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3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drawings/drawing4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5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drawings/drawing6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drawings/drawing7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drawings/drawing8.xml" ContentType="application/vnd.openxmlformats-officedocument.drawing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9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drawings/drawing10.xml" ContentType="application/vnd.openxmlformats-officedocument.drawing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drawings/drawing12.xml" ContentType="application/vnd.openxmlformats-officedocument.drawing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drawings/drawing13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drawings/drawing14.xml" ContentType="application/vnd.openxmlformats-officedocument.drawing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charts/chart85.xml" ContentType="application/vnd.openxmlformats-officedocument.drawingml.chart+xml"/>
  <Override PartName="/xl/drawings/drawing15.xml" ContentType="application/vnd.openxmlformats-officedocument.drawing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drawings/drawing16.xml" ContentType="application/vnd.openxmlformats-officedocument.drawing+xml"/>
  <Override PartName="/xl/charts/chart92.xml" ContentType="application/vnd.openxmlformats-officedocument.drawingml.chart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drawings/drawing17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drawings/drawing18.xml" ContentType="application/vnd.openxmlformats-officedocument.drawing+xml"/>
  <Override PartName="/xl/charts/chart104.xml" ContentType="application/vnd.openxmlformats-officedocument.drawingml.chart+xml"/>
  <Override PartName="/xl/charts/chart105.xml" ContentType="application/vnd.openxmlformats-officedocument.drawingml.chart+xml"/>
  <Override PartName="/xl/charts/chart106.xml" ContentType="application/vnd.openxmlformats-officedocument.drawingml.chart+xml"/>
  <Override PartName="/xl/charts/chart107.xml" ContentType="application/vnd.openxmlformats-officedocument.drawingml.chart+xml"/>
  <Override PartName="/xl/charts/chart108.xml" ContentType="application/vnd.openxmlformats-officedocument.drawingml.chart+xml"/>
  <Override PartName="/xl/charts/chart109.xml" ContentType="application/vnd.openxmlformats-officedocument.drawingml.chart+xml"/>
  <Override PartName="/xl/drawings/drawing19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drawings/drawing20.xml" ContentType="application/vnd.openxmlformats-officedocument.drawing+xml"/>
  <Override PartName="/xl/charts/chart116.xml" ContentType="application/vnd.openxmlformats-officedocument.drawingml.chart+xml"/>
  <Override PartName="/xl/charts/chart117.xml" ContentType="application/vnd.openxmlformats-officedocument.drawingml.chart+xml"/>
  <Override PartName="/xl/charts/chart118.xml" ContentType="application/vnd.openxmlformats-officedocument.drawingml.chart+xml"/>
  <Override PartName="/xl/charts/chart119.xml" ContentType="application/vnd.openxmlformats-officedocument.drawingml.chart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drawings/drawing21.xml" ContentType="application/vnd.openxmlformats-officedocument.drawing+xml"/>
  <Override PartName="/xl/charts/chart122.xml" ContentType="application/vnd.openxmlformats-officedocument.drawingml.chart+xml"/>
  <Override PartName="/xl/charts/chart123.xml" ContentType="application/vnd.openxmlformats-officedocument.drawingml.chart+xml"/>
  <Override PartName="/xl/charts/chart124.xml" ContentType="application/vnd.openxmlformats-officedocument.drawingml.chart+xml"/>
  <Override PartName="/xl/charts/chart125.xml" ContentType="application/vnd.openxmlformats-officedocument.drawingml.chart+xml"/>
  <Override PartName="/xl/charts/chart126.xml" ContentType="application/vnd.openxmlformats-officedocument.drawingml.chart+xml"/>
  <Override PartName="/xl/charts/chart127.xml" ContentType="application/vnd.openxmlformats-officedocument.drawingml.chart+xml"/>
  <Override PartName="/xl/drawings/drawing22.xml" ContentType="application/vnd.openxmlformats-officedocument.drawing+xml"/>
  <Override PartName="/xl/charts/chart128.xml" ContentType="application/vnd.openxmlformats-officedocument.drawingml.chart+xml"/>
  <Override PartName="/xl/charts/chart129.xml" ContentType="application/vnd.openxmlformats-officedocument.drawingml.chart+xml"/>
  <Override PartName="/xl/charts/chart130.xml" ContentType="application/vnd.openxmlformats-officedocument.drawingml.chart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drawings/drawing23.xml" ContentType="application/vnd.openxmlformats-officedocument.drawing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drawings/drawing24.xml" ContentType="application/vnd.openxmlformats-officedocument.drawing+xml"/>
  <Override PartName="/xl/charts/chart140.xml" ContentType="application/vnd.openxmlformats-officedocument.drawingml.chart+xml"/>
  <Override PartName="/xl/charts/chart141.xml" ContentType="application/vnd.openxmlformats-officedocument.drawingml.chart+xml"/>
  <Override PartName="/xl/charts/chart142.xml" ContentType="application/vnd.openxmlformats-officedocument.drawingml.chart+xml"/>
  <Override PartName="/xl/charts/chart143.xml" ContentType="application/vnd.openxmlformats-officedocument.drawingml.chart+xml"/>
  <Override PartName="/xl/charts/chart144.xml" ContentType="application/vnd.openxmlformats-officedocument.drawingml.chart+xml"/>
  <Override PartName="/xl/charts/chart145.xml" ContentType="application/vnd.openxmlformats-officedocument.drawingml.chart+xml"/>
  <Override PartName="/xl/drawings/drawing25.xml" ContentType="application/vnd.openxmlformats-officedocument.drawing+xml"/>
  <Override PartName="/xl/charts/chart146.xml" ContentType="application/vnd.openxmlformats-officedocument.drawingml.chart+xml"/>
  <Override PartName="/xl/charts/chart147.xml" ContentType="application/vnd.openxmlformats-officedocument.drawingml.chart+xml"/>
  <Override PartName="/xl/charts/chart148.xml" ContentType="application/vnd.openxmlformats-officedocument.drawingml.chart+xml"/>
  <Override PartName="/xl/charts/chart149.xml" ContentType="application/vnd.openxmlformats-officedocument.drawingml.chart+xml"/>
  <Override PartName="/xl/charts/chart150.xml" ContentType="application/vnd.openxmlformats-officedocument.drawingml.chart+xml"/>
  <Override PartName="/xl/charts/chart151.xml" ContentType="application/vnd.openxmlformats-officedocument.drawingml.chart+xml"/>
  <Override PartName="/xl/drawings/drawing26.xml" ContentType="application/vnd.openxmlformats-officedocument.drawing+xml"/>
  <Override PartName="/xl/charts/chart152.xml" ContentType="application/vnd.openxmlformats-officedocument.drawingml.chart+xml"/>
  <Override PartName="/xl/charts/chart153.xml" ContentType="application/vnd.openxmlformats-officedocument.drawingml.chart+xml"/>
  <Override PartName="/xl/charts/chart154.xml" ContentType="application/vnd.openxmlformats-officedocument.drawingml.chart+xml"/>
  <Override PartName="/xl/charts/chart155.xml" ContentType="application/vnd.openxmlformats-officedocument.drawingml.chart+xml"/>
  <Override PartName="/xl/charts/chart156.xml" ContentType="application/vnd.openxmlformats-officedocument.drawingml.chart+xml"/>
  <Override PartName="/xl/charts/chart157.xml" ContentType="application/vnd.openxmlformats-officedocument.drawingml.chart+xml"/>
  <Override PartName="/xl/drawings/drawing27.xml" ContentType="application/vnd.openxmlformats-officedocument.drawing+xml"/>
  <Override PartName="/xl/charts/chart158.xml" ContentType="application/vnd.openxmlformats-officedocument.drawingml.chart+xml"/>
  <Override PartName="/xl/charts/chart159.xml" ContentType="application/vnd.openxmlformats-officedocument.drawingml.chart+xml"/>
  <Override PartName="/xl/charts/chart160.xml" ContentType="application/vnd.openxmlformats-officedocument.drawingml.chart+xml"/>
  <Override PartName="/xl/charts/chart161.xml" ContentType="application/vnd.openxmlformats-officedocument.drawingml.chart+xml"/>
  <Override PartName="/xl/charts/chart162.xml" ContentType="application/vnd.openxmlformats-officedocument.drawingml.chart+xml"/>
  <Override PartName="/xl/charts/chart163.xml" ContentType="application/vnd.openxmlformats-officedocument.drawingml.chart+xml"/>
  <Override PartName="/xl/drawings/drawing28.xml" ContentType="application/vnd.openxmlformats-officedocument.drawing+xml"/>
  <Override PartName="/xl/charts/chart164.xml" ContentType="application/vnd.openxmlformats-officedocument.drawingml.chart+xml"/>
  <Override PartName="/xl/charts/chart165.xml" ContentType="application/vnd.openxmlformats-officedocument.drawingml.chart+xml"/>
  <Override PartName="/xl/charts/chart166.xml" ContentType="application/vnd.openxmlformats-officedocument.drawingml.chart+xml"/>
  <Override PartName="/xl/charts/chart167.xml" ContentType="application/vnd.openxmlformats-officedocument.drawingml.chart+xml"/>
  <Override PartName="/xl/charts/chart168.xml" ContentType="application/vnd.openxmlformats-officedocument.drawingml.chart+xml"/>
  <Override PartName="/xl/charts/chart169.xml" ContentType="application/vnd.openxmlformats-officedocument.drawingml.chart+xml"/>
  <Override PartName="/xl/drawings/drawing29.xml" ContentType="application/vnd.openxmlformats-officedocument.drawing+xml"/>
  <Override PartName="/xl/charts/chart170.xml" ContentType="application/vnd.openxmlformats-officedocument.drawingml.chart+xml"/>
  <Override PartName="/xl/charts/chart171.xml" ContentType="application/vnd.openxmlformats-officedocument.drawingml.chart+xml"/>
  <Override PartName="/xl/charts/chart172.xml" ContentType="application/vnd.openxmlformats-officedocument.drawingml.chart+xml"/>
  <Override PartName="/xl/charts/chart173.xml" ContentType="application/vnd.openxmlformats-officedocument.drawingml.chart+xml"/>
  <Override PartName="/xl/charts/chart174.xml" ContentType="application/vnd.openxmlformats-officedocument.drawingml.chart+xml"/>
  <Override PartName="/xl/charts/chart175.xml" ContentType="application/vnd.openxmlformats-officedocument.drawingml.chart+xml"/>
  <Override PartName="/xl/drawings/drawing30.xml" ContentType="application/vnd.openxmlformats-officedocument.drawing+xml"/>
  <Override PartName="/xl/charts/chart176.xml" ContentType="application/vnd.openxmlformats-officedocument.drawingml.chart+xml"/>
  <Override PartName="/xl/charts/chart177.xml" ContentType="application/vnd.openxmlformats-officedocument.drawingml.chart+xml"/>
  <Override PartName="/xl/charts/chart178.xml" ContentType="application/vnd.openxmlformats-officedocument.drawingml.chart+xml"/>
  <Override PartName="/xl/charts/chart179.xml" ContentType="application/vnd.openxmlformats-officedocument.drawingml.chart+xml"/>
  <Override PartName="/xl/charts/chart180.xml" ContentType="application/vnd.openxmlformats-officedocument.drawingml.chart+xml"/>
  <Override PartName="/xl/charts/chart181.xml" ContentType="application/vnd.openxmlformats-officedocument.drawingml.chart+xml"/>
  <Override PartName="/xl/drawings/drawing31.xml" ContentType="application/vnd.openxmlformats-officedocument.drawing+xml"/>
  <Override PartName="/xl/charts/chart182.xml" ContentType="application/vnd.openxmlformats-officedocument.drawingml.chart+xml"/>
  <Override PartName="/xl/charts/chart183.xml" ContentType="application/vnd.openxmlformats-officedocument.drawingml.chart+xml"/>
  <Override PartName="/xl/charts/chart184.xml" ContentType="application/vnd.openxmlformats-officedocument.drawingml.chart+xml"/>
  <Override PartName="/xl/charts/chart185.xml" ContentType="application/vnd.openxmlformats-officedocument.drawingml.chart+xml"/>
  <Override PartName="/xl/charts/chart186.xml" ContentType="application/vnd.openxmlformats-officedocument.drawingml.chart+xml"/>
  <Override PartName="/xl/charts/chart187.xml" ContentType="application/vnd.openxmlformats-officedocument.drawingml.chart+xml"/>
  <Override PartName="/xl/drawings/drawing32.xml" ContentType="application/vnd.openxmlformats-officedocument.drawing+xml"/>
  <Override PartName="/xl/charts/chart188.xml" ContentType="application/vnd.openxmlformats-officedocument.drawingml.chart+xml"/>
  <Override PartName="/xl/charts/chart189.xml" ContentType="application/vnd.openxmlformats-officedocument.drawingml.chart+xml"/>
  <Override PartName="/xl/charts/chart190.xml" ContentType="application/vnd.openxmlformats-officedocument.drawingml.chart+xml"/>
  <Override PartName="/xl/charts/chart191.xml" ContentType="application/vnd.openxmlformats-officedocument.drawingml.chart+xml"/>
  <Override PartName="/xl/charts/chart192.xml" ContentType="application/vnd.openxmlformats-officedocument.drawingml.chart+xml"/>
  <Override PartName="/xl/charts/chart193.xml" ContentType="application/vnd.openxmlformats-officedocument.drawingml.chart+xml"/>
  <Override PartName="/xl/drawings/drawing33.xml" ContentType="application/vnd.openxmlformats-officedocument.drawing+xml"/>
  <Override PartName="/xl/charts/chart194.xml" ContentType="application/vnd.openxmlformats-officedocument.drawingml.chart+xml"/>
  <Override PartName="/xl/charts/chart195.xml" ContentType="application/vnd.openxmlformats-officedocument.drawingml.chart+xml"/>
  <Override PartName="/xl/charts/chart196.xml" ContentType="application/vnd.openxmlformats-officedocument.drawingml.chart+xml"/>
  <Override PartName="/xl/charts/chart197.xml" ContentType="application/vnd.openxmlformats-officedocument.drawingml.chart+xml"/>
  <Override PartName="/xl/charts/chart198.xml" ContentType="application/vnd.openxmlformats-officedocument.drawingml.chart+xml"/>
  <Override PartName="/xl/charts/chart199.xml" ContentType="application/vnd.openxmlformats-officedocument.drawingml.chart+xml"/>
  <Override PartName="/xl/drawings/drawing34.xml" ContentType="application/vnd.openxmlformats-officedocument.drawing+xml"/>
  <Override PartName="/xl/charts/chart200.xml" ContentType="application/vnd.openxmlformats-officedocument.drawingml.chart+xml"/>
  <Override PartName="/xl/charts/chart201.xml" ContentType="application/vnd.openxmlformats-officedocument.drawingml.chart+xml"/>
  <Override PartName="/xl/charts/chart202.xml" ContentType="application/vnd.openxmlformats-officedocument.drawingml.chart+xml"/>
  <Override PartName="/xl/charts/chart203.xml" ContentType="application/vnd.openxmlformats-officedocument.drawingml.chart+xml"/>
  <Override PartName="/xl/charts/chart204.xml" ContentType="application/vnd.openxmlformats-officedocument.drawingml.chart+xml"/>
  <Override PartName="/xl/charts/chart205.xml" ContentType="application/vnd.openxmlformats-officedocument.drawingml.chart+xml"/>
  <Override PartName="/xl/drawings/drawing35.xml" ContentType="application/vnd.openxmlformats-officedocument.drawing+xml"/>
  <Override PartName="/xl/charts/chart206.xml" ContentType="application/vnd.openxmlformats-officedocument.drawingml.chart+xml"/>
  <Override PartName="/xl/charts/chart207.xml" ContentType="application/vnd.openxmlformats-officedocument.drawingml.chart+xml"/>
  <Override PartName="/xl/charts/chart208.xml" ContentType="application/vnd.openxmlformats-officedocument.drawingml.chart+xml"/>
  <Override PartName="/xl/charts/chart209.xml" ContentType="application/vnd.openxmlformats-officedocument.drawingml.chart+xml"/>
  <Override PartName="/xl/charts/chart210.xml" ContentType="application/vnd.openxmlformats-officedocument.drawingml.chart+xml"/>
  <Override PartName="/xl/charts/chart211.xml" ContentType="application/vnd.openxmlformats-officedocument.drawingml.chart+xml"/>
  <Override PartName="/xl/drawings/drawing36.xml" ContentType="application/vnd.openxmlformats-officedocument.drawing+xml"/>
  <Override PartName="/xl/charts/chart212.xml" ContentType="application/vnd.openxmlformats-officedocument.drawingml.chart+xml"/>
  <Override PartName="/xl/charts/chart213.xml" ContentType="application/vnd.openxmlformats-officedocument.drawingml.chart+xml"/>
  <Override PartName="/xl/charts/chart214.xml" ContentType="application/vnd.openxmlformats-officedocument.drawingml.chart+xml"/>
  <Override PartName="/xl/charts/chart215.xml" ContentType="application/vnd.openxmlformats-officedocument.drawingml.chart+xml"/>
  <Override PartName="/xl/charts/chart216.xml" ContentType="application/vnd.openxmlformats-officedocument.drawingml.chart+xml"/>
  <Override PartName="/xl/charts/chart217.xml" ContentType="application/vnd.openxmlformats-officedocument.drawingml.chart+xml"/>
  <Override PartName="/xl/drawings/drawing37.xml" ContentType="application/vnd.openxmlformats-officedocument.drawing+xml"/>
  <Override PartName="/xl/charts/chart218.xml" ContentType="application/vnd.openxmlformats-officedocument.drawingml.chart+xml"/>
  <Override PartName="/xl/charts/chart219.xml" ContentType="application/vnd.openxmlformats-officedocument.drawingml.chart+xml"/>
  <Override PartName="/xl/charts/chart220.xml" ContentType="application/vnd.openxmlformats-officedocument.drawingml.chart+xml"/>
  <Override PartName="/xl/charts/chart221.xml" ContentType="application/vnd.openxmlformats-officedocument.drawingml.chart+xml"/>
  <Override PartName="/xl/charts/chart222.xml" ContentType="application/vnd.openxmlformats-officedocument.drawingml.chart+xml"/>
  <Override PartName="/xl/charts/chart223.xml" ContentType="application/vnd.openxmlformats-officedocument.drawingml.chart+xml"/>
  <Override PartName="/xl/drawings/drawing38.xml" ContentType="application/vnd.openxmlformats-officedocument.drawing+xml"/>
  <Override PartName="/xl/charts/chart224.xml" ContentType="application/vnd.openxmlformats-officedocument.drawingml.chart+xml"/>
  <Override PartName="/xl/charts/chart225.xml" ContentType="application/vnd.openxmlformats-officedocument.drawingml.chart+xml"/>
  <Override PartName="/xl/charts/chart226.xml" ContentType="application/vnd.openxmlformats-officedocument.drawingml.chart+xml"/>
  <Override PartName="/xl/charts/chart227.xml" ContentType="application/vnd.openxmlformats-officedocument.drawingml.chart+xml"/>
  <Override PartName="/xl/charts/chart228.xml" ContentType="application/vnd.openxmlformats-officedocument.drawingml.chart+xml"/>
  <Override PartName="/xl/charts/chart229.xml" ContentType="application/vnd.openxmlformats-officedocument.drawingml.chart+xml"/>
  <Override PartName="/xl/drawings/drawing39.xml" ContentType="application/vnd.openxmlformats-officedocument.drawing+xml"/>
  <Override PartName="/xl/charts/chart230.xml" ContentType="application/vnd.openxmlformats-officedocument.drawingml.chart+xml"/>
  <Override PartName="/xl/charts/chart231.xml" ContentType="application/vnd.openxmlformats-officedocument.drawingml.chart+xml"/>
  <Override PartName="/xl/charts/chart232.xml" ContentType="application/vnd.openxmlformats-officedocument.drawingml.chart+xml"/>
  <Override PartName="/xl/charts/chart233.xml" ContentType="application/vnd.openxmlformats-officedocument.drawingml.chart+xml"/>
  <Override PartName="/xl/charts/chart234.xml" ContentType="application/vnd.openxmlformats-officedocument.drawingml.chart+xml"/>
  <Override PartName="/xl/charts/chart235.xml" ContentType="application/vnd.openxmlformats-officedocument.drawingml.chart+xml"/>
  <Override PartName="/xl/drawings/drawing40.xml" ContentType="application/vnd.openxmlformats-officedocument.drawing+xml"/>
  <Override PartName="/xl/charts/chart236.xml" ContentType="application/vnd.openxmlformats-officedocument.drawingml.chart+xml"/>
  <Override PartName="/xl/charts/chart237.xml" ContentType="application/vnd.openxmlformats-officedocument.drawingml.chart+xml"/>
  <Override PartName="/xl/charts/chart238.xml" ContentType="application/vnd.openxmlformats-officedocument.drawingml.chart+xml"/>
  <Override PartName="/xl/charts/chart239.xml" ContentType="application/vnd.openxmlformats-officedocument.drawingml.chart+xml"/>
  <Override PartName="/xl/charts/chart240.xml" ContentType="application/vnd.openxmlformats-officedocument.drawingml.chart+xml"/>
  <Override PartName="/xl/charts/chart241.xml" ContentType="application/vnd.openxmlformats-officedocument.drawingml.chart+xml"/>
  <Override PartName="/xl/drawings/drawing41.xml" ContentType="application/vnd.openxmlformats-officedocument.drawing+xml"/>
  <Override PartName="/xl/charts/chart242.xml" ContentType="application/vnd.openxmlformats-officedocument.drawingml.chart+xml"/>
  <Override PartName="/xl/charts/chart243.xml" ContentType="application/vnd.openxmlformats-officedocument.drawingml.chart+xml"/>
  <Override PartName="/xl/charts/chart244.xml" ContentType="application/vnd.openxmlformats-officedocument.drawingml.chart+xml"/>
  <Override PartName="/xl/charts/chart245.xml" ContentType="application/vnd.openxmlformats-officedocument.drawingml.chart+xml"/>
  <Override PartName="/xl/charts/chart246.xml" ContentType="application/vnd.openxmlformats-officedocument.drawingml.chart+xml"/>
  <Override PartName="/xl/charts/chart247.xml" ContentType="application/vnd.openxmlformats-officedocument.drawingml.chart+xml"/>
  <Override PartName="/xl/drawings/drawing42.xml" ContentType="application/vnd.openxmlformats-officedocument.drawing+xml"/>
  <Override PartName="/xl/charts/chart248.xml" ContentType="application/vnd.openxmlformats-officedocument.drawingml.chart+xml"/>
  <Override PartName="/xl/charts/chart249.xml" ContentType="application/vnd.openxmlformats-officedocument.drawingml.chart+xml"/>
  <Override PartName="/xl/charts/chart250.xml" ContentType="application/vnd.openxmlformats-officedocument.drawingml.chart+xml"/>
  <Override PartName="/xl/charts/chart251.xml" ContentType="application/vnd.openxmlformats-officedocument.drawingml.chart+xml"/>
  <Override PartName="/xl/charts/chart252.xml" ContentType="application/vnd.openxmlformats-officedocument.drawingml.chart+xml"/>
  <Override PartName="/xl/charts/chart253.xml" ContentType="application/vnd.openxmlformats-officedocument.drawingml.chart+xml"/>
  <Override PartName="/xl/drawings/drawing43.xml" ContentType="application/vnd.openxmlformats-officedocument.drawing+xml"/>
  <Override PartName="/xl/charts/chart254.xml" ContentType="application/vnd.openxmlformats-officedocument.drawingml.chart+xml"/>
  <Override PartName="/xl/charts/chart255.xml" ContentType="application/vnd.openxmlformats-officedocument.drawingml.chart+xml"/>
  <Override PartName="/xl/charts/chart256.xml" ContentType="application/vnd.openxmlformats-officedocument.drawingml.chart+xml"/>
  <Override PartName="/xl/charts/chart257.xml" ContentType="application/vnd.openxmlformats-officedocument.drawingml.chart+xml"/>
  <Override PartName="/xl/charts/chart258.xml" ContentType="application/vnd.openxmlformats-officedocument.drawingml.chart+xml"/>
  <Override PartName="/xl/charts/chart259.xml" ContentType="application/vnd.openxmlformats-officedocument.drawingml.chart+xml"/>
  <Override PartName="/xl/drawings/drawing44.xml" ContentType="application/vnd.openxmlformats-officedocument.drawing+xml"/>
  <Override PartName="/xl/charts/chart260.xml" ContentType="application/vnd.openxmlformats-officedocument.drawingml.chart+xml"/>
  <Override PartName="/xl/charts/chart261.xml" ContentType="application/vnd.openxmlformats-officedocument.drawingml.chart+xml"/>
  <Override PartName="/xl/charts/chart262.xml" ContentType="application/vnd.openxmlformats-officedocument.drawingml.chart+xml"/>
  <Override PartName="/xl/charts/chart263.xml" ContentType="application/vnd.openxmlformats-officedocument.drawingml.chart+xml"/>
  <Override PartName="/xl/charts/chart264.xml" ContentType="application/vnd.openxmlformats-officedocument.drawingml.chart+xml"/>
  <Override PartName="/xl/charts/chart265.xml" ContentType="application/vnd.openxmlformats-officedocument.drawingml.chart+xml"/>
  <Override PartName="/xl/drawings/drawing45.xml" ContentType="application/vnd.openxmlformats-officedocument.drawing+xml"/>
  <Override PartName="/xl/charts/chart266.xml" ContentType="application/vnd.openxmlformats-officedocument.drawingml.chart+xml"/>
  <Override PartName="/xl/charts/chart267.xml" ContentType="application/vnd.openxmlformats-officedocument.drawingml.chart+xml"/>
  <Override PartName="/xl/charts/chart268.xml" ContentType="application/vnd.openxmlformats-officedocument.drawingml.chart+xml"/>
  <Override PartName="/xl/charts/chart269.xml" ContentType="application/vnd.openxmlformats-officedocument.drawingml.chart+xml"/>
  <Override PartName="/xl/charts/chart270.xml" ContentType="application/vnd.openxmlformats-officedocument.drawingml.chart+xml"/>
  <Override PartName="/xl/charts/chart271.xml" ContentType="application/vnd.openxmlformats-officedocument.drawingml.chart+xml"/>
  <Override PartName="/xl/drawings/drawing46.xml" ContentType="application/vnd.openxmlformats-officedocument.drawing+xml"/>
  <Override PartName="/xl/charts/chart272.xml" ContentType="application/vnd.openxmlformats-officedocument.drawingml.chart+xml"/>
  <Override PartName="/xl/charts/chart273.xml" ContentType="application/vnd.openxmlformats-officedocument.drawingml.chart+xml"/>
  <Override PartName="/xl/charts/chart274.xml" ContentType="application/vnd.openxmlformats-officedocument.drawingml.chart+xml"/>
  <Override PartName="/xl/charts/chart275.xml" ContentType="application/vnd.openxmlformats-officedocument.drawingml.chart+xml"/>
  <Override PartName="/xl/charts/chart276.xml" ContentType="application/vnd.openxmlformats-officedocument.drawingml.chart+xml"/>
  <Override PartName="/xl/charts/chart277.xml" ContentType="application/vnd.openxmlformats-officedocument.drawingml.chart+xml"/>
  <Override PartName="/xl/drawings/drawing47.xml" ContentType="application/vnd.openxmlformats-officedocument.drawing+xml"/>
  <Override PartName="/xl/charts/chart278.xml" ContentType="application/vnd.openxmlformats-officedocument.drawingml.chart+xml"/>
  <Override PartName="/xl/charts/chart279.xml" ContentType="application/vnd.openxmlformats-officedocument.drawingml.chart+xml"/>
  <Override PartName="/xl/charts/chart280.xml" ContentType="application/vnd.openxmlformats-officedocument.drawingml.chart+xml"/>
  <Override PartName="/xl/charts/chart281.xml" ContentType="application/vnd.openxmlformats-officedocument.drawingml.chart+xml"/>
  <Override PartName="/xl/charts/chart282.xml" ContentType="application/vnd.openxmlformats-officedocument.drawingml.chart+xml"/>
  <Override PartName="/xl/charts/chart283.xml" ContentType="application/vnd.openxmlformats-officedocument.drawingml.chart+xml"/>
  <Override PartName="/xl/drawings/drawing48.xml" ContentType="application/vnd.openxmlformats-officedocument.drawing+xml"/>
  <Override PartName="/xl/charts/chart284.xml" ContentType="application/vnd.openxmlformats-officedocument.drawingml.chart+xml"/>
  <Override PartName="/xl/charts/chart285.xml" ContentType="application/vnd.openxmlformats-officedocument.drawingml.chart+xml"/>
  <Override PartName="/xl/charts/chart286.xml" ContentType="application/vnd.openxmlformats-officedocument.drawingml.chart+xml"/>
  <Override PartName="/xl/charts/chart287.xml" ContentType="application/vnd.openxmlformats-officedocument.drawingml.chart+xml"/>
  <Override PartName="/xl/charts/chart288.xml" ContentType="application/vnd.openxmlformats-officedocument.drawingml.chart+xml"/>
  <Override PartName="/xl/charts/chart289.xml" ContentType="application/vnd.openxmlformats-officedocument.drawingml.chart+xml"/>
  <Override PartName="/xl/drawings/drawing49.xml" ContentType="application/vnd.openxmlformats-officedocument.drawing+xml"/>
  <Override PartName="/xl/charts/chart290.xml" ContentType="application/vnd.openxmlformats-officedocument.drawingml.chart+xml"/>
  <Override PartName="/xl/charts/chart291.xml" ContentType="application/vnd.openxmlformats-officedocument.drawingml.chart+xml"/>
  <Override PartName="/xl/charts/chart292.xml" ContentType="application/vnd.openxmlformats-officedocument.drawingml.chart+xml"/>
  <Override PartName="/xl/charts/chart293.xml" ContentType="application/vnd.openxmlformats-officedocument.drawingml.chart+xml"/>
  <Override PartName="/xl/charts/chart294.xml" ContentType="application/vnd.openxmlformats-officedocument.drawingml.chart+xml"/>
  <Override PartName="/xl/charts/chart295.xml" ContentType="application/vnd.openxmlformats-officedocument.drawingml.chart+xml"/>
  <Override PartName="/xl/drawings/drawing50.xml" ContentType="application/vnd.openxmlformats-officedocument.drawing+xml"/>
  <Override PartName="/xl/charts/chart296.xml" ContentType="application/vnd.openxmlformats-officedocument.drawingml.chart+xml"/>
  <Override PartName="/xl/charts/chart297.xml" ContentType="application/vnd.openxmlformats-officedocument.drawingml.chart+xml"/>
  <Override PartName="/xl/charts/chart298.xml" ContentType="application/vnd.openxmlformats-officedocument.drawingml.chart+xml"/>
  <Override PartName="/xl/charts/chart299.xml" ContentType="application/vnd.openxmlformats-officedocument.drawingml.chart+xml"/>
  <Override PartName="/xl/charts/chart300.xml" ContentType="application/vnd.openxmlformats-officedocument.drawingml.chart+xml"/>
  <Override PartName="/xl/charts/chart301.xml" ContentType="application/vnd.openxmlformats-officedocument.drawingml.chart+xml"/>
  <Override PartName="/xl/drawings/drawing51.xml" ContentType="application/vnd.openxmlformats-officedocument.drawing+xml"/>
  <Override PartName="/xl/charts/chart302.xml" ContentType="application/vnd.openxmlformats-officedocument.drawingml.chart+xml"/>
  <Override PartName="/xl/charts/chart303.xml" ContentType="application/vnd.openxmlformats-officedocument.drawingml.chart+xml"/>
  <Override PartName="/xl/charts/chart304.xml" ContentType="application/vnd.openxmlformats-officedocument.drawingml.chart+xml"/>
  <Override PartName="/xl/charts/chart305.xml" ContentType="application/vnd.openxmlformats-officedocument.drawingml.chart+xml"/>
  <Override PartName="/xl/charts/chart306.xml" ContentType="application/vnd.openxmlformats-officedocument.drawingml.chart+xml"/>
  <Override PartName="/xl/charts/chart307.xml" ContentType="application/vnd.openxmlformats-officedocument.drawingml.chart+xml"/>
  <Override PartName="/xl/drawings/drawing52.xml" ContentType="application/vnd.openxmlformats-officedocument.drawing+xml"/>
  <Override PartName="/xl/charts/chart308.xml" ContentType="application/vnd.openxmlformats-officedocument.drawingml.chart+xml"/>
  <Override PartName="/xl/charts/chart309.xml" ContentType="application/vnd.openxmlformats-officedocument.drawingml.chart+xml"/>
  <Override PartName="/xl/charts/chart310.xml" ContentType="application/vnd.openxmlformats-officedocument.drawingml.chart+xml"/>
  <Override PartName="/xl/charts/chart311.xml" ContentType="application/vnd.openxmlformats-officedocument.drawingml.chart+xml"/>
  <Override PartName="/xl/charts/chart312.xml" ContentType="application/vnd.openxmlformats-officedocument.drawingml.chart+xml"/>
  <Override PartName="/xl/charts/chart313.xml" ContentType="application/vnd.openxmlformats-officedocument.drawingml.chart+xml"/>
  <Override PartName="/xl/drawings/drawing53.xml" ContentType="application/vnd.openxmlformats-officedocument.drawing+xml"/>
  <Override PartName="/xl/charts/chart314.xml" ContentType="application/vnd.openxmlformats-officedocument.drawingml.chart+xml"/>
  <Override PartName="/xl/charts/chart315.xml" ContentType="application/vnd.openxmlformats-officedocument.drawingml.chart+xml"/>
  <Override PartName="/xl/charts/chart316.xml" ContentType="application/vnd.openxmlformats-officedocument.drawingml.chart+xml"/>
  <Override PartName="/xl/charts/chart317.xml" ContentType="application/vnd.openxmlformats-officedocument.drawingml.chart+xml"/>
  <Override PartName="/xl/charts/chart318.xml" ContentType="application/vnd.openxmlformats-officedocument.drawingml.chart+xml"/>
  <Override PartName="/xl/charts/chart319.xml" ContentType="application/vnd.openxmlformats-officedocument.drawingml.chart+xml"/>
  <Override PartName="/xl/drawings/drawing54.xml" ContentType="application/vnd.openxmlformats-officedocument.drawing+xml"/>
  <Override PartName="/xl/charts/chart320.xml" ContentType="application/vnd.openxmlformats-officedocument.drawingml.chart+xml"/>
  <Override PartName="/xl/charts/chart321.xml" ContentType="application/vnd.openxmlformats-officedocument.drawingml.chart+xml"/>
  <Override PartName="/xl/charts/chart322.xml" ContentType="application/vnd.openxmlformats-officedocument.drawingml.chart+xml"/>
  <Override PartName="/xl/charts/chart323.xml" ContentType="application/vnd.openxmlformats-officedocument.drawingml.chart+xml"/>
  <Override PartName="/xl/charts/chart324.xml" ContentType="application/vnd.openxmlformats-officedocument.drawingml.chart+xml"/>
  <Override PartName="/xl/charts/chart325.xml" ContentType="application/vnd.openxmlformats-officedocument.drawingml.chart+xml"/>
  <Override PartName="/xl/drawings/drawing55.xml" ContentType="application/vnd.openxmlformats-officedocument.drawing+xml"/>
  <Override PartName="/xl/charts/chart326.xml" ContentType="application/vnd.openxmlformats-officedocument.drawingml.chart+xml"/>
  <Override PartName="/xl/charts/chart327.xml" ContentType="application/vnd.openxmlformats-officedocument.drawingml.chart+xml"/>
  <Override PartName="/xl/charts/chart328.xml" ContentType="application/vnd.openxmlformats-officedocument.drawingml.chart+xml"/>
  <Override PartName="/xl/charts/chart329.xml" ContentType="application/vnd.openxmlformats-officedocument.drawingml.chart+xml"/>
  <Override PartName="/xl/charts/chart330.xml" ContentType="application/vnd.openxmlformats-officedocument.drawingml.chart+xml"/>
  <Override PartName="/xl/charts/chart33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Lacombe\Desktop\Grain size and componentry\"/>
    </mc:Choice>
  </mc:AlternateContent>
  <xr:revisionPtr revIDLastSave="0" documentId="13_ncr:1_{0643EE71-BCCB-49FD-964F-C840BE2E3719}" xr6:coauthVersionLast="47" xr6:coauthVersionMax="47" xr10:uidLastSave="{00000000-0000-0000-0000-000000000000}"/>
  <bookViews>
    <workbookView xWindow="-110" yWindow="-110" windowWidth="19420" windowHeight="10420" tabRatio="723" xr2:uid="{00000000-000D-0000-FFFF-FFFF00000000}"/>
  </bookViews>
  <sheets>
    <sheet name="Resume" sheetId="2" r:id="rId1"/>
    <sheet name="Blank" sheetId="3" r:id="rId2"/>
    <sheet name="MAY210713_7" sheetId="68" r:id="rId3"/>
    <sheet name="MAY181215_9" sheetId="43" r:id="rId4"/>
    <sheet name="MAY181215_9 aggr" sheetId="67" r:id="rId5"/>
    <sheet name="MAY181215_9_no_agg" sheetId="44" r:id="rId6"/>
    <sheet name="MAY181215_10" sheetId="41" r:id="rId7"/>
    <sheet name="MAY181215_10 aggr" sheetId="66" r:id="rId8"/>
    <sheet name="MAY181215_10_no_aggr" sheetId="45" r:id="rId9"/>
    <sheet name="MAY181215_11" sheetId="42" r:id="rId10"/>
    <sheet name="MAY181215_11 aggr" sheetId="64" r:id="rId11"/>
    <sheet name="MAY181215_11_no_aggr" sheetId="46" r:id="rId12"/>
    <sheet name="MAY181215_12" sheetId="37" r:id="rId13"/>
    <sheet name="MAY181215_13" sheetId="38" r:id="rId14"/>
    <sheet name="MAY181215_13 aggr" sheetId="63" r:id="rId15"/>
    <sheet name="MAY181215_13_no_aggr" sheetId="47" r:id="rId16"/>
    <sheet name="MAY181217_18" sheetId="39" r:id="rId17"/>
    <sheet name="MAY181217_18 aggr" sheetId="62" r:id="rId18"/>
    <sheet name="MAY181217_18_no_aggr" sheetId="48" r:id="rId19"/>
    <sheet name="MAY181217_19" sheetId="40" r:id="rId20"/>
    <sheet name="MAY181217_19 aggr" sheetId="61" r:id="rId21"/>
    <sheet name="MAY181217_19_no_aggr" sheetId="49" r:id="rId22"/>
    <sheet name="MAY181217_21" sheetId="27" r:id="rId23"/>
    <sheet name="MAY181217_21 aggr" sheetId="60" r:id="rId24"/>
    <sheet name="MAY181217_21_no_aggr" sheetId="50" r:id="rId25"/>
    <sheet name="MAY181217_22" sheetId="28" r:id="rId26"/>
    <sheet name="MAY181217_22 aggr" sheetId="59" r:id="rId27"/>
    <sheet name="MAY181217_22_no_aggr" sheetId="51" r:id="rId28"/>
    <sheet name="MAY181217_23" sheetId="29" r:id="rId29"/>
    <sheet name="MAY181217_23 aggr" sheetId="65" r:id="rId30"/>
    <sheet name="MAY181217_23_no_aggr" sheetId="52" r:id="rId31"/>
    <sheet name="MAY181217_26_27" sheetId="30" r:id="rId32"/>
    <sheet name="MAY181217_28" sheetId="31" r:id="rId33"/>
    <sheet name="MAY181217_28 aggr" sheetId="57" r:id="rId34"/>
    <sheet name="MAY181217_28_no_aggr" sheetId="53" r:id="rId35"/>
    <sheet name="MAY181217_29" sheetId="32" r:id="rId36"/>
    <sheet name="MAY190406_1" sheetId="33" r:id="rId37"/>
    <sheet name="MAY190406_1 aggr" sheetId="56" r:id="rId38"/>
    <sheet name="MAY190406_1_no_aggr" sheetId="55" r:id="rId39"/>
    <sheet name="MAY190406_2" sheetId="34" r:id="rId40"/>
    <sheet name="MAY190406_3" sheetId="35" r:id="rId41"/>
    <sheet name="MAY190409_1" sheetId="36" r:id="rId42"/>
    <sheet name="MAY210713_5" sheetId="72" r:id="rId43"/>
    <sheet name="MAY210713_5 aggr" sheetId="75" r:id="rId44"/>
    <sheet name="MAY210713_5_no_aggr" sheetId="76" r:id="rId45"/>
    <sheet name="MAY210713_8" sheetId="71" r:id="rId46"/>
    <sheet name="MAY210713_8_aggr" sheetId="77" r:id="rId47"/>
    <sheet name="MAY210713_8_no_aggr" sheetId="78" r:id="rId48"/>
    <sheet name="MAY210714_7" sheetId="74" r:id="rId49"/>
    <sheet name="MAY210714_7_aggr" sheetId="79" r:id="rId50"/>
    <sheet name="MAY210714_7_no_aggr" sheetId="80" r:id="rId51"/>
    <sheet name="MAY210714_8" sheetId="73" r:id="rId52"/>
    <sheet name="MAY210714_8_aggr" sheetId="81" r:id="rId53"/>
    <sheet name="MAY210714_8_no_aggr" sheetId="82" r:id="rId54"/>
    <sheet name="MAY190403_2" sheetId="4" state="hidden" r:id="rId55"/>
  </sheets>
  <definedNames>
    <definedName name="cum_tot_2" localSheetId="6">MAY181215_10!$E$7:$E$33</definedName>
    <definedName name="cum_tot_2" localSheetId="7">'MAY181215_10 aggr'!$E$7:$E$33</definedName>
    <definedName name="cum_tot_2" localSheetId="8">MAY181215_10_no_aggr!$E$7:$E$33</definedName>
    <definedName name="cum_tot_2" localSheetId="9">MAY181215_11!$E$7:$E$33</definedName>
    <definedName name="cum_tot_2" localSheetId="10">'MAY181215_11 aggr'!$E$7:$E$33</definedName>
    <definedName name="cum_tot_2" localSheetId="11">MAY181215_11_no_aggr!$E$7:$E$33</definedName>
    <definedName name="cum_tot_2" localSheetId="12">MAY181215_12!$E$7:$E$33</definedName>
    <definedName name="cum_tot_2" localSheetId="13">MAY181215_13!$E$7:$E$33</definedName>
    <definedName name="cum_tot_2" localSheetId="14">'MAY181215_13 aggr'!$E$7:$E$33</definedName>
    <definedName name="cum_tot_2" localSheetId="15">MAY181215_13_no_aggr!$E$7:$E$33</definedName>
    <definedName name="cum_tot_2" localSheetId="3">MAY181215_9!$E$7:$E$33</definedName>
    <definedName name="cum_tot_2" localSheetId="4">'MAY181215_9 aggr'!$E$7:$E$33</definedName>
    <definedName name="cum_tot_2" localSheetId="5">MAY181215_9_no_agg!$E$7:$E$33</definedName>
    <definedName name="cum_tot_2" localSheetId="16">MAY181217_18!$E$7:$E$33</definedName>
    <definedName name="cum_tot_2" localSheetId="17">'MAY181217_18 aggr'!$E$7:$E$33</definedName>
    <definedName name="cum_tot_2" localSheetId="18">MAY181217_18_no_aggr!$E$7:$E$33</definedName>
    <definedName name="cum_tot_2" localSheetId="19">MAY181217_19!$E$7:$E$33</definedName>
    <definedName name="cum_tot_2" localSheetId="20">'MAY181217_19 aggr'!$E$7:$E$33</definedName>
    <definedName name="cum_tot_2" localSheetId="21">MAY181217_19_no_aggr!$E$7:$E$33</definedName>
    <definedName name="cum_tot_2" localSheetId="22">MAY181217_21!$E$7:$E$33</definedName>
    <definedName name="cum_tot_2" localSheetId="23">'MAY181217_21 aggr'!$E$7:$E$33</definedName>
    <definedName name="cum_tot_2" localSheetId="24">MAY181217_21_no_aggr!$E$7:$E$33</definedName>
    <definedName name="cum_tot_2" localSheetId="25">MAY181217_22!$E$7:$E$33</definedName>
    <definedName name="cum_tot_2" localSheetId="26">'MAY181217_22 aggr'!$E$7:$E$33</definedName>
    <definedName name="cum_tot_2" localSheetId="27">MAY181217_22_no_aggr!$E$7:$E$33</definedName>
    <definedName name="cum_tot_2" localSheetId="28">MAY181217_23!$E$7:$E$33</definedName>
    <definedName name="cum_tot_2" localSheetId="29">'MAY181217_23 aggr'!$E$7:$E$33</definedName>
    <definedName name="cum_tot_2" localSheetId="30">MAY181217_23_no_aggr!$E$7:$E$33</definedName>
    <definedName name="cum_tot_2" localSheetId="31">MAY181217_26_27!$E$7:$E$33</definedName>
    <definedName name="cum_tot_2" localSheetId="32">MAY181217_28!$E$7:$E$33</definedName>
    <definedName name="cum_tot_2" localSheetId="33">'MAY181217_28 aggr'!$E$7:$E$33</definedName>
    <definedName name="cum_tot_2" localSheetId="34">MAY181217_28_no_aggr!$E$7:$E$33</definedName>
    <definedName name="cum_tot_2" localSheetId="35">MAY181217_29!$E$7:$E$33</definedName>
    <definedName name="cum_tot_2" localSheetId="54">MAY190403_2!$E$7:$E$33</definedName>
    <definedName name="cum_tot_2" localSheetId="36">MAY190406_1!$E$7:$E$33</definedName>
    <definedName name="cum_tot_2" localSheetId="37">'MAY190406_1 aggr'!$E$7:$E$33</definedName>
    <definedName name="cum_tot_2" localSheetId="38">MAY190406_1_no_aggr!$E$7:$E$33</definedName>
    <definedName name="cum_tot_2" localSheetId="39">MAY190406_2!$E$7:$E$33</definedName>
    <definedName name="cum_tot_2" localSheetId="40">MAY190406_3!$E$7:$E$33</definedName>
    <definedName name="cum_tot_2" localSheetId="41">MAY190409_1!$E$7:$E$33</definedName>
    <definedName name="cum_tot_2" localSheetId="42">MAY210713_5!$E$7:$E$33</definedName>
    <definedName name="cum_tot_2" localSheetId="43">'MAY210713_5 aggr'!$E$7:$E$33</definedName>
    <definedName name="cum_tot_2" localSheetId="44">MAY210713_5_no_aggr!$E$7:$E$33</definedName>
    <definedName name="cum_tot_2" localSheetId="2">MAY210713_7!$E$7:$E$33</definedName>
    <definedName name="cum_tot_2" localSheetId="45">MAY210713_8!$E$7:$E$33</definedName>
    <definedName name="cum_tot_2" localSheetId="46">MAY210713_8_aggr!$E$7:$E$33</definedName>
    <definedName name="cum_tot_2" localSheetId="47">MAY210713_8_no_aggr!$E$7:$E$33</definedName>
    <definedName name="cum_tot_2" localSheetId="48">MAY210714_7!$E$7:$E$33</definedName>
    <definedName name="cum_tot_2" localSheetId="49">MAY210714_7_aggr!$E$7:$E$33</definedName>
    <definedName name="cum_tot_2" localSheetId="50">MAY210714_7_no_aggr!$E$7:$E$33</definedName>
    <definedName name="cum_tot_2" localSheetId="51">MAY210714_8!$E$7:$E$33</definedName>
    <definedName name="cum_tot_2" localSheetId="52">MAY210714_8_aggr!$E$7:$E$33</definedName>
    <definedName name="cum_tot_2" localSheetId="53">MAY210714_8_no_aggr!$E$7:$E$33</definedName>
    <definedName name="cum_tot_2">Blank!$E$7:$E$33</definedName>
    <definedName name="phi" localSheetId="6">MAY181215_10!$B$7:$B$33</definedName>
    <definedName name="phi" localSheetId="7">'MAY181215_10 aggr'!$B$7:$B$33</definedName>
    <definedName name="phi" localSheetId="8">MAY181215_10_no_aggr!$B$7:$B$33</definedName>
    <definedName name="phi" localSheetId="9">MAY181215_11!$B$7:$B$33</definedName>
    <definedName name="phi" localSheetId="10">'MAY181215_11 aggr'!$B$7:$B$33</definedName>
    <definedName name="phi" localSheetId="11">MAY181215_11_no_aggr!$B$7:$B$33</definedName>
    <definedName name="phi" localSheetId="12">MAY181215_12!$B$7:$B$33</definedName>
    <definedName name="phi" localSheetId="13">MAY181215_13!$B$7:$B$33</definedName>
    <definedName name="phi" localSheetId="14">'MAY181215_13 aggr'!$B$7:$B$33</definedName>
    <definedName name="phi" localSheetId="15">MAY181215_13_no_aggr!$B$7:$B$33</definedName>
    <definedName name="phi" localSheetId="3">MAY181215_9!$B$7:$B$33</definedName>
    <definedName name="phi" localSheetId="4">'MAY181215_9 aggr'!$B$7:$B$33</definedName>
    <definedName name="phi" localSheetId="5">MAY181215_9_no_agg!$B$7:$B$33</definedName>
    <definedName name="phi" localSheetId="16">MAY181217_18!$B$7:$B$33</definedName>
    <definedName name="phi" localSheetId="17">'MAY181217_18 aggr'!$B$7:$B$33</definedName>
    <definedName name="phi" localSheetId="18">MAY181217_18_no_aggr!$B$7:$B$33</definedName>
    <definedName name="phi" localSheetId="19">MAY181217_19!$B$7:$B$33</definedName>
    <definedName name="phi" localSheetId="20">'MAY181217_19 aggr'!$B$7:$B$33</definedName>
    <definedName name="phi" localSheetId="21">MAY181217_19_no_aggr!$B$7:$B$33</definedName>
    <definedName name="phi" localSheetId="22">MAY181217_21!$B$7:$B$33</definedName>
    <definedName name="phi" localSheetId="23">'MAY181217_21 aggr'!$B$7:$B$33</definedName>
    <definedName name="phi" localSheetId="24">MAY181217_21_no_aggr!$B$7:$B$33</definedName>
    <definedName name="phi" localSheetId="25">MAY181217_22!$B$7:$B$33</definedName>
    <definedName name="phi" localSheetId="26">'MAY181217_22 aggr'!$B$7:$B$33</definedName>
    <definedName name="phi" localSheetId="27">MAY181217_22_no_aggr!$B$7:$B$33</definedName>
    <definedName name="phi" localSheetId="28">MAY181217_23!$B$7:$B$33</definedName>
    <definedName name="phi" localSheetId="29">'MAY181217_23 aggr'!$B$7:$B$33</definedName>
    <definedName name="phi" localSheetId="30">MAY181217_23_no_aggr!$B$7:$B$33</definedName>
    <definedName name="phi" localSheetId="31">MAY181217_26_27!$B$7:$B$33</definedName>
    <definedName name="phi" localSheetId="32">MAY181217_28!$B$7:$B$33</definedName>
    <definedName name="phi" localSheetId="33">'MAY181217_28 aggr'!$B$7:$B$33</definedName>
    <definedName name="phi" localSheetId="34">MAY181217_28_no_aggr!$B$7:$B$33</definedName>
    <definedName name="phi" localSheetId="35">MAY181217_29!$B$7:$B$33</definedName>
    <definedName name="phi" localSheetId="54">MAY190403_2!$B$7:$B$33</definedName>
    <definedName name="phi" localSheetId="36">MAY190406_1!$B$7:$B$33</definedName>
    <definedName name="phi" localSheetId="37">'MAY190406_1 aggr'!$B$7:$B$33</definedName>
    <definedName name="phi" localSheetId="38">MAY190406_1_no_aggr!$B$7:$B$33</definedName>
    <definedName name="phi" localSheetId="39">MAY190406_2!$B$7:$B$33</definedName>
    <definedName name="phi" localSheetId="40">MAY190406_3!$B$7:$B$33</definedName>
    <definedName name="phi" localSheetId="41">MAY190409_1!$B$7:$B$33</definedName>
    <definedName name="phi" localSheetId="42">MAY210713_5!$B$7:$B$33</definedName>
    <definedName name="phi" localSheetId="43">'MAY210713_5 aggr'!$B$7:$B$33</definedName>
    <definedName name="phi" localSheetId="44">MAY210713_5_no_aggr!$B$7:$B$33</definedName>
    <definedName name="phi" localSheetId="2">MAY210713_7!$B$7:$B$33</definedName>
    <definedName name="phi" localSheetId="45">MAY210713_8!$B$7:$B$33</definedName>
    <definedName name="phi" localSheetId="46">MAY210713_8_aggr!$B$7:$B$33</definedName>
    <definedName name="phi" localSheetId="47">MAY210713_8_no_aggr!$B$7:$B$33</definedName>
    <definedName name="phi" localSheetId="48">MAY210714_7!$B$7:$B$33</definedName>
    <definedName name="phi" localSheetId="49">MAY210714_7_aggr!$B$7:$B$33</definedName>
    <definedName name="phi" localSheetId="50">MAY210714_7_no_aggr!$B$7:$B$33</definedName>
    <definedName name="phi" localSheetId="51">MAY210714_8!$B$7:$B$33</definedName>
    <definedName name="phi" localSheetId="52">MAY210714_8_aggr!$B$7:$B$33</definedName>
    <definedName name="phi" localSheetId="53">MAY210714_8_no_aggr!$B$7:$B$33</definedName>
    <definedName name="phi">Blank!$B$7:$B$33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34" i="72" l="1"/>
  <c r="N34" i="72"/>
  <c r="M34" i="72"/>
  <c r="L34" i="72"/>
  <c r="K34" i="72"/>
  <c r="J34" i="72"/>
  <c r="I34" i="72"/>
  <c r="H34" i="72"/>
  <c r="O34" i="82"/>
  <c r="N34" i="82"/>
  <c r="M34" i="82"/>
  <c r="L34" i="82"/>
  <c r="K34" i="82"/>
  <c r="J34" i="82"/>
  <c r="I34" i="82"/>
  <c r="H34" i="82"/>
  <c r="O34" i="81"/>
  <c r="N34" i="81"/>
  <c r="M34" i="81"/>
  <c r="L34" i="81"/>
  <c r="K34" i="81"/>
  <c r="J34" i="81"/>
  <c r="I34" i="81"/>
  <c r="H34" i="81"/>
  <c r="O34" i="73"/>
  <c r="N34" i="73"/>
  <c r="M34" i="73"/>
  <c r="L34" i="73"/>
  <c r="K34" i="73"/>
  <c r="J34" i="73"/>
  <c r="I34" i="73"/>
  <c r="H34" i="73"/>
  <c r="O34" i="71"/>
  <c r="N34" i="71"/>
  <c r="M34" i="71"/>
  <c r="L34" i="71"/>
  <c r="K34" i="71"/>
  <c r="J34" i="71"/>
  <c r="I34" i="71"/>
  <c r="H34" i="71"/>
  <c r="O34" i="77"/>
  <c r="N34" i="77"/>
  <c r="M34" i="77"/>
  <c r="L34" i="77"/>
  <c r="K34" i="77"/>
  <c r="J34" i="77"/>
  <c r="I34" i="77"/>
  <c r="H34" i="77"/>
  <c r="O34" i="78"/>
  <c r="N34" i="78"/>
  <c r="M34" i="78"/>
  <c r="L34" i="78"/>
  <c r="K34" i="78"/>
  <c r="J34" i="78"/>
  <c r="I34" i="78"/>
  <c r="H34" i="78"/>
  <c r="O34" i="74"/>
  <c r="N34" i="74"/>
  <c r="M34" i="74"/>
  <c r="L34" i="74"/>
  <c r="K34" i="74"/>
  <c r="J34" i="74"/>
  <c r="I34" i="74"/>
  <c r="H34" i="74"/>
  <c r="O34" i="76"/>
  <c r="N34" i="76"/>
  <c r="M34" i="76"/>
  <c r="L34" i="76"/>
  <c r="K34" i="76"/>
  <c r="J34" i="76"/>
  <c r="I34" i="76"/>
  <c r="H34" i="76"/>
  <c r="O34" i="80"/>
  <c r="N34" i="80"/>
  <c r="M34" i="80"/>
  <c r="L34" i="80"/>
  <c r="K34" i="80"/>
  <c r="J34" i="80"/>
  <c r="I34" i="80"/>
  <c r="H34" i="80"/>
  <c r="O34" i="75"/>
  <c r="N34" i="75"/>
  <c r="M34" i="75"/>
  <c r="L34" i="75"/>
  <c r="K34" i="75"/>
  <c r="J34" i="75"/>
  <c r="I34" i="75"/>
  <c r="H34" i="75"/>
  <c r="J34" i="36"/>
  <c r="O34" i="36"/>
  <c r="N34" i="36"/>
  <c r="M34" i="36"/>
  <c r="L34" i="36"/>
  <c r="K34" i="36"/>
  <c r="I34" i="36"/>
  <c r="H34" i="36"/>
  <c r="B4" i="82" l="1"/>
  <c r="D23" i="82" s="1"/>
  <c r="C99" i="82"/>
  <c r="C98" i="82"/>
  <c r="B79" i="82"/>
  <c r="B78" i="82"/>
  <c r="B77" i="82"/>
  <c r="U33" i="82"/>
  <c r="T33" i="82"/>
  <c r="P33" i="82"/>
  <c r="Y33" i="82" s="1"/>
  <c r="G33" i="82"/>
  <c r="R33" i="82" s="1"/>
  <c r="AC33" i="82" s="1"/>
  <c r="U32" i="82"/>
  <c r="P32" i="82"/>
  <c r="W32" i="82" s="1"/>
  <c r="G32" i="82"/>
  <c r="R32" i="82" s="1"/>
  <c r="AC32" i="82" s="1"/>
  <c r="X31" i="82"/>
  <c r="W31" i="82"/>
  <c r="T31" i="82"/>
  <c r="S31" i="82"/>
  <c r="P31" i="82"/>
  <c r="U31" i="82" s="1"/>
  <c r="G31" i="82"/>
  <c r="R31" i="82" s="1"/>
  <c r="AC31" i="82" s="1"/>
  <c r="D31" i="82"/>
  <c r="E79" i="82" s="1"/>
  <c r="P30" i="82"/>
  <c r="U30" i="82" s="1"/>
  <c r="G30" i="82"/>
  <c r="R30" i="82" s="1"/>
  <c r="AC30" i="82" s="1"/>
  <c r="D30" i="82"/>
  <c r="P29" i="82"/>
  <c r="U29" i="82" s="1"/>
  <c r="G29" i="82"/>
  <c r="R29" i="82" s="1"/>
  <c r="AC29" i="82" s="1"/>
  <c r="T28" i="82"/>
  <c r="S28" i="82"/>
  <c r="P28" i="82"/>
  <c r="U28" i="82" s="1"/>
  <c r="G28" i="82"/>
  <c r="R28" i="82" s="1"/>
  <c r="AC28" i="82" s="1"/>
  <c r="W27" i="82"/>
  <c r="T27" i="82"/>
  <c r="S27" i="82"/>
  <c r="P27" i="82"/>
  <c r="U27" i="82" s="1"/>
  <c r="G27" i="82"/>
  <c r="R27" i="82" s="1"/>
  <c r="AC27" i="82" s="1"/>
  <c r="X26" i="82"/>
  <c r="W26" i="82"/>
  <c r="T26" i="82"/>
  <c r="P26" i="82"/>
  <c r="U26" i="82" s="1"/>
  <c r="G26" i="82"/>
  <c r="R26" i="82" s="1"/>
  <c r="AC26" i="82" s="1"/>
  <c r="X25" i="82"/>
  <c r="P25" i="82"/>
  <c r="U25" i="82" s="1"/>
  <c r="G25" i="82"/>
  <c r="R25" i="82" s="1"/>
  <c r="AC25" i="82" s="1"/>
  <c r="D25" i="82"/>
  <c r="X24" i="82"/>
  <c r="P24" i="82"/>
  <c r="U24" i="82" s="1"/>
  <c r="G24" i="82"/>
  <c r="R24" i="82" s="1"/>
  <c r="AC24" i="82" s="1"/>
  <c r="P23" i="82"/>
  <c r="U23" i="82" s="1"/>
  <c r="G23" i="82"/>
  <c r="R23" i="82" s="1"/>
  <c r="AC23" i="82" s="1"/>
  <c r="S22" i="82"/>
  <c r="P22" i="82"/>
  <c r="U22" i="82" s="1"/>
  <c r="G22" i="82"/>
  <c r="R22" i="82" s="1"/>
  <c r="AC22" i="82" s="1"/>
  <c r="W21" i="82"/>
  <c r="V21" i="82"/>
  <c r="S21" i="82"/>
  <c r="R21" i="82"/>
  <c r="AC21" i="82" s="1"/>
  <c r="P21" i="82"/>
  <c r="T21" i="82" s="1"/>
  <c r="G21" i="82"/>
  <c r="R20" i="82"/>
  <c r="AC20" i="82" s="1"/>
  <c r="P20" i="82"/>
  <c r="S20" i="82" s="1"/>
  <c r="G20" i="82"/>
  <c r="P19" i="82"/>
  <c r="Z19" i="82" s="1"/>
  <c r="G19" i="82"/>
  <c r="R19" i="82" s="1"/>
  <c r="AC19" i="82" s="1"/>
  <c r="X18" i="82"/>
  <c r="V18" i="82"/>
  <c r="T18" i="82"/>
  <c r="S18" i="82"/>
  <c r="P18" i="82"/>
  <c r="W18" i="82" s="1"/>
  <c r="G18" i="82"/>
  <c r="R18" i="82" s="1"/>
  <c r="AC18" i="82" s="1"/>
  <c r="D18" i="82"/>
  <c r="Z17" i="82"/>
  <c r="Y17" i="82"/>
  <c r="R17" i="82"/>
  <c r="AC17" i="82" s="1"/>
  <c r="P17" i="82"/>
  <c r="V17" i="82" s="1"/>
  <c r="G17" i="82"/>
  <c r="D17" i="82"/>
  <c r="P16" i="82"/>
  <c r="Z16" i="82" s="1"/>
  <c r="G16" i="82"/>
  <c r="R16" i="82" s="1"/>
  <c r="AC16" i="82" s="1"/>
  <c r="D16" i="82"/>
  <c r="U15" i="82"/>
  <c r="P15" i="82"/>
  <c r="Z15" i="82" s="1"/>
  <c r="G15" i="82"/>
  <c r="R15" i="82" s="1"/>
  <c r="AC15" i="82" s="1"/>
  <c r="D15" i="82"/>
  <c r="X14" i="82"/>
  <c r="P14" i="82"/>
  <c r="Z14" i="82" s="1"/>
  <c r="G14" i="82"/>
  <c r="R14" i="82" s="1"/>
  <c r="AC14" i="82" s="1"/>
  <c r="D14" i="82"/>
  <c r="X13" i="82"/>
  <c r="U13" i="82"/>
  <c r="P13" i="82"/>
  <c r="Z13" i="82" s="1"/>
  <c r="G13" i="82"/>
  <c r="R13" i="82" s="1"/>
  <c r="AC13" i="82" s="1"/>
  <c r="U12" i="82"/>
  <c r="P12" i="82"/>
  <c r="Z12" i="82" s="1"/>
  <c r="G12" i="82"/>
  <c r="R12" i="82" s="1"/>
  <c r="AC12" i="82" s="1"/>
  <c r="D12" i="82"/>
  <c r="P11" i="82"/>
  <c r="Z11" i="82" s="1"/>
  <c r="G11" i="82"/>
  <c r="R11" i="82" s="1"/>
  <c r="AC11" i="82" s="1"/>
  <c r="P10" i="82"/>
  <c r="Z10" i="82" s="1"/>
  <c r="G10" i="82"/>
  <c r="R10" i="82" s="1"/>
  <c r="AC10" i="82" s="1"/>
  <c r="D10" i="82"/>
  <c r="P9" i="82"/>
  <c r="Z9" i="82" s="1"/>
  <c r="G9" i="82"/>
  <c r="R9" i="82" s="1"/>
  <c r="AC9" i="82" s="1"/>
  <c r="D9" i="82"/>
  <c r="X8" i="82"/>
  <c r="P8" i="82"/>
  <c r="Z8" i="82" s="1"/>
  <c r="G8" i="82"/>
  <c r="R8" i="82" s="1"/>
  <c r="AC8" i="82" s="1"/>
  <c r="D8" i="82"/>
  <c r="X7" i="82"/>
  <c r="U7" i="82"/>
  <c r="P7" i="82"/>
  <c r="Z7" i="82" s="1"/>
  <c r="G7" i="82"/>
  <c r="R7" i="82" s="1"/>
  <c r="AC7" i="82" s="1"/>
  <c r="D7" i="82"/>
  <c r="AI4" i="82"/>
  <c r="AH4" i="82"/>
  <c r="Z4" i="82"/>
  <c r="AK4" i="82" s="1"/>
  <c r="Y4" i="82"/>
  <c r="AJ4" i="82" s="1"/>
  <c r="X4" i="82"/>
  <c r="W4" i="82"/>
  <c r="V4" i="82"/>
  <c r="AG4" i="82" s="1"/>
  <c r="U4" i="82"/>
  <c r="AF4" i="82" s="1"/>
  <c r="T4" i="82"/>
  <c r="AE4" i="82" s="1"/>
  <c r="S4" i="82"/>
  <c r="AD4" i="82" s="1"/>
  <c r="R4" i="82"/>
  <c r="AC4" i="82" s="1"/>
  <c r="D2" i="82"/>
  <c r="H2" i="82" s="1"/>
  <c r="D8" i="81"/>
  <c r="D9" i="81"/>
  <c r="D10" i="81"/>
  <c r="D11" i="81"/>
  <c r="D12" i="81"/>
  <c r="D13" i="81"/>
  <c r="D14" i="81"/>
  <c r="D15" i="81"/>
  <c r="D16" i="81"/>
  <c r="D17" i="81"/>
  <c r="D18" i="81"/>
  <c r="D19" i="81"/>
  <c r="D20" i="81"/>
  <c r="D21" i="81"/>
  <c r="D22" i="81"/>
  <c r="D23" i="81"/>
  <c r="D24" i="81"/>
  <c r="D25" i="81"/>
  <c r="D26" i="81"/>
  <c r="D27" i="81"/>
  <c r="D28" i="81"/>
  <c r="D29" i="81"/>
  <c r="D30" i="81"/>
  <c r="D31" i="81"/>
  <c r="E79" i="81" s="1"/>
  <c r="D7" i="81"/>
  <c r="E8" i="81" s="1"/>
  <c r="R8" i="81"/>
  <c r="R9" i="81"/>
  <c r="R10" i="81"/>
  <c r="R11" i="81"/>
  <c r="R12" i="81"/>
  <c r="R13" i="81"/>
  <c r="R14" i="81"/>
  <c r="R15" i="81"/>
  <c r="R16" i="81"/>
  <c r="R17" i="81"/>
  <c r="R18" i="81"/>
  <c r="R19" i="81"/>
  <c r="R20" i="81"/>
  <c r="R21" i="81"/>
  <c r="R22" i="81"/>
  <c r="R23" i="81"/>
  <c r="R24" i="81"/>
  <c r="R25" i="81"/>
  <c r="R26" i="81"/>
  <c r="R27" i="81"/>
  <c r="R28" i="81"/>
  <c r="R29" i="81"/>
  <c r="R30" i="81"/>
  <c r="R31" i="81"/>
  <c r="R32" i="81"/>
  <c r="R33" i="81"/>
  <c r="R7" i="81"/>
  <c r="C99" i="81"/>
  <c r="C98" i="81"/>
  <c r="B79" i="81"/>
  <c r="B78" i="81"/>
  <c r="B77" i="81"/>
  <c r="AB33" i="81"/>
  <c r="AA33" i="81"/>
  <c r="Z33" i="81"/>
  <c r="Y33" i="81"/>
  <c r="P33" i="81"/>
  <c r="X33" i="81" s="1"/>
  <c r="G33" i="81"/>
  <c r="T33" i="81" s="1"/>
  <c r="AE33" i="81" s="1"/>
  <c r="P32" i="81"/>
  <c r="AA32" i="81" s="1"/>
  <c r="G32" i="81"/>
  <c r="T32" i="81" s="1"/>
  <c r="AE32" i="81" s="1"/>
  <c r="AB31" i="81"/>
  <c r="X31" i="81"/>
  <c r="W31" i="81"/>
  <c r="V31" i="81"/>
  <c r="U31" i="81"/>
  <c r="P31" i="81"/>
  <c r="Y31" i="81" s="1"/>
  <c r="G31" i="81"/>
  <c r="T31" i="81" s="1"/>
  <c r="AE31" i="81" s="1"/>
  <c r="AL30" i="81"/>
  <c r="AB30" i="81"/>
  <c r="AM30" i="81" s="1"/>
  <c r="AA30" i="81"/>
  <c r="W30" i="81"/>
  <c r="V30" i="81"/>
  <c r="U30" i="81"/>
  <c r="AF30" i="81" s="1"/>
  <c r="AN30" i="81" s="1"/>
  <c r="T30" i="81"/>
  <c r="AE30" i="81" s="1"/>
  <c r="P30" i="81"/>
  <c r="X30" i="81" s="1"/>
  <c r="G30" i="81"/>
  <c r="X29" i="81"/>
  <c r="V29" i="81"/>
  <c r="T29" i="81"/>
  <c r="AE29" i="81" s="1"/>
  <c r="P29" i="81"/>
  <c r="W29" i="81" s="1"/>
  <c r="G29" i="81"/>
  <c r="U28" i="81"/>
  <c r="P28" i="81"/>
  <c r="V28" i="81" s="1"/>
  <c r="G28" i="81"/>
  <c r="T28" i="81" s="1"/>
  <c r="AE28" i="81" s="1"/>
  <c r="V27" i="81"/>
  <c r="P27" i="81"/>
  <c r="U27" i="81" s="1"/>
  <c r="G27" i="81"/>
  <c r="T27" i="81" s="1"/>
  <c r="AE27" i="81" s="1"/>
  <c r="P26" i="81"/>
  <c r="AB26" i="81" s="1"/>
  <c r="G26" i="81"/>
  <c r="T26" i="81" s="1"/>
  <c r="AE26" i="81" s="1"/>
  <c r="Z25" i="81"/>
  <c r="V25" i="81"/>
  <c r="U25" i="81"/>
  <c r="T25" i="81"/>
  <c r="AE25" i="81" s="1"/>
  <c r="P25" i="81"/>
  <c r="AB25" i="81" s="1"/>
  <c r="G25" i="81"/>
  <c r="P24" i="81"/>
  <c r="AB24" i="81" s="1"/>
  <c r="G24" i="81"/>
  <c r="T24" i="81" s="1"/>
  <c r="AE24" i="81" s="1"/>
  <c r="P23" i="81"/>
  <c r="X23" i="81" s="1"/>
  <c r="G23" i="81"/>
  <c r="T23" i="81" s="1"/>
  <c r="AE23" i="81" s="1"/>
  <c r="P22" i="81"/>
  <c r="AB22" i="81" s="1"/>
  <c r="G22" i="81"/>
  <c r="T22" i="81" s="1"/>
  <c r="AE22" i="81" s="1"/>
  <c r="AB21" i="81"/>
  <c r="AA21" i="81"/>
  <c r="Y21" i="81"/>
  <c r="X21" i="81"/>
  <c r="W21" i="81"/>
  <c r="V21" i="81"/>
  <c r="P21" i="81"/>
  <c r="Z21" i="81" s="1"/>
  <c r="G21" i="81"/>
  <c r="T21" i="81" s="1"/>
  <c r="AE21" i="81" s="1"/>
  <c r="T20" i="81"/>
  <c r="AE20" i="81" s="1"/>
  <c r="P20" i="81"/>
  <c r="X20" i="81" s="1"/>
  <c r="G20" i="81"/>
  <c r="P19" i="81"/>
  <c r="V19" i="81" s="1"/>
  <c r="G19" i="81"/>
  <c r="T19" i="81" s="1"/>
  <c r="AE19" i="81" s="1"/>
  <c r="U18" i="81"/>
  <c r="P18" i="81"/>
  <c r="AB18" i="81" s="1"/>
  <c r="G18" i="81"/>
  <c r="T18" i="81" s="1"/>
  <c r="AE18" i="81" s="1"/>
  <c r="P17" i="81"/>
  <c r="AB17" i="81" s="1"/>
  <c r="G17" i="81"/>
  <c r="T17" i="81" s="1"/>
  <c r="AE17" i="81" s="1"/>
  <c r="AA16" i="81"/>
  <c r="Z16" i="81"/>
  <c r="P16" i="81"/>
  <c r="AB16" i="81" s="1"/>
  <c r="G16" i="81"/>
  <c r="T16" i="81" s="1"/>
  <c r="AE16" i="81" s="1"/>
  <c r="AB15" i="81"/>
  <c r="AA15" i="81"/>
  <c r="Y15" i="81"/>
  <c r="X15" i="81"/>
  <c r="W15" i="81"/>
  <c r="V15" i="81"/>
  <c r="AI15" i="81" s="1"/>
  <c r="U15" i="81"/>
  <c r="P15" i="81"/>
  <c r="Z15" i="81" s="1"/>
  <c r="G15" i="81"/>
  <c r="T15" i="81" s="1"/>
  <c r="AE15" i="81" s="1"/>
  <c r="T14" i="81"/>
  <c r="AE14" i="81" s="1"/>
  <c r="P14" i="81"/>
  <c r="Y14" i="81" s="1"/>
  <c r="G14" i="81"/>
  <c r="Y13" i="81"/>
  <c r="W13" i="81"/>
  <c r="V13" i="81"/>
  <c r="U13" i="81"/>
  <c r="P13" i="81"/>
  <c r="X13" i="81" s="1"/>
  <c r="G13" i="81"/>
  <c r="T13" i="81" s="1"/>
  <c r="AE13" i="81" s="1"/>
  <c r="X12" i="81"/>
  <c r="V12" i="81"/>
  <c r="T12" i="81"/>
  <c r="AE12" i="81" s="1"/>
  <c r="P12" i="81"/>
  <c r="W12" i="81" s="1"/>
  <c r="G12" i="81"/>
  <c r="P11" i="81"/>
  <c r="V11" i="81" s="1"/>
  <c r="G11" i="81"/>
  <c r="T11" i="81" s="1"/>
  <c r="AE11" i="81" s="1"/>
  <c r="P10" i="81"/>
  <c r="U10" i="81" s="1"/>
  <c r="G10" i="81"/>
  <c r="T10" i="81" s="1"/>
  <c r="AE10" i="81" s="1"/>
  <c r="U9" i="81"/>
  <c r="P9" i="81"/>
  <c r="AB9" i="81" s="1"/>
  <c r="G9" i="81"/>
  <c r="T9" i="81" s="1"/>
  <c r="AE9" i="81" s="1"/>
  <c r="AB8" i="81"/>
  <c r="AA8" i="81"/>
  <c r="Z8" i="81"/>
  <c r="W8" i="81"/>
  <c r="V8" i="81"/>
  <c r="AG8" i="81" s="1"/>
  <c r="U8" i="81"/>
  <c r="AF8" i="81" s="1"/>
  <c r="AN8" i="81" s="1"/>
  <c r="T8" i="81"/>
  <c r="AE8" i="81" s="1"/>
  <c r="P8" i="81"/>
  <c r="Y8" i="81" s="1"/>
  <c r="G8" i="81"/>
  <c r="P7" i="81"/>
  <c r="G7" i="81"/>
  <c r="T7" i="81" s="1"/>
  <c r="AE7" i="81" s="1"/>
  <c r="AE4" i="81"/>
  <c r="AB4" i="81"/>
  <c r="AM4" i="81" s="1"/>
  <c r="AA4" i="81"/>
  <c r="AL4" i="81" s="1"/>
  <c r="Z4" i="81"/>
  <c r="AK4" i="81" s="1"/>
  <c r="Y4" i="81"/>
  <c r="AJ4" i="81" s="1"/>
  <c r="X4" i="81"/>
  <c r="AI4" i="81" s="1"/>
  <c r="W4" i="81"/>
  <c r="AH4" i="81" s="1"/>
  <c r="V4" i="81"/>
  <c r="AG4" i="81" s="1"/>
  <c r="U4" i="81"/>
  <c r="AF4" i="81" s="1"/>
  <c r="T4" i="81"/>
  <c r="D2" i="81"/>
  <c r="H2" i="81" s="1"/>
  <c r="B4" i="80"/>
  <c r="D29" i="80" s="1"/>
  <c r="C99" i="80"/>
  <c r="C98" i="80"/>
  <c r="B79" i="80"/>
  <c r="B78" i="80"/>
  <c r="B77" i="80"/>
  <c r="P33" i="80"/>
  <c r="X33" i="80" s="1"/>
  <c r="G33" i="80"/>
  <c r="R33" i="80" s="1"/>
  <c r="AC33" i="80" s="1"/>
  <c r="P32" i="80"/>
  <c r="X32" i="80" s="1"/>
  <c r="G32" i="80"/>
  <c r="R32" i="80" s="1"/>
  <c r="AC32" i="80" s="1"/>
  <c r="X31" i="80"/>
  <c r="S31" i="80"/>
  <c r="P31" i="80"/>
  <c r="W31" i="80" s="1"/>
  <c r="G31" i="80"/>
  <c r="R31" i="80" s="1"/>
  <c r="AC31" i="80" s="1"/>
  <c r="P30" i="80"/>
  <c r="X30" i="80" s="1"/>
  <c r="G30" i="80"/>
  <c r="R30" i="80" s="1"/>
  <c r="AC30" i="80" s="1"/>
  <c r="D30" i="80"/>
  <c r="P29" i="80"/>
  <c r="Y29" i="80" s="1"/>
  <c r="G29" i="80"/>
  <c r="R29" i="80" s="1"/>
  <c r="AC29" i="80" s="1"/>
  <c r="P28" i="80"/>
  <c r="Z28" i="80" s="1"/>
  <c r="G28" i="80"/>
  <c r="R28" i="80" s="1"/>
  <c r="AC28" i="80" s="1"/>
  <c r="R27" i="80"/>
  <c r="AC27" i="80" s="1"/>
  <c r="P27" i="80"/>
  <c r="Z27" i="80" s="1"/>
  <c r="G27" i="80"/>
  <c r="P26" i="80"/>
  <c r="W26" i="80" s="1"/>
  <c r="G26" i="80"/>
  <c r="R26" i="80" s="1"/>
  <c r="AC26" i="80" s="1"/>
  <c r="P25" i="80"/>
  <c r="Z25" i="80" s="1"/>
  <c r="G25" i="80"/>
  <c r="R25" i="80" s="1"/>
  <c r="AC25" i="80" s="1"/>
  <c r="T24" i="80"/>
  <c r="S24" i="80"/>
  <c r="AD24" i="80" s="1"/>
  <c r="AL24" i="80" s="1"/>
  <c r="P24" i="80"/>
  <c r="Y24" i="80" s="1"/>
  <c r="G24" i="80"/>
  <c r="R24" i="80" s="1"/>
  <c r="AC24" i="80" s="1"/>
  <c r="P23" i="80"/>
  <c r="S23" i="80" s="1"/>
  <c r="G23" i="80"/>
  <c r="R23" i="80" s="1"/>
  <c r="AC23" i="80" s="1"/>
  <c r="P22" i="80"/>
  <c r="T22" i="80" s="1"/>
  <c r="G22" i="80"/>
  <c r="R22" i="80" s="1"/>
  <c r="AC22" i="80" s="1"/>
  <c r="P21" i="80"/>
  <c r="T21" i="80" s="1"/>
  <c r="G21" i="80"/>
  <c r="R21" i="80" s="1"/>
  <c r="AC21" i="80" s="1"/>
  <c r="P20" i="80"/>
  <c r="T20" i="80" s="1"/>
  <c r="G20" i="80"/>
  <c r="R20" i="80" s="1"/>
  <c r="AC20" i="80" s="1"/>
  <c r="U19" i="80"/>
  <c r="P19" i="80"/>
  <c r="T19" i="80" s="1"/>
  <c r="G19" i="80"/>
  <c r="R19" i="80" s="1"/>
  <c r="AC19" i="80" s="1"/>
  <c r="R18" i="80"/>
  <c r="AC18" i="80" s="1"/>
  <c r="P18" i="80"/>
  <c r="T18" i="80" s="1"/>
  <c r="G18" i="80"/>
  <c r="P17" i="80"/>
  <c r="T17" i="80" s="1"/>
  <c r="G17" i="80"/>
  <c r="R17" i="80" s="1"/>
  <c r="AC17" i="80" s="1"/>
  <c r="P16" i="80"/>
  <c r="T16" i="80" s="1"/>
  <c r="G16" i="80"/>
  <c r="R16" i="80" s="1"/>
  <c r="AC16" i="80" s="1"/>
  <c r="U15" i="80"/>
  <c r="P15" i="80"/>
  <c r="T15" i="80" s="1"/>
  <c r="G15" i="80"/>
  <c r="R15" i="80" s="1"/>
  <c r="AC15" i="80" s="1"/>
  <c r="Y14" i="80"/>
  <c r="P14" i="80"/>
  <c r="U14" i="80" s="1"/>
  <c r="G14" i="80"/>
  <c r="R14" i="80" s="1"/>
  <c r="AC14" i="80" s="1"/>
  <c r="P13" i="80"/>
  <c r="V13" i="80" s="1"/>
  <c r="G13" i="80"/>
  <c r="R13" i="80" s="1"/>
  <c r="AC13" i="80" s="1"/>
  <c r="P12" i="80"/>
  <c r="W12" i="80" s="1"/>
  <c r="G12" i="80"/>
  <c r="R12" i="80" s="1"/>
  <c r="AC12" i="80" s="1"/>
  <c r="P11" i="80"/>
  <c r="X11" i="80" s="1"/>
  <c r="G11" i="80"/>
  <c r="R11" i="80" s="1"/>
  <c r="AC11" i="80" s="1"/>
  <c r="D11" i="80"/>
  <c r="X10" i="80"/>
  <c r="V10" i="80"/>
  <c r="U10" i="80"/>
  <c r="P10" i="80"/>
  <c r="Y10" i="80" s="1"/>
  <c r="G10" i="80"/>
  <c r="R10" i="80" s="1"/>
  <c r="AC10" i="80" s="1"/>
  <c r="P9" i="80"/>
  <c r="Z9" i="80" s="1"/>
  <c r="G9" i="80"/>
  <c r="R9" i="80" s="1"/>
  <c r="AC9" i="80" s="1"/>
  <c r="R8" i="80"/>
  <c r="AC8" i="80" s="1"/>
  <c r="P8" i="80"/>
  <c r="Z8" i="80" s="1"/>
  <c r="G8" i="80"/>
  <c r="S7" i="80"/>
  <c r="AA7" i="80" s="1"/>
  <c r="P7" i="80"/>
  <c r="Y7" i="80" s="1"/>
  <c r="G7" i="80"/>
  <c r="R7" i="80" s="1"/>
  <c r="AC7" i="80" s="1"/>
  <c r="Z4" i="80"/>
  <c r="AK4" i="80" s="1"/>
  <c r="Y4" i="80"/>
  <c r="AJ4" i="80" s="1"/>
  <c r="X4" i="80"/>
  <c r="AI4" i="80" s="1"/>
  <c r="W4" i="80"/>
  <c r="AH4" i="80" s="1"/>
  <c r="V4" i="80"/>
  <c r="AG4" i="80" s="1"/>
  <c r="U4" i="80"/>
  <c r="AF4" i="80" s="1"/>
  <c r="T4" i="80"/>
  <c r="AE4" i="80" s="1"/>
  <c r="S4" i="80"/>
  <c r="AD4" i="80" s="1"/>
  <c r="R4" i="80"/>
  <c r="AC4" i="80" s="1"/>
  <c r="D2" i="80"/>
  <c r="H2" i="80" s="1"/>
  <c r="D8" i="79"/>
  <c r="D9" i="79"/>
  <c r="E77" i="79" s="1"/>
  <c r="D10" i="79"/>
  <c r="D11" i="79"/>
  <c r="D12" i="79"/>
  <c r="D13" i="79"/>
  <c r="D14" i="79"/>
  <c r="D15" i="79"/>
  <c r="D16" i="79"/>
  <c r="D17" i="79"/>
  <c r="D18" i="79"/>
  <c r="D19" i="79"/>
  <c r="D20" i="79"/>
  <c r="D21" i="79"/>
  <c r="D22" i="79"/>
  <c r="D23" i="79"/>
  <c r="D24" i="79"/>
  <c r="D25" i="79"/>
  <c r="D26" i="79"/>
  <c r="D27" i="79"/>
  <c r="D28" i="79"/>
  <c r="D29" i="79"/>
  <c r="D30" i="79"/>
  <c r="D31" i="79"/>
  <c r="E79" i="79" s="1"/>
  <c r="D7" i="79"/>
  <c r="R8" i="79"/>
  <c r="R9" i="79"/>
  <c r="R10" i="79"/>
  <c r="R11" i="79"/>
  <c r="R12" i="79"/>
  <c r="R13" i="79"/>
  <c r="R14" i="79"/>
  <c r="R15" i="79"/>
  <c r="R16" i="79"/>
  <c r="R17" i="79"/>
  <c r="R18" i="79"/>
  <c r="R19" i="79"/>
  <c r="R20" i="79"/>
  <c r="R21" i="79"/>
  <c r="R22" i="79"/>
  <c r="R23" i="79"/>
  <c r="R24" i="79"/>
  <c r="R25" i="79"/>
  <c r="R26" i="79"/>
  <c r="R27" i="79"/>
  <c r="R28" i="79"/>
  <c r="R29" i="79"/>
  <c r="R30" i="79"/>
  <c r="R31" i="79"/>
  <c r="R32" i="79"/>
  <c r="R33" i="79"/>
  <c r="R7" i="79"/>
  <c r="C99" i="79"/>
  <c r="C98" i="79"/>
  <c r="B79" i="79"/>
  <c r="B78" i="79"/>
  <c r="B77" i="79"/>
  <c r="AA33" i="79"/>
  <c r="AL33" i="79" s="1"/>
  <c r="Z33" i="79"/>
  <c r="X33" i="79"/>
  <c r="AI33" i="79" s="1"/>
  <c r="W33" i="79"/>
  <c r="V33" i="79"/>
  <c r="T33" i="79"/>
  <c r="AE33" i="79" s="1"/>
  <c r="P33" i="79"/>
  <c r="U33" i="79" s="1"/>
  <c r="G33" i="79"/>
  <c r="P32" i="79"/>
  <c r="AB32" i="79" s="1"/>
  <c r="G32" i="79"/>
  <c r="T32" i="79" s="1"/>
  <c r="AE32" i="79" s="1"/>
  <c r="P31" i="79"/>
  <c r="AA31" i="79" s="1"/>
  <c r="G31" i="79"/>
  <c r="T31" i="79" s="1"/>
  <c r="AE31" i="79" s="1"/>
  <c r="AB30" i="79"/>
  <c r="T30" i="79"/>
  <c r="AE30" i="79" s="1"/>
  <c r="P30" i="79"/>
  <c r="AA30" i="79" s="1"/>
  <c r="G30" i="79"/>
  <c r="AB29" i="79"/>
  <c r="Z29" i="79"/>
  <c r="Y29" i="79"/>
  <c r="X29" i="79"/>
  <c r="W29" i="79"/>
  <c r="V29" i="79"/>
  <c r="P29" i="79"/>
  <c r="AA29" i="79" s="1"/>
  <c r="G29" i="79"/>
  <c r="T29" i="79" s="1"/>
  <c r="AE29" i="79" s="1"/>
  <c r="AB28" i="79"/>
  <c r="Y28" i="79"/>
  <c r="X28" i="79"/>
  <c r="W28" i="79"/>
  <c r="AH28" i="79" s="1"/>
  <c r="V28" i="79"/>
  <c r="AG28" i="79" s="1"/>
  <c r="U28" i="79"/>
  <c r="P28" i="79"/>
  <c r="AA28" i="79" s="1"/>
  <c r="G28" i="79"/>
  <c r="T28" i="79" s="1"/>
  <c r="AE28" i="79" s="1"/>
  <c r="Z27" i="79"/>
  <c r="Y27" i="79"/>
  <c r="W27" i="79"/>
  <c r="V27" i="79"/>
  <c r="U27" i="79"/>
  <c r="T27" i="79"/>
  <c r="AE27" i="79" s="1"/>
  <c r="P27" i="79"/>
  <c r="AA27" i="79" s="1"/>
  <c r="G27" i="79"/>
  <c r="T26" i="79"/>
  <c r="AE26" i="79" s="1"/>
  <c r="P26" i="79"/>
  <c r="AA26" i="79" s="1"/>
  <c r="G26" i="79"/>
  <c r="P25" i="79"/>
  <c r="AA25" i="79" s="1"/>
  <c r="G25" i="79"/>
  <c r="T25" i="79" s="1"/>
  <c r="AE25" i="79" s="1"/>
  <c r="AB24" i="79"/>
  <c r="T24" i="79"/>
  <c r="AE24" i="79" s="1"/>
  <c r="P24" i="79"/>
  <c r="AA24" i="79" s="1"/>
  <c r="G24" i="79"/>
  <c r="AB23" i="79"/>
  <c r="Z23" i="79"/>
  <c r="Y23" i="79"/>
  <c r="X23" i="79"/>
  <c r="W23" i="79"/>
  <c r="P23" i="79"/>
  <c r="AA23" i="79" s="1"/>
  <c r="G23" i="79"/>
  <c r="T23" i="79" s="1"/>
  <c r="AE23" i="79" s="1"/>
  <c r="AB22" i="79"/>
  <c r="Y22" i="79"/>
  <c r="X22" i="79"/>
  <c r="AI22" i="79" s="1"/>
  <c r="W22" i="79"/>
  <c r="AH22" i="79" s="1"/>
  <c r="V22" i="79"/>
  <c r="AG22" i="79" s="1"/>
  <c r="U22" i="79"/>
  <c r="P22" i="79"/>
  <c r="AA22" i="79" s="1"/>
  <c r="G22" i="79"/>
  <c r="T22" i="79" s="1"/>
  <c r="AE22" i="79" s="1"/>
  <c r="T21" i="79"/>
  <c r="AE21" i="79" s="1"/>
  <c r="P21" i="79"/>
  <c r="Z21" i="79" s="1"/>
  <c r="G21" i="79"/>
  <c r="W20" i="79"/>
  <c r="P20" i="79"/>
  <c r="Y20" i="79" s="1"/>
  <c r="G20" i="79"/>
  <c r="T20" i="79" s="1"/>
  <c r="AE20" i="79" s="1"/>
  <c r="P19" i="79"/>
  <c r="X19" i="79" s="1"/>
  <c r="G19" i="79"/>
  <c r="T19" i="79" s="1"/>
  <c r="AE19" i="79" s="1"/>
  <c r="U18" i="79"/>
  <c r="T18" i="79"/>
  <c r="AE18" i="79" s="1"/>
  <c r="P18" i="79"/>
  <c r="W18" i="79" s="1"/>
  <c r="G18" i="79"/>
  <c r="P17" i="79"/>
  <c r="V17" i="79" s="1"/>
  <c r="G17" i="79"/>
  <c r="T17" i="79" s="1"/>
  <c r="AE17" i="79" s="1"/>
  <c r="P16" i="79"/>
  <c r="U16" i="79" s="1"/>
  <c r="G16" i="79"/>
  <c r="T16" i="79" s="1"/>
  <c r="AE16" i="79" s="1"/>
  <c r="AB15" i="79"/>
  <c r="AA15" i="79"/>
  <c r="Z15" i="79"/>
  <c r="Y15" i="79"/>
  <c r="U15" i="79"/>
  <c r="P15" i="79"/>
  <c r="X15" i="79" s="1"/>
  <c r="G15" i="79"/>
  <c r="T15" i="79" s="1"/>
  <c r="AE15" i="79" s="1"/>
  <c r="P14" i="79"/>
  <c r="X14" i="79" s="1"/>
  <c r="G14" i="79"/>
  <c r="T14" i="79" s="1"/>
  <c r="AE14" i="79" s="1"/>
  <c r="AB13" i="79"/>
  <c r="AA13" i="79"/>
  <c r="Z13" i="79"/>
  <c r="P13" i="79"/>
  <c r="X13" i="79" s="1"/>
  <c r="G13" i="79"/>
  <c r="T13" i="79" s="1"/>
  <c r="AE13" i="79" s="1"/>
  <c r="P12" i="79"/>
  <c r="X12" i="79" s="1"/>
  <c r="G12" i="79"/>
  <c r="T12" i="79" s="1"/>
  <c r="AE12" i="79" s="1"/>
  <c r="U11" i="79"/>
  <c r="P11" i="79"/>
  <c r="X11" i="79" s="1"/>
  <c r="G11" i="79"/>
  <c r="T11" i="79" s="1"/>
  <c r="AE11" i="79" s="1"/>
  <c r="AB10" i="79"/>
  <c r="AA10" i="79"/>
  <c r="Z10" i="79"/>
  <c r="Y10" i="79"/>
  <c r="P10" i="79"/>
  <c r="X10" i="79" s="1"/>
  <c r="G10" i="79"/>
  <c r="T10" i="79" s="1"/>
  <c r="AE10" i="79" s="1"/>
  <c r="P9" i="79"/>
  <c r="X9" i="79" s="1"/>
  <c r="G9" i="79"/>
  <c r="T9" i="79" s="1"/>
  <c r="AE9" i="79" s="1"/>
  <c r="U8" i="79"/>
  <c r="P8" i="79"/>
  <c r="X8" i="79" s="1"/>
  <c r="G8" i="79"/>
  <c r="T8" i="79" s="1"/>
  <c r="AE8" i="79" s="1"/>
  <c r="AB7" i="79"/>
  <c r="AA7" i="79"/>
  <c r="Z7" i="79"/>
  <c r="Y7" i="79"/>
  <c r="P7" i="79"/>
  <c r="G7" i="79"/>
  <c r="T7" i="79" s="1"/>
  <c r="AE7" i="79" s="1"/>
  <c r="AM4" i="79"/>
  <c r="AF4" i="79"/>
  <c r="AB4" i="79"/>
  <c r="AA4" i="79"/>
  <c r="AL4" i="79" s="1"/>
  <c r="Z4" i="79"/>
  <c r="AK4" i="79" s="1"/>
  <c r="Y4" i="79"/>
  <c r="AJ4" i="79" s="1"/>
  <c r="X4" i="79"/>
  <c r="AI4" i="79" s="1"/>
  <c r="W4" i="79"/>
  <c r="AH4" i="79" s="1"/>
  <c r="V4" i="79"/>
  <c r="AG4" i="79" s="1"/>
  <c r="U4" i="79"/>
  <c r="T4" i="79"/>
  <c r="AE4" i="79" s="1"/>
  <c r="D2" i="79"/>
  <c r="H2" i="79" s="1"/>
  <c r="B4" i="78"/>
  <c r="D7" i="78" s="1"/>
  <c r="C99" i="78"/>
  <c r="C98" i="78"/>
  <c r="B79" i="78"/>
  <c r="B78" i="78"/>
  <c r="B77" i="78"/>
  <c r="P33" i="78"/>
  <c r="Y33" i="78" s="1"/>
  <c r="G33" i="78"/>
  <c r="R33" i="78" s="1"/>
  <c r="AC33" i="78" s="1"/>
  <c r="P32" i="78"/>
  <c r="X32" i="78" s="1"/>
  <c r="G32" i="78"/>
  <c r="R32" i="78" s="1"/>
  <c r="AC32" i="78" s="1"/>
  <c r="P31" i="78"/>
  <c r="V31" i="78" s="1"/>
  <c r="G31" i="78"/>
  <c r="R31" i="78" s="1"/>
  <c r="AC31" i="78" s="1"/>
  <c r="Z30" i="78"/>
  <c r="X30" i="78"/>
  <c r="V30" i="78"/>
  <c r="U30" i="78"/>
  <c r="T30" i="78"/>
  <c r="P30" i="78"/>
  <c r="W30" i="78" s="1"/>
  <c r="G30" i="78"/>
  <c r="R30" i="78" s="1"/>
  <c r="AC30" i="78" s="1"/>
  <c r="P29" i="78"/>
  <c r="X29" i="78" s="1"/>
  <c r="G29" i="78"/>
  <c r="R29" i="78" s="1"/>
  <c r="AC29" i="78" s="1"/>
  <c r="D29" i="78"/>
  <c r="P28" i="78"/>
  <c r="Y28" i="78" s="1"/>
  <c r="G28" i="78"/>
  <c r="R28" i="78" s="1"/>
  <c r="AC28" i="78" s="1"/>
  <c r="P27" i="78"/>
  <c r="Z27" i="78" s="1"/>
  <c r="G27" i="78"/>
  <c r="R27" i="78" s="1"/>
  <c r="AC27" i="78" s="1"/>
  <c r="P26" i="78"/>
  <c r="Z26" i="78" s="1"/>
  <c r="G26" i="78"/>
  <c r="R26" i="78" s="1"/>
  <c r="AC26" i="78" s="1"/>
  <c r="P25" i="78"/>
  <c r="Z25" i="78" s="1"/>
  <c r="G25" i="78"/>
  <c r="R25" i="78" s="1"/>
  <c r="AC25" i="78" s="1"/>
  <c r="P24" i="78"/>
  <c r="Y24" i="78" s="1"/>
  <c r="G24" i="78"/>
  <c r="R24" i="78" s="1"/>
  <c r="AC24" i="78" s="1"/>
  <c r="P23" i="78"/>
  <c r="Z23" i="78" s="1"/>
  <c r="G23" i="78"/>
  <c r="R23" i="78" s="1"/>
  <c r="AC23" i="78" s="1"/>
  <c r="P22" i="78"/>
  <c r="S22" i="78" s="1"/>
  <c r="G22" i="78"/>
  <c r="R22" i="78" s="1"/>
  <c r="AC22" i="78" s="1"/>
  <c r="P21" i="78"/>
  <c r="S21" i="78" s="1"/>
  <c r="G21" i="78"/>
  <c r="R21" i="78" s="1"/>
  <c r="AC21" i="78" s="1"/>
  <c r="V20" i="78"/>
  <c r="P20" i="78"/>
  <c r="S20" i="78" s="1"/>
  <c r="G20" i="78"/>
  <c r="R20" i="78" s="1"/>
  <c r="AC20" i="78" s="1"/>
  <c r="P19" i="78"/>
  <c r="S19" i="78" s="1"/>
  <c r="G19" i="78"/>
  <c r="R19" i="78" s="1"/>
  <c r="AC19" i="78" s="1"/>
  <c r="P18" i="78"/>
  <c r="S18" i="78" s="1"/>
  <c r="G18" i="78"/>
  <c r="R18" i="78" s="1"/>
  <c r="AC18" i="78" s="1"/>
  <c r="W17" i="78"/>
  <c r="V17" i="78"/>
  <c r="P17" i="78"/>
  <c r="S17" i="78" s="1"/>
  <c r="G17" i="78"/>
  <c r="R17" i="78" s="1"/>
  <c r="AC17" i="78" s="1"/>
  <c r="P16" i="78"/>
  <c r="S16" i="78" s="1"/>
  <c r="G16" i="78"/>
  <c r="R16" i="78" s="1"/>
  <c r="AC16" i="78" s="1"/>
  <c r="P15" i="78"/>
  <c r="S15" i="78" s="1"/>
  <c r="G15" i="78"/>
  <c r="R15" i="78" s="1"/>
  <c r="AC15" i="78" s="1"/>
  <c r="Z14" i="78"/>
  <c r="P14" i="78"/>
  <c r="T14" i="78" s="1"/>
  <c r="G14" i="78"/>
  <c r="R14" i="78" s="1"/>
  <c r="AC14" i="78" s="1"/>
  <c r="Z13" i="78"/>
  <c r="Y13" i="78"/>
  <c r="P13" i="78"/>
  <c r="U13" i="78" s="1"/>
  <c r="G13" i="78"/>
  <c r="R13" i="78" s="1"/>
  <c r="AC13" i="78" s="1"/>
  <c r="D13" i="78"/>
  <c r="Y12" i="78"/>
  <c r="W12" i="78"/>
  <c r="U12" i="78"/>
  <c r="P12" i="78"/>
  <c r="V12" i="78" s="1"/>
  <c r="G12" i="78"/>
  <c r="R12" i="78" s="1"/>
  <c r="AC12" i="78" s="1"/>
  <c r="P11" i="78"/>
  <c r="W11" i="78" s="1"/>
  <c r="G11" i="78"/>
  <c r="R11" i="78" s="1"/>
  <c r="AC11" i="78" s="1"/>
  <c r="P10" i="78"/>
  <c r="X10" i="78" s="1"/>
  <c r="G10" i="78"/>
  <c r="R10" i="78" s="1"/>
  <c r="AC10" i="78" s="1"/>
  <c r="P9" i="78"/>
  <c r="Y9" i="78" s="1"/>
  <c r="G9" i="78"/>
  <c r="R9" i="78" s="1"/>
  <c r="AC9" i="78" s="1"/>
  <c r="P8" i="78"/>
  <c r="Z8" i="78" s="1"/>
  <c r="G8" i="78"/>
  <c r="R8" i="78" s="1"/>
  <c r="AC8" i="78" s="1"/>
  <c r="R7" i="78"/>
  <c r="AC7" i="78" s="1"/>
  <c r="P7" i="78"/>
  <c r="Z7" i="78" s="1"/>
  <c r="G7" i="78"/>
  <c r="AC4" i="78"/>
  <c r="Z4" i="78"/>
  <c r="AK4" i="78" s="1"/>
  <c r="Y4" i="78"/>
  <c r="AJ4" i="78" s="1"/>
  <c r="X4" i="78"/>
  <c r="AI4" i="78" s="1"/>
  <c r="W4" i="78"/>
  <c r="AH4" i="78" s="1"/>
  <c r="V4" i="78"/>
  <c r="AG4" i="78" s="1"/>
  <c r="U4" i="78"/>
  <c r="AF4" i="78" s="1"/>
  <c r="T4" i="78"/>
  <c r="AE4" i="78" s="1"/>
  <c r="S4" i="78"/>
  <c r="AD4" i="78" s="1"/>
  <c r="R4" i="78"/>
  <c r="D2" i="78"/>
  <c r="H2" i="78" s="1"/>
  <c r="R8" i="77"/>
  <c r="R9" i="77"/>
  <c r="R10" i="77"/>
  <c r="R11" i="77"/>
  <c r="R12" i="77"/>
  <c r="R13" i="77"/>
  <c r="R14" i="77"/>
  <c r="R15" i="77"/>
  <c r="R16" i="77"/>
  <c r="R17" i="77"/>
  <c r="R18" i="77"/>
  <c r="R19" i="77"/>
  <c r="R20" i="77"/>
  <c r="R21" i="77"/>
  <c r="R22" i="77"/>
  <c r="R23" i="77"/>
  <c r="R24" i="77"/>
  <c r="R25" i="77"/>
  <c r="R26" i="77"/>
  <c r="R27" i="77"/>
  <c r="R28" i="77"/>
  <c r="R29" i="77"/>
  <c r="R30" i="77"/>
  <c r="R31" i="77"/>
  <c r="R7" i="77"/>
  <c r="R15" i="75"/>
  <c r="D8" i="77"/>
  <c r="D9" i="77"/>
  <c r="D10" i="77"/>
  <c r="D11" i="77"/>
  <c r="D12" i="77"/>
  <c r="D13" i="77"/>
  <c r="D14" i="77"/>
  <c r="D15" i="77"/>
  <c r="D16" i="77"/>
  <c r="D17" i="77"/>
  <c r="D18" i="77"/>
  <c r="D19" i="77"/>
  <c r="D20" i="77"/>
  <c r="D21" i="77"/>
  <c r="D22" i="77"/>
  <c r="D23" i="77"/>
  <c r="D24" i="77"/>
  <c r="D25" i="77"/>
  <c r="D26" i="77"/>
  <c r="D27" i="77"/>
  <c r="D28" i="77"/>
  <c r="D29" i="77"/>
  <c r="D30" i="77"/>
  <c r="D31" i="77"/>
  <c r="E79" i="77" s="1"/>
  <c r="D7" i="77"/>
  <c r="D14" i="75"/>
  <c r="C99" i="77"/>
  <c r="C98" i="77"/>
  <c r="B79" i="77"/>
  <c r="B78" i="77"/>
  <c r="B77" i="77"/>
  <c r="P33" i="77"/>
  <c r="AA33" i="77" s="1"/>
  <c r="G33" i="77"/>
  <c r="T33" i="77" s="1"/>
  <c r="AE33" i="77" s="1"/>
  <c r="AC32" i="77"/>
  <c r="AB32" i="77"/>
  <c r="W32" i="77"/>
  <c r="U32" i="77"/>
  <c r="P32" i="77"/>
  <c r="Y32" i="77" s="1"/>
  <c r="G32" i="77"/>
  <c r="T32" i="77" s="1"/>
  <c r="AE32" i="77" s="1"/>
  <c r="AA31" i="77"/>
  <c r="Z31" i="77"/>
  <c r="Y31" i="77"/>
  <c r="X31" i="77"/>
  <c r="U31" i="77"/>
  <c r="AF31" i="77" s="1"/>
  <c r="AN31" i="77" s="1"/>
  <c r="P31" i="77"/>
  <c r="W31" i="77" s="1"/>
  <c r="G31" i="77"/>
  <c r="T31" i="77" s="1"/>
  <c r="AE31" i="77" s="1"/>
  <c r="X30" i="77"/>
  <c r="P30" i="77"/>
  <c r="W30" i="77" s="1"/>
  <c r="G30" i="77"/>
  <c r="T30" i="77" s="1"/>
  <c r="AE30" i="77" s="1"/>
  <c r="AA29" i="77"/>
  <c r="Z29" i="77"/>
  <c r="P29" i="77"/>
  <c r="W29" i="77" s="1"/>
  <c r="G29" i="77"/>
  <c r="T29" i="77" s="1"/>
  <c r="AE29" i="77" s="1"/>
  <c r="P28" i="77"/>
  <c r="W28" i="77" s="1"/>
  <c r="G28" i="77"/>
  <c r="T28" i="77" s="1"/>
  <c r="AE28" i="77" s="1"/>
  <c r="P27" i="77"/>
  <c r="W27" i="77" s="1"/>
  <c r="G27" i="77"/>
  <c r="T27" i="77" s="1"/>
  <c r="AE27" i="77" s="1"/>
  <c r="AA26" i="77"/>
  <c r="Z26" i="77"/>
  <c r="Y26" i="77"/>
  <c r="P26" i="77"/>
  <c r="W26" i="77" s="1"/>
  <c r="G26" i="77"/>
  <c r="T26" i="77" s="1"/>
  <c r="AE26" i="77" s="1"/>
  <c r="Y25" i="77"/>
  <c r="P25" i="77"/>
  <c r="W25" i="77" s="1"/>
  <c r="G25" i="77"/>
  <c r="T25" i="77" s="1"/>
  <c r="AE25" i="77" s="1"/>
  <c r="AA24" i="77"/>
  <c r="Z24" i="77"/>
  <c r="P24" i="77"/>
  <c r="W24" i="77" s="1"/>
  <c r="G24" i="77"/>
  <c r="T24" i="77" s="1"/>
  <c r="AE24" i="77" s="1"/>
  <c r="P23" i="77"/>
  <c r="W23" i="77" s="1"/>
  <c r="G23" i="77"/>
  <c r="T23" i="77" s="1"/>
  <c r="AE23" i="77" s="1"/>
  <c r="AA22" i="77"/>
  <c r="Z22" i="77"/>
  <c r="P22" i="77"/>
  <c r="W22" i="77" s="1"/>
  <c r="G22" i="77"/>
  <c r="T22" i="77" s="1"/>
  <c r="AE22" i="77" s="1"/>
  <c r="P21" i="77"/>
  <c r="V21" i="77" s="1"/>
  <c r="G21" i="77"/>
  <c r="T21" i="77" s="1"/>
  <c r="AE21" i="77" s="1"/>
  <c r="T20" i="77"/>
  <c r="AE20" i="77" s="1"/>
  <c r="P20" i="77"/>
  <c r="U20" i="77" s="1"/>
  <c r="G20" i="77"/>
  <c r="AB19" i="77"/>
  <c r="AA19" i="77"/>
  <c r="Z19" i="77"/>
  <c r="Y19" i="77"/>
  <c r="X19" i="77"/>
  <c r="V19" i="77"/>
  <c r="U19" i="77"/>
  <c r="P19" i="77"/>
  <c r="W19" i="77" s="1"/>
  <c r="G19" i="77"/>
  <c r="T19" i="77" s="1"/>
  <c r="AE19" i="77" s="1"/>
  <c r="AB18" i="77"/>
  <c r="AA18" i="77"/>
  <c r="Z18" i="77"/>
  <c r="Y18" i="77"/>
  <c r="X18" i="77"/>
  <c r="W18" i="77"/>
  <c r="T18" i="77"/>
  <c r="AE18" i="77" s="1"/>
  <c r="P18" i="77"/>
  <c r="V18" i="77" s="1"/>
  <c r="G18" i="77"/>
  <c r="U17" i="77"/>
  <c r="P17" i="77"/>
  <c r="AB17" i="77" s="1"/>
  <c r="G17" i="77"/>
  <c r="T17" i="77" s="1"/>
  <c r="AE17" i="77" s="1"/>
  <c r="P16" i="77"/>
  <c r="G16" i="77"/>
  <c r="T16" i="77" s="1"/>
  <c r="AE16" i="77" s="1"/>
  <c r="P15" i="77"/>
  <c r="AB15" i="77" s="1"/>
  <c r="G15" i="77"/>
  <c r="T15" i="77" s="1"/>
  <c r="AE15" i="77" s="1"/>
  <c r="P14" i="77"/>
  <c r="AB14" i="77" s="1"/>
  <c r="G14" i="77"/>
  <c r="T14" i="77" s="1"/>
  <c r="AE14" i="77" s="1"/>
  <c r="P13" i="77"/>
  <c r="AB13" i="77" s="1"/>
  <c r="G13" i="77"/>
  <c r="T13" i="77" s="1"/>
  <c r="AE13" i="77" s="1"/>
  <c r="P12" i="77"/>
  <c r="AB12" i="77" s="1"/>
  <c r="G12" i="77"/>
  <c r="T12" i="77" s="1"/>
  <c r="AE12" i="77" s="1"/>
  <c r="P11" i="77"/>
  <c r="AB11" i="77" s="1"/>
  <c r="G11" i="77"/>
  <c r="T11" i="77" s="1"/>
  <c r="AE11" i="77" s="1"/>
  <c r="AE10" i="77"/>
  <c r="P10" i="77"/>
  <c r="AB10" i="77" s="1"/>
  <c r="G10" i="77"/>
  <c r="T10" i="77" s="1"/>
  <c r="P9" i="77"/>
  <c r="G9" i="77"/>
  <c r="T9" i="77" s="1"/>
  <c r="AE9" i="77" s="1"/>
  <c r="P8" i="77"/>
  <c r="G8" i="77"/>
  <c r="T8" i="77" s="1"/>
  <c r="AE8" i="77" s="1"/>
  <c r="P7" i="77"/>
  <c r="G7" i="77"/>
  <c r="T7" i="77" s="1"/>
  <c r="AE7" i="77" s="1"/>
  <c r="AI4" i="77"/>
  <c r="AG4" i="77"/>
  <c r="AB4" i="77"/>
  <c r="AM4" i="77" s="1"/>
  <c r="AA4" i="77"/>
  <c r="AL4" i="77" s="1"/>
  <c r="Z4" i="77"/>
  <c r="AK4" i="77" s="1"/>
  <c r="Y4" i="77"/>
  <c r="AJ4" i="77" s="1"/>
  <c r="X4" i="77"/>
  <c r="W4" i="77"/>
  <c r="AH4" i="77" s="1"/>
  <c r="V4" i="77"/>
  <c r="U4" i="77"/>
  <c r="AF4" i="77" s="1"/>
  <c r="T4" i="77"/>
  <c r="AE4" i="77" s="1"/>
  <c r="D2" i="77"/>
  <c r="H2" i="77" s="1"/>
  <c r="U21" i="77" l="1"/>
  <c r="S25" i="78"/>
  <c r="AA25" i="78" s="1"/>
  <c r="U32" i="79"/>
  <c r="AC32" i="79" s="1"/>
  <c r="U28" i="77"/>
  <c r="AJ31" i="77"/>
  <c r="V15" i="78"/>
  <c r="W21" i="78"/>
  <c r="T25" i="78"/>
  <c r="Y9" i="79"/>
  <c r="Y12" i="79"/>
  <c r="U21" i="79"/>
  <c r="U26" i="79"/>
  <c r="AF26" i="79" s="1"/>
  <c r="AN26" i="79" s="1"/>
  <c r="V32" i="79"/>
  <c r="X13" i="80"/>
  <c r="U16" i="80"/>
  <c r="AH8" i="81"/>
  <c r="U14" i="81"/>
  <c r="AH14" i="81" s="1"/>
  <c r="U20" i="81"/>
  <c r="U23" i="81"/>
  <c r="AC23" i="81" s="1"/>
  <c r="X11" i="82"/>
  <c r="Y19" i="82"/>
  <c r="T23" i="82"/>
  <c r="D27" i="82"/>
  <c r="W28" i="82"/>
  <c r="S30" i="82"/>
  <c r="AD30" i="82" s="1"/>
  <c r="AL30" i="82" s="1"/>
  <c r="V33" i="82"/>
  <c r="T19" i="82"/>
  <c r="X28" i="77"/>
  <c r="AK31" i="77"/>
  <c r="U10" i="78"/>
  <c r="W15" i="78"/>
  <c r="V18" i="78"/>
  <c r="D22" i="78"/>
  <c r="V25" i="78"/>
  <c r="Z9" i="79"/>
  <c r="AK9" i="79" s="1"/>
  <c r="Z12" i="79"/>
  <c r="U14" i="79"/>
  <c r="U19" i="79"/>
  <c r="V21" i="79"/>
  <c r="Z22" i="79"/>
  <c r="V26" i="79"/>
  <c r="X27" i="79"/>
  <c r="Z28" i="79"/>
  <c r="W32" i="79"/>
  <c r="Y33" i="79"/>
  <c r="AJ33" i="79" s="1"/>
  <c r="Y13" i="80"/>
  <c r="S28" i="80"/>
  <c r="AD28" i="80" s="1"/>
  <c r="AL28" i="80" s="1"/>
  <c r="X8" i="81"/>
  <c r="V14" i="81"/>
  <c r="AM15" i="81"/>
  <c r="V20" i="81"/>
  <c r="Y23" i="81"/>
  <c r="W25" i="81"/>
  <c r="W32" i="81"/>
  <c r="U9" i="82"/>
  <c r="D20" i="82"/>
  <c r="D22" i="82"/>
  <c r="W23" i="82"/>
  <c r="S25" i="82"/>
  <c r="X28" i="82"/>
  <c r="T30" i="82"/>
  <c r="W33" i="82"/>
  <c r="X21" i="77"/>
  <c r="Y21" i="77"/>
  <c r="X23" i="77"/>
  <c r="X25" i="77"/>
  <c r="Y28" i="77"/>
  <c r="AJ28" i="77" s="1"/>
  <c r="U30" i="77"/>
  <c r="AF30" i="77" s="1"/>
  <c r="AN30" i="77" s="1"/>
  <c r="AB33" i="77"/>
  <c r="Y10" i="78"/>
  <c r="D16" i="78"/>
  <c r="D19" i="78"/>
  <c r="W25" i="78"/>
  <c r="D31" i="78"/>
  <c r="E79" i="78" s="1"/>
  <c r="AA9" i="79"/>
  <c r="AA12" i="79"/>
  <c r="Y14" i="79"/>
  <c r="V19" i="79"/>
  <c r="W21" i="79"/>
  <c r="U25" i="79"/>
  <c r="W26" i="79"/>
  <c r="U31" i="79"/>
  <c r="X32" i="79"/>
  <c r="AK33" i="79"/>
  <c r="U20" i="80"/>
  <c r="V28" i="80"/>
  <c r="V10" i="81"/>
  <c r="W14" i="81"/>
  <c r="AL15" i="81"/>
  <c r="W20" i="81"/>
  <c r="Z23" i="81"/>
  <c r="X25" i="81"/>
  <c r="AI30" i="81"/>
  <c r="X32" i="81"/>
  <c r="X9" i="82"/>
  <c r="U14" i="82"/>
  <c r="X23" i="82"/>
  <c r="T25" i="82"/>
  <c r="D29" i="82"/>
  <c r="W30" i="82"/>
  <c r="S32" i="82"/>
  <c r="AD32" i="82" s="1"/>
  <c r="AL32" i="82" s="1"/>
  <c r="X33" i="82"/>
  <c r="AH15" i="81"/>
  <c r="S23" i="82"/>
  <c r="X25" i="78"/>
  <c r="AB9" i="79"/>
  <c r="AB12" i="79"/>
  <c r="Z14" i="79"/>
  <c r="X21" i="79"/>
  <c r="V25" i="79"/>
  <c r="X26" i="79"/>
  <c r="V31" i="79"/>
  <c r="Y32" i="79"/>
  <c r="S9" i="80"/>
  <c r="AA9" i="80" s="1"/>
  <c r="T11" i="80"/>
  <c r="Y28" i="80"/>
  <c r="AK8" i="81"/>
  <c r="X14" i="81"/>
  <c r="AI14" i="81" s="1"/>
  <c r="Y20" i="81"/>
  <c r="AJ20" i="81" s="1"/>
  <c r="AA23" i="81"/>
  <c r="AL23" i="81" s="1"/>
  <c r="Y25" i="81"/>
  <c r="Y32" i="81"/>
  <c r="D24" i="82"/>
  <c r="W25" i="82"/>
  <c r="X30" i="82"/>
  <c r="T32" i="82"/>
  <c r="U12" i="79"/>
  <c r="Z21" i="77"/>
  <c r="Z28" i="77"/>
  <c r="AK28" i="77" s="1"/>
  <c r="AA21" i="77"/>
  <c r="Y25" i="78"/>
  <c r="Y8" i="79"/>
  <c r="Y11" i="79"/>
  <c r="AA14" i="79"/>
  <c r="AA21" i="79"/>
  <c r="U24" i="79"/>
  <c r="W25" i="79"/>
  <c r="Y26" i="79"/>
  <c r="AB27" i="79"/>
  <c r="AM27" i="79" s="1"/>
  <c r="U30" i="79"/>
  <c r="W31" i="79"/>
  <c r="AH31" i="79" s="1"/>
  <c r="Z32" i="79"/>
  <c r="AB33" i="79"/>
  <c r="AM33" i="79" s="1"/>
  <c r="V9" i="80"/>
  <c r="Y11" i="80"/>
  <c r="AL8" i="81"/>
  <c r="Z14" i="81"/>
  <c r="AA20" i="81"/>
  <c r="AB23" i="81"/>
  <c r="AK25" i="81"/>
  <c r="AG31" i="81"/>
  <c r="Z32" i="81"/>
  <c r="U9" i="79"/>
  <c r="U26" i="81"/>
  <c r="Y30" i="77"/>
  <c r="V20" i="77"/>
  <c r="AB21" i="77"/>
  <c r="AA23" i="77"/>
  <c r="AA25" i="77"/>
  <c r="X27" i="77"/>
  <c r="Z30" i="77"/>
  <c r="AK30" i="77" s="1"/>
  <c r="AJ32" i="77"/>
  <c r="D8" i="78"/>
  <c r="E8" i="78" s="1"/>
  <c r="E9" i="78" s="1"/>
  <c r="E10" i="78" s="1"/>
  <c r="T11" i="78"/>
  <c r="D14" i="78"/>
  <c r="Z31" i="78"/>
  <c r="Z8" i="79"/>
  <c r="Z11" i="79"/>
  <c r="AB14" i="79"/>
  <c r="V24" i="79"/>
  <c r="X25" i="79"/>
  <c r="Z26" i="79"/>
  <c r="V30" i="79"/>
  <c r="X31" i="79"/>
  <c r="AA32" i="79"/>
  <c r="AM32" i="79" s="1"/>
  <c r="Y9" i="80"/>
  <c r="AJ9" i="80" s="1"/>
  <c r="B81" i="81"/>
  <c r="AM8" i="81"/>
  <c r="U11" i="81"/>
  <c r="AA14" i="81"/>
  <c r="AB20" i="81"/>
  <c r="AA25" i="81"/>
  <c r="AL25" i="81" s="1"/>
  <c r="AG30" i="81"/>
  <c r="AB32" i="81"/>
  <c r="X12" i="82"/>
  <c r="S17" i="82"/>
  <c r="AD17" i="82" s="1"/>
  <c r="U20" i="82"/>
  <c r="T22" i="82"/>
  <c r="D26" i="82"/>
  <c r="S29" i="82"/>
  <c r="V32" i="82"/>
  <c r="AL10" i="79"/>
  <c r="W13" i="80"/>
  <c r="AL33" i="81"/>
  <c r="AF19" i="77"/>
  <c r="W20" i="77"/>
  <c r="Y27" i="77"/>
  <c r="AA30" i="77"/>
  <c r="D24" i="78"/>
  <c r="V29" i="78"/>
  <c r="H81" i="79"/>
  <c r="AA8" i="79"/>
  <c r="AL8" i="79" s="1"/>
  <c r="AI10" i="79"/>
  <c r="AA11" i="79"/>
  <c r="AL11" i="79" s="1"/>
  <c r="U13" i="79"/>
  <c r="U20" i="79"/>
  <c r="U23" i="79"/>
  <c r="AF23" i="79" s="1"/>
  <c r="AN23" i="79" s="1"/>
  <c r="W24" i="79"/>
  <c r="Y25" i="79"/>
  <c r="AB26" i="79"/>
  <c r="AM26" i="79" s="1"/>
  <c r="U29" i="79"/>
  <c r="W30" i="79"/>
  <c r="Y31" i="79"/>
  <c r="U7" i="80"/>
  <c r="Z14" i="80"/>
  <c r="U29" i="80"/>
  <c r="AC8" i="81"/>
  <c r="W11" i="81"/>
  <c r="AJ13" i="81"/>
  <c r="AB14" i="81"/>
  <c r="X22" i="81"/>
  <c r="AH30" i="81"/>
  <c r="U10" i="82"/>
  <c r="D13" i="82"/>
  <c r="U17" i="82"/>
  <c r="Y18" i="82"/>
  <c r="D21" i="82"/>
  <c r="W22" i="82"/>
  <c r="S24" i="82"/>
  <c r="AA24" i="82" s="1"/>
  <c r="X27" i="82"/>
  <c r="T29" i="82"/>
  <c r="Y32" i="82"/>
  <c r="U11" i="82"/>
  <c r="W21" i="77"/>
  <c r="AL31" i="77"/>
  <c r="AI19" i="77"/>
  <c r="X20" i="77"/>
  <c r="AH26" i="77"/>
  <c r="Z27" i="77"/>
  <c r="AH32" i="77"/>
  <c r="U7" i="79"/>
  <c r="AL7" i="79" s="1"/>
  <c r="AB8" i="79"/>
  <c r="AM8" i="79" s="1"/>
  <c r="U10" i="79"/>
  <c r="AB11" i="79"/>
  <c r="Y13" i="79"/>
  <c r="V20" i="79"/>
  <c r="V23" i="79"/>
  <c r="X24" i="79"/>
  <c r="AI24" i="79" s="1"/>
  <c r="Z25" i="79"/>
  <c r="X30" i="79"/>
  <c r="Z31" i="79"/>
  <c r="AK31" i="79" s="1"/>
  <c r="V7" i="80"/>
  <c r="S12" i="80"/>
  <c r="V29" i="80"/>
  <c r="AA13" i="81"/>
  <c r="AF13" i="81" s="1"/>
  <c r="AN13" i="81" s="1"/>
  <c r="X16" i="81"/>
  <c r="U19" i="81"/>
  <c r="Y22" i="81"/>
  <c r="AC25" i="81"/>
  <c r="W28" i="81"/>
  <c r="Y30" i="81"/>
  <c r="AJ30" i="81" s="1"/>
  <c r="Z31" i="81"/>
  <c r="AI33" i="81"/>
  <c r="X10" i="82"/>
  <c r="W17" i="82"/>
  <c r="AH17" i="82" s="1"/>
  <c r="Z18" i="82"/>
  <c r="AK18" i="82" s="1"/>
  <c r="X22" i="82"/>
  <c r="T24" i="82"/>
  <c r="D28" i="82"/>
  <c r="W29" i="82"/>
  <c r="Z32" i="82"/>
  <c r="Y23" i="77"/>
  <c r="Z23" i="77"/>
  <c r="Z25" i="77"/>
  <c r="U27" i="77"/>
  <c r="AF27" i="77" s="1"/>
  <c r="AN27" i="77" s="1"/>
  <c r="AA28" i="77"/>
  <c r="AL28" i="77" s="1"/>
  <c r="U18" i="77"/>
  <c r="AL18" i="77" s="1"/>
  <c r="Y20" i="77"/>
  <c r="X22" i="77"/>
  <c r="X24" i="77"/>
  <c r="U26" i="77"/>
  <c r="AF26" i="77" s="1"/>
  <c r="AN26" i="77" s="1"/>
  <c r="AA27" i="77"/>
  <c r="X29" i="77"/>
  <c r="Z32" i="77"/>
  <c r="AK32" i="77" s="1"/>
  <c r="D9" i="78"/>
  <c r="T12" i="78"/>
  <c r="Y14" i="78"/>
  <c r="T17" i="78"/>
  <c r="T20" i="78"/>
  <c r="D27" i="78"/>
  <c r="AC8" i="79"/>
  <c r="AJ10" i="79"/>
  <c r="AC11" i="79"/>
  <c r="AH23" i="79"/>
  <c r="Y24" i="79"/>
  <c r="AJ24" i="79" s="1"/>
  <c r="AB25" i="79"/>
  <c r="Y30" i="79"/>
  <c r="AB31" i="79"/>
  <c r="AM31" i="79" s="1"/>
  <c r="Z7" i="80"/>
  <c r="X12" i="80"/>
  <c r="W29" i="80"/>
  <c r="AB13" i="81"/>
  <c r="Y16" i="81"/>
  <c r="W19" i="81"/>
  <c r="U21" i="81"/>
  <c r="AF21" i="81" s="1"/>
  <c r="Z22" i="81"/>
  <c r="Z30" i="81"/>
  <c r="AK30" i="81" s="1"/>
  <c r="AA31" i="81"/>
  <c r="AH31" i="81" s="1"/>
  <c r="U33" i="81"/>
  <c r="AC33" i="81" s="1"/>
  <c r="U8" i="82"/>
  <c r="D11" i="82"/>
  <c r="E77" i="82" s="1"/>
  <c r="X15" i="82"/>
  <c r="X17" i="82"/>
  <c r="D19" i="82"/>
  <c r="W24" i="82"/>
  <c r="S26" i="82"/>
  <c r="X29" i="82"/>
  <c r="AI9" i="79"/>
  <c r="AI31" i="77"/>
  <c r="AM10" i="79"/>
  <c r="Y22" i="77"/>
  <c r="AJ22" i="77" s="1"/>
  <c r="Y24" i="77"/>
  <c r="X26" i="77"/>
  <c r="AI26" i="77" s="1"/>
  <c r="Y29" i="77"/>
  <c r="AH31" i="77"/>
  <c r="AA32" i="77"/>
  <c r="AL32" i="77" s="1"/>
  <c r="AK10" i="79"/>
  <c r="AI23" i="79"/>
  <c r="Z24" i="79"/>
  <c r="Z30" i="79"/>
  <c r="AF15" i="81"/>
  <c r="AI21" i="81"/>
  <c r="AA22" i="81"/>
  <c r="AL22" i="81" s="1"/>
  <c r="AJ33" i="81"/>
  <c r="AH28" i="82"/>
  <c r="AH18" i="82"/>
  <c r="AH23" i="82"/>
  <c r="AH33" i="82"/>
  <c r="AD29" i="82"/>
  <c r="AL29" i="82" s="1"/>
  <c r="AF10" i="82"/>
  <c r="AE31" i="82"/>
  <c r="E8" i="82"/>
  <c r="E9" i="82" s="1"/>
  <c r="E10" i="82" s="1"/>
  <c r="E11" i="82" s="1"/>
  <c r="E12" i="82" s="1"/>
  <c r="E13" i="82" s="1"/>
  <c r="E14" i="82" s="1"/>
  <c r="E15" i="82" s="1"/>
  <c r="E16" i="82" s="1"/>
  <c r="E17" i="82" s="1"/>
  <c r="E18" i="82" s="1"/>
  <c r="E19" i="82" s="1"/>
  <c r="E20" i="82" s="1"/>
  <c r="S19" i="82"/>
  <c r="T20" i="82"/>
  <c r="U21" i="82"/>
  <c r="AD21" i="82" s="1"/>
  <c r="V22" i="82"/>
  <c r="V23" i="82"/>
  <c r="V24" i="82"/>
  <c r="V25" i="82"/>
  <c r="V26" i="82"/>
  <c r="V27" i="82"/>
  <c r="V28" i="82"/>
  <c r="V29" i="82"/>
  <c r="V30" i="82"/>
  <c r="V31" i="82"/>
  <c r="X32" i="82"/>
  <c r="Z33" i="82"/>
  <c r="B81" i="82"/>
  <c r="U19" i="82"/>
  <c r="V20" i="82"/>
  <c r="E81" i="82"/>
  <c r="S16" i="82"/>
  <c r="AK16" i="82" s="1"/>
  <c r="T17" i="82"/>
  <c r="AE17" i="82" s="1"/>
  <c r="U18" i="82"/>
  <c r="AF18" i="82" s="1"/>
  <c r="V19" i="82"/>
  <c r="W20" i="82"/>
  <c r="X21" i="82"/>
  <c r="Y22" i="82"/>
  <c r="AJ22" i="82" s="1"/>
  <c r="Y23" i="82"/>
  <c r="AJ23" i="82" s="1"/>
  <c r="Y24" i="82"/>
  <c r="Y25" i="82"/>
  <c r="AJ25" i="82" s="1"/>
  <c r="Y26" i="82"/>
  <c r="AJ26" i="82" s="1"/>
  <c r="Y27" i="82"/>
  <c r="AJ27" i="82" s="1"/>
  <c r="Y28" i="82"/>
  <c r="AJ28" i="82" s="1"/>
  <c r="Y29" i="82"/>
  <c r="AJ29" i="82" s="1"/>
  <c r="Y30" i="82"/>
  <c r="AJ30" i="82" s="1"/>
  <c r="Y31" i="82"/>
  <c r="AJ31" i="82" s="1"/>
  <c r="H81" i="82"/>
  <c r="S7" i="82"/>
  <c r="AF7" i="82" s="1"/>
  <c r="S8" i="82"/>
  <c r="S9" i="82"/>
  <c r="S10" i="82"/>
  <c r="S11" i="82"/>
  <c r="AI11" i="82" s="1"/>
  <c r="S12" i="82"/>
  <c r="AF12" i="82" s="1"/>
  <c r="S13" i="82"/>
  <c r="AK13" i="82" s="1"/>
  <c r="S14" i="82"/>
  <c r="AI14" i="82" s="1"/>
  <c r="S15" i="82"/>
  <c r="T16" i="82"/>
  <c r="W19" i="82"/>
  <c r="X20" i="82"/>
  <c r="Y21" i="82"/>
  <c r="AE21" i="82" s="1"/>
  <c r="Z22" i="82"/>
  <c r="AK22" i="82" s="1"/>
  <c r="Z23" i="82"/>
  <c r="Z24" i="82"/>
  <c r="Z25" i="82"/>
  <c r="AK25" i="82" s="1"/>
  <c r="Z26" i="82"/>
  <c r="AK26" i="82" s="1"/>
  <c r="Z27" i="82"/>
  <c r="Z28" i="82"/>
  <c r="AK28" i="82" s="1"/>
  <c r="Z29" i="82"/>
  <c r="Z30" i="82"/>
  <c r="Z31" i="82"/>
  <c r="AK31" i="82" s="1"/>
  <c r="B82" i="82"/>
  <c r="T7" i="82"/>
  <c r="T8" i="82"/>
  <c r="T9" i="82"/>
  <c r="T10" i="82"/>
  <c r="T11" i="82"/>
  <c r="T12" i="82"/>
  <c r="AE12" i="82" s="1"/>
  <c r="T13" i="82"/>
  <c r="T14" i="82"/>
  <c r="T15" i="82"/>
  <c r="U16" i="82"/>
  <c r="X19" i="82"/>
  <c r="Y20" i="82"/>
  <c r="Z21" i="82"/>
  <c r="AK21" i="82" s="1"/>
  <c r="AA22" i="82"/>
  <c r="AA23" i="82"/>
  <c r="AA25" i="82"/>
  <c r="AA26" i="82"/>
  <c r="AA27" i="82"/>
  <c r="AA28" i="82"/>
  <c r="AA29" i="82"/>
  <c r="AA31" i="82"/>
  <c r="S33" i="82"/>
  <c r="AE33" i="82" s="1"/>
  <c r="E82" i="82"/>
  <c r="V16" i="82"/>
  <c r="Z20" i="82"/>
  <c r="H82" i="82"/>
  <c r="V7" i="82"/>
  <c r="AG7" i="82" s="1"/>
  <c r="V8" i="82"/>
  <c r="V9" i="82"/>
  <c r="V10" i="82"/>
  <c r="V11" i="82"/>
  <c r="V12" i="82"/>
  <c r="V13" i="82"/>
  <c r="V14" i="82"/>
  <c r="V15" i="82"/>
  <c r="W16" i="82"/>
  <c r="B83" i="82"/>
  <c r="W7" i="82"/>
  <c r="W8" i="82"/>
  <c r="W9" i="82"/>
  <c r="W10" i="82"/>
  <c r="W11" i="82"/>
  <c r="W12" i="82"/>
  <c r="W13" i="82"/>
  <c r="W14" i="82"/>
  <c r="W15" i="82"/>
  <c r="X16" i="82"/>
  <c r="E83" i="82"/>
  <c r="Y16" i="82"/>
  <c r="AA18" i="82"/>
  <c r="H83" i="82"/>
  <c r="Y7" i="82"/>
  <c r="Y8" i="82"/>
  <c r="Y9" i="82"/>
  <c r="Y10" i="82"/>
  <c r="Y11" i="82"/>
  <c r="Y12" i="82"/>
  <c r="Y13" i="82"/>
  <c r="Y14" i="82"/>
  <c r="Y15" i="82"/>
  <c r="E78" i="81"/>
  <c r="E9" i="81"/>
  <c r="E10" i="81" s="1"/>
  <c r="E11" i="81" s="1"/>
  <c r="E12" i="81" s="1"/>
  <c r="E13" i="81" s="1"/>
  <c r="E14" i="81" s="1"/>
  <c r="E15" i="81" s="1"/>
  <c r="E16" i="81" s="1"/>
  <c r="E17" i="81" s="1"/>
  <c r="E18" i="81" s="1"/>
  <c r="E19" i="81" s="1"/>
  <c r="E20" i="81" s="1"/>
  <c r="E21" i="81" s="1"/>
  <c r="E22" i="81" s="1"/>
  <c r="E23" i="81" s="1"/>
  <c r="C70" i="81"/>
  <c r="C69" i="81"/>
  <c r="AC10" i="81"/>
  <c r="AI13" i="81"/>
  <c r="AL13" i="81"/>
  <c r="AC27" i="81"/>
  <c r="AL20" i="81"/>
  <c r="AH13" i="81"/>
  <c r="AL14" i="81"/>
  <c r="AM13" i="81"/>
  <c r="AM20" i="81"/>
  <c r="E81" i="81"/>
  <c r="V9" i="81"/>
  <c r="AG9" i="81" s="1"/>
  <c r="W10" i="81"/>
  <c r="X11" i="81"/>
  <c r="Y12" i="81"/>
  <c r="Z13" i="81"/>
  <c r="AK13" i="81" s="1"/>
  <c r="V18" i="81"/>
  <c r="X19" i="81"/>
  <c r="Z20" i="81"/>
  <c r="AC20" i="81" s="1"/>
  <c r="V26" i="81"/>
  <c r="W27" i="81"/>
  <c r="X28" i="81"/>
  <c r="Y29" i="81"/>
  <c r="AF33" i="81"/>
  <c r="AN33" i="81" s="1"/>
  <c r="H81" i="81"/>
  <c r="U7" i="81"/>
  <c r="AI8" i="81"/>
  <c r="W9" i="81"/>
  <c r="X10" i="81"/>
  <c r="Y11" i="81"/>
  <c r="Z12" i="81"/>
  <c r="AC15" i="81"/>
  <c r="U17" i="81"/>
  <c r="W18" i="81"/>
  <c r="AM18" i="81" s="1"/>
  <c r="Y19" i="81"/>
  <c r="AC21" i="81"/>
  <c r="U24" i="81"/>
  <c r="AI25" i="81"/>
  <c r="W26" i="81"/>
  <c r="X27" i="81"/>
  <c r="Y28" i="81"/>
  <c r="Z29" i="81"/>
  <c r="B82" i="81"/>
  <c r="V7" i="81"/>
  <c r="AJ8" i="81"/>
  <c r="X9" i="81"/>
  <c r="AI9" i="81" s="1"/>
  <c r="Y10" i="81"/>
  <c r="Z11" i="81"/>
  <c r="AA12" i="81"/>
  <c r="V17" i="81"/>
  <c r="X18" i="81"/>
  <c r="Z19" i="81"/>
  <c r="V24" i="81"/>
  <c r="AJ25" i="81"/>
  <c r="X26" i="81"/>
  <c r="Y27" i="81"/>
  <c r="Z28" i="81"/>
  <c r="AA29" i="81"/>
  <c r="AC31" i="81"/>
  <c r="E82" i="81"/>
  <c r="W7" i="81"/>
  <c r="Y9" i="81"/>
  <c r="Z10" i="81"/>
  <c r="AA11" i="81"/>
  <c r="AB12" i="81"/>
  <c r="U16" i="81"/>
  <c r="W17" i="81"/>
  <c r="Y18" i="81"/>
  <c r="AA19" i="81"/>
  <c r="AL19" i="81" s="1"/>
  <c r="U22" i="81"/>
  <c r="AJ22" i="81" s="1"/>
  <c r="V23" i="81"/>
  <c r="AG23" i="81" s="1"/>
  <c r="W24" i="81"/>
  <c r="Y26" i="81"/>
  <c r="Z27" i="81"/>
  <c r="AA28" i="81"/>
  <c r="AL28" i="81" s="1"/>
  <c r="AB29" i="81"/>
  <c r="AC30" i="81"/>
  <c r="V33" i="81"/>
  <c r="AG33" i="81" s="1"/>
  <c r="H82" i="81"/>
  <c r="X7" i="81"/>
  <c r="Z9" i="81"/>
  <c r="AK9" i="81" s="1"/>
  <c r="AA10" i="81"/>
  <c r="AL10" i="81" s="1"/>
  <c r="AB11" i="81"/>
  <c r="AG15" i="81"/>
  <c r="V16" i="81"/>
  <c r="X17" i="81"/>
  <c r="Z18" i="81"/>
  <c r="AB19" i="81"/>
  <c r="AG21" i="81"/>
  <c r="V22" i="81"/>
  <c r="W23" i="81"/>
  <c r="X24" i="81"/>
  <c r="Z26" i="81"/>
  <c r="AA27" i="81"/>
  <c r="AL27" i="81" s="1"/>
  <c r="AB28" i="81"/>
  <c r="U32" i="81"/>
  <c r="AL32" i="81" s="1"/>
  <c r="W33" i="81"/>
  <c r="AH33" i="81" s="1"/>
  <c r="B83" i="81"/>
  <c r="Y7" i="81"/>
  <c r="AA9" i="81"/>
  <c r="AL9" i="81" s="1"/>
  <c r="AB10" i="81"/>
  <c r="W16" i="81"/>
  <c r="AH16" i="81" s="1"/>
  <c r="Y17" i="81"/>
  <c r="AA18" i="81"/>
  <c r="W22" i="81"/>
  <c r="Y24" i="81"/>
  <c r="AA26" i="81"/>
  <c r="AL26" i="81" s="1"/>
  <c r="AB27" i="81"/>
  <c r="AC28" i="81"/>
  <c r="V32" i="81"/>
  <c r="E77" i="81"/>
  <c r="E83" i="81"/>
  <c r="Z7" i="81"/>
  <c r="AG13" i="81"/>
  <c r="Z17" i="81"/>
  <c r="AG20" i="81"/>
  <c r="Z24" i="81"/>
  <c r="H83" i="81"/>
  <c r="AA7" i="81"/>
  <c r="AL7" i="81" s="1"/>
  <c r="AC9" i="81"/>
  <c r="AJ15" i="81"/>
  <c r="AA17" i="81"/>
  <c r="AJ21" i="81"/>
  <c r="AA24" i="81"/>
  <c r="AL24" i="81" s="1"/>
  <c r="AC26" i="81"/>
  <c r="AB7" i="81"/>
  <c r="U12" i="81"/>
  <c r="AH12" i="81" s="1"/>
  <c r="U29" i="81"/>
  <c r="AH29" i="81" s="1"/>
  <c r="Z12" i="78"/>
  <c r="AK12" i="78" s="1"/>
  <c r="W20" i="78"/>
  <c r="W18" i="78"/>
  <c r="V21" i="78"/>
  <c r="AK25" i="78"/>
  <c r="S23" i="78"/>
  <c r="AA23" i="78" s="1"/>
  <c r="AE25" i="78"/>
  <c r="U23" i="78"/>
  <c r="S12" i="78"/>
  <c r="AJ12" i="78" s="1"/>
  <c r="U25" i="78"/>
  <c r="AJ7" i="80"/>
  <c r="AG7" i="80"/>
  <c r="AD7" i="80"/>
  <c r="AL7" i="80" s="1"/>
  <c r="AK7" i="80"/>
  <c r="U22" i="80"/>
  <c r="W24" i="80"/>
  <c r="U26" i="80"/>
  <c r="Z29" i="80"/>
  <c r="T32" i="80"/>
  <c r="T7" i="80"/>
  <c r="AE7" i="80" s="1"/>
  <c r="Z24" i="80"/>
  <c r="X26" i="80"/>
  <c r="Y32" i="80"/>
  <c r="Y26" i="80"/>
  <c r="AJ26" i="80" s="1"/>
  <c r="S14" i="80"/>
  <c r="AD14" i="80" s="1"/>
  <c r="Z26" i="80"/>
  <c r="X7" i="80"/>
  <c r="AI7" i="80" s="1"/>
  <c r="AK9" i="80"/>
  <c r="Z10" i="80"/>
  <c r="T14" i="80"/>
  <c r="U18" i="80"/>
  <c r="T23" i="80"/>
  <c r="T30" i="80"/>
  <c r="T33" i="80"/>
  <c r="AD9" i="80"/>
  <c r="AL9" i="80" s="1"/>
  <c r="S13" i="80"/>
  <c r="AD13" i="80" s="1"/>
  <c r="V14" i="80"/>
  <c r="W23" i="80"/>
  <c r="U25" i="80"/>
  <c r="Y30" i="80"/>
  <c r="Y33" i="80"/>
  <c r="AF7" i="80"/>
  <c r="AG9" i="80"/>
  <c r="T13" i="80"/>
  <c r="W14" i="80"/>
  <c r="X23" i="80"/>
  <c r="V25" i="80"/>
  <c r="W9" i="80"/>
  <c r="AH9" i="80" s="1"/>
  <c r="U13" i="80"/>
  <c r="X14" i="80"/>
  <c r="U21" i="80"/>
  <c r="Y25" i="80"/>
  <c r="AJ24" i="80"/>
  <c r="S26" i="80"/>
  <c r="H83" i="80"/>
  <c r="Z13" i="80"/>
  <c r="U17" i="80"/>
  <c r="V24" i="80"/>
  <c r="T26" i="80"/>
  <c r="X29" i="80"/>
  <c r="AK24" i="80"/>
  <c r="AA23" i="80"/>
  <c r="AK25" i="80"/>
  <c r="AF25" i="80"/>
  <c r="AG25" i="80"/>
  <c r="AE24" i="80"/>
  <c r="AG24" i="80"/>
  <c r="AH24" i="80"/>
  <c r="Z11" i="80"/>
  <c r="D12" i="80"/>
  <c r="Y12" i="80"/>
  <c r="V15" i="80"/>
  <c r="V16" i="80"/>
  <c r="V17" i="80"/>
  <c r="V18" i="80"/>
  <c r="V19" i="80"/>
  <c r="V20" i="80"/>
  <c r="V21" i="80"/>
  <c r="V22" i="80"/>
  <c r="U23" i="80"/>
  <c r="S25" i="80"/>
  <c r="Z30" i="80"/>
  <c r="D31" i="80"/>
  <c r="E79" i="80" s="1"/>
  <c r="Y31" i="80"/>
  <c r="AJ31" i="80" s="1"/>
  <c r="Z32" i="80"/>
  <c r="Z33" i="80"/>
  <c r="Z12" i="80"/>
  <c r="D13" i="80"/>
  <c r="W15" i="80"/>
  <c r="W16" i="80"/>
  <c r="W17" i="80"/>
  <c r="W18" i="80"/>
  <c r="W19" i="80"/>
  <c r="W20" i="80"/>
  <c r="W21" i="80"/>
  <c r="W22" i="80"/>
  <c r="V23" i="80"/>
  <c r="U24" i="80"/>
  <c r="AF24" i="80" s="1"/>
  <c r="T25" i="80"/>
  <c r="AE25" i="80" s="1"/>
  <c r="Z31" i="80"/>
  <c r="B81" i="80"/>
  <c r="S8" i="80"/>
  <c r="AA12" i="80"/>
  <c r="D14" i="80"/>
  <c r="X15" i="80"/>
  <c r="X16" i="80"/>
  <c r="X17" i="80"/>
  <c r="X18" i="80"/>
  <c r="X19" i="80"/>
  <c r="X20" i="80"/>
  <c r="X21" i="80"/>
  <c r="X22" i="80"/>
  <c r="S27" i="80"/>
  <c r="AA31" i="80"/>
  <c r="E81" i="80"/>
  <c r="T8" i="80"/>
  <c r="D15" i="80"/>
  <c r="Y15" i="80"/>
  <c r="D16" i="80"/>
  <c r="Y16" i="80"/>
  <c r="D17" i="80"/>
  <c r="Y17" i="80"/>
  <c r="D18" i="80"/>
  <c r="Y18" i="80"/>
  <c r="D19" i="80"/>
  <c r="Y19" i="80"/>
  <c r="D20" i="80"/>
  <c r="Y20" i="80"/>
  <c r="D21" i="80"/>
  <c r="Y21" i="80"/>
  <c r="D22" i="80"/>
  <c r="Y22" i="80"/>
  <c r="T27" i="80"/>
  <c r="H81" i="80"/>
  <c r="U8" i="80"/>
  <c r="T9" i="80"/>
  <c r="AE9" i="80" s="1"/>
  <c r="S10" i="80"/>
  <c r="AK10" i="80" s="1"/>
  <c r="Z15" i="80"/>
  <c r="Z16" i="80"/>
  <c r="Z17" i="80"/>
  <c r="Z18" i="80"/>
  <c r="Z19" i="80"/>
  <c r="Z20" i="80"/>
  <c r="Z21" i="80"/>
  <c r="Z22" i="80"/>
  <c r="D23" i="80"/>
  <c r="Y23" i="80"/>
  <c r="AJ23" i="80" s="1"/>
  <c r="X24" i="80"/>
  <c r="AI24" i="80" s="1"/>
  <c r="W25" i="80"/>
  <c r="AH25" i="80" s="1"/>
  <c r="V26" i="80"/>
  <c r="AG26" i="80" s="1"/>
  <c r="U27" i="80"/>
  <c r="T28" i="80"/>
  <c r="S29" i="80"/>
  <c r="B82" i="80"/>
  <c r="W7" i="80"/>
  <c r="AH7" i="80" s="1"/>
  <c r="V8" i="80"/>
  <c r="U9" i="80"/>
  <c r="AF9" i="80" s="1"/>
  <c r="T10" i="80"/>
  <c r="S11" i="80"/>
  <c r="AI11" i="80" s="1"/>
  <c r="Z23" i="80"/>
  <c r="D24" i="80"/>
  <c r="X25" i="80"/>
  <c r="AI25" i="80" s="1"/>
  <c r="V27" i="80"/>
  <c r="AG27" i="80" s="1"/>
  <c r="U28" i="80"/>
  <c r="T29" i="80"/>
  <c r="S30" i="80"/>
  <c r="S32" i="80"/>
  <c r="S33" i="80"/>
  <c r="E82" i="80"/>
  <c r="W8" i="80"/>
  <c r="D25" i="80"/>
  <c r="W27" i="80"/>
  <c r="H82" i="80"/>
  <c r="X8" i="80"/>
  <c r="AI8" i="80" s="1"/>
  <c r="U11" i="80"/>
  <c r="AF11" i="80" s="1"/>
  <c r="T12" i="80"/>
  <c r="AA24" i="80"/>
  <c r="D26" i="80"/>
  <c r="X27" i="80"/>
  <c r="W28" i="80"/>
  <c r="U30" i="80"/>
  <c r="T31" i="80"/>
  <c r="AE31" i="80" s="1"/>
  <c r="U32" i="80"/>
  <c r="U33" i="80"/>
  <c r="B83" i="80"/>
  <c r="D7" i="80"/>
  <c r="D8" i="80"/>
  <c r="Y8" i="80"/>
  <c r="X9" i="80"/>
  <c r="AI9" i="80" s="1"/>
  <c r="W10" i="80"/>
  <c r="V11" i="80"/>
  <c r="U12" i="80"/>
  <c r="D27" i="80"/>
  <c r="Y27" i="80"/>
  <c r="X28" i="80"/>
  <c r="V30" i="80"/>
  <c r="U31" i="80"/>
  <c r="AF31" i="80" s="1"/>
  <c r="V32" i="80"/>
  <c r="V33" i="80"/>
  <c r="E83" i="80"/>
  <c r="D9" i="80"/>
  <c r="W11" i="80"/>
  <c r="V12" i="80"/>
  <c r="S15" i="80"/>
  <c r="S16" i="80"/>
  <c r="S17" i="80"/>
  <c r="S18" i="80"/>
  <c r="AF18" i="80" s="1"/>
  <c r="S19" i="80"/>
  <c r="S20" i="80"/>
  <c r="AF20" i="80" s="1"/>
  <c r="S21" i="80"/>
  <c r="AF21" i="80" s="1"/>
  <c r="S22" i="80"/>
  <c r="D28" i="80"/>
  <c r="W30" i="80"/>
  <c r="V31" i="80"/>
  <c r="W32" i="80"/>
  <c r="W33" i="80"/>
  <c r="AH33" i="80" s="1"/>
  <c r="D10" i="80"/>
  <c r="E78" i="79"/>
  <c r="AK27" i="79"/>
  <c r="AL27" i="79"/>
  <c r="AF29" i="79"/>
  <c r="AN29" i="79" s="1"/>
  <c r="AG30" i="79"/>
  <c r="AM22" i="79"/>
  <c r="AK26" i="79"/>
  <c r="AL26" i="79"/>
  <c r="AF28" i="79"/>
  <c r="AN28" i="79" s="1"/>
  <c r="AG29" i="79"/>
  <c r="AH30" i="79"/>
  <c r="AI31" i="79"/>
  <c r="AK25" i="79"/>
  <c r="AL25" i="79"/>
  <c r="AF27" i="79"/>
  <c r="AN27" i="79" s="1"/>
  <c r="AH29" i="79"/>
  <c r="AI30" i="79"/>
  <c r="AJ31" i="79"/>
  <c r="AJ30" i="79"/>
  <c r="AG27" i="79"/>
  <c r="AI29" i="79"/>
  <c r="AK23" i="79"/>
  <c r="AL23" i="79"/>
  <c r="AF25" i="79"/>
  <c r="AN25" i="79" s="1"/>
  <c r="AG26" i="79"/>
  <c r="AH27" i="79"/>
  <c r="AI28" i="79"/>
  <c r="AJ29" i="79"/>
  <c r="AF33" i="79"/>
  <c r="AN33" i="79" s="1"/>
  <c r="AC33" i="79"/>
  <c r="AG33" i="79"/>
  <c r="AL24" i="79"/>
  <c r="AK24" i="79"/>
  <c r="AL22" i="79"/>
  <c r="AK22" i="79"/>
  <c r="AF24" i="79"/>
  <c r="AN24" i="79" s="1"/>
  <c r="AG25" i="79"/>
  <c r="AI27" i="79"/>
  <c r="AJ28" i="79"/>
  <c r="AM30" i="79"/>
  <c r="AH25" i="79"/>
  <c r="AJ27" i="79"/>
  <c r="AM29" i="79"/>
  <c r="AG24" i="79"/>
  <c r="AF22" i="79"/>
  <c r="AN22" i="79" s="1"/>
  <c r="AG23" i="79"/>
  <c r="AH24" i="79"/>
  <c r="AI25" i="79"/>
  <c r="AJ26" i="79"/>
  <c r="AM28" i="79"/>
  <c r="AH33" i="79"/>
  <c r="AJ25" i="79"/>
  <c r="AL31" i="79"/>
  <c r="AL30" i="79"/>
  <c r="AK30" i="79"/>
  <c r="AM25" i="79"/>
  <c r="AK29" i="79"/>
  <c r="AL29" i="79"/>
  <c r="AF31" i="79"/>
  <c r="AN31" i="79" s="1"/>
  <c r="AJ22" i="79"/>
  <c r="AM24" i="79"/>
  <c r="AK28" i="79"/>
  <c r="AL28" i="79"/>
  <c r="AF30" i="79"/>
  <c r="AN30" i="79" s="1"/>
  <c r="AG31" i="79"/>
  <c r="V16" i="79"/>
  <c r="AF16" i="79" s="1"/>
  <c r="W17" i="79"/>
  <c r="X18" i="79"/>
  <c r="Y19" i="79"/>
  <c r="Z20" i="79"/>
  <c r="B82" i="79"/>
  <c r="V7" i="79"/>
  <c r="V8" i="79"/>
  <c r="AG8" i="79" s="1"/>
  <c r="V9" i="79"/>
  <c r="AG9" i="79" s="1"/>
  <c r="V10" i="79"/>
  <c r="AG10" i="79" s="1"/>
  <c r="V11" i="79"/>
  <c r="V12" i="79"/>
  <c r="AL12" i="79" s="1"/>
  <c r="V13" i="79"/>
  <c r="AK13" i="79" s="1"/>
  <c r="V14" i="79"/>
  <c r="AM14" i="79" s="1"/>
  <c r="V15" i="79"/>
  <c r="AJ15" i="79" s="1"/>
  <c r="W16" i="79"/>
  <c r="X17" i="79"/>
  <c r="Y18" i="79"/>
  <c r="Z19" i="79"/>
  <c r="AA20" i="79"/>
  <c r="AB21" i="79"/>
  <c r="AC22" i="79"/>
  <c r="AC23" i="79"/>
  <c r="AC24" i="79"/>
  <c r="AC25" i="79"/>
  <c r="AC26" i="79"/>
  <c r="AC27" i="79"/>
  <c r="AC28" i="79"/>
  <c r="AC29" i="79"/>
  <c r="AC30" i="79"/>
  <c r="AC31" i="79"/>
  <c r="E82" i="79"/>
  <c r="E8" i="79"/>
  <c r="E9" i="79" s="1"/>
  <c r="E10" i="79" s="1"/>
  <c r="E11" i="79" s="1"/>
  <c r="E12" i="79" s="1"/>
  <c r="E13" i="79" s="1"/>
  <c r="E14" i="79" s="1"/>
  <c r="E15" i="79" s="1"/>
  <c r="E16" i="79" s="1"/>
  <c r="E17" i="79" s="1"/>
  <c r="E18" i="79" s="1"/>
  <c r="E19" i="79" s="1"/>
  <c r="E20" i="79" s="1"/>
  <c r="W7" i="79"/>
  <c r="W8" i="79"/>
  <c r="AH8" i="79" s="1"/>
  <c r="W9" i="79"/>
  <c r="AH9" i="79" s="1"/>
  <c r="W10" i="79"/>
  <c r="AH10" i="79" s="1"/>
  <c r="W11" i="79"/>
  <c r="W12" i="79"/>
  <c r="W13" i="79"/>
  <c r="W14" i="79"/>
  <c r="W15" i="79"/>
  <c r="X16" i="79"/>
  <c r="Y17" i="79"/>
  <c r="Z18" i="79"/>
  <c r="AA19" i="79"/>
  <c r="AB20" i="79"/>
  <c r="H82" i="79"/>
  <c r="AL21" i="79"/>
  <c r="X7" i="79"/>
  <c r="Y16" i="79"/>
  <c r="Z17" i="79"/>
  <c r="AA18" i="79"/>
  <c r="AB19" i="79"/>
  <c r="B83" i="79"/>
  <c r="Z16" i="79"/>
  <c r="AA17" i="79"/>
  <c r="AB18" i="79"/>
  <c r="E83" i="79"/>
  <c r="AA16" i="79"/>
  <c r="AL16" i="79" s="1"/>
  <c r="AB17" i="79"/>
  <c r="H83" i="79"/>
  <c r="AB16" i="79"/>
  <c r="U17" i="79"/>
  <c r="V18" i="79"/>
  <c r="W19" i="79"/>
  <c r="X20" i="79"/>
  <c r="Y21" i="79"/>
  <c r="E81" i="79"/>
  <c r="B81" i="79"/>
  <c r="V16" i="78"/>
  <c r="V19" i="78"/>
  <c r="V22" i="78"/>
  <c r="T24" i="78"/>
  <c r="AJ25" i="78"/>
  <c r="Y27" i="78"/>
  <c r="Y32" i="78"/>
  <c r="Y8" i="78"/>
  <c r="D12" i="78"/>
  <c r="S14" i="78"/>
  <c r="W16" i="78"/>
  <c r="W19" i="78"/>
  <c r="W22" i="78"/>
  <c r="U24" i="78"/>
  <c r="Y29" i="78"/>
  <c r="S31" i="78"/>
  <c r="U11" i="78"/>
  <c r="V11" i="78"/>
  <c r="V32" i="78"/>
  <c r="X8" i="78"/>
  <c r="Z11" i="78"/>
  <c r="S13" i="78"/>
  <c r="AF13" i="78" s="1"/>
  <c r="D26" i="78"/>
  <c r="V10" i="78"/>
  <c r="AG12" i="78"/>
  <c r="T13" i="78"/>
  <c r="V14" i="78"/>
  <c r="T15" i="78"/>
  <c r="D17" i="78"/>
  <c r="T18" i="78"/>
  <c r="D20" i="78"/>
  <c r="T21" i="78"/>
  <c r="D23" i="78"/>
  <c r="D25" i="78"/>
  <c r="U31" i="78"/>
  <c r="W33" i="78"/>
  <c r="AH33" i="78" s="1"/>
  <c r="U14" i="78"/>
  <c r="AF14" i="78" s="1"/>
  <c r="Z24" i="78"/>
  <c r="D30" i="78"/>
  <c r="T31" i="78"/>
  <c r="AF12" i="78"/>
  <c r="V13" i="78"/>
  <c r="W14" i="78"/>
  <c r="D28" i="78"/>
  <c r="W31" i="78"/>
  <c r="Z33" i="78"/>
  <c r="S8" i="78"/>
  <c r="AK8" i="78" s="1"/>
  <c r="D11" i="78"/>
  <c r="AE12" i="78"/>
  <c r="X13" i="78"/>
  <c r="X14" i="78"/>
  <c r="Y31" i="78"/>
  <c r="AJ31" i="78" s="1"/>
  <c r="U32" i="78"/>
  <c r="W27" i="78"/>
  <c r="S27" i="78"/>
  <c r="AK27" i="78" s="1"/>
  <c r="T8" i="78"/>
  <c r="AE8" i="78" s="1"/>
  <c r="W8" i="78"/>
  <c r="D10" i="78"/>
  <c r="X11" i="78"/>
  <c r="D15" i="78"/>
  <c r="T16" i="78"/>
  <c r="D18" i="78"/>
  <c r="T19" i="78"/>
  <c r="D21" i="78"/>
  <c r="T22" i="78"/>
  <c r="X27" i="78"/>
  <c r="W32" i="78"/>
  <c r="AH12" i="78"/>
  <c r="AF32" i="78"/>
  <c r="AA22" i="78"/>
  <c r="Z9" i="78"/>
  <c r="AD25" i="78"/>
  <c r="AL25" i="78" s="1"/>
  <c r="Z28" i="78"/>
  <c r="Z10" i="78"/>
  <c r="Y11" i="78"/>
  <c r="X12" i="78"/>
  <c r="AI12" i="78" s="1"/>
  <c r="W13" i="78"/>
  <c r="U15" i="78"/>
  <c r="U16" i="78"/>
  <c r="U17" i="78"/>
  <c r="AG17" i="78" s="1"/>
  <c r="U18" i="78"/>
  <c r="AG18" i="78" s="1"/>
  <c r="U19" i="78"/>
  <c r="U20" i="78"/>
  <c r="U21" i="78"/>
  <c r="U22" i="78"/>
  <c r="T23" i="78"/>
  <c r="S24" i="78"/>
  <c r="Z29" i="78"/>
  <c r="Y30" i="78"/>
  <c r="X31" i="78"/>
  <c r="Z32" i="78"/>
  <c r="B81" i="78"/>
  <c r="V23" i="78"/>
  <c r="S26" i="78"/>
  <c r="H81" i="78"/>
  <c r="E81" i="78"/>
  <c r="X15" i="78"/>
  <c r="X16" i="78"/>
  <c r="X17" i="78"/>
  <c r="X18" i="78"/>
  <c r="X19" i="78"/>
  <c r="X20" i="78"/>
  <c r="X21" i="78"/>
  <c r="X22" i="78"/>
  <c r="W23" i="78"/>
  <c r="V24" i="78"/>
  <c r="AH25" i="78"/>
  <c r="T26" i="78"/>
  <c r="B82" i="78"/>
  <c r="AA12" i="78"/>
  <c r="S9" i="78"/>
  <c r="AJ9" i="78" s="1"/>
  <c r="Y15" i="78"/>
  <c r="Y16" i="78"/>
  <c r="Y17" i="78"/>
  <c r="Y18" i="78"/>
  <c r="Y19" i="78"/>
  <c r="Y20" i="78"/>
  <c r="Y21" i="78"/>
  <c r="Y22" i="78"/>
  <c r="AJ22" i="78" s="1"/>
  <c r="X23" i="78"/>
  <c r="W24" i="78"/>
  <c r="AI25" i="78"/>
  <c r="U26" i="78"/>
  <c r="T27" i="78"/>
  <c r="S28" i="78"/>
  <c r="S33" i="78"/>
  <c r="E82" i="78"/>
  <c r="V7" i="78"/>
  <c r="T9" i="78"/>
  <c r="AE9" i="78" s="1"/>
  <c r="S10" i="78"/>
  <c r="AJ10" i="78" s="1"/>
  <c r="AD12" i="78"/>
  <c r="AL12" i="78" s="1"/>
  <c r="Z15" i="78"/>
  <c r="Z16" i="78"/>
  <c r="Z17" i="78"/>
  <c r="Z18" i="78"/>
  <c r="Z19" i="78"/>
  <c r="Z20" i="78"/>
  <c r="Z21" i="78"/>
  <c r="Z22" i="78"/>
  <c r="Y23" i="78"/>
  <c r="AJ23" i="78" s="1"/>
  <c r="X24" i="78"/>
  <c r="V26" i="78"/>
  <c r="U27" i="78"/>
  <c r="T28" i="78"/>
  <c r="S29" i="78"/>
  <c r="AG29" i="78" s="1"/>
  <c r="S32" i="78"/>
  <c r="AG32" i="78" s="1"/>
  <c r="T33" i="78"/>
  <c r="H82" i="78"/>
  <c r="AF25" i="78"/>
  <c r="S7" i="78"/>
  <c r="AG25" i="78"/>
  <c r="T7" i="78"/>
  <c r="U7" i="78"/>
  <c r="U8" i="78"/>
  <c r="W7" i="78"/>
  <c r="V8" i="78"/>
  <c r="U9" i="78"/>
  <c r="T10" i="78"/>
  <c r="S11" i="78"/>
  <c r="W26" i="78"/>
  <c r="V27" i="78"/>
  <c r="AG27" i="78" s="1"/>
  <c r="U28" i="78"/>
  <c r="T29" i="78"/>
  <c r="S30" i="78"/>
  <c r="AK30" i="78" s="1"/>
  <c r="T32" i="78"/>
  <c r="U33" i="78"/>
  <c r="B83" i="78"/>
  <c r="X7" i="78"/>
  <c r="V9" i="78"/>
  <c r="X26" i="78"/>
  <c r="V28" i="78"/>
  <c r="U29" i="78"/>
  <c r="V33" i="78"/>
  <c r="AG33" i="78" s="1"/>
  <c r="E83" i="78"/>
  <c r="W9" i="78"/>
  <c r="AH9" i="78" s="1"/>
  <c r="Y26" i="78"/>
  <c r="W28" i="78"/>
  <c r="AH28" i="78" s="1"/>
  <c r="H83" i="78"/>
  <c r="Y7" i="78"/>
  <c r="W10" i="78"/>
  <c r="X28" i="78"/>
  <c r="W29" i="78"/>
  <c r="X33" i="78"/>
  <c r="X9" i="78"/>
  <c r="AI9" i="78" s="1"/>
  <c r="E78" i="77"/>
  <c r="E77" i="77"/>
  <c r="AB8" i="77"/>
  <c r="X8" i="77"/>
  <c r="AI8" i="77" s="1"/>
  <c r="AA8" i="77"/>
  <c r="AL8" i="77" s="1"/>
  <c r="Z8" i="77"/>
  <c r="Y8" i="77"/>
  <c r="W8" i="77"/>
  <c r="V8" i="77"/>
  <c r="U8" i="77"/>
  <c r="AG18" i="77"/>
  <c r="AH19" i="77"/>
  <c r="B81" i="77"/>
  <c r="AB7" i="77"/>
  <c r="H83" i="77"/>
  <c r="Z7" i="77"/>
  <c r="AA7" i="77"/>
  <c r="X7" i="77"/>
  <c r="AI7" i="77" s="1"/>
  <c r="E83" i="77"/>
  <c r="Y7" i="77"/>
  <c r="B83" i="77"/>
  <c r="E81" i="77"/>
  <c r="H82" i="77"/>
  <c r="W7" i="77"/>
  <c r="E82" i="77"/>
  <c r="V7" i="77"/>
  <c r="U7" i="77"/>
  <c r="B82" i="77"/>
  <c r="H81" i="77"/>
  <c r="AK25" i="77"/>
  <c r="AB9" i="77"/>
  <c r="AM9" i="77" s="1"/>
  <c r="AA9" i="77"/>
  <c r="Z9" i="77"/>
  <c r="Y9" i="77"/>
  <c r="X9" i="77"/>
  <c r="W9" i="77"/>
  <c r="V9" i="77"/>
  <c r="U9" i="77"/>
  <c r="AM19" i="77"/>
  <c r="E8" i="77"/>
  <c r="E9" i="77" s="1"/>
  <c r="E10" i="77" s="1"/>
  <c r="E11" i="77" s="1"/>
  <c r="E12" i="77" s="1"/>
  <c r="E13" i="77" s="1"/>
  <c r="E14" i="77" s="1"/>
  <c r="E15" i="77" s="1"/>
  <c r="E16" i="77" s="1"/>
  <c r="E17" i="77" s="1"/>
  <c r="E18" i="77" s="1"/>
  <c r="E19" i="77" s="1"/>
  <c r="E20" i="77" s="1"/>
  <c r="AI21" i="77"/>
  <c r="AK24" i="77"/>
  <c r="AL21" i="77"/>
  <c r="AG21" i="77"/>
  <c r="AC21" i="77"/>
  <c r="AM21" i="77"/>
  <c r="AF21" i="77"/>
  <c r="AI24" i="77"/>
  <c r="AH21" i="77"/>
  <c r="AM13" i="77"/>
  <c r="AA16" i="77"/>
  <c r="AB16" i="77"/>
  <c r="AM16" i="77" s="1"/>
  <c r="Z16" i="77"/>
  <c r="Y16" i="77"/>
  <c r="X16" i="77"/>
  <c r="W16" i="77"/>
  <c r="V16" i="77"/>
  <c r="U16" i="77"/>
  <c r="AJ21" i="77"/>
  <c r="AG19" i="77"/>
  <c r="AJ19" i="77"/>
  <c r="U10" i="77"/>
  <c r="U11" i="77"/>
  <c r="AM11" i="77" s="1"/>
  <c r="U12" i="77"/>
  <c r="U13" i="77"/>
  <c r="U14" i="77"/>
  <c r="U15" i="77"/>
  <c r="W17" i="77"/>
  <c r="Z20" i="77"/>
  <c r="AB22" i="77"/>
  <c r="AB23" i="77"/>
  <c r="AB24" i="77"/>
  <c r="AM24" i="77" s="1"/>
  <c r="AB25" i="77"/>
  <c r="AB26" i="77"/>
  <c r="AM26" i="77" s="1"/>
  <c r="AB27" i="77"/>
  <c r="AM27" i="77" s="1"/>
  <c r="AB28" i="77"/>
  <c r="AM28" i="77" s="1"/>
  <c r="AB29" i="77"/>
  <c r="AM29" i="77" s="1"/>
  <c r="AB30" i="77"/>
  <c r="AM30" i="77" s="1"/>
  <c r="AB31" i="77"/>
  <c r="AM31" i="77" s="1"/>
  <c r="AL19" i="77"/>
  <c r="V10" i="77"/>
  <c r="V11" i="77"/>
  <c r="V12" i="77"/>
  <c r="V13" i="77"/>
  <c r="AG13" i="77" s="1"/>
  <c r="V14" i="77"/>
  <c r="V15" i="77"/>
  <c r="X17" i="77"/>
  <c r="AC17" i="77" s="1"/>
  <c r="AA20" i="77"/>
  <c r="AH20" i="77" s="1"/>
  <c r="AC26" i="77"/>
  <c r="AC28" i="77"/>
  <c r="AC30" i="77"/>
  <c r="AC31" i="77"/>
  <c r="U33" i="77"/>
  <c r="AL33" i="77" s="1"/>
  <c r="V17" i="77"/>
  <c r="W10" i="77"/>
  <c r="W11" i="77"/>
  <c r="W12" i="77"/>
  <c r="W13" i="77"/>
  <c r="W14" i="77"/>
  <c r="W15" i="77"/>
  <c r="Y17" i="77"/>
  <c r="AB20" i="77"/>
  <c r="V33" i="77"/>
  <c r="X10" i="77"/>
  <c r="X15" i="77"/>
  <c r="X11" i="77"/>
  <c r="X14" i="77"/>
  <c r="AI14" i="77" s="1"/>
  <c r="Z17" i="77"/>
  <c r="W33" i="77"/>
  <c r="Y10" i="77"/>
  <c r="Y11" i="77"/>
  <c r="AJ11" i="77" s="1"/>
  <c r="Y12" i="77"/>
  <c r="Y13" i="77"/>
  <c r="Y14" i="77"/>
  <c r="Y15" i="77"/>
  <c r="AA17" i="77"/>
  <c r="AC19" i="77"/>
  <c r="V32" i="77"/>
  <c r="AG32" i="77" s="1"/>
  <c r="X33" i="77"/>
  <c r="AI33" i="77" s="1"/>
  <c r="X12" i="77"/>
  <c r="Z10" i="77"/>
  <c r="Z11" i="77"/>
  <c r="AK11" i="77" s="1"/>
  <c r="U22" i="77"/>
  <c r="AH22" i="77" s="1"/>
  <c r="AA10" i="77"/>
  <c r="AA11" i="77"/>
  <c r="AA12" i="77"/>
  <c r="AA13" i="77"/>
  <c r="AA14" i="77"/>
  <c r="AL14" i="77" s="1"/>
  <c r="AA15" i="77"/>
  <c r="V22" i="77"/>
  <c r="V23" i="77"/>
  <c r="V24" i="77"/>
  <c r="AG24" i="77" s="1"/>
  <c r="V25" i="77"/>
  <c r="V26" i="77"/>
  <c r="AG26" i="77" s="1"/>
  <c r="V27" i="77"/>
  <c r="V28" i="77"/>
  <c r="AG28" i="77" s="1"/>
  <c r="V29" i="77"/>
  <c r="V30" i="77"/>
  <c r="AG30" i="77" s="1"/>
  <c r="V31" i="77"/>
  <c r="AG31" i="77" s="1"/>
  <c r="X32" i="77"/>
  <c r="AI32" i="77" s="1"/>
  <c r="Z33" i="77"/>
  <c r="X13" i="77"/>
  <c r="AI13" i="77" s="1"/>
  <c r="Z12" i="77"/>
  <c r="Z13" i="77"/>
  <c r="Z14" i="77"/>
  <c r="Z15" i="77"/>
  <c r="U23" i="77"/>
  <c r="U24" i="77"/>
  <c r="U25" i="77"/>
  <c r="U29" i="77"/>
  <c r="AH29" i="77" s="1"/>
  <c r="Y33" i="77"/>
  <c r="AI18" i="77" l="1"/>
  <c r="AH22" i="81"/>
  <c r="AJ10" i="81"/>
  <c r="AF28" i="82"/>
  <c r="AA17" i="82"/>
  <c r="AH27" i="77"/>
  <c r="AH8" i="82"/>
  <c r="AJ17" i="82"/>
  <c r="AM18" i="77"/>
  <c r="E77" i="78"/>
  <c r="AE14" i="78"/>
  <c r="AH7" i="79"/>
  <c r="AG11" i="79"/>
  <c r="AH14" i="80"/>
  <c r="AI26" i="80"/>
  <c r="AH23" i="81"/>
  <c r="AH7" i="82"/>
  <c r="AD22" i="82"/>
  <c r="AL22" i="82" s="1"/>
  <c r="AH21" i="82"/>
  <c r="AI23" i="81"/>
  <c r="AK31" i="81"/>
  <c r="AI27" i="77"/>
  <c r="AF11" i="79"/>
  <c r="AN11" i="79" s="1"/>
  <c r="AG28" i="80"/>
  <c r="AL9" i="79"/>
  <c r="AH32" i="79"/>
  <c r="AF28" i="77"/>
  <c r="AN28" i="77" s="1"/>
  <c r="AM22" i="81"/>
  <c r="E78" i="82"/>
  <c r="AG22" i="77"/>
  <c r="AN19" i="77"/>
  <c r="AK22" i="77"/>
  <c r="AC18" i="77"/>
  <c r="AJ21" i="79"/>
  <c r="AL17" i="79"/>
  <c r="AF15" i="79"/>
  <c r="AI28" i="80"/>
  <c r="AF32" i="80"/>
  <c r="AA13" i="80"/>
  <c r="AA28" i="80"/>
  <c r="AG22" i="81"/>
  <c r="AI20" i="81"/>
  <c r="AK14" i="81"/>
  <c r="AJ16" i="82"/>
  <c r="AE32" i="82"/>
  <c r="AI10" i="82"/>
  <c r="AI29" i="82"/>
  <c r="AF22" i="82"/>
  <c r="AF30" i="82"/>
  <c r="AL31" i="81"/>
  <c r="AM31" i="81"/>
  <c r="AH28" i="77"/>
  <c r="AM23" i="81"/>
  <c r="AM32" i="77"/>
  <c r="AM9" i="79"/>
  <c r="AI8" i="79"/>
  <c r="AH30" i="77"/>
  <c r="AJ31" i="81"/>
  <c r="AF7" i="79"/>
  <c r="AN7" i="79" s="1"/>
  <c r="AC7" i="79"/>
  <c r="AH32" i="82"/>
  <c r="AK33" i="77"/>
  <c r="AI11" i="77"/>
  <c r="AG17" i="77"/>
  <c r="AG12" i="77"/>
  <c r="AM23" i="77"/>
  <c r="AF18" i="77"/>
  <c r="AI33" i="78"/>
  <c r="AL14" i="79"/>
  <c r="AJ27" i="80"/>
  <c r="AH26" i="80"/>
  <c r="AF23" i="81"/>
  <c r="AN23" i="81" s="1"/>
  <c r="AM14" i="81"/>
  <c r="AJ15" i="82"/>
  <c r="AH16" i="82"/>
  <c r="AE9" i="82"/>
  <c r="AK23" i="82"/>
  <c r="AK9" i="82"/>
  <c r="AJ24" i="82"/>
  <c r="AG18" i="82"/>
  <c r="AG17" i="82"/>
  <c r="AE28" i="82"/>
  <c r="AJ23" i="79"/>
  <c r="AJ28" i="80"/>
  <c r="AF8" i="79"/>
  <c r="AN8" i="79" s="1"/>
  <c r="AH25" i="81"/>
  <c r="AG32" i="79"/>
  <c r="AM20" i="79"/>
  <c r="AG11" i="77"/>
  <c r="AH18" i="77"/>
  <c r="AJ32" i="78"/>
  <c r="AH19" i="79"/>
  <c r="AF32" i="79"/>
  <c r="AN32" i="79" s="1"/>
  <c r="AK14" i="80"/>
  <c r="AM12" i="81"/>
  <c r="AK29" i="81"/>
  <c r="AG11" i="81"/>
  <c r="AJ14" i="81"/>
  <c r="AJ14" i="82"/>
  <c r="AE8" i="82"/>
  <c r="AK8" i="82"/>
  <c r="AF17" i="82"/>
  <c r="AK12" i="82"/>
  <c r="AD23" i="82"/>
  <c r="AL23" i="82" s="1"/>
  <c r="AK32" i="82"/>
  <c r="AI32" i="79"/>
  <c r="AK33" i="81"/>
  <c r="AJ23" i="81"/>
  <c r="AG10" i="77"/>
  <c r="AI28" i="78"/>
  <c r="AJ27" i="78"/>
  <c r="AG18" i="79"/>
  <c r="AG7" i="79"/>
  <c r="AF15" i="80"/>
  <c r="AH28" i="80"/>
  <c r="AE33" i="80"/>
  <c r="AL11" i="81"/>
  <c r="AI10" i="81"/>
  <c r="AH19" i="81"/>
  <c r="AF9" i="81"/>
  <c r="AN9" i="81" s="1"/>
  <c r="AJ13" i="82"/>
  <c r="AE7" i="82"/>
  <c r="AH29" i="82"/>
  <c r="AK7" i="79"/>
  <c r="AL27" i="77"/>
  <c r="AI31" i="81"/>
  <c r="AG32" i="82"/>
  <c r="AK11" i="79"/>
  <c r="AL21" i="81"/>
  <c r="AI28" i="77"/>
  <c r="AM23" i="79"/>
  <c r="AH21" i="81"/>
  <c r="AN21" i="81" s="1"/>
  <c r="AF32" i="82"/>
  <c r="AJ18" i="77"/>
  <c r="AF29" i="82"/>
  <c r="AH10" i="77"/>
  <c r="AL15" i="77"/>
  <c r="AM22" i="77"/>
  <c r="AI10" i="77"/>
  <c r="AC20" i="77"/>
  <c r="AG9" i="78"/>
  <c r="AF9" i="78"/>
  <c r="AK16" i="78"/>
  <c r="AH24" i="78"/>
  <c r="AJ13" i="78"/>
  <c r="AG17" i="79"/>
  <c r="AL13" i="79"/>
  <c r="AG11" i="80"/>
  <c r="AJ32" i="80"/>
  <c r="AJ12" i="80"/>
  <c r="AI14" i="80"/>
  <c r="AI17" i="81"/>
  <c r="AK10" i="81"/>
  <c r="AI18" i="81"/>
  <c r="AH9" i="81"/>
  <c r="AC18" i="81"/>
  <c r="AI23" i="82"/>
  <c r="AF23" i="82"/>
  <c r="AF32" i="77"/>
  <c r="AN32" i="77" s="1"/>
  <c r="AK8" i="79"/>
  <c r="AJ30" i="77"/>
  <c r="AJ11" i="79"/>
  <c r="AJ32" i="79"/>
  <c r="AH26" i="79"/>
  <c r="AM33" i="81"/>
  <c r="AJ26" i="77"/>
  <c r="AK28" i="80"/>
  <c r="AM20" i="77"/>
  <c r="AH9" i="77"/>
  <c r="AH7" i="77"/>
  <c r="AJ8" i="77"/>
  <c r="AG8" i="78"/>
  <c r="AE28" i="78"/>
  <c r="AK15" i="78"/>
  <c r="AD21" i="78"/>
  <c r="AG31" i="78"/>
  <c r="AL32" i="79"/>
  <c r="AH13" i="79"/>
  <c r="AC20" i="79"/>
  <c r="AG31" i="80"/>
  <c r="AH11" i="80"/>
  <c r="AH10" i="80"/>
  <c r="AE30" i="80"/>
  <c r="AK19" i="80"/>
  <c r="AG16" i="81"/>
  <c r="AK27" i="81"/>
  <c r="AJ9" i="81"/>
  <c r="AM17" i="81"/>
  <c r="AM9" i="81"/>
  <c r="AG14" i="81"/>
  <c r="AJ11" i="82"/>
  <c r="AH13" i="82"/>
  <c r="AG12" i="82"/>
  <c r="AH19" i="82"/>
  <c r="AA32" i="82"/>
  <c r="AH20" i="82"/>
  <c r="AI32" i="82"/>
  <c r="AD18" i="82"/>
  <c r="AM11" i="79"/>
  <c r="AJ32" i="82"/>
  <c r="AL30" i="77"/>
  <c r="AI30" i="77"/>
  <c r="AJ8" i="79"/>
  <c r="AF25" i="81"/>
  <c r="AN25" i="81" s="1"/>
  <c r="AL26" i="77"/>
  <c r="AI15" i="77"/>
  <c r="AL11" i="77"/>
  <c r="AC27" i="77"/>
  <c r="AK8" i="77"/>
  <c r="AM27" i="81"/>
  <c r="AN15" i="81"/>
  <c r="AC14" i="81"/>
  <c r="AJ10" i="82"/>
  <c r="AA30" i="82"/>
  <c r="AK30" i="82"/>
  <c r="AE19" i="82"/>
  <c r="AE29" i="82"/>
  <c r="AK17" i="82"/>
  <c r="AL17" i="82" s="1"/>
  <c r="AJ7" i="79"/>
  <c r="AF10" i="79"/>
  <c r="AN10" i="79" s="1"/>
  <c r="AC10" i="79"/>
  <c r="AJ27" i="77"/>
  <c r="AF31" i="81"/>
  <c r="AN31" i="81" s="1"/>
  <c r="AI26" i="79"/>
  <c r="AK26" i="77"/>
  <c r="AK23" i="81"/>
  <c r="AM7" i="79"/>
  <c r="AM21" i="81"/>
  <c r="AJ9" i="79"/>
  <c r="AG25" i="81"/>
  <c r="AK27" i="77"/>
  <c r="AI11" i="79"/>
  <c r="AG27" i="77"/>
  <c r="AL10" i="77"/>
  <c r="AG20" i="77"/>
  <c r="AI13" i="78"/>
  <c r="AI7" i="79"/>
  <c r="AH11" i="79"/>
  <c r="AJ8" i="80"/>
  <c r="AF28" i="80"/>
  <c r="AE28" i="80"/>
  <c r="AE26" i="80"/>
  <c r="AG14" i="80"/>
  <c r="AK26" i="80"/>
  <c r="AF14" i="81"/>
  <c r="AK29" i="82"/>
  <c r="AK15" i="82"/>
  <c r="AF9" i="79"/>
  <c r="AN9" i="79" s="1"/>
  <c r="AC9" i="79"/>
  <c r="AK32" i="79"/>
  <c r="AH20" i="81"/>
  <c r="AF20" i="81"/>
  <c r="AN20" i="81" s="1"/>
  <c r="AM25" i="81"/>
  <c r="AH15" i="82"/>
  <c r="AG14" i="82"/>
  <c r="AJ21" i="82"/>
  <c r="AD7" i="82"/>
  <c r="AL7" i="82" s="1"/>
  <c r="AA7" i="82"/>
  <c r="AG22" i="82"/>
  <c r="AF13" i="82"/>
  <c r="AE24" i="82"/>
  <c r="AJ18" i="82"/>
  <c r="AE27" i="82"/>
  <c r="AI9" i="82"/>
  <c r="AF25" i="82"/>
  <c r="AK11" i="82"/>
  <c r="AJ12" i="82"/>
  <c r="AH14" i="82"/>
  <c r="AG13" i="82"/>
  <c r="AG33" i="82"/>
  <c r="AD33" i="82"/>
  <c r="AL33" i="82" s="1"/>
  <c r="AA33" i="82"/>
  <c r="AJ20" i="82"/>
  <c r="AK33" i="82"/>
  <c r="AF21" i="82"/>
  <c r="AI8" i="82"/>
  <c r="AI22" i="82"/>
  <c r="AI25" i="82"/>
  <c r="AK7" i="82"/>
  <c r="AE23" i="82"/>
  <c r="AF16" i="82"/>
  <c r="AE16" i="82"/>
  <c r="AG31" i="82"/>
  <c r="AD19" i="82"/>
  <c r="AA19" i="82"/>
  <c r="AJ19" i="82"/>
  <c r="AG19" i="82"/>
  <c r="AI7" i="82"/>
  <c r="AF8" i="82"/>
  <c r="AI31" i="82"/>
  <c r="AH12" i="82"/>
  <c r="AH11" i="82"/>
  <c r="AE30" i="82"/>
  <c r="AJ8" i="82"/>
  <c r="AH10" i="82"/>
  <c r="AG9" i="82"/>
  <c r="AE14" i="82"/>
  <c r="AD14" i="82"/>
  <c r="AA14" i="82"/>
  <c r="AG29" i="82"/>
  <c r="E21" i="82"/>
  <c r="E22" i="82" s="1"/>
  <c r="E23" i="82" s="1"/>
  <c r="C72" i="82"/>
  <c r="D86" i="82" s="1"/>
  <c r="C71" i="82"/>
  <c r="C70" i="82"/>
  <c r="C69" i="82"/>
  <c r="AH24" i="82"/>
  <c r="AF24" i="82"/>
  <c r="AI30" i="82"/>
  <c r="AI33" i="82"/>
  <c r="AI28" i="82"/>
  <c r="AD28" i="82"/>
  <c r="AL28" i="82" s="1"/>
  <c r="AE20" i="82"/>
  <c r="AF11" i="82"/>
  <c r="AG11" i="82"/>
  <c r="AJ9" i="82"/>
  <c r="AG10" i="82"/>
  <c r="AE15" i="82"/>
  <c r="AD15" i="82"/>
  <c r="AA15" i="82"/>
  <c r="AG30" i="82"/>
  <c r="AD26" i="82"/>
  <c r="AL26" i="82" s="1"/>
  <c r="AF15" i="82"/>
  <c r="AH27" i="82"/>
  <c r="AJ7" i="82"/>
  <c r="AH9" i="82"/>
  <c r="AG8" i="82"/>
  <c r="AE13" i="82"/>
  <c r="AK27" i="82"/>
  <c r="AD13" i="82"/>
  <c r="AL13" i="82" s="1"/>
  <c r="AA13" i="82"/>
  <c r="AA16" i="82"/>
  <c r="AD16" i="82"/>
  <c r="AL16" i="82" s="1"/>
  <c r="AG28" i="82"/>
  <c r="AJ33" i="82"/>
  <c r="AA21" i="82"/>
  <c r="AE22" i="82"/>
  <c r="AD27" i="82"/>
  <c r="AL27" i="82" s="1"/>
  <c r="AH30" i="82"/>
  <c r="AD25" i="82"/>
  <c r="AL25" i="82" s="1"/>
  <c r="AF33" i="82"/>
  <c r="AH26" i="82"/>
  <c r="AD12" i="82"/>
  <c r="AL12" i="82" s="1"/>
  <c r="AA12" i="82"/>
  <c r="AG27" i="82"/>
  <c r="AH31" i="82"/>
  <c r="AF31" i="82"/>
  <c r="AF20" i="82"/>
  <c r="AH25" i="82"/>
  <c r="AF27" i="82"/>
  <c r="AE11" i="82"/>
  <c r="AD11" i="82"/>
  <c r="AL11" i="82" s="1"/>
  <c r="AA11" i="82"/>
  <c r="AG20" i="82"/>
  <c r="AG26" i="82"/>
  <c r="AE25" i="82"/>
  <c r="AE10" i="82"/>
  <c r="AK24" i="82"/>
  <c r="AD10" i="82"/>
  <c r="AL10" i="82" s="1"/>
  <c r="AA10" i="82"/>
  <c r="AF19" i="82"/>
  <c r="AG25" i="82"/>
  <c r="AE26" i="82"/>
  <c r="AD31" i="82"/>
  <c r="AL31" i="82" s="1"/>
  <c r="AI27" i="82"/>
  <c r="AI12" i="82"/>
  <c r="AA20" i="82"/>
  <c r="AK14" i="82"/>
  <c r="AI26" i="82"/>
  <c r="AK19" i="82"/>
  <c r="AK20" i="82"/>
  <c r="AD9" i="82"/>
  <c r="AL9" i="82" s="1"/>
  <c r="AA9" i="82"/>
  <c r="AG24" i="82"/>
  <c r="AI24" i="82"/>
  <c r="AD24" i="82"/>
  <c r="AL24" i="82" s="1"/>
  <c r="AK10" i="82"/>
  <c r="AD20" i="82"/>
  <c r="AF9" i="82"/>
  <c r="AG15" i="82"/>
  <c r="AG16" i="82"/>
  <c r="AD8" i="82"/>
  <c r="AL8" i="82" s="1"/>
  <c r="AA8" i="82"/>
  <c r="AG23" i="82"/>
  <c r="AF26" i="82"/>
  <c r="AH22" i="82"/>
  <c r="AE18" i="82"/>
  <c r="AL18" i="82" s="1"/>
  <c r="AF14" i="82"/>
  <c r="AG21" i="82"/>
  <c r="AL21" i="82" s="1"/>
  <c r="AI13" i="82"/>
  <c r="C71" i="81"/>
  <c r="AM7" i="81"/>
  <c r="AL18" i="81"/>
  <c r="AK26" i="81"/>
  <c r="AK22" i="81"/>
  <c r="AF22" i="81"/>
  <c r="AN22" i="81" s="1"/>
  <c r="AC22" i="81"/>
  <c r="AL12" i="81"/>
  <c r="AC24" i="81"/>
  <c r="AF24" i="81"/>
  <c r="AN24" i="81" s="1"/>
  <c r="AI11" i="81"/>
  <c r="AI22" i="81"/>
  <c r="AH32" i="81"/>
  <c r="AI12" i="81"/>
  <c r="AJ17" i="81"/>
  <c r="AI24" i="81"/>
  <c r="AK11" i="81"/>
  <c r="AH10" i="81"/>
  <c r="AG19" i="81"/>
  <c r="AF18" i="81"/>
  <c r="AI7" i="81"/>
  <c r="AL29" i="81"/>
  <c r="AJ29" i="81"/>
  <c r="AH11" i="81"/>
  <c r="AF27" i="81"/>
  <c r="AN27" i="81" s="1"/>
  <c r="AC11" i="81"/>
  <c r="AK28" i="81"/>
  <c r="AJ16" i="81"/>
  <c r="AM32" i="81"/>
  <c r="E24" i="81"/>
  <c r="E25" i="81" s="1"/>
  <c r="E26" i="81" s="1"/>
  <c r="E27" i="81" s="1"/>
  <c r="D95" i="81"/>
  <c r="AK7" i="81"/>
  <c r="AJ18" i="81"/>
  <c r="AH18" i="81"/>
  <c r="AI28" i="81"/>
  <c r="AM10" i="81"/>
  <c r="AH17" i="81"/>
  <c r="AH27" i="81"/>
  <c r="AG28" i="81"/>
  <c r="AJ32" i="81"/>
  <c r="AL17" i="81"/>
  <c r="AG32" i="81"/>
  <c r="AM19" i="81"/>
  <c r="AC16" i="81"/>
  <c r="AF16" i="81"/>
  <c r="AI26" i="81"/>
  <c r="AG7" i="81"/>
  <c r="AG26" i="81"/>
  <c r="AM16" i="81"/>
  <c r="AG27" i="81"/>
  <c r="AJ19" i="81"/>
  <c r="AJ27" i="81"/>
  <c r="AC17" i="81"/>
  <c r="AF17" i="81"/>
  <c r="AJ7" i="81"/>
  <c r="AM29" i="81"/>
  <c r="AC13" i="81"/>
  <c r="AK12" i="81"/>
  <c r="AH28" i="81"/>
  <c r="AG24" i="81"/>
  <c r="AJ11" i="81"/>
  <c r="AI29" i="81"/>
  <c r="AJ28" i="81"/>
  <c r="AI19" i="81"/>
  <c r="AF19" i="81"/>
  <c r="AF11" i="81"/>
  <c r="AN11" i="81" s="1"/>
  <c r="AJ24" i="81"/>
  <c r="AF32" i="81"/>
  <c r="AN32" i="81" s="1"/>
  <c r="AC32" i="81"/>
  <c r="AJ26" i="81"/>
  <c r="AI27" i="81"/>
  <c r="AG18" i="81"/>
  <c r="AI16" i="81"/>
  <c r="AF10" i="81"/>
  <c r="AN10" i="81" s="1"/>
  <c r="AM26" i="81"/>
  <c r="AF29" i="81"/>
  <c r="AN29" i="81" s="1"/>
  <c r="AC29" i="81"/>
  <c r="AK24" i="81"/>
  <c r="AM28" i="81"/>
  <c r="AN14" i="81"/>
  <c r="AH24" i="81"/>
  <c r="AG17" i="81"/>
  <c r="AH26" i="81"/>
  <c r="AF28" i="81"/>
  <c r="AN28" i="81" s="1"/>
  <c r="AK32" i="81"/>
  <c r="AI32" i="81"/>
  <c r="AG29" i="81"/>
  <c r="AL16" i="81"/>
  <c r="AF12" i="81"/>
  <c r="AN12" i="81" s="1"/>
  <c r="AC12" i="81"/>
  <c r="AC19" i="81"/>
  <c r="AM11" i="81"/>
  <c r="AH7" i="81"/>
  <c r="AC7" i="81"/>
  <c r="AF7" i="81"/>
  <c r="AN7" i="81" s="1"/>
  <c r="AJ12" i="81"/>
  <c r="AM24" i="81"/>
  <c r="AG10" i="81"/>
  <c r="AF26" i="81"/>
  <c r="AN26" i="81" s="1"/>
  <c r="AG12" i="81"/>
  <c r="AE24" i="78"/>
  <c r="AJ11" i="78"/>
  <c r="AJ21" i="78"/>
  <c r="AG22" i="78"/>
  <c r="AH19" i="78"/>
  <c r="AJ17" i="78"/>
  <c r="AF23" i="80"/>
  <c r="AI32" i="80"/>
  <c r="AE32" i="80"/>
  <c r="AH16" i="80"/>
  <c r="AD31" i="80"/>
  <c r="AL31" i="80" s="1"/>
  <c r="AJ13" i="80"/>
  <c r="AI13" i="80"/>
  <c r="AH15" i="80"/>
  <c r="AG13" i="80"/>
  <c r="AE19" i="80"/>
  <c r="AG30" i="80"/>
  <c r="AI22" i="80"/>
  <c r="AK31" i="80"/>
  <c r="AE15" i="80"/>
  <c r="AE13" i="80"/>
  <c r="AL13" i="80" s="1"/>
  <c r="AF14" i="80"/>
  <c r="AL14" i="80" s="1"/>
  <c r="AJ14" i="80"/>
  <c r="AE14" i="80"/>
  <c r="AF8" i="80"/>
  <c r="AK13" i="80"/>
  <c r="AF26" i="80"/>
  <c r="AF17" i="80"/>
  <c r="AH8" i="80"/>
  <c r="AJ17" i="80"/>
  <c r="AH23" i="80"/>
  <c r="AE16" i="80"/>
  <c r="AF30" i="80"/>
  <c r="AK22" i="80"/>
  <c r="AE27" i="80"/>
  <c r="AG23" i="80"/>
  <c r="AH31" i="80"/>
  <c r="AG8" i="80"/>
  <c r="AK21" i="80"/>
  <c r="AH22" i="80"/>
  <c r="AH13" i="80"/>
  <c r="AI33" i="80"/>
  <c r="AF13" i="80"/>
  <c r="AI27" i="80"/>
  <c r="AE11" i="80"/>
  <c r="AI30" i="80"/>
  <c r="AA14" i="80"/>
  <c r="AK30" i="80"/>
  <c r="AG22" i="80"/>
  <c r="AH30" i="80"/>
  <c r="AK18" i="80"/>
  <c r="AI23" i="80"/>
  <c r="AD26" i="80"/>
  <c r="AL26" i="80" s="1"/>
  <c r="AA26" i="80"/>
  <c r="AG12" i="80"/>
  <c r="AF12" i="80"/>
  <c r="AE12" i="80"/>
  <c r="AE29" i="80"/>
  <c r="AK20" i="80"/>
  <c r="AA27" i="80"/>
  <c r="AD27" i="80"/>
  <c r="AL27" i="80" s="1"/>
  <c r="AA8" i="80"/>
  <c r="AD8" i="80"/>
  <c r="AL8" i="80" s="1"/>
  <c r="AH17" i="80"/>
  <c r="AD25" i="80"/>
  <c r="AL25" i="80" s="1"/>
  <c r="AA25" i="80"/>
  <c r="AK11" i="80"/>
  <c r="AI10" i="80"/>
  <c r="AH29" i="80"/>
  <c r="AD29" i="80"/>
  <c r="AL29" i="80" s="1"/>
  <c r="AA29" i="80"/>
  <c r="AJ29" i="80"/>
  <c r="AK29" i="80"/>
  <c r="AK17" i="80"/>
  <c r="AJ22" i="80"/>
  <c r="AJ16" i="80"/>
  <c r="AG21" i="80"/>
  <c r="AI29" i="80"/>
  <c r="AJ10" i="80"/>
  <c r="AJ25" i="80"/>
  <c r="AE23" i="80"/>
  <c r="AD22" i="80"/>
  <c r="AL22" i="80" s="1"/>
  <c r="AA22" i="80"/>
  <c r="AG33" i="80"/>
  <c r="AH27" i="80"/>
  <c r="AF27" i="80"/>
  <c r="AK16" i="80"/>
  <c r="AK12" i="80"/>
  <c r="AG20" i="80"/>
  <c r="AF29" i="80"/>
  <c r="AD21" i="80"/>
  <c r="AA21" i="80"/>
  <c r="AG32" i="80"/>
  <c r="AK23" i="80"/>
  <c r="AK15" i="80"/>
  <c r="AJ21" i="80"/>
  <c r="AJ15" i="80"/>
  <c r="AG19" i="80"/>
  <c r="AF22" i="80"/>
  <c r="AI31" i="80"/>
  <c r="AD20" i="80"/>
  <c r="AA20" i="80"/>
  <c r="E8" i="80"/>
  <c r="E9" i="80" s="1"/>
  <c r="E10" i="80" s="1"/>
  <c r="E11" i="80" s="1"/>
  <c r="E12" i="80" s="1"/>
  <c r="E13" i="80" s="1"/>
  <c r="E14" i="80" s="1"/>
  <c r="E15" i="80" s="1"/>
  <c r="E16" i="80" s="1"/>
  <c r="E17" i="80" s="1"/>
  <c r="E18" i="80" s="1"/>
  <c r="E19" i="80" s="1"/>
  <c r="E20" i="80" s="1"/>
  <c r="E77" i="80"/>
  <c r="E78" i="80"/>
  <c r="AK33" i="80"/>
  <c r="AG18" i="80"/>
  <c r="AE20" i="80"/>
  <c r="AG29" i="80"/>
  <c r="AG10" i="80"/>
  <c r="AD11" i="80"/>
  <c r="AL11" i="80" s="1"/>
  <c r="AA11" i="80"/>
  <c r="AD10" i="80"/>
  <c r="AL10" i="80" s="1"/>
  <c r="AA10" i="80"/>
  <c r="AJ20" i="80"/>
  <c r="AK32" i="80"/>
  <c r="AG17" i="80"/>
  <c r="AD12" i="80"/>
  <c r="AL12" i="80" s="1"/>
  <c r="AJ33" i="80"/>
  <c r="AD19" i="80"/>
  <c r="AA19" i="80"/>
  <c r="AD18" i="80"/>
  <c r="AA18" i="80"/>
  <c r="AF33" i="80"/>
  <c r="AE10" i="80"/>
  <c r="AE8" i="80"/>
  <c r="AH21" i="80"/>
  <c r="AG16" i="80"/>
  <c r="AK8" i="80"/>
  <c r="AE22" i="80"/>
  <c r="AJ30" i="80"/>
  <c r="AE18" i="80"/>
  <c r="AI12" i="80"/>
  <c r="AD17" i="80"/>
  <c r="AA17" i="80"/>
  <c r="AD33" i="80"/>
  <c r="AL33" i="80" s="1"/>
  <c r="AA33" i="80"/>
  <c r="AJ19" i="80"/>
  <c r="AH20" i="80"/>
  <c r="AG15" i="80"/>
  <c r="AK27" i="80"/>
  <c r="AF10" i="80"/>
  <c r="AD32" i="80"/>
  <c r="AL32" i="80" s="1"/>
  <c r="AA32" i="80"/>
  <c r="AH19" i="80"/>
  <c r="AF19" i="80"/>
  <c r="AE17" i="80"/>
  <c r="AH12" i="80"/>
  <c r="AD16" i="80"/>
  <c r="AA16" i="80"/>
  <c r="AH32" i="80"/>
  <c r="AD15" i="80"/>
  <c r="AL15" i="80" s="1"/>
  <c r="AA15" i="80"/>
  <c r="AD30" i="80"/>
  <c r="AL30" i="80" s="1"/>
  <c r="AA30" i="80"/>
  <c r="AJ18" i="80"/>
  <c r="AH18" i="80"/>
  <c r="AF16" i="80"/>
  <c r="AE21" i="80"/>
  <c r="AD23" i="80"/>
  <c r="AL23" i="80" s="1"/>
  <c r="AJ11" i="80"/>
  <c r="AH16" i="79"/>
  <c r="AG15" i="79"/>
  <c r="AC15" i="79"/>
  <c r="AI18" i="79"/>
  <c r="AI12" i="79"/>
  <c r="AJ13" i="79"/>
  <c r="AM15" i="79"/>
  <c r="AM13" i="79"/>
  <c r="AC19" i="79"/>
  <c r="AG14" i="79"/>
  <c r="AC14" i="79"/>
  <c r="AH17" i="79"/>
  <c r="AG19" i="79"/>
  <c r="AF14" i="79"/>
  <c r="AI21" i="79"/>
  <c r="AF12" i="79"/>
  <c r="AN12" i="79" s="1"/>
  <c r="AI20" i="79"/>
  <c r="AM18" i="79"/>
  <c r="AC21" i="79"/>
  <c r="AG13" i="79"/>
  <c r="AC13" i="79"/>
  <c r="AG16" i="79"/>
  <c r="AI19" i="79"/>
  <c r="AM12" i="79"/>
  <c r="AJ20" i="79"/>
  <c r="AH18" i="79"/>
  <c r="AJ12" i="79"/>
  <c r="AF17" i="79"/>
  <c r="AC17" i="79"/>
  <c r="AF20" i="79"/>
  <c r="AK12" i="79"/>
  <c r="AJ17" i="79"/>
  <c r="AM21" i="79"/>
  <c r="AF13" i="79"/>
  <c r="AI13" i="79"/>
  <c r="AL15" i="79"/>
  <c r="AM16" i="79"/>
  <c r="AM19" i="79"/>
  <c r="AI16" i="79"/>
  <c r="AL20" i="79"/>
  <c r="AH20" i="79"/>
  <c r="AG12" i="79"/>
  <c r="AC12" i="79"/>
  <c r="AC16" i="79"/>
  <c r="AL18" i="79"/>
  <c r="C71" i="79"/>
  <c r="C69" i="79"/>
  <c r="E21" i="79"/>
  <c r="E22" i="79" s="1"/>
  <c r="E23" i="79" s="1"/>
  <c r="C70" i="79"/>
  <c r="AH15" i="79"/>
  <c r="AF21" i="79"/>
  <c r="AK14" i="79"/>
  <c r="AJ14" i="79"/>
  <c r="AC18" i="79"/>
  <c r="AH14" i="79"/>
  <c r="AJ18" i="79"/>
  <c r="AG21" i="79"/>
  <c r="AI14" i="79"/>
  <c r="AL19" i="79"/>
  <c r="AM17" i="79"/>
  <c r="AJ16" i="79"/>
  <c r="AI17" i="79"/>
  <c r="AI15" i="79"/>
  <c r="AG20" i="79"/>
  <c r="AH21" i="79"/>
  <c r="AH12" i="79"/>
  <c r="AF19" i="79"/>
  <c r="AF18" i="79"/>
  <c r="AN15" i="79"/>
  <c r="AJ19" i="79"/>
  <c r="AH20" i="78"/>
  <c r="AE30" i="78"/>
  <c r="AH27" i="78"/>
  <c r="AE13" i="78"/>
  <c r="AK13" i="78"/>
  <c r="AA14" i="78"/>
  <c r="AJ14" i="78"/>
  <c r="AD14" i="78"/>
  <c r="AL14" i="78" s="1"/>
  <c r="AD13" i="78"/>
  <c r="AL13" i="78" s="1"/>
  <c r="AK20" i="78"/>
  <c r="AK32" i="78"/>
  <c r="AH31" i="78"/>
  <c r="AK14" i="78"/>
  <c r="AH10" i="78"/>
  <c r="AF11" i="78"/>
  <c r="AE33" i="78"/>
  <c r="AK19" i="78"/>
  <c r="AE27" i="78"/>
  <c r="AA20" i="78"/>
  <c r="AI31" i="78"/>
  <c r="AH15" i="78"/>
  <c r="AF23" i="78"/>
  <c r="AI8" i="78"/>
  <c r="AJ8" i="78"/>
  <c r="AF10" i="78"/>
  <c r="AD8" i="78"/>
  <c r="AL8" i="78" s="1"/>
  <c r="AA8" i="78"/>
  <c r="AA17" i="78"/>
  <c r="E78" i="78"/>
  <c r="E11" i="78"/>
  <c r="E12" i="78" s="1"/>
  <c r="E13" i="78" s="1"/>
  <c r="E14" i="78" s="1"/>
  <c r="E15" i="78" s="1"/>
  <c r="E16" i="78" s="1"/>
  <c r="E17" i="78" s="1"/>
  <c r="E18" i="78" s="1"/>
  <c r="E19" i="78" s="1"/>
  <c r="E20" i="78" s="1"/>
  <c r="AJ7" i="78"/>
  <c r="AK18" i="78"/>
  <c r="AA13" i="78"/>
  <c r="AH13" i="78"/>
  <c r="AH14" i="78"/>
  <c r="AD31" i="78"/>
  <c r="AL31" i="78" s="1"/>
  <c r="AK23" i="78"/>
  <c r="AK31" i="78"/>
  <c r="AG13" i="78"/>
  <c r="AA21" i="78"/>
  <c r="AJ26" i="78"/>
  <c r="AF33" i="78"/>
  <c r="AH7" i="78"/>
  <c r="AI23" i="78"/>
  <c r="AE23" i="78"/>
  <c r="AK10" i="78"/>
  <c r="AI30" i="78"/>
  <c r="AE31" i="78"/>
  <c r="AF31" i="78"/>
  <c r="AE32" i="78"/>
  <c r="AF8" i="78"/>
  <c r="AF27" i="78"/>
  <c r="AA31" i="78"/>
  <c r="AF22" i="78"/>
  <c r="AI14" i="78"/>
  <c r="AG14" i="78"/>
  <c r="AF7" i="78"/>
  <c r="AH21" i="78"/>
  <c r="AG21" i="78"/>
  <c r="AH8" i="78"/>
  <c r="AG7" i="78"/>
  <c r="AE21" i="78"/>
  <c r="AI27" i="78"/>
  <c r="AD27" i="78"/>
  <c r="AL27" i="78" s="1"/>
  <c r="AA27" i="78"/>
  <c r="AH11" i="78"/>
  <c r="AF28" i="78"/>
  <c r="AJ19" i="78"/>
  <c r="AG24" i="78"/>
  <c r="AA26" i="78"/>
  <c r="AD26" i="78"/>
  <c r="AL26" i="78" s="1"/>
  <c r="AF19" i="78"/>
  <c r="AE19" i="78"/>
  <c r="AE22" i="78"/>
  <c r="AF29" i="78"/>
  <c r="AA7" i="78"/>
  <c r="AD7" i="78"/>
  <c r="AL7" i="78" s="1"/>
  <c r="AJ18" i="78"/>
  <c r="AH23" i="78"/>
  <c r="AG23" i="78"/>
  <c r="AF18" i="78"/>
  <c r="AA18" i="78"/>
  <c r="AA19" i="78"/>
  <c r="AF30" i="78"/>
  <c r="AE18" i="78"/>
  <c r="AE11" i="78"/>
  <c r="AD15" i="78"/>
  <c r="AJ24" i="78"/>
  <c r="AK22" i="78"/>
  <c r="AH29" i="78"/>
  <c r="AG28" i="78"/>
  <c r="AH26" i="78"/>
  <c r="AK21" i="78"/>
  <c r="AD33" i="78"/>
  <c r="AL33" i="78" s="1"/>
  <c r="AA33" i="78"/>
  <c r="AI22" i="78"/>
  <c r="AF17" i="78"/>
  <c r="AD18" i="78"/>
  <c r="AD19" i="78"/>
  <c r="AK33" i="78"/>
  <c r="AD17" i="78"/>
  <c r="AF16" i="78"/>
  <c r="AD24" i="78"/>
  <c r="AL24" i="78" s="1"/>
  <c r="AA24" i="78"/>
  <c r="AA15" i="78"/>
  <c r="AJ16" i="78"/>
  <c r="AE15" i="78"/>
  <c r="AK24" i="78"/>
  <c r="AH22" i="78"/>
  <c r="AE10" i="78"/>
  <c r="AF26" i="78"/>
  <c r="AJ30" i="78"/>
  <c r="AD20" i="78"/>
  <c r="AH18" i="78"/>
  <c r="AJ33" i="78"/>
  <c r="AD23" i="78"/>
  <c r="AL23" i="78" s="1"/>
  <c r="AF24" i="78"/>
  <c r="AI26" i="78"/>
  <c r="AD28" i="78"/>
  <c r="AL28" i="78" s="1"/>
  <c r="AA28" i="78"/>
  <c r="AG11" i="78"/>
  <c r="AD11" i="78"/>
  <c r="AL11" i="78" s="1"/>
  <c r="AA11" i="78"/>
  <c r="AJ15" i="78"/>
  <c r="AF15" i="78"/>
  <c r="AG16" i="78"/>
  <c r="AK26" i="78"/>
  <c r="AH32" i="78"/>
  <c r="AA32" i="78"/>
  <c r="AD32" i="78"/>
  <c r="AL32" i="78" s="1"/>
  <c r="AI7" i="78"/>
  <c r="AK17" i="78"/>
  <c r="AD9" i="78"/>
  <c r="AL9" i="78" s="1"/>
  <c r="AA9" i="78"/>
  <c r="AK29" i="78"/>
  <c r="AI32" i="78"/>
  <c r="AH17" i="78"/>
  <c r="AE17" i="78"/>
  <c r="AK11" i="78"/>
  <c r="AJ28" i="78"/>
  <c r="AH16" i="78"/>
  <c r="AA29" i="78"/>
  <c r="AD29" i="78"/>
  <c r="AL29" i="78" s="1"/>
  <c r="AJ29" i="78"/>
  <c r="AI29" i="78"/>
  <c r="AD16" i="78"/>
  <c r="AA16" i="78"/>
  <c r="AK28" i="78"/>
  <c r="AG30" i="78"/>
  <c r="AA30" i="78"/>
  <c r="AD30" i="78"/>
  <c r="AL30" i="78" s="1"/>
  <c r="AG26" i="78"/>
  <c r="AA10" i="78"/>
  <c r="AD10" i="78"/>
  <c r="AL10" i="78" s="1"/>
  <c r="AE26" i="78"/>
  <c r="AF21" i="78"/>
  <c r="AL21" i="78" s="1"/>
  <c r="AI11" i="78"/>
  <c r="AI10" i="78"/>
  <c r="AG19" i="78"/>
  <c r="AE20" i="78"/>
  <c r="AE29" i="78"/>
  <c r="AE7" i="78"/>
  <c r="AI24" i="78"/>
  <c r="AJ20" i="78"/>
  <c r="AF20" i="78"/>
  <c r="AK9" i="78"/>
  <c r="AD22" i="78"/>
  <c r="AL22" i="78" s="1"/>
  <c r="AG20" i="78"/>
  <c r="AG10" i="78"/>
  <c r="AK7" i="78"/>
  <c r="AH30" i="78"/>
  <c r="AG15" i="78"/>
  <c r="AE16" i="78"/>
  <c r="AM12" i="77"/>
  <c r="AL25" i="77"/>
  <c r="AF25" i="77"/>
  <c r="AN25" i="77" s="1"/>
  <c r="AC25" i="77"/>
  <c r="AG29" i="77"/>
  <c r="AL12" i="77"/>
  <c r="AJ14" i="77"/>
  <c r="AC15" i="77"/>
  <c r="AF15" i="77"/>
  <c r="AF20" i="77"/>
  <c r="AM33" i="77"/>
  <c r="AC9" i="77"/>
  <c r="AF9" i="77"/>
  <c r="AN9" i="77" s="1"/>
  <c r="AL7" i="77"/>
  <c r="AL24" i="77"/>
  <c r="AF24" i="77"/>
  <c r="AN24" i="77" s="1"/>
  <c r="AC24" i="77"/>
  <c r="AJ13" i="77"/>
  <c r="AJ17" i="77"/>
  <c r="AC14" i="77"/>
  <c r="AF14" i="77"/>
  <c r="AN14" i="77" s="1"/>
  <c r="AJ20" i="77"/>
  <c r="AF17" i="77"/>
  <c r="AG9" i="77"/>
  <c r="AJ29" i="77"/>
  <c r="AH25" i="77"/>
  <c r="AL17" i="77"/>
  <c r="AL23" i="77"/>
  <c r="AF23" i="77"/>
  <c r="AN23" i="77" s="1"/>
  <c r="AC23" i="77"/>
  <c r="AH15" i="77"/>
  <c r="AC13" i="77"/>
  <c r="AF13" i="77"/>
  <c r="AN13" i="77" s="1"/>
  <c r="AL22" i="77"/>
  <c r="AF22" i="77"/>
  <c r="AN22" i="77" s="1"/>
  <c r="AC22" i="77"/>
  <c r="AG16" i="77"/>
  <c r="AI9" i="77"/>
  <c r="AF7" i="77"/>
  <c r="AN7" i="77" s="1"/>
  <c r="AC7" i="77"/>
  <c r="AK7" i="77"/>
  <c r="AJ23" i="77"/>
  <c r="AN18" i="77"/>
  <c r="AK14" i="77"/>
  <c r="AG25" i="77"/>
  <c r="AJ10" i="77"/>
  <c r="AH13" i="77"/>
  <c r="AI17" i="77"/>
  <c r="AC11" i="77"/>
  <c r="AF11" i="77"/>
  <c r="AN11" i="77" s="1"/>
  <c r="AH16" i="77"/>
  <c r="AN21" i="77"/>
  <c r="AJ9" i="77"/>
  <c r="AG7" i="77"/>
  <c r="AC8" i="77"/>
  <c r="AF8" i="77"/>
  <c r="AN8" i="77" s="1"/>
  <c r="AJ12" i="77"/>
  <c r="AC16" i="77"/>
  <c r="AF16" i="77"/>
  <c r="AL20" i="77"/>
  <c r="AK13" i="77"/>
  <c r="AK10" i="77"/>
  <c r="AH12" i="77"/>
  <c r="AC10" i="77"/>
  <c r="AF10" i="77"/>
  <c r="AN10" i="77" s="1"/>
  <c r="AI16" i="77"/>
  <c r="AK9" i="77"/>
  <c r="AJ33" i="77"/>
  <c r="AH14" i="77"/>
  <c r="AC12" i="77"/>
  <c r="AF12" i="77"/>
  <c r="AN12" i="77" s="1"/>
  <c r="AH33" i="77"/>
  <c r="AG15" i="77"/>
  <c r="C70" i="77"/>
  <c r="C69" i="77"/>
  <c r="E21" i="77"/>
  <c r="E22" i="77" s="1"/>
  <c r="E23" i="77" s="1"/>
  <c r="C71" i="77"/>
  <c r="AJ7" i="77"/>
  <c r="AJ25" i="77"/>
  <c r="AG8" i="77"/>
  <c r="AK12" i="77"/>
  <c r="AG23" i="77"/>
  <c r="AI12" i="77"/>
  <c r="AH11" i="77"/>
  <c r="AG14" i="77"/>
  <c r="AM25" i="77"/>
  <c r="AH23" i="77"/>
  <c r="AJ16" i="77"/>
  <c r="AH24" i="77"/>
  <c r="AJ24" i="77"/>
  <c r="AL9" i="77"/>
  <c r="AM7" i="77"/>
  <c r="AM17" i="77"/>
  <c r="AI29" i="77"/>
  <c r="AH8" i="77"/>
  <c r="AK29" i="77"/>
  <c r="AI23" i="77"/>
  <c r="AI25" i="77"/>
  <c r="AL16" i="77"/>
  <c r="AK23" i="77"/>
  <c r="AC33" i="77"/>
  <c r="AF33" i="77"/>
  <c r="AN33" i="77" s="1"/>
  <c r="AI20" i="77"/>
  <c r="AL29" i="77"/>
  <c r="AF29" i="77"/>
  <c r="AN29" i="77" s="1"/>
  <c r="AC29" i="77"/>
  <c r="AL13" i="77"/>
  <c r="AJ15" i="77"/>
  <c r="AG33" i="77"/>
  <c r="AH17" i="77"/>
  <c r="AM10" i="77"/>
  <c r="AM15" i="77"/>
  <c r="AI22" i="77"/>
  <c r="AM14" i="77"/>
  <c r="AM8" i="77"/>
  <c r="AN16" i="79" l="1"/>
  <c r="AN16" i="77"/>
  <c r="AN17" i="77"/>
  <c r="AL15" i="82"/>
  <c r="AN17" i="81"/>
  <c r="AL14" i="82"/>
  <c r="AL20" i="82"/>
  <c r="AL19" i="82"/>
  <c r="D95" i="82"/>
  <c r="E24" i="82"/>
  <c r="E25" i="82" s="1"/>
  <c r="E26" i="82" s="1"/>
  <c r="E27" i="82" s="1"/>
  <c r="AN16" i="81"/>
  <c r="AN18" i="81"/>
  <c r="E28" i="81"/>
  <c r="E29" i="81" s="1"/>
  <c r="E30" i="81" s="1"/>
  <c r="C72" i="81" s="1"/>
  <c r="D86" i="81" s="1"/>
  <c r="AN19" i="81"/>
  <c r="AL16" i="80"/>
  <c r="AL20" i="80"/>
  <c r="AL17" i="80"/>
  <c r="AL18" i="80"/>
  <c r="AL19" i="80"/>
  <c r="E21" i="80"/>
  <c r="E22" i="80" s="1"/>
  <c r="E23" i="80" s="1"/>
  <c r="C71" i="80"/>
  <c r="C70" i="80"/>
  <c r="C69" i="80"/>
  <c r="AL21" i="80"/>
  <c r="AN13" i="79"/>
  <c r="AN21" i="79"/>
  <c r="AN20" i="79"/>
  <c r="AN19" i="79"/>
  <c r="AN17" i="79"/>
  <c r="D95" i="79"/>
  <c r="E24" i="79"/>
  <c r="E25" i="79" s="1"/>
  <c r="E26" i="79" s="1"/>
  <c r="E27" i="79" s="1"/>
  <c r="AN14" i="79"/>
  <c r="AN18" i="79"/>
  <c r="C69" i="78"/>
  <c r="E21" i="78"/>
  <c r="E22" i="78" s="1"/>
  <c r="E23" i="78" s="1"/>
  <c r="C71" i="78"/>
  <c r="C70" i="78"/>
  <c r="AL19" i="78"/>
  <c r="AL20" i="78"/>
  <c r="AL15" i="78"/>
  <c r="AL17" i="78"/>
  <c r="AL16" i="78"/>
  <c r="AL18" i="78"/>
  <c r="AN20" i="77"/>
  <c r="AN15" i="77"/>
  <c r="D95" i="77"/>
  <c r="E24" i="77"/>
  <c r="E25" i="77" s="1"/>
  <c r="E26" i="77" s="1"/>
  <c r="E27" i="77" s="1"/>
  <c r="E28" i="82" l="1"/>
  <c r="E29" i="82" s="1"/>
  <c r="E30" i="82" s="1"/>
  <c r="C74" i="82"/>
  <c r="C73" i="82"/>
  <c r="C75" i="82"/>
  <c r="D96" i="81"/>
  <c r="E31" i="81"/>
  <c r="D95" i="80"/>
  <c r="E24" i="80"/>
  <c r="E25" i="80" s="1"/>
  <c r="E26" i="80" s="1"/>
  <c r="E27" i="80" s="1"/>
  <c r="E28" i="79"/>
  <c r="E29" i="79" s="1"/>
  <c r="E30" i="79" s="1"/>
  <c r="C72" i="79" s="1"/>
  <c r="D86" i="79" s="1"/>
  <c r="E24" i="78"/>
  <c r="E25" i="78" s="1"/>
  <c r="E26" i="78" s="1"/>
  <c r="E27" i="78" s="1"/>
  <c r="D95" i="78"/>
  <c r="E28" i="77"/>
  <c r="E29" i="77" s="1"/>
  <c r="E30" i="77" s="1"/>
  <c r="E31" i="77" s="1"/>
  <c r="E33" i="77" s="1"/>
  <c r="C74" i="77"/>
  <c r="C72" i="77"/>
  <c r="C73" i="77"/>
  <c r="E33" i="81" l="1"/>
  <c r="D91" i="82"/>
  <c r="D89" i="82"/>
  <c r="D87" i="82"/>
  <c r="D88" i="82" s="1"/>
  <c r="D85" i="82"/>
  <c r="D94" i="82"/>
  <c r="D90" i="82"/>
  <c r="D92" i="82"/>
  <c r="D96" i="82"/>
  <c r="E31" i="82"/>
  <c r="E28" i="80"/>
  <c r="E29" i="80" s="1"/>
  <c r="E30" i="80" s="1"/>
  <c r="C72" i="80"/>
  <c r="C73" i="80"/>
  <c r="D96" i="79"/>
  <c r="E31" i="79"/>
  <c r="E28" i="78"/>
  <c r="E29" i="78" s="1"/>
  <c r="E30" i="78" s="1"/>
  <c r="C73" i="78" s="1"/>
  <c r="C74" i="78"/>
  <c r="C72" i="78"/>
  <c r="D87" i="77"/>
  <c r="D91" i="77"/>
  <c r="D94" i="77"/>
  <c r="D85" i="77"/>
  <c r="D86" i="77"/>
  <c r="D92" i="77"/>
  <c r="D96" i="77"/>
  <c r="C75" i="77"/>
  <c r="E33" i="79" l="1"/>
  <c r="C73" i="79" s="1"/>
  <c r="C73" i="81"/>
  <c r="C74" i="81"/>
  <c r="C75" i="81"/>
  <c r="D86" i="80"/>
  <c r="D96" i="80"/>
  <c r="E31" i="80"/>
  <c r="C75" i="79"/>
  <c r="C74" i="79"/>
  <c r="D86" i="78"/>
  <c r="D92" i="78"/>
  <c r="D94" i="78"/>
  <c r="D91" i="78"/>
  <c r="D85" i="78"/>
  <c r="D87" i="78"/>
  <c r="E31" i="78"/>
  <c r="C75" i="78" s="1"/>
  <c r="D90" i="78" s="1"/>
  <c r="D96" i="78"/>
  <c r="D88" i="77"/>
  <c r="D89" i="77"/>
  <c r="D90" i="77"/>
  <c r="D89" i="81" l="1"/>
  <c r="D87" i="81"/>
  <c r="D88" i="81" s="1"/>
  <c r="D85" i="81"/>
  <c r="D90" i="81"/>
  <c r="D92" i="81"/>
  <c r="D94" i="81"/>
  <c r="D91" i="81"/>
  <c r="C75" i="80"/>
  <c r="C74" i="80"/>
  <c r="D90" i="79"/>
  <c r="D94" i="79"/>
  <c r="D92" i="79"/>
  <c r="D91" i="79"/>
  <c r="D85" i="79"/>
  <c r="D87" i="79"/>
  <c r="D88" i="79" s="1"/>
  <c r="D89" i="79"/>
  <c r="D88" i="78"/>
  <c r="D89" i="78"/>
  <c r="D91" i="80" l="1"/>
  <c r="D89" i="80"/>
  <c r="D87" i="80"/>
  <c r="D88" i="80" s="1"/>
  <c r="D85" i="80"/>
  <c r="D90" i="80"/>
  <c r="D94" i="80"/>
  <c r="D92" i="80"/>
  <c r="B4" i="76"/>
  <c r="D7" i="76" s="1"/>
  <c r="C99" i="76"/>
  <c r="C98" i="76"/>
  <c r="B79" i="76"/>
  <c r="B78" i="76"/>
  <c r="B77" i="76"/>
  <c r="P33" i="76"/>
  <c r="Y33" i="76" s="1"/>
  <c r="G33" i="76"/>
  <c r="R33" i="76" s="1"/>
  <c r="AC33" i="76" s="1"/>
  <c r="P32" i="76"/>
  <c r="X32" i="76" s="1"/>
  <c r="G32" i="76"/>
  <c r="R32" i="76" s="1"/>
  <c r="AC32" i="76" s="1"/>
  <c r="P31" i="76"/>
  <c r="V31" i="76" s="1"/>
  <c r="G31" i="76"/>
  <c r="R31" i="76" s="1"/>
  <c r="AC31" i="76" s="1"/>
  <c r="D31" i="76"/>
  <c r="E79" i="76" s="1"/>
  <c r="Z30" i="76"/>
  <c r="P30" i="76"/>
  <c r="W30" i="76" s="1"/>
  <c r="G30" i="76"/>
  <c r="R30" i="76" s="1"/>
  <c r="AC30" i="76" s="1"/>
  <c r="D30" i="76"/>
  <c r="P29" i="76"/>
  <c r="X29" i="76" s="1"/>
  <c r="G29" i="76"/>
  <c r="R29" i="76" s="1"/>
  <c r="AC29" i="76" s="1"/>
  <c r="D29" i="76"/>
  <c r="P28" i="76"/>
  <c r="Y28" i="76" s="1"/>
  <c r="G28" i="76"/>
  <c r="R28" i="76" s="1"/>
  <c r="AC28" i="76" s="1"/>
  <c r="P27" i="76"/>
  <c r="Z27" i="76" s="1"/>
  <c r="G27" i="76"/>
  <c r="R27" i="76" s="1"/>
  <c r="AC27" i="76" s="1"/>
  <c r="D27" i="76"/>
  <c r="P26" i="76"/>
  <c r="W26" i="76" s="1"/>
  <c r="G26" i="76"/>
  <c r="R26" i="76" s="1"/>
  <c r="AC26" i="76" s="1"/>
  <c r="D26" i="76"/>
  <c r="P25" i="76"/>
  <c r="X25" i="76" s="1"/>
  <c r="G25" i="76"/>
  <c r="R25" i="76" s="1"/>
  <c r="AC25" i="76" s="1"/>
  <c r="P24" i="76"/>
  <c r="Z24" i="76" s="1"/>
  <c r="G24" i="76"/>
  <c r="R24" i="76" s="1"/>
  <c r="AC24" i="76" s="1"/>
  <c r="D24" i="76"/>
  <c r="P23" i="76"/>
  <c r="Z23" i="76" s="1"/>
  <c r="G23" i="76"/>
  <c r="R23" i="76" s="1"/>
  <c r="AC23" i="76" s="1"/>
  <c r="D23" i="76"/>
  <c r="W22" i="76"/>
  <c r="V22" i="76"/>
  <c r="P22" i="76"/>
  <c r="S22" i="76" s="1"/>
  <c r="G22" i="76"/>
  <c r="R22" i="76" s="1"/>
  <c r="AC22" i="76" s="1"/>
  <c r="V21" i="76"/>
  <c r="U21" i="76"/>
  <c r="P21" i="76"/>
  <c r="S21" i="76" s="1"/>
  <c r="G21" i="76"/>
  <c r="R21" i="76" s="1"/>
  <c r="AC21" i="76" s="1"/>
  <c r="D21" i="76"/>
  <c r="P20" i="76"/>
  <c r="S20" i="76" s="1"/>
  <c r="G20" i="76"/>
  <c r="R20" i="76" s="1"/>
  <c r="AC20" i="76" s="1"/>
  <c r="W19" i="76"/>
  <c r="P19" i="76"/>
  <c r="S19" i="76" s="1"/>
  <c r="G19" i="76"/>
  <c r="R19" i="76" s="1"/>
  <c r="AC19" i="76" s="1"/>
  <c r="D19" i="76"/>
  <c r="P18" i="76"/>
  <c r="S18" i="76" s="1"/>
  <c r="G18" i="76"/>
  <c r="R18" i="76" s="1"/>
  <c r="AC18" i="76" s="1"/>
  <c r="D18" i="76"/>
  <c r="P17" i="76"/>
  <c r="S17" i="76" s="1"/>
  <c r="G17" i="76"/>
  <c r="R17" i="76" s="1"/>
  <c r="AC17" i="76" s="1"/>
  <c r="D17" i="76"/>
  <c r="P16" i="76"/>
  <c r="S16" i="76" s="1"/>
  <c r="G16" i="76"/>
  <c r="R16" i="76" s="1"/>
  <c r="AC16" i="76" s="1"/>
  <c r="D16" i="76"/>
  <c r="P15" i="76"/>
  <c r="S15" i="76" s="1"/>
  <c r="G15" i="76"/>
  <c r="R15" i="76" s="1"/>
  <c r="AC15" i="76" s="1"/>
  <c r="D15" i="76"/>
  <c r="P14" i="76"/>
  <c r="Z14" i="76" s="1"/>
  <c r="G14" i="76"/>
  <c r="R14" i="76" s="1"/>
  <c r="AC14" i="76" s="1"/>
  <c r="D14" i="76"/>
  <c r="P13" i="76"/>
  <c r="U13" i="76" s="1"/>
  <c r="G13" i="76"/>
  <c r="R13" i="76" s="1"/>
  <c r="AC13" i="76" s="1"/>
  <c r="D13" i="76"/>
  <c r="Z12" i="76"/>
  <c r="P12" i="76"/>
  <c r="V12" i="76" s="1"/>
  <c r="G12" i="76"/>
  <c r="R12" i="76" s="1"/>
  <c r="AC12" i="76" s="1"/>
  <c r="D12" i="76"/>
  <c r="P11" i="76"/>
  <c r="W11" i="76" s="1"/>
  <c r="G11" i="76"/>
  <c r="R11" i="76" s="1"/>
  <c r="AC11" i="76" s="1"/>
  <c r="D11" i="76"/>
  <c r="P10" i="76"/>
  <c r="X10" i="76" s="1"/>
  <c r="G10" i="76"/>
  <c r="R10" i="76" s="1"/>
  <c r="AC10" i="76" s="1"/>
  <c r="D10" i="76"/>
  <c r="P9" i="76"/>
  <c r="Y9" i="76" s="1"/>
  <c r="G9" i="76"/>
  <c r="R9" i="76" s="1"/>
  <c r="AC9" i="76" s="1"/>
  <c r="D9" i="76"/>
  <c r="P8" i="76"/>
  <c r="Z8" i="76" s="1"/>
  <c r="G8" i="76"/>
  <c r="R8" i="76" s="1"/>
  <c r="AC8" i="76" s="1"/>
  <c r="D8" i="76"/>
  <c r="E8" i="76" s="1"/>
  <c r="E9" i="76" s="1"/>
  <c r="E10" i="76" s="1"/>
  <c r="E11" i="76" s="1"/>
  <c r="E12" i="76" s="1"/>
  <c r="Y7" i="76"/>
  <c r="X7" i="76"/>
  <c r="U7" i="76"/>
  <c r="P7" i="76"/>
  <c r="Z7" i="76" s="1"/>
  <c r="G7" i="76"/>
  <c r="R7" i="76" s="1"/>
  <c r="AC7" i="76" s="1"/>
  <c r="AC4" i="76"/>
  <c r="Z4" i="76"/>
  <c r="AK4" i="76" s="1"/>
  <c r="Y4" i="76"/>
  <c r="AJ4" i="76" s="1"/>
  <c r="X4" i="76"/>
  <c r="AI4" i="76" s="1"/>
  <c r="W4" i="76"/>
  <c r="AH4" i="76" s="1"/>
  <c r="V4" i="76"/>
  <c r="AG4" i="76" s="1"/>
  <c r="U4" i="76"/>
  <c r="AF4" i="76" s="1"/>
  <c r="T4" i="76"/>
  <c r="AE4" i="76" s="1"/>
  <c r="S4" i="76"/>
  <c r="AD4" i="76" s="1"/>
  <c r="R4" i="76"/>
  <c r="D2" i="76"/>
  <c r="H2" i="76" s="1"/>
  <c r="D15" i="75"/>
  <c r="D16" i="75"/>
  <c r="D17" i="75"/>
  <c r="D18" i="75"/>
  <c r="D19" i="75"/>
  <c r="D20" i="75"/>
  <c r="D21" i="75"/>
  <c r="D22" i="75"/>
  <c r="D23" i="75"/>
  <c r="D24" i="75"/>
  <c r="D25" i="75"/>
  <c r="D26" i="75"/>
  <c r="D27" i="75"/>
  <c r="D28" i="75"/>
  <c r="D29" i="75"/>
  <c r="D30" i="75"/>
  <c r="D31" i="75"/>
  <c r="E79" i="75" s="1"/>
  <c r="D7" i="75"/>
  <c r="D8" i="75"/>
  <c r="D9" i="75"/>
  <c r="D10" i="75"/>
  <c r="D11" i="75"/>
  <c r="D12" i="75"/>
  <c r="D13" i="75"/>
  <c r="R8" i="75"/>
  <c r="R9" i="75"/>
  <c r="R10" i="75"/>
  <c r="R11" i="75"/>
  <c r="R12" i="75"/>
  <c r="R13" i="75"/>
  <c r="R14" i="75"/>
  <c r="R16" i="75"/>
  <c r="R17" i="75"/>
  <c r="R18" i="75"/>
  <c r="R19" i="75"/>
  <c r="R20" i="75"/>
  <c r="R21" i="75"/>
  <c r="R22" i="75"/>
  <c r="R23" i="75"/>
  <c r="R24" i="75"/>
  <c r="R25" i="75"/>
  <c r="R26" i="75"/>
  <c r="R27" i="75"/>
  <c r="R28" i="75"/>
  <c r="R29" i="75"/>
  <c r="R30" i="75"/>
  <c r="R31" i="75"/>
  <c r="R7" i="75"/>
  <c r="R13" i="56"/>
  <c r="C99" i="75"/>
  <c r="C98" i="75"/>
  <c r="B79" i="75"/>
  <c r="B78" i="75"/>
  <c r="B77" i="75"/>
  <c r="P33" i="75"/>
  <c r="W33" i="75" s="1"/>
  <c r="G33" i="75"/>
  <c r="T33" i="75" s="1"/>
  <c r="AE33" i="75" s="1"/>
  <c r="W32" i="75"/>
  <c r="P32" i="75"/>
  <c r="U32" i="75" s="1"/>
  <c r="G32" i="75"/>
  <c r="T32" i="75" s="1"/>
  <c r="AE32" i="75" s="1"/>
  <c r="AB31" i="75"/>
  <c r="AA31" i="75"/>
  <c r="Z31" i="75"/>
  <c r="Y31" i="75"/>
  <c r="P31" i="75"/>
  <c r="W31" i="75" s="1"/>
  <c r="G31" i="75"/>
  <c r="T31" i="75" s="1"/>
  <c r="AE31" i="75" s="1"/>
  <c r="AB30" i="75"/>
  <c r="AA30" i="75"/>
  <c r="Z30" i="75"/>
  <c r="Y30" i="75"/>
  <c r="X30" i="75"/>
  <c r="V30" i="75"/>
  <c r="U30" i="75"/>
  <c r="AF30" i="75" s="1"/>
  <c r="AN30" i="75" s="1"/>
  <c r="P30" i="75"/>
  <c r="W30" i="75" s="1"/>
  <c r="G30" i="75"/>
  <c r="T30" i="75" s="1"/>
  <c r="AE30" i="75" s="1"/>
  <c r="Y29" i="75"/>
  <c r="P29" i="75"/>
  <c r="W29" i="75" s="1"/>
  <c r="G29" i="75"/>
  <c r="T29" i="75" s="1"/>
  <c r="AE29" i="75" s="1"/>
  <c r="AB28" i="75"/>
  <c r="U28" i="75"/>
  <c r="P28" i="75"/>
  <c r="W28" i="75" s="1"/>
  <c r="G28" i="75"/>
  <c r="T28" i="75" s="1"/>
  <c r="AE28" i="75" s="1"/>
  <c r="AB27" i="75"/>
  <c r="AA27" i="75"/>
  <c r="Z27" i="75"/>
  <c r="Y27" i="75"/>
  <c r="P27" i="75"/>
  <c r="W27" i="75" s="1"/>
  <c r="G27" i="75"/>
  <c r="T27" i="75" s="1"/>
  <c r="AE27" i="75" s="1"/>
  <c r="AB26" i="75"/>
  <c r="AA26" i="75"/>
  <c r="Z26" i="75"/>
  <c r="Y26" i="75"/>
  <c r="X26" i="75"/>
  <c r="V26" i="75"/>
  <c r="U26" i="75"/>
  <c r="AF26" i="75" s="1"/>
  <c r="AN26" i="75" s="1"/>
  <c r="P26" i="75"/>
  <c r="W26" i="75" s="1"/>
  <c r="G26" i="75"/>
  <c r="T26" i="75" s="1"/>
  <c r="AE26" i="75" s="1"/>
  <c r="Y25" i="75"/>
  <c r="P25" i="75"/>
  <c r="W25" i="75" s="1"/>
  <c r="G25" i="75"/>
  <c r="T25" i="75" s="1"/>
  <c r="AE25" i="75" s="1"/>
  <c r="AB24" i="75"/>
  <c r="U24" i="75"/>
  <c r="P24" i="75"/>
  <c r="W24" i="75" s="1"/>
  <c r="G24" i="75"/>
  <c r="T24" i="75" s="1"/>
  <c r="AE24" i="75" s="1"/>
  <c r="AB23" i="75"/>
  <c r="AA23" i="75"/>
  <c r="Z23" i="75"/>
  <c r="Y23" i="75"/>
  <c r="X23" i="75"/>
  <c r="P23" i="75"/>
  <c r="W23" i="75" s="1"/>
  <c r="G23" i="75"/>
  <c r="T23" i="75" s="1"/>
  <c r="AE23" i="75" s="1"/>
  <c r="AB22" i="75"/>
  <c r="AA22" i="75"/>
  <c r="Z22" i="75"/>
  <c r="Y22" i="75"/>
  <c r="X22" i="75"/>
  <c r="V22" i="75"/>
  <c r="U22" i="75"/>
  <c r="AF22" i="75" s="1"/>
  <c r="AN22" i="75" s="1"/>
  <c r="P22" i="75"/>
  <c r="W22" i="75" s="1"/>
  <c r="G22" i="75"/>
  <c r="T22" i="75" s="1"/>
  <c r="AE22" i="75" s="1"/>
  <c r="Z21" i="75"/>
  <c r="Y21" i="75"/>
  <c r="X21" i="75"/>
  <c r="W21" i="75"/>
  <c r="V21" i="75"/>
  <c r="U21" i="75"/>
  <c r="T21" i="75"/>
  <c r="AE21" i="75" s="1"/>
  <c r="P21" i="75"/>
  <c r="AB21" i="75" s="1"/>
  <c r="G21" i="75"/>
  <c r="P20" i="75"/>
  <c r="AA20" i="75" s="1"/>
  <c r="G20" i="75"/>
  <c r="T20" i="75" s="1"/>
  <c r="AE20" i="75" s="1"/>
  <c r="Z19" i="75"/>
  <c r="P19" i="75"/>
  <c r="AB19" i="75" s="1"/>
  <c r="G19" i="75"/>
  <c r="T19" i="75" s="1"/>
  <c r="AE19" i="75" s="1"/>
  <c r="AA18" i="75"/>
  <c r="U18" i="75"/>
  <c r="P18" i="75"/>
  <c r="AB18" i="75" s="1"/>
  <c r="G18" i="75"/>
  <c r="T18" i="75" s="1"/>
  <c r="AE18" i="75" s="1"/>
  <c r="AB17" i="75"/>
  <c r="X17" i="75"/>
  <c r="W17" i="75"/>
  <c r="V17" i="75"/>
  <c r="P17" i="75"/>
  <c r="Y17" i="75" s="1"/>
  <c r="G17" i="75"/>
  <c r="T17" i="75" s="1"/>
  <c r="AE17" i="75" s="1"/>
  <c r="P16" i="75"/>
  <c r="Z16" i="75" s="1"/>
  <c r="G16" i="75"/>
  <c r="T16" i="75" s="1"/>
  <c r="AE16" i="75" s="1"/>
  <c r="T15" i="75"/>
  <c r="AE15" i="75" s="1"/>
  <c r="P15" i="75"/>
  <c r="AB15" i="75" s="1"/>
  <c r="G15" i="75"/>
  <c r="AA14" i="75"/>
  <c r="Z14" i="75"/>
  <c r="W14" i="75"/>
  <c r="V14" i="75"/>
  <c r="U14" i="75"/>
  <c r="P14" i="75"/>
  <c r="AB14" i="75" s="1"/>
  <c r="G14" i="75"/>
  <c r="T14" i="75" s="1"/>
  <c r="AE14" i="75" s="1"/>
  <c r="T13" i="75"/>
  <c r="AE13" i="75" s="1"/>
  <c r="P13" i="75"/>
  <c r="AB13" i="75" s="1"/>
  <c r="G13" i="75"/>
  <c r="U12" i="75"/>
  <c r="P12" i="75"/>
  <c r="AB12" i="75" s="1"/>
  <c r="G12" i="75"/>
  <c r="T12" i="75" s="1"/>
  <c r="AE12" i="75" s="1"/>
  <c r="AA11" i="75"/>
  <c r="AL11" i="75" s="1"/>
  <c r="Z11" i="75"/>
  <c r="W11" i="75"/>
  <c r="U11" i="75"/>
  <c r="P11" i="75"/>
  <c r="AB11" i="75" s="1"/>
  <c r="G11" i="75"/>
  <c r="T11" i="75" s="1"/>
  <c r="AE11" i="75" s="1"/>
  <c r="AA10" i="75"/>
  <c r="Z10" i="75"/>
  <c r="W10" i="75"/>
  <c r="AH10" i="75" s="1"/>
  <c r="V10" i="75"/>
  <c r="U10" i="75"/>
  <c r="AG10" i="75" s="1"/>
  <c r="T10" i="75"/>
  <c r="AE10" i="75" s="1"/>
  <c r="P10" i="75"/>
  <c r="X10" i="75" s="1"/>
  <c r="G10" i="75"/>
  <c r="P9" i="75"/>
  <c r="AB9" i="75" s="1"/>
  <c r="G9" i="75"/>
  <c r="T9" i="75" s="1"/>
  <c r="AE9" i="75" s="1"/>
  <c r="AA8" i="75"/>
  <c r="P8" i="75"/>
  <c r="AB8" i="75" s="1"/>
  <c r="G8" i="75"/>
  <c r="T8" i="75" s="1"/>
  <c r="AE8" i="75" s="1"/>
  <c r="AA7" i="75"/>
  <c r="AL7" i="75" s="1"/>
  <c r="Z7" i="75"/>
  <c r="AK7" i="75" s="1"/>
  <c r="W7" i="75"/>
  <c r="AH7" i="75" s="1"/>
  <c r="V7" i="75"/>
  <c r="U7" i="75"/>
  <c r="T7" i="75"/>
  <c r="AE7" i="75" s="1"/>
  <c r="P7" i="75"/>
  <c r="G7" i="75"/>
  <c r="AG4" i="75"/>
  <c r="AF4" i="75"/>
  <c r="AB4" i="75"/>
  <c r="AM4" i="75" s="1"/>
  <c r="AA4" i="75"/>
  <c r="AL4" i="75" s="1"/>
  <c r="Z4" i="75"/>
  <c r="AK4" i="75" s="1"/>
  <c r="Y4" i="75"/>
  <c r="AJ4" i="75" s="1"/>
  <c r="X4" i="75"/>
  <c r="AI4" i="75" s="1"/>
  <c r="W4" i="75"/>
  <c r="AH4" i="75" s="1"/>
  <c r="V4" i="75"/>
  <c r="U4" i="75"/>
  <c r="T4" i="75"/>
  <c r="AE4" i="75" s="1"/>
  <c r="D2" i="75"/>
  <c r="H2" i="75" s="1"/>
  <c r="AG30" i="75" l="1"/>
  <c r="AH11" i="75"/>
  <c r="U13" i="75"/>
  <c r="U16" i="75"/>
  <c r="AI22" i="75"/>
  <c r="AH25" i="75"/>
  <c r="AI26" i="75"/>
  <c r="AI30" i="75"/>
  <c r="U11" i="76"/>
  <c r="V15" i="76"/>
  <c r="AG22" i="75"/>
  <c r="AK10" i="75"/>
  <c r="V13" i="75"/>
  <c r="V16" i="75"/>
  <c r="U19" i="75"/>
  <c r="AJ22" i="75"/>
  <c r="U25" i="75"/>
  <c r="AF25" i="75" s="1"/>
  <c r="AN25" i="75" s="1"/>
  <c r="AJ26" i="75"/>
  <c r="AM27" i="75"/>
  <c r="U29" i="75"/>
  <c r="AJ30" i="75"/>
  <c r="AM31" i="75"/>
  <c r="Y11" i="76"/>
  <c r="W15" i="76"/>
  <c r="U18" i="76"/>
  <c r="W29" i="76"/>
  <c r="U9" i="75"/>
  <c r="AM9" i="75" s="1"/>
  <c r="AL10" i="75"/>
  <c r="W13" i="75"/>
  <c r="AH13" i="75" s="1"/>
  <c r="W16" i="75"/>
  <c r="X19" i="75"/>
  <c r="AI21" i="75"/>
  <c r="V25" i="75"/>
  <c r="AG25" i="75" s="1"/>
  <c r="V29" i="75"/>
  <c r="Z11" i="76"/>
  <c r="V18" i="76"/>
  <c r="Z29" i="76"/>
  <c r="V9" i="75"/>
  <c r="Z13" i="75"/>
  <c r="AK13" i="75" s="1"/>
  <c r="X16" i="75"/>
  <c r="Y19" i="75"/>
  <c r="AL22" i="75"/>
  <c r="AH24" i="75"/>
  <c r="X25" i="75"/>
  <c r="AI25" i="75" s="1"/>
  <c r="AL26" i="75"/>
  <c r="X29" i="75"/>
  <c r="AL30" i="75"/>
  <c r="W18" i="76"/>
  <c r="AJ27" i="75"/>
  <c r="S32" i="76"/>
  <c r="AA16" i="75"/>
  <c r="AM26" i="75"/>
  <c r="Z9" i="75"/>
  <c r="AM11" i="75"/>
  <c r="V12" i="75"/>
  <c r="AG12" i="75" s="1"/>
  <c r="U15" i="75"/>
  <c r="AB16" i="75"/>
  <c r="V18" i="75"/>
  <c r="AA21" i="75"/>
  <c r="AL21" i="75" s="1"/>
  <c r="V24" i="75"/>
  <c r="Z25" i="75"/>
  <c r="V28" i="75"/>
  <c r="AG28" i="75" s="1"/>
  <c r="Z29" i="75"/>
  <c r="S14" i="76"/>
  <c r="W21" i="76"/>
  <c r="U32" i="76"/>
  <c r="AK11" i="75"/>
  <c r="AM24" i="75"/>
  <c r="AC21" i="75"/>
  <c r="U15" i="76"/>
  <c r="W9" i="75"/>
  <c r="AA13" i="75"/>
  <c r="AF24" i="75"/>
  <c r="AN24" i="75" s="1"/>
  <c r="AM30" i="75"/>
  <c r="U8" i="75"/>
  <c r="AH8" i="75" s="1"/>
  <c r="AA9" i="75"/>
  <c r="AL9" i="75" s="1"/>
  <c r="W12" i="75"/>
  <c r="V15" i="75"/>
  <c r="W18" i="75"/>
  <c r="AH23" i="75"/>
  <c r="X24" i="75"/>
  <c r="AA25" i="75"/>
  <c r="X28" i="75"/>
  <c r="AA29" i="75"/>
  <c r="AL29" i="75" s="1"/>
  <c r="T12" i="76"/>
  <c r="T14" i="76"/>
  <c r="W16" i="76"/>
  <c r="D22" i="76"/>
  <c r="E78" i="76" s="1"/>
  <c r="X24" i="76"/>
  <c r="D28" i="76"/>
  <c r="T30" i="76"/>
  <c r="V32" i="76"/>
  <c r="AM22" i="75"/>
  <c r="AJ29" i="75"/>
  <c r="B83" i="75"/>
  <c r="V8" i="75"/>
  <c r="AG11" i="75"/>
  <c r="Z12" i="75"/>
  <c r="W15" i="75"/>
  <c r="X18" i="75"/>
  <c r="AL18" i="75" s="1"/>
  <c r="U23" i="75"/>
  <c r="AF23" i="75" s="1"/>
  <c r="AN23" i="75" s="1"/>
  <c r="Y24" i="75"/>
  <c r="AB25" i="75"/>
  <c r="U27" i="75"/>
  <c r="AF27" i="75" s="1"/>
  <c r="AN27" i="75" s="1"/>
  <c r="Y28" i="75"/>
  <c r="AB29" i="75"/>
  <c r="AM29" i="75" s="1"/>
  <c r="U31" i="75"/>
  <c r="AF31" i="75" s="1"/>
  <c r="AN31" i="75" s="1"/>
  <c r="T7" i="76"/>
  <c r="U12" i="76"/>
  <c r="U14" i="76"/>
  <c r="D25" i="76"/>
  <c r="U30" i="76"/>
  <c r="AM13" i="75"/>
  <c r="W8" i="75"/>
  <c r="AI10" i="75"/>
  <c r="V11" i="75"/>
  <c r="AA12" i="75"/>
  <c r="AL12" i="75" s="1"/>
  <c r="Z15" i="75"/>
  <c r="Y18" i="75"/>
  <c r="V23" i="75"/>
  <c r="Z24" i="75"/>
  <c r="AK24" i="75" s="1"/>
  <c r="V27" i="75"/>
  <c r="AG27" i="75" s="1"/>
  <c r="Z28" i="75"/>
  <c r="AK28" i="75" s="1"/>
  <c r="V31" i="75"/>
  <c r="U33" i="75"/>
  <c r="X12" i="76"/>
  <c r="V30" i="76"/>
  <c r="AG26" i="75"/>
  <c r="AJ25" i="75"/>
  <c r="AG7" i="75"/>
  <c r="Z8" i="75"/>
  <c r="AK8" i="75" s="1"/>
  <c r="AA15" i="75"/>
  <c r="Z18" i="75"/>
  <c r="AH22" i="75"/>
  <c r="AA24" i="75"/>
  <c r="AL24" i="75" s="1"/>
  <c r="AH26" i="75"/>
  <c r="X27" i="75"/>
  <c r="AI27" i="75" s="1"/>
  <c r="AA28" i="75"/>
  <c r="AL28" i="75" s="1"/>
  <c r="AH30" i="75"/>
  <c r="X31" i="75"/>
  <c r="Y33" i="75"/>
  <c r="E78" i="75"/>
  <c r="V7" i="76"/>
  <c r="Y12" i="76"/>
  <c r="AJ12" i="76" s="1"/>
  <c r="D20" i="76"/>
  <c r="E77" i="76" s="1"/>
  <c r="W28" i="76"/>
  <c r="Y30" i="76"/>
  <c r="E13" i="76"/>
  <c r="E14" i="76" s="1"/>
  <c r="E15" i="76" s="1"/>
  <c r="E16" i="76" s="1"/>
  <c r="E17" i="76" s="1"/>
  <c r="E18" i="76" s="1"/>
  <c r="E19" i="76" s="1"/>
  <c r="V11" i="76"/>
  <c r="Z16" i="76"/>
  <c r="Z19" i="76"/>
  <c r="Z22" i="76"/>
  <c r="V29" i="76"/>
  <c r="V10" i="76"/>
  <c r="S26" i="76"/>
  <c r="S31" i="76"/>
  <c r="AG31" i="76" s="1"/>
  <c r="H83" i="76"/>
  <c r="Z10" i="76"/>
  <c r="V14" i="76"/>
  <c r="Z15" i="76"/>
  <c r="Z18" i="76"/>
  <c r="Z21" i="76"/>
  <c r="T23" i="76"/>
  <c r="S25" i="76"/>
  <c r="AA25" i="76" s="1"/>
  <c r="T26" i="76"/>
  <c r="T31" i="76"/>
  <c r="W32" i="76"/>
  <c r="AH32" i="76" s="1"/>
  <c r="S13" i="76"/>
  <c r="AA13" i="76" s="1"/>
  <c r="W14" i="76"/>
  <c r="AA14" i="76" s="1"/>
  <c r="U17" i="76"/>
  <c r="U20" i="76"/>
  <c r="U23" i="76"/>
  <c r="T25" i="76"/>
  <c r="V26" i="76"/>
  <c r="U31" i="76"/>
  <c r="Z32" i="76"/>
  <c r="S7" i="76"/>
  <c r="AJ7" i="76" s="1"/>
  <c r="S12" i="76"/>
  <c r="AA12" i="76" s="1"/>
  <c r="W13" i="76"/>
  <c r="X14" i="76"/>
  <c r="V17" i="76"/>
  <c r="V20" i="76"/>
  <c r="U25" i="76"/>
  <c r="X26" i="76"/>
  <c r="X31" i="76"/>
  <c r="S10" i="76"/>
  <c r="AA10" i="76" s="1"/>
  <c r="X13" i="76"/>
  <c r="Y14" i="76"/>
  <c r="W17" i="76"/>
  <c r="W20" i="76"/>
  <c r="W25" i="76"/>
  <c r="Y26" i="76"/>
  <c r="Y31" i="76"/>
  <c r="Z17" i="76"/>
  <c r="Z20" i="76"/>
  <c r="Y25" i="76"/>
  <c r="AJ25" i="76" s="1"/>
  <c r="Z26" i="76"/>
  <c r="Z31" i="76"/>
  <c r="T33" i="76"/>
  <c r="U16" i="76"/>
  <c r="U19" i="76"/>
  <c r="U22" i="76"/>
  <c r="S24" i="76"/>
  <c r="Z25" i="76"/>
  <c r="W33" i="76"/>
  <c r="T11" i="76"/>
  <c r="V16" i="76"/>
  <c r="V19" i="76"/>
  <c r="T24" i="76"/>
  <c r="X33" i="76"/>
  <c r="S29" i="76"/>
  <c r="AK29" i="76" s="1"/>
  <c r="AG10" i="76"/>
  <c r="AA22" i="76"/>
  <c r="AG22" i="76"/>
  <c r="W10" i="76"/>
  <c r="Z9" i="76"/>
  <c r="Y10" i="76"/>
  <c r="AJ10" i="76" s="1"/>
  <c r="X11" i="76"/>
  <c r="W12" i="76"/>
  <c r="V13" i="76"/>
  <c r="T15" i="76"/>
  <c r="T16" i="76"/>
  <c r="AD16" i="76" s="1"/>
  <c r="T17" i="76"/>
  <c r="T18" i="76"/>
  <c r="T19" i="76"/>
  <c r="T20" i="76"/>
  <c r="T21" i="76"/>
  <c r="T22" i="76"/>
  <c r="S23" i="76"/>
  <c r="Z28" i="76"/>
  <c r="Y29" i="76"/>
  <c r="X30" i="76"/>
  <c r="W31" i="76"/>
  <c r="Y32" i="76"/>
  <c r="AJ32" i="76" s="1"/>
  <c r="Z33" i="76"/>
  <c r="AA32" i="76"/>
  <c r="E81" i="76"/>
  <c r="Y13" i="76"/>
  <c r="AJ13" i="76" s="1"/>
  <c r="V23" i="76"/>
  <c r="U24" i="76"/>
  <c r="H81" i="76"/>
  <c r="B81" i="76"/>
  <c r="S8" i="76"/>
  <c r="Z13" i="76"/>
  <c r="X15" i="76"/>
  <c r="X16" i="76"/>
  <c r="X17" i="76"/>
  <c r="X18" i="76"/>
  <c r="X19" i="76"/>
  <c r="X20" i="76"/>
  <c r="X21" i="76"/>
  <c r="X22" i="76"/>
  <c r="W23" i="76"/>
  <c r="V24" i="76"/>
  <c r="S27" i="76"/>
  <c r="AK27" i="76" s="1"/>
  <c r="B82" i="76"/>
  <c r="T8" i="76"/>
  <c r="S9" i="76"/>
  <c r="Y15" i="76"/>
  <c r="Y16" i="76"/>
  <c r="Y17" i="76"/>
  <c r="AJ17" i="76" s="1"/>
  <c r="Y18" i="76"/>
  <c r="Y19" i="76"/>
  <c r="Y20" i="76"/>
  <c r="Y21" i="76"/>
  <c r="Y22" i="76"/>
  <c r="AJ22" i="76" s="1"/>
  <c r="X23" i="76"/>
  <c r="W24" i="76"/>
  <c r="V25" i="76"/>
  <c r="U26" i="76"/>
  <c r="T27" i="76"/>
  <c r="S28" i="76"/>
  <c r="AH28" i="76" s="1"/>
  <c r="S33" i="76"/>
  <c r="E82" i="76"/>
  <c r="U8" i="76"/>
  <c r="T9" i="76"/>
  <c r="Y23" i="76"/>
  <c r="U27" i="76"/>
  <c r="T28" i="76"/>
  <c r="H82" i="76"/>
  <c r="W7" i="76"/>
  <c r="V8" i="76"/>
  <c r="U9" i="76"/>
  <c r="AF9" i="76" s="1"/>
  <c r="T10" i="76"/>
  <c r="S11" i="76"/>
  <c r="AF11" i="76" s="1"/>
  <c r="Y24" i="76"/>
  <c r="AJ24" i="76" s="1"/>
  <c r="V27" i="76"/>
  <c r="U28" i="76"/>
  <c r="T29" i="76"/>
  <c r="S30" i="76"/>
  <c r="T32" i="76"/>
  <c r="U33" i="76"/>
  <c r="B83" i="76"/>
  <c r="W8" i="76"/>
  <c r="V9" i="76"/>
  <c r="AG9" i="76" s="1"/>
  <c r="U10" i="76"/>
  <c r="AD14" i="76"/>
  <c r="W27" i="76"/>
  <c r="V28" i="76"/>
  <c r="U29" i="76"/>
  <c r="V33" i="76"/>
  <c r="E83" i="76"/>
  <c r="X8" i="76"/>
  <c r="AA24" i="76"/>
  <c r="X27" i="76"/>
  <c r="AI27" i="76" s="1"/>
  <c r="W9" i="76"/>
  <c r="Y8" i="76"/>
  <c r="AJ8" i="76" s="1"/>
  <c r="Y27" i="76"/>
  <c r="AJ27" i="76" s="1"/>
  <c r="X28" i="76"/>
  <c r="X9" i="76"/>
  <c r="T13" i="76"/>
  <c r="E8" i="75"/>
  <c r="E9" i="75" s="1"/>
  <c r="E10" i="75" s="1"/>
  <c r="E11" i="75" s="1"/>
  <c r="E12" i="75" s="1"/>
  <c r="E13" i="75" s="1"/>
  <c r="E14" i="75" s="1"/>
  <c r="E15" i="75" s="1"/>
  <c r="E16" i="75" s="1"/>
  <c r="E17" i="75" s="1"/>
  <c r="E18" i="75" s="1"/>
  <c r="E19" i="75" s="1"/>
  <c r="E20" i="75" s="1"/>
  <c r="E21" i="75" s="1"/>
  <c r="E22" i="75" s="1"/>
  <c r="E23" i="75" s="1"/>
  <c r="AC32" i="75"/>
  <c r="AF33" i="75"/>
  <c r="AN33" i="75" s="1"/>
  <c r="AH16" i="75"/>
  <c r="AH12" i="75"/>
  <c r="AA19" i="75"/>
  <c r="AB20" i="75"/>
  <c r="X7" i="75"/>
  <c r="AI7" i="75" s="1"/>
  <c r="X8" i="75"/>
  <c r="AI8" i="75" s="1"/>
  <c r="X9" i="75"/>
  <c r="AI9" i="75" s="1"/>
  <c r="X11" i="75"/>
  <c r="AI11" i="75" s="1"/>
  <c r="X12" i="75"/>
  <c r="AI12" i="75" s="1"/>
  <c r="X13" i="75"/>
  <c r="AI13" i="75" s="1"/>
  <c r="X14" i="75"/>
  <c r="X15" i="75"/>
  <c r="Y16" i="75"/>
  <c r="AJ16" i="75" s="1"/>
  <c r="Z17" i="75"/>
  <c r="Y7" i="75"/>
  <c r="AJ7" i="75" s="1"/>
  <c r="Y8" i="75"/>
  <c r="AJ8" i="75" s="1"/>
  <c r="Y9" i="75"/>
  <c r="AJ9" i="75" s="1"/>
  <c r="Y10" i="75"/>
  <c r="AJ10" i="75" s="1"/>
  <c r="Y11" i="75"/>
  <c r="AJ11" i="75" s="1"/>
  <c r="Y12" i="75"/>
  <c r="AJ12" i="75" s="1"/>
  <c r="Y13" i="75"/>
  <c r="AJ13" i="75" s="1"/>
  <c r="Y14" i="75"/>
  <c r="AC14" i="75" s="1"/>
  <c r="Y15" i="75"/>
  <c r="AA17" i="75"/>
  <c r="AL17" i="75" s="1"/>
  <c r="AC19" i="75"/>
  <c r="AF21" i="75"/>
  <c r="V32" i="75"/>
  <c r="X33" i="75"/>
  <c r="E77" i="75"/>
  <c r="E83" i="75"/>
  <c r="AH21" i="75"/>
  <c r="X32" i="75"/>
  <c r="Z33" i="75"/>
  <c r="AK33" i="75" s="1"/>
  <c r="AB7" i="75"/>
  <c r="AM7" i="75" s="1"/>
  <c r="AB10" i="75"/>
  <c r="AM10" i="75" s="1"/>
  <c r="U20" i="75"/>
  <c r="AL20" i="75" s="1"/>
  <c r="Y32" i="75"/>
  <c r="AA33" i="75"/>
  <c r="AL33" i="75" s="1"/>
  <c r="AC10" i="75"/>
  <c r="AC12" i="75"/>
  <c r="V20" i="75"/>
  <c r="AK22" i="75"/>
  <c r="AK25" i="75"/>
  <c r="AK26" i="75"/>
  <c r="AK27" i="75"/>
  <c r="AK29" i="75"/>
  <c r="AK30" i="75"/>
  <c r="AK31" i="75"/>
  <c r="Z32" i="75"/>
  <c r="AB33" i="75"/>
  <c r="H83" i="75"/>
  <c r="AC13" i="75"/>
  <c r="V19" i="75"/>
  <c r="W20" i="75"/>
  <c r="AA32" i="75"/>
  <c r="AL32" i="75" s="1"/>
  <c r="AC33" i="75"/>
  <c r="B81" i="75"/>
  <c r="AC7" i="75"/>
  <c r="AC8" i="75"/>
  <c r="AC9" i="75"/>
  <c r="AC11" i="75"/>
  <c r="AF7" i="75"/>
  <c r="AN7" i="75" s="1"/>
  <c r="AF8" i="75"/>
  <c r="AN8" i="75" s="1"/>
  <c r="AF9" i="75"/>
  <c r="AN9" i="75" s="1"/>
  <c r="AF10" i="75"/>
  <c r="AN10" i="75" s="1"/>
  <c r="AF11" i="75"/>
  <c r="AN11" i="75" s="1"/>
  <c r="AF12" i="75"/>
  <c r="AN12" i="75" s="1"/>
  <c r="AF13" i="75"/>
  <c r="AN13" i="75" s="1"/>
  <c r="U17" i="75"/>
  <c r="W19" i="75"/>
  <c r="X20" i="75"/>
  <c r="AB32" i="75"/>
  <c r="E81" i="75"/>
  <c r="AG8" i="75"/>
  <c r="AG9" i="75"/>
  <c r="Y20" i="75"/>
  <c r="H81" i="75"/>
  <c r="Z20" i="75"/>
  <c r="B82" i="75"/>
  <c r="AC22" i="75"/>
  <c r="AC24" i="75"/>
  <c r="AC25" i="75"/>
  <c r="AC26" i="75"/>
  <c r="AC27" i="75"/>
  <c r="AC28" i="75"/>
  <c r="AC29" i="75"/>
  <c r="AC30" i="75"/>
  <c r="AC31" i="75"/>
  <c r="E82" i="75"/>
  <c r="V33" i="75"/>
  <c r="AG33" i="75" s="1"/>
  <c r="H82" i="75"/>
  <c r="C99" i="74"/>
  <c r="C98" i="74"/>
  <c r="B79" i="74"/>
  <c r="B78" i="74"/>
  <c r="B77" i="74"/>
  <c r="Z33" i="74"/>
  <c r="Y33" i="74"/>
  <c r="P33" i="74"/>
  <c r="X33" i="74" s="1"/>
  <c r="G33" i="74"/>
  <c r="R33" i="74" s="1"/>
  <c r="AC33" i="74" s="1"/>
  <c r="Z32" i="74"/>
  <c r="Y32" i="74"/>
  <c r="P32" i="74"/>
  <c r="U32" i="74" s="1"/>
  <c r="G32" i="74"/>
  <c r="R32" i="74" s="1"/>
  <c r="AC32" i="74" s="1"/>
  <c r="AA31" i="74"/>
  <c r="Z31" i="74"/>
  <c r="AK31" i="74" s="1"/>
  <c r="Y31" i="74"/>
  <c r="AJ31" i="74" s="1"/>
  <c r="T31" i="74"/>
  <c r="S31" i="74"/>
  <c r="R31" i="74"/>
  <c r="AC31" i="74" s="1"/>
  <c r="P31" i="74"/>
  <c r="X31" i="74" s="1"/>
  <c r="AI31" i="74" s="1"/>
  <c r="G31" i="74"/>
  <c r="D31" i="74"/>
  <c r="E79" i="74" s="1"/>
  <c r="R30" i="74"/>
  <c r="AC30" i="74" s="1"/>
  <c r="P30" i="74"/>
  <c r="Z30" i="74" s="1"/>
  <c r="G30" i="74"/>
  <c r="D30" i="74"/>
  <c r="AI29" i="74"/>
  <c r="AA29" i="74"/>
  <c r="Z29" i="74"/>
  <c r="AK29" i="74" s="1"/>
  <c r="Y29" i="74"/>
  <c r="AJ29" i="74" s="1"/>
  <c r="X29" i="74"/>
  <c r="W29" i="74"/>
  <c r="AH29" i="74" s="1"/>
  <c r="V29" i="74"/>
  <c r="AG29" i="74" s="1"/>
  <c r="U29" i="74"/>
  <c r="AF29" i="74" s="1"/>
  <c r="S29" i="74"/>
  <c r="P29" i="74"/>
  <c r="T29" i="74" s="1"/>
  <c r="AE29" i="74" s="1"/>
  <c r="G29" i="74"/>
  <c r="R29" i="74" s="1"/>
  <c r="AC29" i="74" s="1"/>
  <c r="D29" i="74"/>
  <c r="AA28" i="74"/>
  <c r="Z28" i="74"/>
  <c r="U28" i="74"/>
  <c r="T28" i="74"/>
  <c r="S28" i="74"/>
  <c r="P28" i="74"/>
  <c r="Y28" i="74" s="1"/>
  <c r="AJ28" i="74" s="1"/>
  <c r="G28" i="74"/>
  <c r="R28" i="74" s="1"/>
  <c r="AC28" i="74" s="1"/>
  <c r="D28" i="74"/>
  <c r="AK27" i="74"/>
  <c r="Z27" i="74"/>
  <c r="Y27" i="74"/>
  <c r="AJ27" i="74" s="1"/>
  <c r="X27" i="74"/>
  <c r="AI27" i="74" s="1"/>
  <c r="W27" i="74"/>
  <c r="V27" i="74"/>
  <c r="U27" i="74"/>
  <c r="T27" i="74"/>
  <c r="S27" i="74"/>
  <c r="AD27" i="74" s="1"/>
  <c r="AL27" i="74" s="1"/>
  <c r="R27" i="74"/>
  <c r="AC27" i="74" s="1"/>
  <c r="P27" i="74"/>
  <c r="G27" i="74"/>
  <c r="D27" i="74"/>
  <c r="Y26" i="74"/>
  <c r="X26" i="74"/>
  <c r="W26" i="74"/>
  <c r="P26" i="74"/>
  <c r="V26" i="74" s="1"/>
  <c r="G26" i="74"/>
  <c r="R26" i="74" s="1"/>
  <c r="AC26" i="74" s="1"/>
  <c r="D26" i="74"/>
  <c r="P25" i="74"/>
  <c r="Z25" i="74" s="1"/>
  <c r="G25" i="74"/>
  <c r="R25" i="74" s="1"/>
  <c r="AC25" i="74" s="1"/>
  <c r="D25" i="74"/>
  <c r="V24" i="74"/>
  <c r="U24" i="74"/>
  <c r="T24" i="74"/>
  <c r="P24" i="74"/>
  <c r="S24" i="74" s="1"/>
  <c r="G24" i="74"/>
  <c r="R24" i="74" s="1"/>
  <c r="AC24" i="74" s="1"/>
  <c r="D24" i="74"/>
  <c r="Z23" i="74"/>
  <c r="X23" i="74"/>
  <c r="P23" i="74"/>
  <c r="W23" i="74" s="1"/>
  <c r="G23" i="74"/>
  <c r="R23" i="74" s="1"/>
  <c r="AC23" i="74" s="1"/>
  <c r="D23" i="74"/>
  <c r="R22" i="74"/>
  <c r="AC22" i="74" s="1"/>
  <c r="P22" i="74"/>
  <c r="Z22" i="74" s="1"/>
  <c r="G22" i="74"/>
  <c r="D22" i="74"/>
  <c r="R21" i="74"/>
  <c r="AC21" i="74" s="1"/>
  <c r="P21" i="74"/>
  <c r="G21" i="74"/>
  <c r="D21" i="74"/>
  <c r="P20" i="74"/>
  <c r="Z20" i="74" s="1"/>
  <c r="G20" i="74"/>
  <c r="R20" i="74" s="1"/>
  <c r="AC20" i="74" s="1"/>
  <c r="D20" i="74"/>
  <c r="R19" i="74"/>
  <c r="AC19" i="74" s="1"/>
  <c r="P19" i="74"/>
  <c r="X19" i="74" s="1"/>
  <c r="G19" i="74"/>
  <c r="D19" i="74"/>
  <c r="R18" i="74"/>
  <c r="AC18" i="74" s="1"/>
  <c r="P18" i="74"/>
  <c r="G18" i="74"/>
  <c r="D18" i="74"/>
  <c r="P17" i="74"/>
  <c r="G17" i="74"/>
  <c r="R17" i="74" s="1"/>
  <c r="AC17" i="74" s="1"/>
  <c r="D17" i="74"/>
  <c r="P16" i="74"/>
  <c r="G16" i="74"/>
  <c r="R16" i="74" s="1"/>
  <c r="AC16" i="74" s="1"/>
  <c r="D16" i="74"/>
  <c r="P15" i="74"/>
  <c r="G15" i="74"/>
  <c r="R15" i="74" s="1"/>
  <c r="AC15" i="74" s="1"/>
  <c r="D15" i="74"/>
  <c r="P14" i="74"/>
  <c r="G14" i="74"/>
  <c r="R14" i="74" s="1"/>
  <c r="AC14" i="74" s="1"/>
  <c r="D14" i="74"/>
  <c r="P13" i="74"/>
  <c r="Z13" i="74" s="1"/>
  <c r="G13" i="74"/>
  <c r="R13" i="74" s="1"/>
  <c r="AC13" i="74" s="1"/>
  <c r="D13" i="74"/>
  <c r="AC12" i="74"/>
  <c r="P12" i="74"/>
  <c r="G12" i="74"/>
  <c r="R12" i="74" s="1"/>
  <c r="D12" i="74"/>
  <c r="P11" i="74"/>
  <c r="G11" i="74"/>
  <c r="R11" i="74" s="1"/>
  <c r="AC11" i="74" s="1"/>
  <c r="D11" i="74"/>
  <c r="P10" i="74"/>
  <c r="G10" i="74"/>
  <c r="R10" i="74" s="1"/>
  <c r="AC10" i="74" s="1"/>
  <c r="D10" i="74"/>
  <c r="P9" i="74"/>
  <c r="Z9" i="74" s="1"/>
  <c r="G9" i="74"/>
  <c r="R9" i="74" s="1"/>
  <c r="AC9" i="74" s="1"/>
  <c r="D9" i="74"/>
  <c r="P8" i="74"/>
  <c r="Z8" i="74" s="1"/>
  <c r="G8" i="74"/>
  <c r="R8" i="74" s="1"/>
  <c r="AC8" i="74" s="1"/>
  <c r="D8" i="74"/>
  <c r="P7" i="74"/>
  <c r="Z7" i="74" s="1"/>
  <c r="G7" i="74"/>
  <c r="R7" i="74" s="1"/>
  <c r="AC7" i="74" s="1"/>
  <c r="D7" i="74"/>
  <c r="AD4" i="74"/>
  <c r="AC4" i="74"/>
  <c r="Z4" i="74"/>
  <c r="AK4" i="74" s="1"/>
  <c r="Y4" i="74"/>
  <c r="AJ4" i="74" s="1"/>
  <c r="X4" i="74"/>
  <c r="AI4" i="74" s="1"/>
  <c r="W4" i="74"/>
  <c r="AH4" i="74" s="1"/>
  <c r="V4" i="74"/>
  <c r="AG4" i="74" s="1"/>
  <c r="U4" i="74"/>
  <c r="AF4" i="74" s="1"/>
  <c r="T4" i="74"/>
  <c r="AE4" i="74" s="1"/>
  <c r="S4" i="74"/>
  <c r="R4" i="74"/>
  <c r="B4" i="74"/>
  <c r="D2" i="74"/>
  <c r="C99" i="73"/>
  <c r="C98" i="73"/>
  <c r="B79" i="73"/>
  <c r="B78" i="73"/>
  <c r="B77" i="73"/>
  <c r="P33" i="73"/>
  <c r="X33" i="73" s="1"/>
  <c r="G33" i="73"/>
  <c r="R33" i="73" s="1"/>
  <c r="AC33" i="73" s="1"/>
  <c r="P32" i="73"/>
  <c r="V32" i="73" s="1"/>
  <c r="G32" i="73"/>
  <c r="R32" i="73" s="1"/>
  <c r="AC32" i="73" s="1"/>
  <c r="Z31" i="73"/>
  <c r="P31" i="73"/>
  <c r="S31" i="73" s="1"/>
  <c r="G31" i="73"/>
  <c r="R31" i="73" s="1"/>
  <c r="AC31" i="73" s="1"/>
  <c r="D31" i="73"/>
  <c r="E79" i="73" s="1"/>
  <c r="P30" i="73"/>
  <c r="Z30" i="73" s="1"/>
  <c r="G30" i="73"/>
  <c r="R30" i="73" s="1"/>
  <c r="AC30" i="73" s="1"/>
  <c r="D30" i="73"/>
  <c r="P29" i="73"/>
  <c r="Z29" i="73" s="1"/>
  <c r="G29" i="73"/>
  <c r="R29" i="73" s="1"/>
  <c r="AC29" i="73" s="1"/>
  <c r="D29" i="73"/>
  <c r="X28" i="73"/>
  <c r="W28" i="73"/>
  <c r="V28" i="73"/>
  <c r="U28" i="73"/>
  <c r="T28" i="73"/>
  <c r="P28" i="73"/>
  <c r="S28" i="73" s="1"/>
  <c r="G28" i="73"/>
  <c r="R28" i="73" s="1"/>
  <c r="AC28" i="73" s="1"/>
  <c r="D28" i="73"/>
  <c r="Z27" i="73"/>
  <c r="P27" i="73"/>
  <c r="X27" i="73" s="1"/>
  <c r="G27" i="73"/>
  <c r="R27" i="73" s="1"/>
  <c r="AC27" i="73" s="1"/>
  <c r="D27" i="73"/>
  <c r="P26" i="73"/>
  <c r="Z26" i="73" s="1"/>
  <c r="G26" i="73"/>
  <c r="R26" i="73" s="1"/>
  <c r="AC26" i="73" s="1"/>
  <c r="D26" i="73"/>
  <c r="Y25" i="73"/>
  <c r="AJ25" i="73" s="1"/>
  <c r="X25" i="73"/>
  <c r="AI25" i="73" s="1"/>
  <c r="U25" i="73"/>
  <c r="S25" i="73"/>
  <c r="P25" i="73"/>
  <c r="Z25" i="73" s="1"/>
  <c r="G25" i="73"/>
  <c r="R25" i="73" s="1"/>
  <c r="AC25" i="73" s="1"/>
  <c r="D25" i="73"/>
  <c r="P24" i="73"/>
  <c r="S24" i="73" s="1"/>
  <c r="G24" i="73"/>
  <c r="R24" i="73" s="1"/>
  <c r="AC24" i="73" s="1"/>
  <c r="D24" i="73"/>
  <c r="P23" i="73"/>
  <c r="W23" i="73" s="1"/>
  <c r="G23" i="73"/>
  <c r="R23" i="73" s="1"/>
  <c r="AC23" i="73" s="1"/>
  <c r="D23" i="73"/>
  <c r="P22" i="73"/>
  <c r="Z22" i="73" s="1"/>
  <c r="G22" i="73"/>
  <c r="R22" i="73" s="1"/>
  <c r="AC22" i="73" s="1"/>
  <c r="D22" i="73"/>
  <c r="P21" i="73"/>
  <c r="Z21" i="73" s="1"/>
  <c r="G21" i="73"/>
  <c r="R21" i="73" s="1"/>
  <c r="AC21" i="73" s="1"/>
  <c r="D21" i="73"/>
  <c r="R20" i="73"/>
  <c r="AC20" i="73" s="1"/>
  <c r="P20" i="73"/>
  <c r="Z20" i="73" s="1"/>
  <c r="G20" i="73"/>
  <c r="D20" i="73"/>
  <c r="X19" i="73"/>
  <c r="W19" i="73"/>
  <c r="V19" i="73"/>
  <c r="P19" i="73"/>
  <c r="Z19" i="73" s="1"/>
  <c r="G19" i="73"/>
  <c r="R19" i="73" s="1"/>
  <c r="AC19" i="73" s="1"/>
  <c r="D19" i="73"/>
  <c r="R18" i="73"/>
  <c r="AC18" i="73" s="1"/>
  <c r="P18" i="73"/>
  <c r="G18" i="73"/>
  <c r="D18" i="73"/>
  <c r="R17" i="73"/>
  <c r="AC17" i="73" s="1"/>
  <c r="P17" i="73"/>
  <c r="G17" i="73"/>
  <c r="D17" i="73"/>
  <c r="P16" i="73"/>
  <c r="G16" i="73"/>
  <c r="R16" i="73" s="1"/>
  <c r="AC16" i="73" s="1"/>
  <c r="D16" i="73"/>
  <c r="P15" i="73"/>
  <c r="G15" i="73"/>
  <c r="R15" i="73" s="1"/>
  <c r="AC15" i="73" s="1"/>
  <c r="D15" i="73"/>
  <c r="P14" i="73"/>
  <c r="Z14" i="73" s="1"/>
  <c r="G14" i="73"/>
  <c r="R14" i="73" s="1"/>
  <c r="AC14" i="73" s="1"/>
  <c r="D14" i="73"/>
  <c r="P13" i="73"/>
  <c r="Z13" i="73" s="1"/>
  <c r="G13" i="73"/>
  <c r="R13" i="73" s="1"/>
  <c r="AC13" i="73" s="1"/>
  <c r="D13" i="73"/>
  <c r="P12" i="73"/>
  <c r="G12" i="73"/>
  <c r="R12" i="73" s="1"/>
  <c r="AC12" i="73" s="1"/>
  <c r="D12" i="73"/>
  <c r="AC11" i="73"/>
  <c r="P11" i="73"/>
  <c r="G11" i="73"/>
  <c r="R11" i="73" s="1"/>
  <c r="D11" i="73"/>
  <c r="P10" i="73"/>
  <c r="G10" i="73"/>
  <c r="R10" i="73" s="1"/>
  <c r="AC10" i="73" s="1"/>
  <c r="D10" i="73"/>
  <c r="P9" i="73"/>
  <c r="G9" i="73"/>
  <c r="R9" i="73" s="1"/>
  <c r="AC9" i="73" s="1"/>
  <c r="D9" i="73"/>
  <c r="AC8" i="73"/>
  <c r="P8" i="73"/>
  <c r="Z8" i="73" s="1"/>
  <c r="G8" i="73"/>
  <c r="R8" i="73" s="1"/>
  <c r="D8" i="73"/>
  <c r="P7" i="73"/>
  <c r="G7" i="73"/>
  <c r="R7" i="73" s="1"/>
  <c r="AC7" i="73" s="1"/>
  <c r="D7" i="73"/>
  <c r="AD4" i="73"/>
  <c r="AC4" i="73"/>
  <c r="Z4" i="73"/>
  <c r="AK4" i="73" s="1"/>
  <c r="Y4" i="73"/>
  <c r="AJ4" i="73" s="1"/>
  <c r="X4" i="73"/>
  <c r="AI4" i="73" s="1"/>
  <c r="W4" i="73"/>
  <c r="AH4" i="73" s="1"/>
  <c r="V4" i="73"/>
  <c r="AG4" i="73" s="1"/>
  <c r="U4" i="73"/>
  <c r="AF4" i="73" s="1"/>
  <c r="T4" i="73"/>
  <c r="AE4" i="73" s="1"/>
  <c r="S4" i="73"/>
  <c r="R4" i="73"/>
  <c r="B4" i="73"/>
  <c r="D2" i="73"/>
  <c r="AG26" i="74" l="1"/>
  <c r="AK28" i="74"/>
  <c r="AH13" i="76"/>
  <c r="AL23" i="75"/>
  <c r="S29" i="73"/>
  <c r="Y33" i="73"/>
  <c r="AH18" i="75"/>
  <c r="Z33" i="73"/>
  <c r="AI12" i="76"/>
  <c r="U22" i="73"/>
  <c r="V24" i="73"/>
  <c r="U29" i="73"/>
  <c r="S30" i="73"/>
  <c r="Z26" i="74"/>
  <c r="AF27" i="74"/>
  <c r="T30" i="74"/>
  <c r="AI14" i="75"/>
  <c r="AJ18" i="75"/>
  <c r="AE31" i="76"/>
  <c r="AG23" i="75"/>
  <c r="AK12" i="75"/>
  <c r="AK9" i="75"/>
  <c r="AF29" i="75"/>
  <c r="AN29" i="75" s="1"/>
  <c r="AJ23" i="75"/>
  <c r="AM15" i="75"/>
  <c r="AJ14" i="76"/>
  <c r="W24" i="73"/>
  <c r="AH24" i="73" s="1"/>
  <c r="V29" i="73"/>
  <c r="T30" i="73"/>
  <c r="AE30" i="73" s="1"/>
  <c r="AG27" i="74"/>
  <c r="U30" i="74"/>
  <c r="AH20" i="75"/>
  <c r="AE14" i="76"/>
  <c r="AE18" i="76"/>
  <c r="AK31" i="76"/>
  <c r="AE12" i="76"/>
  <c r="AG13" i="75"/>
  <c r="W29" i="73"/>
  <c r="U30" i="73"/>
  <c r="AF30" i="73" s="1"/>
  <c r="AH27" i="74"/>
  <c r="AD28" i="74"/>
  <c r="AL28" i="74" s="1"/>
  <c r="V30" i="74"/>
  <c r="AG30" i="74" s="1"/>
  <c r="AG19" i="75"/>
  <c r="AC18" i="75"/>
  <c r="AI25" i="76"/>
  <c r="AI31" i="75"/>
  <c r="AM12" i="75"/>
  <c r="AE28" i="74"/>
  <c r="W30" i="74"/>
  <c r="AD31" i="74"/>
  <c r="AL31" i="74" s="1"/>
  <c r="AK23" i="75"/>
  <c r="AM18" i="75"/>
  <c r="AE28" i="76"/>
  <c r="AH31" i="76"/>
  <c r="AE16" i="76"/>
  <c r="AD12" i="76"/>
  <c r="AL12" i="76" s="1"/>
  <c r="AF18" i="75"/>
  <c r="AH31" i="75"/>
  <c r="AE27" i="74"/>
  <c r="S30" i="74"/>
  <c r="AK30" i="74" s="1"/>
  <c r="AC16" i="75"/>
  <c r="X24" i="73"/>
  <c r="Y24" i="73"/>
  <c r="AG24" i="73" s="1"/>
  <c r="X29" i="73"/>
  <c r="T31" i="73"/>
  <c r="AE31" i="73" s="1"/>
  <c r="X20" i="73"/>
  <c r="X23" i="73"/>
  <c r="U26" i="73"/>
  <c r="Y29" i="73"/>
  <c r="W30" i="73"/>
  <c r="AH30" i="73" s="1"/>
  <c r="U31" i="73"/>
  <c r="W32" i="73"/>
  <c r="AF28" i="74"/>
  <c r="X30" i="74"/>
  <c r="AE31" i="74"/>
  <c r="AG18" i="75"/>
  <c r="AF30" i="76"/>
  <c r="AH9" i="75"/>
  <c r="AM23" i="75"/>
  <c r="AL31" i="75"/>
  <c r="T24" i="73"/>
  <c r="T29" i="73"/>
  <c r="W24" i="74"/>
  <c r="S26" i="74"/>
  <c r="V28" i="74"/>
  <c r="AG28" i="74" s="1"/>
  <c r="Y30" i="74"/>
  <c r="AJ30" i="74" s="1"/>
  <c r="U31" i="74"/>
  <c r="AF31" i="74" s="1"/>
  <c r="AK8" i="76"/>
  <c r="AJ29" i="76"/>
  <c r="AJ28" i="75"/>
  <c r="AI28" i="75"/>
  <c r="AL13" i="75"/>
  <c r="AG24" i="75"/>
  <c r="AM28" i="75"/>
  <c r="AJ31" i="75"/>
  <c r="T26" i="73"/>
  <c r="V30" i="73"/>
  <c r="AG30" i="73" s="1"/>
  <c r="Y23" i="73"/>
  <c r="X30" i="73"/>
  <c r="AI30" i="73" s="1"/>
  <c r="X32" i="73"/>
  <c r="Z23" i="73"/>
  <c r="AK25" i="73"/>
  <c r="Y28" i="73"/>
  <c r="Y30" i="73"/>
  <c r="AJ30" i="73" s="1"/>
  <c r="W31" i="73"/>
  <c r="Y32" i="73"/>
  <c r="X24" i="74"/>
  <c r="T26" i="74"/>
  <c r="AE26" i="74" s="1"/>
  <c r="AA27" i="74"/>
  <c r="W28" i="74"/>
  <c r="AH28" i="74" s="1"/>
  <c r="V31" i="74"/>
  <c r="AG31" i="74" s="1"/>
  <c r="V32" i="74"/>
  <c r="AG24" i="76"/>
  <c r="AF25" i="76"/>
  <c r="E20" i="76"/>
  <c r="AM8" i="75"/>
  <c r="AH27" i="75"/>
  <c r="AJ21" i="75"/>
  <c r="AH29" i="75"/>
  <c r="AL8" i="75"/>
  <c r="U24" i="73"/>
  <c r="V31" i="73"/>
  <c r="T19" i="73"/>
  <c r="AG19" i="73" s="1"/>
  <c r="AD25" i="73"/>
  <c r="AL25" i="73" s="1"/>
  <c r="X31" i="73"/>
  <c r="AI31" i="73" s="1"/>
  <c r="Z32" i="73"/>
  <c r="E78" i="74"/>
  <c r="Y24" i="74"/>
  <c r="U26" i="74"/>
  <c r="X28" i="74"/>
  <c r="AI28" i="74" s="1"/>
  <c r="AD29" i="74"/>
  <c r="AL29" i="74" s="1"/>
  <c r="W31" i="74"/>
  <c r="AH31" i="74" s="1"/>
  <c r="W32" i="74"/>
  <c r="AI18" i="75"/>
  <c r="AI28" i="76"/>
  <c r="AG28" i="76"/>
  <c r="AG27" i="76"/>
  <c r="AD25" i="76"/>
  <c r="AL25" i="76" s="1"/>
  <c r="AH12" i="76"/>
  <c r="AH22" i="76"/>
  <c r="AI14" i="76"/>
  <c r="AF28" i="75"/>
  <c r="AN28" i="75" s="1"/>
  <c r="AM25" i="75"/>
  <c r="AL25" i="75"/>
  <c r="AI29" i="75"/>
  <c r="AL27" i="75"/>
  <c r="AG21" i="75"/>
  <c r="AN21" i="75" s="1"/>
  <c r="U19" i="73"/>
  <c r="T25" i="73"/>
  <c r="AE25" i="73" s="1"/>
  <c r="Y27" i="73"/>
  <c r="Y31" i="73"/>
  <c r="AJ31" i="73" s="1"/>
  <c r="Y23" i="74"/>
  <c r="Z24" i="74"/>
  <c r="X32" i="74"/>
  <c r="AC23" i="75"/>
  <c r="AF8" i="76"/>
  <c r="AJ19" i="76"/>
  <c r="AI22" i="76"/>
  <c r="AF23" i="76"/>
  <c r="AI11" i="76"/>
  <c r="AI23" i="75"/>
  <c r="AG31" i="75"/>
  <c r="AJ24" i="75"/>
  <c r="AI24" i="75"/>
  <c r="AH28" i="75"/>
  <c r="AG29" i="75"/>
  <c r="AM21" i="75"/>
  <c r="AK26" i="76"/>
  <c r="AH7" i="76"/>
  <c r="AK7" i="76"/>
  <c r="AI8" i="76"/>
  <c r="AI7" i="76"/>
  <c r="AK14" i="76"/>
  <c r="AJ28" i="76"/>
  <c r="AK11" i="76"/>
  <c r="AG12" i="76"/>
  <c r="AA31" i="76"/>
  <c r="AD31" i="76"/>
  <c r="AL31" i="76" s="1"/>
  <c r="AA26" i="76"/>
  <c r="AD26" i="76"/>
  <c r="AL26" i="76" s="1"/>
  <c r="AE13" i="76"/>
  <c r="AE29" i="76"/>
  <c r="AG25" i="76"/>
  <c r="AI29" i="76"/>
  <c r="AE26" i="76"/>
  <c r="AI26" i="76"/>
  <c r="AA29" i="76"/>
  <c r="AE21" i="76"/>
  <c r="AK9" i="76"/>
  <c r="AK10" i="76"/>
  <c r="AK25" i="76"/>
  <c r="AF14" i="76"/>
  <c r="AF31" i="76"/>
  <c r="AI23" i="76"/>
  <c r="AA20" i="76"/>
  <c r="AH10" i="76"/>
  <c r="AJ11" i="76"/>
  <c r="AF12" i="76"/>
  <c r="AI31" i="76"/>
  <c r="AG26" i="76"/>
  <c r="AJ23" i="76"/>
  <c r="AJ31" i="76"/>
  <c r="AE25" i="76"/>
  <c r="AF7" i="76"/>
  <c r="AK33" i="76"/>
  <c r="AJ26" i="76"/>
  <c r="AH9" i="76"/>
  <c r="AF10" i="76"/>
  <c r="AE10" i="76"/>
  <c r="AE9" i="76"/>
  <c r="AJ20" i="76"/>
  <c r="AH23" i="76"/>
  <c r="AD17" i="76"/>
  <c r="AH11" i="76"/>
  <c r="AH25" i="76"/>
  <c r="AA7" i="76"/>
  <c r="AE7" i="76"/>
  <c r="AD7" i="76"/>
  <c r="AL7" i="76" s="1"/>
  <c r="AF26" i="76"/>
  <c r="AI10" i="76"/>
  <c r="AG14" i="76"/>
  <c r="AH26" i="76"/>
  <c r="AH8" i="76"/>
  <c r="AG8" i="76"/>
  <c r="AF24" i="76"/>
  <c r="AE15" i="76"/>
  <c r="AF21" i="76"/>
  <c r="AG7" i="76"/>
  <c r="AH14" i="76"/>
  <c r="AK12" i="76"/>
  <c r="C69" i="75"/>
  <c r="AA33" i="76"/>
  <c r="AD33" i="76"/>
  <c r="AL33" i="76" s="1"/>
  <c r="AH33" i="76"/>
  <c r="AF33" i="76"/>
  <c r="AA28" i="76"/>
  <c r="AD28" i="76"/>
  <c r="AL28" i="76" s="1"/>
  <c r="AJ16" i="76"/>
  <c r="AG23" i="76"/>
  <c r="AG13" i="76"/>
  <c r="AG17" i="76"/>
  <c r="AH16" i="76"/>
  <c r="AF18" i="76"/>
  <c r="AF19" i="76"/>
  <c r="AD29" i="76"/>
  <c r="AL29" i="76" s="1"/>
  <c r="AJ33" i="76"/>
  <c r="AK17" i="76"/>
  <c r="AE32" i="76"/>
  <c r="AE27" i="76"/>
  <c r="AJ15" i="76"/>
  <c r="AK28" i="76"/>
  <c r="AG11" i="76"/>
  <c r="AH17" i="76"/>
  <c r="AF15" i="76"/>
  <c r="AK20" i="76"/>
  <c r="AF16" i="76"/>
  <c r="AE24" i="76"/>
  <c r="AA17" i="76"/>
  <c r="AI33" i="76"/>
  <c r="AA18" i="76"/>
  <c r="AH15" i="76"/>
  <c r="AG33" i="76"/>
  <c r="AF27" i="76"/>
  <c r="AA9" i="76"/>
  <c r="AD9" i="76"/>
  <c r="AL9" i="76" s="1"/>
  <c r="AD23" i="76"/>
  <c r="AL23" i="76" s="1"/>
  <c r="AA23" i="76"/>
  <c r="AH20" i="76"/>
  <c r="AD24" i="76"/>
  <c r="AL24" i="76" s="1"/>
  <c r="AE30" i="76"/>
  <c r="AD30" i="76"/>
  <c r="AL30" i="76" s="1"/>
  <c r="AA30" i="76"/>
  <c r="AK30" i="76"/>
  <c r="AH18" i="76"/>
  <c r="AG20" i="76"/>
  <c r="AA15" i="76"/>
  <c r="AI9" i="76"/>
  <c r="AF29" i="76"/>
  <c r="AF28" i="76"/>
  <c r="AH24" i="76"/>
  <c r="AE8" i="76"/>
  <c r="AE22" i="76"/>
  <c r="AF32" i="76"/>
  <c r="AI32" i="76"/>
  <c r="AK15" i="76"/>
  <c r="AG29" i="76"/>
  <c r="AD18" i="76"/>
  <c r="AG16" i="76"/>
  <c r="AD15" i="76"/>
  <c r="AD20" i="76"/>
  <c r="AG19" i="76"/>
  <c r="AK32" i="76"/>
  <c r="AH27" i="76"/>
  <c r="AD32" i="76"/>
  <c r="AL32" i="76" s="1"/>
  <c r="AK13" i="76"/>
  <c r="AE20" i="76"/>
  <c r="AG18" i="76"/>
  <c r="AK24" i="76"/>
  <c r="AH29" i="76"/>
  <c r="AG15" i="76"/>
  <c r="AE33" i="76"/>
  <c r="AK23" i="76"/>
  <c r="AE11" i="76"/>
  <c r="AD11" i="76"/>
  <c r="AL11" i="76" s="1"/>
  <c r="AA11" i="76"/>
  <c r="AJ21" i="76"/>
  <c r="AD27" i="76"/>
  <c r="AL27" i="76" s="1"/>
  <c r="AA27" i="76"/>
  <c r="AD8" i="76"/>
  <c r="AL8" i="76" s="1"/>
  <c r="AA8" i="76"/>
  <c r="AE19" i="76"/>
  <c r="AG32" i="76"/>
  <c r="AI13" i="76"/>
  <c r="AF22" i="76"/>
  <c r="AD13" i="76"/>
  <c r="AL13" i="76" s="1"/>
  <c r="AG30" i="76"/>
  <c r="AK21" i="76"/>
  <c r="AD10" i="76"/>
  <c r="AL10" i="76" s="1"/>
  <c r="AH21" i="76"/>
  <c r="AF20" i="76"/>
  <c r="AE17" i="76"/>
  <c r="AF17" i="76"/>
  <c r="AA21" i="76"/>
  <c r="AJ9" i="76"/>
  <c r="AD22" i="76"/>
  <c r="AL22" i="76" s="1"/>
  <c r="AE23" i="76"/>
  <c r="AH19" i="76"/>
  <c r="AH30" i="76"/>
  <c r="AJ18" i="76"/>
  <c r="AI24" i="76"/>
  <c r="AA16" i="76"/>
  <c r="AD21" i="76"/>
  <c r="AJ30" i="76"/>
  <c r="AK16" i="76"/>
  <c r="AF13" i="76"/>
  <c r="AA19" i="76"/>
  <c r="AK22" i="76"/>
  <c r="AI30" i="76"/>
  <c r="AG21" i="76"/>
  <c r="AK19" i="76"/>
  <c r="AD19" i="76"/>
  <c r="AK18" i="76"/>
  <c r="C70" i="75"/>
  <c r="C71" i="75"/>
  <c r="AM32" i="75"/>
  <c r="AI20" i="75"/>
  <c r="AF32" i="75"/>
  <c r="AN32" i="75" s="1"/>
  <c r="AM19" i="75"/>
  <c r="AH19" i="75"/>
  <c r="AF16" i="75"/>
  <c r="AJ14" i="75"/>
  <c r="AJ33" i="75"/>
  <c r="AJ19" i="75"/>
  <c r="AF17" i="75"/>
  <c r="AC17" i="75"/>
  <c r="AI19" i="75"/>
  <c r="AH17" i="75"/>
  <c r="AI32" i="75"/>
  <c r="AG16" i="75"/>
  <c r="D95" i="75"/>
  <c r="E24" i="75"/>
  <c r="E25" i="75" s="1"/>
  <c r="E26" i="75" s="1"/>
  <c r="E27" i="75" s="1"/>
  <c r="AJ20" i="75"/>
  <c r="AF14" i="75"/>
  <c r="AI17" i="75"/>
  <c r="AI16" i="75"/>
  <c r="AC15" i="75"/>
  <c r="AM14" i="75"/>
  <c r="AF15" i="75"/>
  <c r="AG20" i="75"/>
  <c r="AM16" i="75"/>
  <c r="AG14" i="75"/>
  <c r="AM33" i="75"/>
  <c r="AI33" i="75"/>
  <c r="AM20" i="75"/>
  <c r="AG17" i="75"/>
  <c r="AJ17" i="75"/>
  <c r="AF19" i="75"/>
  <c r="AK32" i="75"/>
  <c r="AG32" i="75"/>
  <c r="AL19" i="75"/>
  <c r="AK14" i="75"/>
  <c r="AL15" i="75"/>
  <c r="AJ32" i="75"/>
  <c r="AH33" i="75"/>
  <c r="AH32" i="75"/>
  <c r="AC20" i="75"/>
  <c r="AF20" i="75"/>
  <c r="AH14" i="75"/>
  <c r="AL16" i="75"/>
  <c r="AI15" i="75"/>
  <c r="AH15" i="75"/>
  <c r="AM17" i="75"/>
  <c r="AG15" i="75"/>
  <c r="AJ15" i="75"/>
  <c r="AL14" i="75"/>
  <c r="H2" i="73"/>
  <c r="V3" i="2"/>
  <c r="H2" i="74"/>
  <c r="F3" i="2"/>
  <c r="S21" i="74"/>
  <c r="U20" i="74"/>
  <c r="V20" i="74"/>
  <c r="W21" i="74"/>
  <c r="T21" i="74"/>
  <c r="V21" i="74"/>
  <c r="W20" i="74"/>
  <c r="X21" i="74"/>
  <c r="U21" i="74"/>
  <c r="AF21" i="74" s="1"/>
  <c r="Z15" i="74"/>
  <c r="X20" i="74"/>
  <c r="Y21" i="74"/>
  <c r="T20" i="74"/>
  <c r="Y20" i="74"/>
  <c r="Z21" i="74"/>
  <c r="AD24" i="74"/>
  <c r="AL24" i="74" s="1"/>
  <c r="AA24" i="74"/>
  <c r="AH23" i="74"/>
  <c r="AH24" i="74"/>
  <c r="AI24" i="74"/>
  <c r="AG20" i="74"/>
  <c r="AI23" i="74"/>
  <c r="AJ24" i="74"/>
  <c r="U25" i="74"/>
  <c r="W22" i="74"/>
  <c r="S23" i="74"/>
  <c r="V25" i="74"/>
  <c r="AE24" i="74"/>
  <c r="Z12" i="74"/>
  <c r="S22" i="74"/>
  <c r="S19" i="74"/>
  <c r="T22" i="74"/>
  <c r="T19" i="74"/>
  <c r="X22" i="74"/>
  <c r="T23" i="74"/>
  <c r="W25" i="74"/>
  <c r="AG24" i="74"/>
  <c r="S25" i="74"/>
  <c r="T25" i="74"/>
  <c r="Y22" i="74"/>
  <c r="AJ22" i="74" s="1"/>
  <c r="U23" i="74"/>
  <c r="AF23" i="74" s="1"/>
  <c r="X25" i="74"/>
  <c r="U22" i="74"/>
  <c r="V22" i="74"/>
  <c r="V23" i="74"/>
  <c r="Y25" i="74"/>
  <c r="AF24" i="74"/>
  <c r="U19" i="74"/>
  <c r="S20" i="74"/>
  <c r="E8" i="74"/>
  <c r="E9" i="74" s="1"/>
  <c r="E10" i="74" s="1"/>
  <c r="E11" i="74" s="1"/>
  <c r="E12" i="74" s="1"/>
  <c r="E13" i="74" s="1"/>
  <c r="E14" i="74" s="1"/>
  <c r="E15" i="74" s="1"/>
  <c r="E16" i="74" s="1"/>
  <c r="E17" i="74" s="1"/>
  <c r="E18" i="74" s="1"/>
  <c r="E19" i="74" s="1"/>
  <c r="E20" i="74" s="1"/>
  <c r="E21" i="74" s="1"/>
  <c r="E22" i="74" s="1"/>
  <c r="E23" i="74" s="1"/>
  <c r="C72" i="74"/>
  <c r="D86" i="74" s="1"/>
  <c r="C71" i="74"/>
  <c r="C69" i="74"/>
  <c r="C70" i="74"/>
  <c r="Z17" i="74"/>
  <c r="U17" i="74"/>
  <c r="Y17" i="74"/>
  <c r="S17" i="74"/>
  <c r="X17" i="74"/>
  <c r="T17" i="74"/>
  <c r="W17" i="74"/>
  <c r="V17" i="74"/>
  <c r="Y11" i="74"/>
  <c r="X11" i="74"/>
  <c r="T11" i="74"/>
  <c r="W11" i="74"/>
  <c r="V11" i="74"/>
  <c r="S11" i="74"/>
  <c r="U11" i="74"/>
  <c r="Z11" i="74"/>
  <c r="AK33" i="74"/>
  <c r="Y8" i="74"/>
  <c r="X8" i="74"/>
  <c r="S8" i="74"/>
  <c r="W8" i="74"/>
  <c r="V8" i="74"/>
  <c r="U8" i="74"/>
  <c r="T8" i="74"/>
  <c r="Y14" i="74"/>
  <c r="X14" i="74"/>
  <c r="W14" i="74"/>
  <c r="T14" i="74"/>
  <c r="S14" i="74"/>
  <c r="V14" i="74"/>
  <c r="U14" i="74"/>
  <c r="Z14" i="74"/>
  <c r="AE20" i="74"/>
  <c r="Y10" i="74"/>
  <c r="X10" i="74"/>
  <c r="S10" i="74"/>
  <c r="W10" i="74"/>
  <c r="T10" i="74"/>
  <c r="V10" i="74"/>
  <c r="U10" i="74"/>
  <c r="W18" i="74"/>
  <c r="U18" i="74"/>
  <c r="Z18" i="74"/>
  <c r="Y18" i="74"/>
  <c r="V18" i="74"/>
  <c r="T18" i="74"/>
  <c r="AE18" i="74" s="1"/>
  <c r="X18" i="74"/>
  <c r="E77" i="74"/>
  <c r="B81" i="74"/>
  <c r="Z16" i="74"/>
  <c r="Y16" i="74"/>
  <c r="U16" i="74"/>
  <c r="S16" i="74"/>
  <c r="X16" i="74"/>
  <c r="W16" i="74"/>
  <c r="T16" i="74"/>
  <c r="V16" i="74"/>
  <c r="AJ33" i="74"/>
  <c r="Z10" i="74"/>
  <c r="S18" i="74"/>
  <c r="Y7" i="74"/>
  <c r="H83" i="74"/>
  <c r="X7" i="74"/>
  <c r="T7" i="74"/>
  <c r="AE7" i="74" s="1"/>
  <c r="B82" i="74"/>
  <c r="H81" i="74"/>
  <c r="E83" i="74"/>
  <c r="W7" i="74"/>
  <c r="S7" i="74"/>
  <c r="AK7" i="74" s="1"/>
  <c r="B83" i="74"/>
  <c r="V7" i="74"/>
  <c r="E82" i="74"/>
  <c r="E81" i="74"/>
  <c r="H82" i="74"/>
  <c r="U7" i="74"/>
  <c r="Y13" i="74"/>
  <c r="X13" i="74"/>
  <c r="S13" i="74"/>
  <c r="W13" i="74"/>
  <c r="V13" i="74"/>
  <c r="U13" i="74"/>
  <c r="T13" i="74"/>
  <c r="Y9" i="74"/>
  <c r="X9" i="74"/>
  <c r="T9" i="74"/>
  <c r="W9" i="74"/>
  <c r="S9" i="74"/>
  <c r="V9" i="74"/>
  <c r="AG9" i="74" s="1"/>
  <c r="U9" i="74"/>
  <c r="AF9" i="74" s="1"/>
  <c r="Y12" i="74"/>
  <c r="X12" i="74"/>
  <c r="W12" i="74"/>
  <c r="T12" i="74"/>
  <c r="S12" i="74"/>
  <c r="V12" i="74"/>
  <c r="U12" i="74"/>
  <c r="Y15" i="74"/>
  <c r="X15" i="74"/>
  <c r="S15" i="74"/>
  <c r="W15" i="74"/>
  <c r="V15" i="74"/>
  <c r="U15" i="74"/>
  <c r="T15" i="74"/>
  <c r="W19" i="74"/>
  <c r="S33" i="74"/>
  <c r="AI33" i="74" s="1"/>
  <c r="Y19" i="74"/>
  <c r="T33" i="74"/>
  <c r="Z19" i="74"/>
  <c r="S32" i="74"/>
  <c r="U33" i="74"/>
  <c r="AF33" i="74" s="1"/>
  <c r="V19" i="74"/>
  <c r="T32" i="74"/>
  <c r="AE32" i="74" s="1"/>
  <c r="V33" i="74"/>
  <c r="W33" i="74"/>
  <c r="S21" i="73"/>
  <c r="X21" i="73"/>
  <c r="S20" i="73"/>
  <c r="S17" i="73"/>
  <c r="E81" i="73"/>
  <c r="T21" i="73"/>
  <c r="W21" i="73"/>
  <c r="T20" i="73"/>
  <c r="S19" i="73"/>
  <c r="AD19" i="73" s="1"/>
  <c r="W20" i="73"/>
  <c r="AK20" i="73" s="1"/>
  <c r="AD24" i="73"/>
  <c r="AL24" i="73" s="1"/>
  <c r="AA24" i="73"/>
  <c r="AD28" i="73"/>
  <c r="AL28" i="73" s="1"/>
  <c r="AA28" i="73"/>
  <c r="AI24" i="73"/>
  <c r="AH28" i="73"/>
  <c r="AI28" i="73"/>
  <c r="AJ28" i="73"/>
  <c r="AI27" i="73"/>
  <c r="Z11" i="73"/>
  <c r="AF25" i="73"/>
  <c r="U20" i="73"/>
  <c r="U21" i="73"/>
  <c r="S22" i="73"/>
  <c r="V25" i="73"/>
  <c r="AG25" i="73" s="1"/>
  <c r="Y19" i="73"/>
  <c r="V20" i="73"/>
  <c r="V21" i="73"/>
  <c r="AF21" i="73" s="1"/>
  <c r="T22" i="73"/>
  <c r="Z24" i="73"/>
  <c r="AK24" i="73" s="1"/>
  <c r="W25" i="73"/>
  <c r="AH25" i="73" s="1"/>
  <c r="S26" i="73"/>
  <c r="Z28" i="73"/>
  <c r="AK28" i="73" s="1"/>
  <c r="Y20" i="73"/>
  <c r="Y21" i="73"/>
  <c r="W22" i="73"/>
  <c r="AH22" i="73" s="1"/>
  <c r="S23" i="73"/>
  <c r="AJ23" i="73" s="1"/>
  <c r="V26" i="73"/>
  <c r="T27" i="73"/>
  <c r="X22" i="73"/>
  <c r="AI22" i="73" s="1"/>
  <c r="W26" i="73"/>
  <c r="V22" i="73"/>
  <c r="T23" i="73"/>
  <c r="AA25" i="73"/>
  <c r="U27" i="73"/>
  <c r="Y22" i="73"/>
  <c r="U23" i="73"/>
  <c r="X26" i="73"/>
  <c r="V27" i="73"/>
  <c r="AG28" i="73"/>
  <c r="S27" i="73"/>
  <c r="AK27" i="73" s="1"/>
  <c r="V23" i="73"/>
  <c r="AE24" i="73"/>
  <c r="Y26" i="73"/>
  <c r="AJ26" i="73" s="1"/>
  <c r="W27" i="73"/>
  <c r="AE28" i="73"/>
  <c r="B81" i="73"/>
  <c r="AF28" i="73"/>
  <c r="E78" i="73"/>
  <c r="Y12" i="73"/>
  <c r="T12" i="73"/>
  <c r="X12" i="73"/>
  <c r="W12" i="73"/>
  <c r="V12" i="73"/>
  <c r="U12" i="73"/>
  <c r="S12" i="73"/>
  <c r="Z16" i="73"/>
  <c r="U16" i="73"/>
  <c r="T16" i="73"/>
  <c r="Y16" i="73"/>
  <c r="V16" i="73"/>
  <c r="X16" i="73"/>
  <c r="W16" i="73"/>
  <c r="S16" i="73"/>
  <c r="AA31" i="73"/>
  <c r="AD31" i="73"/>
  <c r="AL31" i="73" s="1"/>
  <c r="Y15" i="73"/>
  <c r="X15" i="73"/>
  <c r="T15" i="73"/>
  <c r="W15" i="73"/>
  <c r="V15" i="73"/>
  <c r="U15" i="73"/>
  <c r="S15" i="73"/>
  <c r="V18" i="73"/>
  <c r="U18" i="73"/>
  <c r="Z18" i="73"/>
  <c r="Y18" i="73"/>
  <c r="X18" i="73"/>
  <c r="W18" i="73"/>
  <c r="E77" i="73"/>
  <c r="S18" i="73"/>
  <c r="Y7" i="73"/>
  <c r="H81" i="73"/>
  <c r="H83" i="73"/>
  <c r="X7" i="73"/>
  <c r="E83" i="73"/>
  <c r="W7" i="73"/>
  <c r="V7" i="73"/>
  <c r="B83" i="73"/>
  <c r="U7" i="73"/>
  <c r="E82" i="73"/>
  <c r="H82" i="73"/>
  <c r="T7" i="73"/>
  <c r="B82" i="73"/>
  <c r="S7" i="73"/>
  <c r="Y10" i="73"/>
  <c r="T10" i="73"/>
  <c r="X10" i="73"/>
  <c r="W10" i="73"/>
  <c r="S10" i="73"/>
  <c r="V10" i="73"/>
  <c r="U10" i="73"/>
  <c r="Y13" i="73"/>
  <c r="X13" i="73"/>
  <c r="W13" i="73"/>
  <c r="U13" i="73"/>
  <c r="S13" i="73"/>
  <c r="V13" i="73"/>
  <c r="T13" i="73"/>
  <c r="Z7" i="73"/>
  <c r="Z10" i="73"/>
  <c r="AK10" i="73" s="1"/>
  <c r="Y9" i="73"/>
  <c r="S9" i="73"/>
  <c r="X9" i="73"/>
  <c r="AI9" i="73" s="1"/>
  <c r="W9" i="73"/>
  <c r="AH9" i="73" s="1"/>
  <c r="V9" i="73"/>
  <c r="U9" i="73"/>
  <c r="T9" i="73"/>
  <c r="AF31" i="73"/>
  <c r="Z9" i="73"/>
  <c r="Z12" i="73"/>
  <c r="Z15" i="73"/>
  <c r="AG31" i="73"/>
  <c r="E8" i="73"/>
  <c r="E9" i="73" s="1"/>
  <c r="E10" i="73" s="1"/>
  <c r="E11" i="73" s="1"/>
  <c r="E12" i="73" s="1"/>
  <c r="E13" i="73" s="1"/>
  <c r="E14" i="73" s="1"/>
  <c r="E15" i="73" s="1"/>
  <c r="E16" i="73" s="1"/>
  <c r="E17" i="73" s="1"/>
  <c r="E18" i="73" s="1"/>
  <c r="E19" i="73" s="1"/>
  <c r="E20" i="73" s="1"/>
  <c r="Y8" i="73"/>
  <c r="X8" i="73"/>
  <c r="S8" i="73"/>
  <c r="AK8" i="73" s="1"/>
  <c r="W8" i="73"/>
  <c r="V8" i="73"/>
  <c r="U8" i="73"/>
  <c r="AF8" i="73" s="1"/>
  <c r="T8" i="73"/>
  <c r="Y11" i="73"/>
  <c r="U11" i="73"/>
  <c r="X11" i="73"/>
  <c r="S11" i="73"/>
  <c r="W11" i="73"/>
  <c r="V11" i="73"/>
  <c r="T11" i="73"/>
  <c r="Y14" i="73"/>
  <c r="U14" i="73"/>
  <c r="T14" i="73"/>
  <c r="X14" i="73"/>
  <c r="S14" i="73"/>
  <c r="W14" i="73"/>
  <c r="V14" i="73"/>
  <c r="Z17" i="73"/>
  <c r="V17" i="73"/>
  <c r="T17" i="73"/>
  <c r="Y17" i="73"/>
  <c r="X17" i="73"/>
  <c r="U17" i="73"/>
  <c r="W17" i="73"/>
  <c r="T18" i="73"/>
  <c r="S33" i="73"/>
  <c r="S32" i="73"/>
  <c r="U33" i="73"/>
  <c r="T33" i="73"/>
  <c r="T32" i="73"/>
  <c r="V33" i="73"/>
  <c r="U32" i="73"/>
  <c r="W33" i="73"/>
  <c r="AD29" i="73" l="1"/>
  <c r="AL29" i="73" s="1"/>
  <c r="AA29" i="73"/>
  <c r="AE8" i="73"/>
  <c r="AE22" i="73"/>
  <c r="AK9" i="74"/>
  <c r="AF7" i="74"/>
  <c r="AI7" i="74"/>
  <c r="AI22" i="74"/>
  <c r="AN16" i="75"/>
  <c r="AI29" i="73"/>
  <c r="AG29" i="73"/>
  <c r="AE30" i="74"/>
  <c r="AG8" i="73"/>
  <c r="AE27" i="73"/>
  <c r="AJ24" i="73"/>
  <c r="AJ7" i="74"/>
  <c r="AG22" i="74"/>
  <c r="AE22" i="74"/>
  <c r="AN18" i="75"/>
  <c r="AI30" i="74"/>
  <c r="AH29" i="73"/>
  <c r="AK26" i="74"/>
  <c r="AH8" i="73"/>
  <c r="AI23" i="73"/>
  <c r="AG26" i="73"/>
  <c r="AH19" i="73"/>
  <c r="AK26" i="73"/>
  <c r="AF22" i="74"/>
  <c r="AJ20" i="74"/>
  <c r="AH30" i="74"/>
  <c r="AD30" i="73"/>
  <c r="AL30" i="73" s="1"/>
  <c r="AA30" i="73"/>
  <c r="AF24" i="73"/>
  <c r="AG27" i="73"/>
  <c r="AE33" i="74"/>
  <c r="AI25" i="74"/>
  <c r="AL14" i="76"/>
  <c r="AD26" i="74"/>
  <c r="AL26" i="74" s="1"/>
  <c r="AA26" i="74"/>
  <c r="AD30" i="74"/>
  <c r="AL30" i="74" s="1"/>
  <c r="AA30" i="74"/>
  <c r="AF29" i="73"/>
  <c r="AI26" i="74"/>
  <c r="AK29" i="73"/>
  <c r="AI26" i="73"/>
  <c r="AG16" i="74"/>
  <c r="AE29" i="73"/>
  <c r="AJ26" i="74"/>
  <c r="AJ20" i="73"/>
  <c r="AH7" i="74"/>
  <c r="AH8" i="74"/>
  <c r="AE25" i="74"/>
  <c r="AK21" i="74"/>
  <c r="AK24" i="74"/>
  <c r="AF26" i="74"/>
  <c r="AH31" i="73"/>
  <c r="AJ29" i="73"/>
  <c r="AK31" i="73"/>
  <c r="AH20" i="73"/>
  <c r="AF23" i="73"/>
  <c r="AJ22" i="73"/>
  <c r="AF10" i="73"/>
  <c r="AF27" i="73"/>
  <c r="AD21" i="73"/>
  <c r="AK8" i="74"/>
  <c r="AN17" i="75"/>
  <c r="AH26" i="74"/>
  <c r="AD20" i="73"/>
  <c r="AG10" i="73"/>
  <c r="AH27" i="73"/>
  <c r="AE26" i="73"/>
  <c r="AK20" i="74"/>
  <c r="C70" i="76"/>
  <c r="E21" i="76"/>
  <c r="E22" i="76" s="1"/>
  <c r="E23" i="76" s="1"/>
  <c r="C71" i="76"/>
  <c r="C69" i="76"/>
  <c r="AF30" i="74"/>
  <c r="AK30" i="73"/>
  <c r="AL17" i="76"/>
  <c r="AL16" i="76"/>
  <c r="AL19" i="76"/>
  <c r="AL20" i="76"/>
  <c r="AL15" i="76"/>
  <c r="AL18" i="76"/>
  <c r="AL21" i="76"/>
  <c r="AN15" i="75"/>
  <c r="AN19" i="75"/>
  <c r="E28" i="75"/>
  <c r="E29" i="75" s="1"/>
  <c r="E30" i="75" s="1"/>
  <c r="C74" i="75" s="1"/>
  <c r="C73" i="75"/>
  <c r="C72" i="75"/>
  <c r="AN20" i="75"/>
  <c r="AN14" i="75"/>
  <c r="AF15" i="74"/>
  <c r="AA20" i="74"/>
  <c r="AG21" i="74"/>
  <c r="AD20" i="74"/>
  <c r="AH21" i="74"/>
  <c r="AG13" i="74"/>
  <c r="AA21" i="74"/>
  <c r="AE21" i="74"/>
  <c r="AH20" i="74"/>
  <c r="AJ21" i="74"/>
  <c r="AD21" i="74"/>
  <c r="AI11" i="74"/>
  <c r="AD22" i="74"/>
  <c r="AL22" i="74" s="1"/>
  <c r="AA22" i="74"/>
  <c r="AK14" i="74"/>
  <c r="AG17" i="74"/>
  <c r="AG10" i="74"/>
  <c r="AD25" i="74"/>
  <c r="AL25" i="74" s="1"/>
  <c r="AA25" i="74"/>
  <c r="AE10" i="74"/>
  <c r="AD23" i="74"/>
  <c r="AL23" i="74" s="1"/>
  <c r="AA23" i="74"/>
  <c r="AK23" i="74"/>
  <c r="AJ12" i="74"/>
  <c r="AK25" i="74"/>
  <c r="AH10" i="74"/>
  <c r="AF20" i="74"/>
  <c r="AH22" i="74"/>
  <c r="AJ23" i="74"/>
  <c r="AG19" i="74"/>
  <c r="AJ11" i="74"/>
  <c r="AG25" i="74"/>
  <c r="AK10" i="74"/>
  <c r="AJ25" i="74"/>
  <c r="AH25" i="74"/>
  <c r="AF25" i="74"/>
  <c r="AK22" i="74"/>
  <c r="AG23" i="74"/>
  <c r="AE23" i="74"/>
  <c r="AH9" i="74"/>
  <c r="AE16" i="74"/>
  <c r="AD14" i="74"/>
  <c r="AA14" i="74"/>
  <c r="AF12" i="74"/>
  <c r="AK18" i="74"/>
  <c r="AD19" i="74"/>
  <c r="AJ14" i="74"/>
  <c r="AA11" i="74"/>
  <c r="AD11" i="74"/>
  <c r="AL11" i="74" s="1"/>
  <c r="AF17" i="74"/>
  <c r="AG15" i="74"/>
  <c r="AK12" i="74"/>
  <c r="AA32" i="74"/>
  <c r="AD32" i="74"/>
  <c r="AL32" i="74" s="1"/>
  <c r="AK32" i="74"/>
  <c r="AA15" i="74"/>
  <c r="AD15" i="74"/>
  <c r="AD9" i="74"/>
  <c r="AL9" i="74" s="1"/>
  <c r="AA9" i="74"/>
  <c r="AI13" i="74"/>
  <c r="AD10" i="74"/>
  <c r="AL10" i="74" s="1"/>
  <c r="AA10" i="74"/>
  <c r="AG14" i="74"/>
  <c r="AH17" i="74"/>
  <c r="AJ13" i="74"/>
  <c r="AI10" i="74"/>
  <c r="AE17" i="74"/>
  <c r="AJ10" i="74"/>
  <c r="AF32" i="74"/>
  <c r="AK11" i="74"/>
  <c r="AD16" i="74"/>
  <c r="AA16" i="74"/>
  <c r="AI14" i="74"/>
  <c r="AJ17" i="74"/>
  <c r="AD33" i="74"/>
  <c r="AL33" i="74" s="1"/>
  <c r="AA33" i="74"/>
  <c r="AD12" i="74"/>
  <c r="AL12" i="74" s="1"/>
  <c r="AA12" i="74"/>
  <c r="AF16" i="74"/>
  <c r="AH19" i="74"/>
  <c r="AE12" i="74"/>
  <c r="AG7" i="74"/>
  <c r="AH32" i="74"/>
  <c r="AJ16" i="74"/>
  <c r="AF18" i="74"/>
  <c r="AE8" i="74"/>
  <c r="AG11" i="74"/>
  <c r="AK17" i="74"/>
  <c r="AH15" i="74"/>
  <c r="AD13" i="74"/>
  <c r="AA13" i="74"/>
  <c r="AJ15" i="74"/>
  <c r="AE14" i="74"/>
  <c r="AG18" i="74"/>
  <c r="AH14" i="74"/>
  <c r="AA17" i="74"/>
  <c r="AD17" i="74"/>
  <c r="AG12" i="74"/>
  <c r="AJ9" i="74"/>
  <c r="AJ18" i="74"/>
  <c r="AA19" i="74"/>
  <c r="AF11" i="74"/>
  <c r="AH33" i="74"/>
  <c r="AI32" i="74"/>
  <c r="AH12" i="74"/>
  <c r="AE13" i="74"/>
  <c r="AF19" i="74"/>
  <c r="AK16" i="74"/>
  <c r="AH18" i="74"/>
  <c r="AF8" i="74"/>
  <c r="AH11" i="74"/>
  <c r="AK15" i="74"/>
  <c r="AE19" i="74"/>
  <c r="AH13" i="74"/>
  <c r="AD8" i="74"/>
  <c r="AL8" i="74" s="1"/>
  <c r="AA8" i="74"/>
  <c r="AF14" i="74"/>
  <c r="AI8" i="74"/>
  <c r="AG32" i="74"/>
  <c r="AJ8" i="74"/>
  <c r="AK19" i="74"/>
  <c r="AE9" i="74"/>
  <c r="AH16" i="74"/>
  <c r="D95" i="74"/>
  <c r="E24" i="74"/>
  <c r="E25" i="74" s="1"/>
  <c r="E26" i="74" s="1"/>
  <c r="E27" i="74" s="1"/>
  <c r="AI9" i="74"/>
  <c r="AJ19" i="74"/>
  <c r="AG33" i="74"/>
  <c r="AE15" i="74"/>
  <c r="AI12" i="74"/>
  <c r="AF13" i="74"/>
  <c r="AD7" i="74"/>
  <c r="AL7" i="74" s="1"/>
  <c r="AA7" i="74"/>
  <c r="AA18" i="74"/>
  <c r="AD18" i="74"/>
  <c r="AF10" i="74"/>
  <c r="AG8" i="74"/>
  <c r="AE11" i="74"/>
  <c r="AJ32" i="74"/>
  <c r="AK13" i="74"/>
  <c r="AA20" i="73"/>
  <c r="AK19" i="73"/>
  <c r="AG21" i="73"/>
  <c r="AK17" i="73"/>
  <c r="AJ19" i="73"/>
  <c r="AF19" i="73"/>
  <c r="AG20" i="73"/>
  <c r="AI11" i="73"/>
  <c r="AG14" i="73"/>
  <c r="AA19" i="73"/>
  <c r="AK21" i="73"/>
  <c r="AE21" i="73"/>
  <c r="AD22" i="73"/>
  <c r="AL22" i="73" s="1"/>
  <c r="AA22" i="73"/>
  <c r="AK22" i="73"/>
  <c r="AD23" i="73"/>
  <c r="AL23" i="73" s="1"/>
  <c r="AK23" i="73"/>
  <c r="AA23" i="73"/>
  <c r="AE23" i="73"/>
  <c r="AF26" i="73"/>
  <c r="AK15" i="73"/>
  <c r="AH21" i="73"/>
  <c r="AA21" i="73"/>
  <c r="AG23" i="73"/>
  <c r="AG22" i="73"/>
  <c r="AF22" i="73"/>
  <c r="AF20" i="73"/>
  <c r="AH23" i="73"/>
  <c r="AF11" i="73"/>
  <c r="AF16" i="73"/>
  <c r="AD17" i="73"/>
  <c r="AD27" i="73"/>
  <c r="AL27" i="73" s="1"/>
  <c r="AA27" i="73"/>
  <c r="AJ11" i="73"/>
  <c r="AJ18" i="73"/>
  <c r="AJ21" i="73"/>
  <c r="AK11" i="73"/>
  <c r="AE19" i="73"/>
  <c r="AH26" i="73"/>
  <c r="AD26" i="73"/>
  <c r="AL26" i="73" s="1"/>
  <c r="AA26" i="73"/>
  <c r="AE20" i="73"/>
  <c r="AJ27" i="73"/>
  <c r="AD32" i="73"/>
  <c r="AL32" i="73" s="1"/>
  <c r="AA32" i="73"/>
  <c r="AK32" i="73"/>
  <c r="AA13" i="73"/>
  <c r="AD13" i="73"/>
  <c r="AL13" i="73" s="1"/>
  <c r="AD33" i="73"/>
  <c r="AL33" i="73" s="1"/>
  <c r="AA33" i="73"/>
  <c r="AK16" i="73"/>
  <c r="AH13" i="73"/>
  <c r="AF12" i="73"/>
  <c r="AG32" i="73"/>
  <c r="AE18" i="73"/>
  <c r="AH17" i="73"/>
  <c r="AI12" i="73"/>
  <c r="AJ14" i="73"/>
  <c r="AG7" i="73"/>
  <c r="AE12" i="73"/>
  <c r="AK7" i="73"/>
  <c r="AH10" i="73"/>
  <c r="AH7" i="73"/>
  <c r="AE15" i="73"/>
  <c r="AJ12" i="73"/>
  <c r="AD7" i="73"/>
  <c r="AL7" i="73" s="1"/>
  <c r="AA7" i="73"/>
  <c r="AJ7" i="73"/>
  <c r="AH14" i="73"/>
  <c r="AD9" i="73"/>
  <c r="AL9" i="73" s="1"/>
  <c r="AA9" i="73"/>
  <c r="AA17" i="73"/>
  <c r="AD14" i="73"/>
  <c r="AA14" i="73"/>
  <c r="AJ9" i="73"/>
  <c r="AK14" i="73"/>
  <c r="AG12" i="73"/>
  <c r="AF7" i="73"/>
  <c r="AF14" i="73"/>
  <c r="AD16" i="73"/>
  <c r="AA16" i="73"/>
  <c r="AF17" i="73"/>
  <c r="AD8" i="73"/>
  <c r="AL8" i="73" s="1"/>
  <c r="AA8" i="73"/>
  <c r="AD10" i="73"/>
  <c r="AL10" i="73" s="1"/>
  <c r="AA10" i="73"/>
  <c r="AG33" i="73"/>
  <c r="AE32" i="73"/>
  <c r="AJ8" i="73"/>
  <c r="AE9" i="73"/>
  <c r="AI10" i="73"/>
  <c r="AG16" i="73"/>
  <c r="AJ33" i="73"/>
  <c r="AK18" i="73"/>
  <c r="AE7" i="73"/>
  <c r="AD12" i="73"/>
  <c r="AL12" i="73" s="1"/>
  <c r="AA12" i="73"/>
  <c r="AG18" i="73"/>
  <c r="AI33" i="73"/>
  <c r="AK12" i="73"/>
  <c r="AH12" i="73"/>
  <c r="AA18" i="73"/>
  <c r="AD18" i="73"/>
  <c r="AF32" i="73"/>
  <c r="AH32" i="73"/>
  <c r="AH16" i="73"/>
  <c r="AI8" i="73"/>
  <c r="AG11" i="73"/>
  <c r="AE17" i="73"/>
  <c r="AH11" i="73"/>
  <c r="E21" i="73"/>
  <c r="E22" i="73" s="1"/>
  <c r="E23" i="73" s="1"/>
  <c r="C71" i="73"/>
  <c r="C70" i="73"/>
  <c r="C69" i="73"/>
  <c r="AF9" i="73"/>
  <c r="AE13" i="73"/>
  <c r="AE10" i="73"/>
  <c r="AI7" i="73"/>
  <c r="AH18" i="73"/>
  <c r="AJ15" i="73"/>
  <c r="AJ16" i="73"/>
  <c r="AJ32" i="73"/>
  <c r="AF13" i="73"/>
  <c r="AF18" i="73"/>
  <c r="AI13" i="73"/>
  <c r="AI14" i="73"/>
  <c r="AJ13" i="73"/>
  <c r="AD15" i="73"/>
  <c r="AA15" i="73"/>
  <c r="AE14" i="73"/>
  <c r="AF15" i="73"/>
  <c r="AH33" i="73"/>
  <c r="AK9" i="73"/>
  <c r="AG15" i="73"/>
  <c r="AH15" i="73"/>
  <c r="AE11" i="73"/>
  <c r="AJ17" i="73"/>
  <c r="AE33" i="73"/>
  <c r="AF33" i="73"/>
  <c r="AG17" i="73"/>
  <c r="AA11" i="73"/>
  <c r="AD11" i="73"/>
  <c r="AL11" i="73" s="1"/>
  <c r="AI32" i="73"/>
  <c r="AG9" i="73"/>
  <c r="AG13" i="73"/>
  <c r="AJ10" i="73"/>
  <c r="AK33" i="73"/>
  <c r="AE16" i="73"/>
  <c r="AK13" i="73"/>
  <c r="V49" i="2"/>
  <c r="F56" i="2"/>
  <c r="F53" i="2"/>
  <c r="V53" i="2"/>
  <c r="V44" i="2"/>
  <c r="F48" i="2"/>
  <c r="V39" i="2"/>
  <c r="V45" i="2"/>
  <c r="F40" i="2"/>
  <c r="F49" i="2"/>
  <c r="F39" i="2"/>
  <c r="V42" i="2"/>
  <c r="V43" i="2"/>
  <c r="V48" i="2"/>
  <c r="F43" i="2"/>
  <c r="V40" i="2"/>
  <c r="F45" i="2"/>
  <c r="F52" i="2"/>
  <c r="F42" i="2"/>
  <c r="F44" i="2"/>
  <c r="V47" i="2"/>
  <c r="V38" i="2"/>
  <c r="F47" i="2"/>
  <c r="F38" i="2"/>
  <c r="V51" i="2"/>
  <c r="V56" i="2"/>
  <c r="F51" i="2"/>
  <c r="V55" i="2"/>
  <c r="V52" i="2"/>
  <c r="F55" i="2"/>
  <c r="E24" i="76" l="1"/>
  <c r="E25" i="76" s="1"/>
  <c r="E26" i="76" s="1"/>
  <c r="E27" i="76" s="1"/>
  <c r="D95" i="76"/>
  <c r="F65" i="2"/>
  <c r="F61" i="2"/>
  <c r="V58" i="2"/>
  <c r="V60" i="2" s="1"/>
  <c r="F66" i="2"/>
  <c r="V65" i="2"/>
  <c r="V66" i="2"/>
  <c r="V61" i="2"/>
  <c r="V67" i="2"/>
  <c r="V62" i="2"/>
  <c r="F58" i="2"/>
  <c r="F60" i="2" s="1"/>
  <c r="F62" i="2"/>
  <c r="F67" i="2"/>
  <c r="D86" i="75"/>
  <c r="D92" i="75"/>
  <c r="D91" i="75"/>
  <c r="D87" i="75"/>
  <c r="D94" i="75"/>
  <c r="D85" i="75"/>
  <c r="E31" i="75"/>
  <c r="E33" i="75" s="1"/>
  <c r="D96" i="75"/>
  <c r="AL21" i="74"/>
  <c r="AL19" i="74"/>
  <c r="AL20" i="74"/>
  <c r="AL13" i="74"/>
  <c r="AL16" i="74"/>
  <c r="AL15" i="74"/>
  <c r="AL17" i="74"/>
  <c r="E28" i="74"/>
  <c r="E29" i="74" s="1"/>
  <c r="E30" i="74" s="1"/>
  <c r="C74" i="74"/>
  <c r="C73" i="74"/>
  <c r="AL18" i="74"/>
  <c r="AL14" i="74"/>
  <c r="AL20" i="73"/>
  <c r="AL19" i="73"/>
  <c r="AL17" i="73"/>
  <c r="AL21" i="73"/>
  <c r="D95" i="73"/>
  <c r="E24" i="73"/>
  <c r="E25" i="73" s="1"/>
  <c r="E26" i="73" s="1"/>
  <c r="E27" i="73" s="1"/>
  <c r="AL18" i="73"/>
  <c r="AL16" i="73"/>
  <c r="AL15" i="73"/>
  <c r="AL14" i="73"/>
  <c r="V9" i="2"/>
  <c r="F13" i="2"/>
  <c r="V34" i="2"/>
  <c r="F10" i="2"/>
  <c r="V30" i="2"/>
  <c r="V25" i="2"/>
  <c r="F30" i="2"/>
  <c r="F34" i="2"/>
  <c r="F11" i="2"/>
  <c r="F32" i="2"/>
  <c r="V29" i="2"/>
  <c r="V32" i="2"/>
  <c r="F12" i="2"/>
  <c r="F33" i="2"/>
  <c r="F9" i="2"/>
  <c r="F28" i="2"/>
  <c r="V8" i="2"/>
  <c r="F29" i="2"/>
  <c r="V33" i="2"/>
  <c r="F25" i="2"/>
  <c r="F8" i="2"/>
  <c r="V28" i="2"/>
  <c r="V10" i="2"/>
  <c r="F17" i="2"/>
  <c r="C73" i="76" l="1"/>
  <c r="E28" i="76"/>
  <c r="E29" i="76" s="1"/>
  <c r="E30" i="76" s="1"/>
  <c r="C72" i="76"/>
  <c r="D86" i="76" s="1"/>
  <c r="C75" i="75"/>
  <c r="D89" i="75" s="1"/>
  <c r="V59" i="2"/>
  <c r="V63" i="2" s="1"/>
  <c r="V35" i="2"/>
  <c r="F35" i="2"/>
  <c r="F59" i="2"/>
  <c r="F63" i="2" s="1"/>
  <c r="D88" i="75"/>
  <c r="D91" i="74"/>
  <c r="D87" i="74"/>
  <c r="D94" i="74"/>
  <c r="D92" i="74"/>
  <c r="D85" i="74"/>
  <c r="D96" i="74"/>
  <c r="E31" i="74"/>
  <c r="C75" i="74" s="1"/>
  <c r="E28" i="73"/>
  <c r="E29" i="73" s="1"/>
  <c r="E30" i="73" s="1"/>
  <c r="C75" i="73" s="1"/>
  <c r="C72" i="73"/>
  <c r="C73" i="73"/>
  <c r="C74" i="73"/>
  <c r="F18" i="2"/>
  <c r="F24" i="2"/>
  <c r="V13" i="2"/>
  <c r="V12" i="2"/>
  <c r="F23" i="2"/>
  <c r="V14" i="2"/>
  <c r="F16" i="2"/>
  <c r="F22" i="2"/>
  <c r="V11" i="2"/>
  <c r="F14" i="2"/>
  <c r="F26" i="2"/>
  <c r="D96" i="76" l="1"/>
  <c r="E31" i="76"/>
  <c r="C74" i="76"/>
  <c r="C75" i="76"/>
  <c r="D90" i="75"/>
  <c r="D88" i="74"/>
  <c r="D89" i="74"/>
  <c r="D90" i="74"/>
  <c r="D91" i="73"/>
  <c r="D89" i="73"/>
  <c r="D87" i="73"/>
  <c r="D85" i="73"/>
  <c r="D94" i="73"/>
  <c r="D90" i="73"/>
  <c r="D86" i="73"/>
  <c r="D92" i="73"/>
  <c r="E31" i="73"/>
  <c r="D96" i="73"/>
  <c r="V16" i="2"/>
  <c r="V22" i="2"/>
  <c r="V26" i="2"/>
  <c r="F19" i="2"/>
  <c r="F21" i="2"/>
  <c r="V21" i="2"/>
  <c r="V20" i="2"/>
  <c r="V24" i="2"/>
  <c r="V17" i="2"/>
  <c r="V18" i="2"/>
  <c r="V23" i="2"/>
  <c r="F20" i="2"/>
  <c r="D92" i="76" l="1"/>
  <c r="D87" i="76"/>
  <c r="D88" i="76" s="1"/>
  <c r="D90" i="76"/>
  <c r="D85" i="76"/>
  <c r="D94" i="76"/>
  <c r="D91" i="76"/>
  <c r="D89" i="76"/>
  <c r="D88" i="73"/>
  <c r="C99" i="72"/>
  <c r="C98" i="72"/>
  <c r="B79" i="72"/>
  <c r="B78" i="72"/>
  <c r="B77" i="72"/>
  <c r="W33" i="72"/>
  <c r="T33" i="72"/>
  <c r="P33" i="72"/>
  <c r="X33" i="72" s="1"/>
  <c r="G33" i="72"/>
  <c r="R33" i="72" s="1"/>
  <c r="AC33" i="72" s="1"/>
  <c r="Y32" i="72"/>
  <c r="T32" i="72"/>
  <c r="P32" i="72"/>
  <c r="V32" i="72" s="1"/>
  <c r="G32" i="72"/>
  <c r="R32" i="72" s="1"/>
  <c r="AC32" i="72" s="1"/>
  <c r="P31" i="72"/>
  <c r="T31" i="72" s="1"/>
  <c r="G31" i="72"/>
  <c r="R31" i="72" s="1"/>
  <c r="AC31" i="72" s="1"/>
  <c r="D31" i="72"/>
  <c r="E79" i="72" s="1"/>
  <c r="X30" i="72"/>
  <c r="S30" i="72"/>
  <c r="P30" i="72"/>
  <c r="T30" i="72" s="1"/>
  <c r="G30" i="72"/>
  <c r="R30" i="72" s="1"/>
  <c r="AC30" i="72" s="1"/>
  <c r="D30" i="72"/>
  <c r="X29" i="72"/>
  <c r="W29" i="72"/>
  <c r="U29" i="72"/>
  <c r="S29" i="72"/>
  <c r="P29" i="72"/>
  <c r="T29" i="72" s="1"/>
  <c r="G29" i="72"/>
  <c r="R29" i="72" s="1"/>
  <c r="AC29" i="72" s="1"/>
  <c r="D29" i="72"/>
  <c r="P28" i="72"/>
  <c r="T28" i="72" s="1"/>
  <c r="G28" i="72"/>
  <c r="R28" i="72" s="1"/>
  <c r="AC28" i="72" s="1"/>
  <c r="D28" i="72"/>
  <c r="P27" i="72"/>
  <c r="T27" i="72" s="1"/>
  <c r="G27" i="72"/>
  <c r="R27" i="72" s="1"/>
  <c r="AC27" i="72" s="1"/>
  <c r="D27" i="72"/>
  <c r="P26" i="72"/>
  <c r="T26" i="72" s="1"/>
  <c r="G26" i="72"/>
  <c r="R26" i="72" s="1"/>
  <c r="AC26" i="72" s="1"/>
  <c r="D26" i="72"/>
  <c r="P25" i="72"/>
  <c r="T25" i="72" s="1"/>
  <c r="G25" i="72"/>
  <c r="R25" i="72" s="1"/>
  <c r="AC25" i="72" s="1"/>
  <c r="D25" i="72"/>
  <c r="S24" i="72"/>
  <c r="P24" i="72"/>
  <c r="T24" i="72" s="1"/>
  <c r="G24" i="72"/>
  <c r="R24" i="72" s="1"/>
  <c r="AC24" i="72" s="1"/>
  <c r="D24" i="72"/>
  <c r="U23" i="72"/>
  <c r="P23" i="72"/>
  <c r="T23" i="72" s="1"/>
  <c r="G23" i="72"/>
  <c r="R23" i="72" s="1"/>
  <c r="AC23" i="72" s="1"/>
  <c r="D23" i="72"/>
  <c r="X22" i="72"/>
  <c r="W22" i="72"/>
  <c r="S22" i="72"/>
  <c r="P22" i="72"/>
  <c r="T22" i="72" s="1"/>
  <c r="G22" i="72"/>
  <c r="R22" i="72" s="1"/>
  <c r="AC22" i="72" s="1"/>
  <c r="D22" i="72"/>
  <c r="P21" i="72"/>
  <c r="S21" i="72" s="1"/>
  <c r="G21" i="72"/>
  <c r="R21" i="72" s="1"/>
  <c r="AC21" i="72" s="1"/>
  <c r="D21" i="72"/>
  <c r="P20" i="72"/>
  <c r="Z20" i="72" s="1"/>
  <c r="G20" i="72"/>
  <c r="R20" i="72" s="1"/>
  <c r="AC20" i="72" s="1"/>
  <c r="D20" i="72"/>
  <c r="Z19" i="72"/>
  <c r="Y19" i="72"/>
  <c r="U19" i="72"/>
  <c r="R19" i="72"/>
  <c r="AC19" i="72" s="1"/>
  <c r="P19" i="72"/>
  <c r="S19" i="72" s="1"/>
  <c r="G19" i="72"/>
  <c r="D19" i="72"/>
  <c r="P18" i="72"/>
  <c r="Z18" i="72" s="1"/>
  <c r="G18" i="72"/>
  <c r="R18" i="72" s="1"/>
  <c r="AC18" i="72" s="1"/>
  <c r="D18" i="72"/>
  <c r="W17" i="72"/>
  <c r="V17" i="72"/>
  <c r="U17" i="72"/>
  <c r="S17" i="72"/>
  <c r="P17" i="72"/>
  <c r="Y17" i="72" s="1"/>
  <c r="G17" i="72"/>
  <c r="R17" i="72" s="1"/>
  <c r="AC17" i="72" s="1"/>
  <c r="D17" i="72"/>
  <c r="P16" i="72"/>
  <c r="Z16" i="72" s="1"/>
  <c r="G16" i="72"/>
  <c r="R16" i="72" s="1"/>
  <c r="AC16" i="72" s="1"/>
  <c r="D16" i="72"/>
  <c r="P15" i="72"/>
  <c r="Y15" i="72" s="1"/>
  <c r="G15" i="72"/>
  <c r="R15" i="72" s="1"/>
  <c r="AC15" i="72" s="1"/>
  <c r="D15" i="72"/>
  <c r="Z14" i="72"/>
  <c r="P14" i="72"/>
  <c r="Y14" i="72" s="1"/>
  <c r="G14" i="72"/>
  <c r="R14" i="72" s="1"/>
  <c r="AC14" i="72" s="1"/>
  <c r="D14" i="72"/>
  <c r="U13" i="72"/>
  <c r="P13" i="72"/>
  <c r="Y13" i="72" s="1"/>
  <c r="G13" i="72"/>
  <c r="R13" i="72" s="1"/>
  <c r="AC13" i="72" s="1"/>
  <c r="D13" i="72"/>
  <c r="U12" i="72"/>
  <c r="P12" i="72"/>
  <c r="Y12" i="72" s="1"/>
  <c r="G12" i="72"/>
  <c r="R12" i="72" s="1"/>
  <c r="AC12" i="72" s="1"/>
  <c r="D12" i="72"/>
  <c r="U11" i="72"/>
  <c r="P11" i="72"/>
  <c r="Y11" i="72" s="1"/>
  <c r="G11" i="72"/>
  <c r="R11" i="72" s="1"/>
  <c r="AC11" i="72" s="1"/>
  <c r="D11" i="72"/>
  <c r="U10" i="72"/>
  <c r="P10" i="72"/>
  <c r="Y10" i="72" s="1"/>
  <c r="G10" i="72"/>
  <c r="R10" i="72" s="1"/>
  <c r="AC10" i="72" s="1"/>
  <c r="D10" i="72"/>
  <c r="U9" i="72"/>
  <c r="P9" i="72"/>
  <c r="Y9" i="72" s="1"/>
  <c r="G9" i="72"/>
  <c r="R9" i="72" s="1"/>
  <c r="AC9" i="72" s="1"/>
  <c r="D9" i="72"/>
  <c r="U8" i="72"/>
  <c r="P8" i="72"/>
  <c r="Y8" i="72" s="1"/>
  <c r="G8" i="72"/>
  <c r="R8" i="72" s="1"/>
  <c r="AC8" i="72" s="1"/>
  <c r="D8" i="72"/>
  <c r="U7" i="72"/>
  <c r="P7" i="72"/>
  <c r="Y7" i="72" s="1"/>
  <c r="G7" i="72"/>
  <c r="R7" i="72" s="1"/>
  <c r="AC7" i="72" s="1"/>
  <c r="D7" i="72"/>
  <c r="AK4" i="72"/>
  <c r="AI4" i="72"/>
  <c r="AG4" i="72"/>
  <c r="AF4" i="72"/>
  <c r="Z4" i="72"/>
  <c r="Y4" i="72"/>
  <c r="AJ4" i="72" s="1"/>
  <c r="X4" i="72"/>
  <c r="W4" i="72"/>
  <c r="AH4" i="72" s="1"/>
  <c r="V4" i="72"/>
  <c r="U4" i="72"/>
  <c r="T4" i="72"/>
  <c r="AE4" i="72" s="1"/>
  <c r="S4" i="72"/>
  <c r="AD4" i="72" s="1"/>
  <c r="R4" i="72"/>
  <c r="AC4" i="72" s="1"/>
  <c r="B4" i="72"/>
  <c r="D2" i="72"/>
  <c r="P21" i="71"/>
  <c r="Z21" i="71" s="1"/>
  <c r="D2" i="71"/>
  <c r="Q3" i="2" s="1"/>
  <c r="C99" i="71"/>
  <c r="C98" i="71"/>
  <c r="B79" i="71"/>
  <c r="B78" i="71"/>
  <c r="B77" i="71"/>
  <c r="Z33" i="71"/>
  <c r="AK33" i="71" s="1"/>
  <c r="Y33" i="71"/>
  <c r="X33" i="71"/>
  <c r="AI33" i="71" s="1"/>
  <c r="W33" i="71"/>
  <c r="AH33" i="71" s="1"/>
  <c r="V33" i="71"/>
  <c r="U33" i="71"/>
  <c r="AF33" i="71" s="1"/>
  <c r="T33" i="71"/>
  <c r="AE33" i="71" s="1"/>
  <c r="P33" i="71"/>
  <c r="S33" i="71" s="1"/>
  <c r="G33" i="71"/>
  <c r="R33" i="71" s="1"/>
  <c r="AC33" i="71" s="1"/>
  <c r="Y32" i="71"/>
  <c r="W32" i="71"/>
  <c r="AH32" i="71" s="1"/>
  <c r="V32" i="71"/>
  <c r="AG32" i="71" s="1"/>
  <c r="U32" i="71"/>
  <c r="T32" i="71"/>
  <c r="AE32" i="71" s="1"/>
  <c r="S32" i="71"/>
  <c r="AJ32" i="71" s="1"/>
  <c r="P32" i="71"/>
  <c r="Z32" i="71" s="1"/>
  <c r="G32" i="71"/>
  <c r="R32" i="71" s="1"/>
  <c r="AC32" i="71" s="1"/>
  <c r="P31" i="71"/>
  <c r="U31" i="71" s="1"/>
  <c r="G31" i="71"/>
  <c r="R31" i="71" s="1"/>
  <c r="AC31" i="71" s="1"/>
  <c r="D31" i="71"/>
  <c r="E79" i="71" s="1"/>
  <c r="V30" i="71"/>
  <c r="P30" i="71"/>
  <c r="U30" i="71" s="1"/>
  <c r="G30" i="71"/>
  <c r="R30" i="71" s="1"/>
  <c r="AC30" i="71" s="1"/>
  <c r="D30" i="71"/>
  <c r="P29" i="71"/>
  <c r="U29" i="71" s="1"/>
  <c r="G29" i="71"/>
  <c r="R29" i="71" s="1"/>
  <c r="AC29" i="71" s="1"/>
  <c r="D29" i="71"/>
  <c r="V28" i="71"/>
  <c r="P28" i="71"/>
  <c r="U28" i="71" s="1"/>
  <c r="G28" i="71"/>
  <c r="R28" i="71" s="1"/>
  <c r="AC28" i="71" s="1"/>
  <c r="D28" i="71"/>
  <c r="P27" i="71"/>
  <c r="U27" i="71" s="1"/>
  <c r="G27" i="71"/>
  <c r="R27" i="71" s="1"/>
  <c r="AC27" i="71" s="1"/>
  <c r="D27" i="71"/>
  <c r="V26" i="71"/>
  <c r="P26" i="71"/>
  <c r="U26" i="71" s="1"/>
  <c r="G26" i="71"/>
  <c r="R26" i="71" s="1"/>
  <c r="AC26" i="71" s="1"/>
  <c r="D26" i="71"/>
  <c r="P25" i="71"/>
  <c r="U25" i="71" s="1"/>
  <c r="G25" i="71"/>
  <c r="R25" i="71" s="1"/>
  <c r="AC25" i="71" s="1"/>
  <c r="D25" i="71"/>
  <c r="V24" i="71"/>
  <c r="P24" i="71"/>
  <c r="U24" i="71" s="1"/>
  <c r="G24" i="71"/>
  <c r="R24" i="71" s="1"/>
  <c r="AC24" i="71" s="1"/>
  <c r="D24" i="71"/>
  <c r="P23" i="71"/>
  <c r="U23" i="71" s="1"/>
  <c r="G23" i="71"/>
  <c r="R23" i="71" s="1"/>
  <c r="AC23" i="71" s="1"/>
  <c r="D23" i="71"/>
  <c r="P22" i="71"/>
  <c r="U22" i="71" s="1"/>
  <c r="G22" i="71"/>
  <c r="R22" i="71" s="1"/>
  <c r="AC22" i="71" s="1"/>
  <c r="D22" i="71"/>
  <c r="G21" i="71"/>
  <c r="R21" i="71" s="1"/>
  <c r="AC21" i="71" s="1"/>
  <c r="D21" i="71"/>
  <c r="P20" i="71"/>
  <c r="S20" i="71" s="1"/>
  <c r="G20" i="71"/>
  <c r="R20" i="71" s="1"/>
  <c r="AC20" i="71" s="1"/>
  <c r="D20" i="71"/>
  <c r="P19" i="71"/>
  <c r="Z19" i="71" s="1"/>
  <c r="G19" i="71"/>
  <c r="R19" i="71" s="1"/>
  <c r="AC19" i="71" s="1"/>
  <c r="D19" i="71"/>
  <c r="P18" i="71"/>
  <c r="Z18" i="71" s="1"/>
  <c r="G18" i="71"/>
  <c r="R18" i="71" s="1"/>
  <c r="AC18" i="71" s="1"/>
  <c r="D18" i="71"/>
  <c r="W17" i="71"/>
  <c r="P17" i="71"/>
  <c r="Z17" i="71" s="1"/>
  <c r="G17" i="71"/>
  <c r="R17" i="71" s="1"/>
  <c r="AC17" i="71" s="1"/>
  <c r="D17" i="71"/>
  <c r="P16" i="71"/>
  <c r="X16" i="71" s="1"/>
  <c r="G16" i="71"/>
  <c r="R16" i="71" s="1"/>
  <c r="AC16" i="71" s="1"/>
  <c r="D16" i="71"/>
  <c r="P15" i="71"/>
  <c r="Z15" i="71" s="1"/>
  <c r="G15" i="71"/>
  <c r="R15" i="71" s="1"/>
  <c r="AC15" i="71" s="1"/>
  <c r="D15" i="71"/>
  <c r="Z14" i="71"/>
  <c r="P14" i="71"/>
  <c r="Y14" i="71" s="1"/>
  <c r="G14" i="71"/>
  <c r="R14" i="71" s="1"/>
  <c r="AC14" i="71" s="1"/>
  <c r="D14" i="71"/>
  <c r="P13" i="71"/>
  <c r="Z13" i="71" s="1"/>
  <c r="G13" i="71"/>
  <c r="R13" i="71" s="1"/>
  <c r="AC13" i="71" s="1"/>
  <c r="D13" i="71"/>
  <c r="P12" i="71"/>
  <c r="T12" i="71" s="1"/>
  <c r="G12" i="71"/>
  <c r="R12" i="71" s="1"/>
  <c r="AC12" i="71" s="1"/>
  <c r="D12" i="71"/>
  <c r="P11" i="71"/>
  <c r="T11" i="71" s="1"/>
  <c r="G11" i="71"/>
  <c r="R11" i="71" s="1"/>
  <c r="AC11" i="71" s="1"/>
  <c r="D11" i="71"/>
  <c r="P10" i="71"/>
  <c r="T10" i="71" s="1"/>
  <c r="G10" i="71"/>
  <c r="R10" i="71" s="1"/>
  <c r="AC10" i="71" s="1"/>
  <c r="D10" i="71"/>
  <c r="P9" i="71"/>
  <c r="T9" i="71" s="1"/>
  <c r="G9" i="71"/>
  <c r="R9" i="71" s="1"/>
  <c r="AC9" i="71" s="1"/>
  <c r="D9" i="71"/>
  <c r="P8" i="71"/>
  <c r="T8" i="71" s="1"/>
  <c r="G8" i="71"/>
  <c r="R8" i="71" s="1"/>
  <c r="AC8" i="71" s="1"/>
  <c r="D8" i="71"/>
  <c r="P7" i="71"/>
  <c r="U7" i="71" s="1"/>
  <c r="G7" i="71"/>
  <c r="R7" i="71" s="1"/>
  <c r="AC7" i="71" s="1"/>
  <c r="D7" i="71"/>
  <c r="AK4" i="71"/>
  <c r="AJ4" i="71"/>
  <c r="Z4" i="71"/>
  <c r="Y4" i="71"/>
  <c r="X4" i="71"/>
  <c r="AI4" i="71" s="1"/>
  <c r="W4" i="71"/>
  <c r="AH4" i="71" s="1"/>
  <c r="V4" i="71"/>
  <c r="AG4" i="71" s="1"/>
  <c r="U4" i="71"/>
  <c r="AF4" i="71" s="1"/>
  <c r="T4" i="71"/>
  <c r="AE4" i="71" s="1"/>
  <c r="S4" i="71"/>
  <c r="AD4" i="71" s="1"/>
  <c r="R4" i="71"/>
  <c r="AC4" i="71" s="1"/>
  <c r="B4" i="71"/>
  <c r="B4" i="36"/>
  <c r="D8" i="36"/>
  <c r="D9" i="36"/>
  <c r="D10" i="36"/>
  <c r="D11" i="36"/>
  <c r="D12" i="36"/>
  <c r="D13" i="36"/>
  <c r="D14" i="36"/>
  <c r="D15" i="36"/>
  <c r="D16" i="36"/>
  <c r="D17" i="36"/>
  <c r="D18" i="36"/>
  <c r="D19" i="36"/>
  <c r="D20" i="36"/>
  <c r="D21" i="36"/>
  <c r="D22" i="36"/>
  <c r="D23" i="36"/>
  <c r="D24" i="36"/>
  <c r="D25" i="36"/>
  <c r="D26" i="36"/>
  <c r="D27" i="36"/>
  <c r="D28" i="36"/>
  <c r="D29" i="36"/>
  <c r="D30" i="36"/>
  <c r="D31" i="36"/>
  <c r="D7" i="36"/>
  <c r="E8" i="36" s="1"/>
  <c r="V19" i="2"/>
  <c r="V10" i="71" l="1"/>
  <c r="AG10" i="71" s="1"/>
  <c r="W9" i="71"/>
  <c r="W11" i="71"/>
  <c r="S25" i="71"/>
  <c r="S27" i="71"/>
  <c r="S29" i="71"/>
  <c r="AA29" i="71" s="1"/>
  <c r="X8" i="72"/>
  <c r="X10" i="72"/>
  <c r="X12" i="72"/>
  <c r="U24" i="72"/>
  <c r="S31" i="72"/>
  <c r="Z32" i="72"/>
  <c r="X7" i="71"/>
  <c r="X8" i="71"/>
  <c r="X9" i="71"/>
  <c r="X10" i="71"/>
  <c r="X11" i="71"/>
  <c r="T13" i="71"/>
  <c r="S14" i="71"/>
  <c r="AK14" i="71" s="1"/>
  <c r="V22" i="71"/>
  <c r="T25" i="71"/>
  <c r="T27" i="71"/>
  <c r="T29" i="71"/>
  <c r="S31" i="71"/>
  <c r="AA31" i="71" s="1"/>
  <c r="X32" i="71"/>
  <c r="AI32" i="71" s="1"/>
  <c r="Z8" i="72"/>
  <c r="Z10" i="72"/>
  <c r="Z12" i="72"/>
  <c r="W24" i="72"/>
  <c r="S27" i="72"/>
  <c r="AA27" i="72" s="1"/>
  <c r="U31" i="72"/>
  <c r="V7" i="71"/>
  <c r="V11" i="71"/>
  <c r="W7" i="71"/>
  <c r="Y10" i="71"/>
  <c r="AJ10" i="71" s="1"/>
  <c r="X24" i="72"/>
  <c r="W8" i="71"/>
  <c r="W10" i="71"/>
  <c r="S13" i="71"/>
  <c r="Y8" i="71"/>
  <c r="Y11" i="71"/>
  <c r="AJ11" i="71" s="1"/>
  <c r="V25" i="71"/>
  <c r="U27" i="72"/>
  <c r="Z7" i="71"/>
  <c r="Z8" i="71"/>
  <c r="Z9" i="71"/>
  <c r="Z10" i="71"/>
  <c r="AK10" i="71" s="1"/>
  <c r="Z11" i="71"/>
  <c r="V13" i="71"/>
  <c r="AG13" i="71" s="1"/>
  <c r="U14" i="71"/>
  <c r="V31" i="71"/>
  <c r="X27" i="72"/>
  <c r="X31" i="72"/>
  <c r="AI31" i="72" s="1"/>
  <c r="Y7" i="71"/>
  <c r="Y9" i="71"/>
  <c r="U13" i="71"/>
  <c r="AF13" i="71" s="1"/>
  <c r="T14" i="71"/>
  <c r="V27" i="71"/>
  <c r="V29" i="71"/>
  <c r="T31" i="71"/>
  <c r="W31" i="72"/>
  <c r="W13" i="71"/>
  <c r="V14" i="71"/>
  <c r="W31" i="71"/>
  <c r="S23" i="72"/>
  <c r="AD23" i="72" s="1"/>
  <c r="AL23" i="72" s="1"/>
  <c r="V9" i="71"/>
  <c r="V8" i="71"/>
  <c r="X13" i="71"/>
  <c r="Y13" i="71"/>
  <c r="X14" i="71"/>
  <c r="AI14" i="71" s="1"/>
  <c r="S26" i="71"/>
  <c r="S28" i="71"/>
  <c r="S30" i="71"/>
  <c r="AK32" i="71"/>
  <c r="X7" i="72"/>
  <c r="X9" i="72"/>
  <c r="X11" i="72"/>
  <c r="X13" i="72"/>
  <c r="W23" i="72"/>
  <c r="X25" i="72"/>
  <c r="U30" i="72"/>
  <c r="U33" i="72"/>
  <c r="W14" i="71"/>
  <c r="AH14" i="71" s="1"/>
  <c r="E78" i="71"/>
  <c r="T26" i="71"/>
  <c r="T28" i="71"/>
  <c r="T30" i="71"/>
  <c r="Z7" i="72"/>
  <c r="Z9" i="72"/>
  <c r="Z11" i="72"/>
  <c r="AK11" i="72" s="1"/>
  <c r="Z13" i="72"/>
  <c r="X23" i="72"/>
  <c r="W30" i="72"/>
  <c r="S32" i="72"/>
  <c r="AD32" i="72" s="1"/>
  <c r="AL32" i="72" s="1"/>
  <c r="V33" i="72"/>
  <c r="S7" i="71"/>
  <c r="S8" i="71"/>
  <c r="S9" i="71"/>
  <c r="AE9" i="71" s="1"/>
  <c r="S10" i="71"/>
  <c r="S11" i="71"/>
  <c r="AE11" i="71" s="1"/>
  <c r="W30" i="71"/>
  <c r="U32" i="72"/>
  <c r="Y33" i="72"/>
  <c r="AJ33" i="72" s="1"/>
  <c r="U8" i="71"/>
  <c r="U9" i="71"/>
  <c r="U10" i="71"/>
  <c r="U11" i="71"/>
  <c r="AF32" i="71"/>
  <c r="W32" i="72"/>
  <c r="AH32" i="72" s="1"/>
  <c r="H2" i="72"/>
  <c r="N3" i="2"/>
  <c r="H2" i="71"/>
  <c r="U14" i="72"/>
  <c r="X14" i="72"/>
  <c r="T19" i="72"/>
  <c r="V19" i="72"/>
  <c r="Z15" i="72"/>
  <c r="AJ17" i="72"/>
  <c r="X17" i="72"/>
  <c r="U26" i="72"/>
  <c r="V16" i="72"/>
  <c r="Z17" i="72"/>
  <c r="X19" i="72"/>
  <c r="V21" i="72"/>
  <c r="X26" i="72"/>
  <c r="U28" i="72"/>
  <c r="Y16" i="72"/>
  <c r="W21" i="72"/>
  <c r="W28" i="72"/>
  <c r="S25" i="72"/>
  <c r="X28" i="72"/>
  <c r="U25" i="72"/>
  <c r="W25" i="72"/>
  <c r="T17" i="72"/>
  <c r="S20" i="72"/>
  <c r="U22" i="72"/>
  <c r="W27" i="72"/>
  <c r="S26" i="72"/>
  <c r="AA26" i="72" s="1"/>
  <c r="W19" i="72"/>
  <c r="AJ19" i="72" s="1"/>
  <c r="T21" i="72"/>
  <c r="AA21" i="72" s="1"/>
  <c r="W26" i="72"/>
  <c r="S28" i="72"/>
  <c r="AA28" i="72" s="1"/>
  <c r="E77" i="72"/>
  <c r="E78" i="72"/>
  <c r="AF31" i="72"/>
  <c r="AJ8" i="72"/>
  <c r="AF33" i="72"/>
  <c r="AH33" i="72"/>
  <c r="AE31" i="72"/>
  <c r="AD31" i="72"/>
  <c r="AL31" i="72" s="1"/>
  <c r="AF9" i="72"/>
  <c r="AJ9" i="72"/>
  <c r="E8" i="72"/>
  <c r="E9" i="72" s="1"/>
  <c r="E10" i="72" s="1"/>
  <c r="E11" i="72" s="1"/>
  <c r="E12" i="72" s="1"/>
  <c r="E13" i="72" s="1"/>
  <c r="E14" i="72" s="1"/>
  <c r="E15" i="72" s="1"/>
  <c r="E16" i="72" s="1"/>
  <c r="E17" i="72" s="1"/>
  <c r="E18" i="72" s="1"/>
  <c r="E19" i="72" s="1"/>
  <c r="E20" i="72" s="1"/>
  <c r="T20" i="72"/>
  <c r="U21" i="72"/>
  <c r="V22" i="72"/>
  <c r="V23" i="72"/>
  <c r="V24" i="72"/>
  <c r="V25" i="72"/>
  <c r="V26" i="72"/>
  <c r="V27" i="72"/>
  <c r="V28" i="72"/>
  <c r="V29" i="72"/>
  <c r="V30" i="72"/>
  <c r="V31" i="72"/>
  <c r="X32" i="72"/>
  <c r="Z33" i="72"/>
  <c r="S18" i="72"/>
  <c r="U20" i="72"/>
  <c r="B81" i="72"/>
  <c r="T18" i="72"/>
  <c r="V20" i="72"/>
  <c r="E81" i="72"/>
  <c r="S16" i="72"/>
  <c r="U18" i="72"/>
  <c r="W20" i="72"/>
  <c r="X21" i="72"/>
  <c r="Y22" i="72"/>
  <c r="AF22" i="72" s="1"/>
  <c r="Y23" i="72"/>
  <c r="Y24" i="72"/>
  <c r="AE24" i="72" s="1"/>
  <c r="Y25" i="72"/>
  <c r="Y26" i="72"/>
  <c r="AI26" i="72" s="1"/>
  <c r="Y27" i="72"/>
  <c r="Y28" i="72"/>
  <c r="Y29" i="72"/>
  <c r="AD29" i="72" s="1"/>
  <c r="AL29" i="72" s="1"/>
  <c r="Y30" i="72"/>
  <c r="AF30" i="72" s="1"/>
  <c r="Y31" i="72"/>
  <c r="H81" i="72"/>
  <c r="S7" i="72"/>
  <c r="S8" i="72"/>
  <c r="AK8" i="72" s="1"/>
  <c r="S9" i="72"/>
  <c r="S10" i="72"/>
  <c r="AF10" i="72" s="1"/>
  <c r="S11" i="72"/>
  <c r="AJ11" i="72" s="1"/>
  <c r="S12" i="72"/>
  <c r="AI12" i="72" s="1"/>
  <c r="S13" i="72"/>
  <c r="AI13" i="72" s="1"/>
  <c r="S14" i="72"/>
  <c r="S15" i="72"/>
  <c r="T16" i="72"/>
  <c r="V18" i="72"/>
  <c r="X20" i="72"/>
  <c r="Y21" i="72"/>
  <c r="Z22" i="72"/>
  <c r="Z23" i="72"/>
  <c r="Z24" i="72"/>
  <c r="AK24" i="72" s="1"/>
  <c r="Z25" i="72"/>
  <c r="Z26" i="72"/>
  <c r="Z27" i="72"/>
  <c r="Z28" i="72"/>
  <c r="Z29" i="72"/>
  <c r="Z30" i="72"/>
  <c r="Z31" i="72"/>
  <c r="B82" i="72"/>
  <c r="T7" i="72"/>
  <c r="AE7" i="72" s="1"/>
  <c r="T8" i="72"/>
  <c r="AE8" i="72" s="1"/>
  <c r="T9" i="72"/>
  <c r="AE9" i="72" s="1"/>
  <c r="T10" i="72"/>
  <c r="AE10" i="72" s="1"/>
  <c r="T11" i="72"/>
  <c r="AE11" i="72" s="1"/>
  <c r="T12" i="72"/>
  <c r="AE12" i="72" s="1"/>
  <c r="T13" i="72"/>
  <c r="AE13" i="72" s="1"/>
  <c r="T14" i="72"/>
  <c r="AE14" i="72" s="1"/>
  <c r="T15" i="72"/>
  <c r="U16" i="72"/>
  <c r="W18" i="72"/>
  <c r="Y20" i="72"/>
  <c r="Z21" i="72"/>
  <c r="AA22" i="72"/>
  <c r="AA24" i="72"/>
  <c r="AA25" i="72"/>
  <c r="AA29" i="72"/>
  <c r="AA30" i="72"/>
  <c r="AA31" i="72"/>
  <c r="S33" i="72"/>
  <c r="E82" i="72"/>
  <c r="U15" i="72"/>
  <c r="X18" i="72"/>
  <c r="H82" i="72"/>
  <c r="V7" i="72"/>
  <c r="V8" i="72"/>
  <c r="AG8" i="72" s="1"/>
  <c r="V9" i="72"/>
  <c r="AG9" i="72" s="1"/>
  <c r="V10" i="72"/>
  <c r="AG10" i="72" s="1"/>
  <c r="V11" i="72"/>
  <c r="V12" i="72"/>
  <c r="V13" i="72"/>
  <c r="V14" i="72"/>
  <c r="V15" i="72"/>
  <c r="W16" i="72"/>
  <c r="Y18" i="72"/>
  <c r="B83" i="72"/>
  <c r="W7" i="72"/>
  <c r="AH7" i="72" s="1"/>
  <c r="W8" i="72"/>
  <c r="AH8" i="72" s="1"/>
  <c r="W9" i="72"/>
  <c r="AH9" i="72" s="1"/>
  <c r="W10" i="72"/>
  <c r="AH10" i="72" s="1"/>
  <c r="W11" i="72"/>
  <c r="W12" i="72"/>
  <c r="W13" i="72"/>
  <c r="W14" i="72"/>
  <c r="W15" i="72"/>
  <c r="X16" i="72"/>
  <c r="E83" i="72"/>
  <c r="H83" i="72"/>
  <c r="X15" i="72"/>
  <c r="Y19" i="71"/>
  <c r="E83" i="71"/>
  <c r="X18" i="71"/>
  <c r="S15" i="71"/>
  <c r="W16" i="71"/>
  <c r="S21" i="71"/>
  <c r="W12" i="71"/>
  <c r="T15" i="71"/>
  <c r="Y16" i="71"/>
  <c r="T21" i="71"/>
  <c r="S23" i="71"/>
  <c r="X12" i="71"/>
  <c r="U15" i="71"/>
  <c r="Z16" i="71"/>
  <c r="U21" i="71"/>
  <c r="T23" i="71"/>
  <c r="V23" i="71"/>
  <c r="V15" i="71"/>
  <c r="Y12" i="71"/>
  <c r="V21" i="71"/>
  <c r="Z12" i="71"/>
  <c r="W15" i="71"/>
  <c r="X15" i="71"/>
  <c r="H83" i="71"/>
  <c r="V16" i="71"/>
  <c r="Y15" i="71"/>
  <c r="S12" i="71"/>
  <c r="AE12" i="71" s="1"/>
  <c r="U12" i="71"/>
  <c r="S24" i="71"/>
  <c r="AA24" i="71" s="1"/>
  <c r="V12" i="71"/>
  <c r="S22" i="71"/>
  <c r="T22" i="71"/>
  <c r="T24" i="71"/>
  <c r="E77" i="71"/>
  <c r="AG28" i="71"/>
  <c r="AE31" i="71"/>
  <c r="AJ33" i="71"/>
  <c r="AG33" i="71"/>
  <c r="AD33" i="71"/>
  <c r="AL33" i="71" s="1"/>
  <c r="AA33" i="71"/>
  <c r="E8" i="71"/>
  <c r="E9" i="71" s="1"/>
  <c r="E10" i="71" s="1"/>
  <c r="E11" i="71" s="1"/>
  <c r="E12" i="71" s="1"/>
  <c r="E13" i="71" s="1"/>
  <c r="E14" i="71" s="1"/>
  <c r="E15" i="71" s="1"/>
  <c r="E16" i="71" s="1"/>
  <c r="E17" i="71" s="1"/>
  <c r="E18" i="71" s="1"/>
  <c r="E19" i="71" s="1"/>
  <c r="E20" i="71" s="1"/>
  <c r="T20" i="71"/>
  <c r="T19" i="71"/>
  <c r="U20" i="71"/>
  <c r="W24" i="71"/>
  <c r="W25" i="71"/>
  <c r="W27" i="71"/>
  <c r="W28" i="71"/>
  <c r="W29" i="71"/>
  <c r="B81" i="71"/>
  <c r="AD13" i="71"/>
  <c r="AL13" i="71" s="1"/>
  <c r="S17" i="71"/>
  <c r="T18" i="71"/>
  <c r="U19" i="71"/>
  <c r="V20" i="71"/>
  <c r="W21" i="71"/>
  <c r="X22" i="71"/>
  <c r="X23" i="71"/>
  <c r="X24" i="71"/>
  <c r="X25" i="71"/>
  <c r="X26" i="71"/>
  <c r="X27" i="71"/>
  <c r="X28" i="71"/>
  <c r="X29" i="71"/>
  <c r="X30" i="71"/>
  <c r="X31" i="71"/>
  <c r="E81" i="71"/>
  <c r="S18" i="71"/>
  <c r="W23" i="71"/>
  <c r="W26" i="71"/>
  <c r="S16" i="71"/>
  <c r="T17" i="71"/>
  <c r="U18" i="71"/>
  <c r="V19" i="71"/>
  <c r="W20" i="71"/>
  <c r="X21" i="71"/>
  <c r="Y22" i="71"/>
  <c r="AJ22" i="71" s="1"/>
  <c r="Y23" i="71"/>
  <c r="AJ23" i="71" s="1"/>
  <c r="Y24" i="71"/>
  <c r="Y25" i="71"/>
  <c r="AJ25" i="71" s="1"/>
  <c r="Y26" i="71"/>
  <c r="AJ26" i="71" s="1"/>
  <c r="Y27" i="71"/>
  <c r="AJ27" i="71" s="1"/>
  <c r="Y28" i="71"/>
  <c r="AJ28" i="71" s="1"/>
  <c r="Y29" i="71"/>
  <c r="Y30" i="71"/>
  <c r="AJ30" i="71" s="1"/>
  <c r="Y31" i="71"/>
  <c r="AA32" i="71"/>
  <c r="H81" i="71"/>
  <c r="S19" i="71"/>
  <c r="Z22" i="71"/>
  <c r="Z23" i="71"/>
  <c r="Z24" i="71"/>
  <c r="Z25" i="71"/>
  <c r="AK25" i="71" s="1"/>
  <c r="Z26" i="71"/>
  <c r="AK26" i="71" s="1"/>
  <c r="Z27" i="71"/>
  <c r="Z28" i="71"/>
  <c r="Z29" i="71"/>
  <c r="Z30" i="71"/>
  <c r="Z31" i="71"/>
  <c r="B82" i="71"/>
  <c r="W22" i="71"/>
  <c r="T16" i="71"/>
  <c r="U17" i="71"/>
  <c r="V18" i="71"/>
  <c r="W19" i="71"/>
  <c r="X20" i="71"/>
  <c r="Y21" i="71"/>
  <c r="T7" i="71"/>
  <c r="U16" i="71"/>
  <c r="V17" i="71"/>
  <c r="W18" i="71"/>
  <c r="X19" i="71"/>
  <c r="Y20" i="71"/>
  <c r="AA22" i="71"/>
  <c r="AA23" i="71"/>
  <c r="AA25" i="71"/>
  <c r="AA26" i="71"/>
  <c r="AA27" i="71"/>
  <c r="AA28" i="71"/>
  <c r="AA30" i="71"/>
  <c r="AD32" i="71"/>
  <c r="AL32" i="71" s="1"/>
  <c r="E82" i="71"/>
  <c r="AH9" i="71"/>
  <c r="AH13" i="71"/>
  <c r="Z20" i="71"/>
  <c r="H82" i="71"/>
  <c r="AH10" i="71"/>
  <c r="X17" i="71"/>
  <c r="Y18" i="71"/>
  <c r="B83" i="71"/>
  <c r="Y17" i="71"/>
  <c r="E9" i="36"/>
  <c r="E10" i="36" s="1"/>
  <c r="E11" i="36" s="1"/>
  <c r="E12" i="36" s="1"/>
  <c r="E13" i="36" s="1"/>
  <c r="E14" i="36" s="1"/>
  <c r="E15" i="36" s="1"/>
  <c r="E16" i="36" s="1"/>
  <c r="E17" i="36" s="1"/>
  <c r="E18" i="36" s="1"/>
  <c r="E19" i="36" s="1"/>
  <c r="E20" i="36" s="1"/>
  <c r="N51" i="2"/>
  <c r="AD8" i="71" l="1"/>
  <c r="AL8" i="71" s="1"/>
  <c r="AA8" i="71"/>
  <c r="AE29" i="71"/>
  <c r="AJ8" i="71"/>
  <c r="AH11" i="71"/>
  <c r="AE25" i="71"/>
  <c r="AG7" i="72"/>
  <c r="AA23" i="72"/>
  <c r="AK18" i="72"/>
  <c r="AF11" i="71"/>
  <c r="AG14" i="71"/>
  <c r="AE13" i="71"/>
  <c r="AA13" i="71"/>
  <c r="AI10" i="71"/>
  <c r="AF26" i="72"/>
  <c r="AF25" i="72"/>
  <c r="AJ24" i="71"/>
  <c r="AF29" i="71"/>
  <c r="AK22" i="72"/>
  <c r="AI23" i="72"/>
  <c r="AD24" i="72"/>
  <c r="AL24" i="72" s="1"/>
  <c r="AF10" i="71"/>
  <c r="AE10" i="71"/>
  <c r="AF14" i="71"/>
  <c r="AI9" i="71"/>
  <c r="AD7" i="71"/>
  <c r="AL7" i="71" s="1"/>
  <c r="AA7" i="71"/>
  <c r="AI11" i="71"/>
  <c r="AH7" i="71"/>
  <c r="AI7" i="72"/>
  <c r="AI32" i="72"/>
  <c r="AG19" i="72"/>
  <c r="AF9" i="71"/>
  <c r="AG32" i="72"/>
  <c r="AI8" i="71"/>
  <c r="AD19" i="72"/>
  <c r="AF8" i="71"/>
  <c r="AK11" i="71"/>
  <c r="AI7" i="71"/>
  <c r="AK12" i="71"/>
  <c r="AA32" i="72"/>
  <c r="AK32" i="72"/>
  <c r="AD14" i="71"/>
  <c r="AL14" i="71" s="1"/>
  <c r="AG22" i="71"/>
  <c r="AE33" i="72"/>
  <c r="AF32" i="72"/>
  <c r="AJ13" i="71"/>
  <c r="AK9" i="71"/>
  <c r="AJ14" i="71"/>
  <c r="AI29" i="72"/>
  <c r="AJ31" i="71"/>
  <c r="AK29" i="72"/>
  <c r="AF7" i="72"/>
  <c r="AI33" i="72"/>
  <c r="AI13" i="71"/>
  <c r="AK8" i="71"/>
  <c r="AG11" i="71"/>
  <c r="AK13" i="71"/>
  <c r="AI26" i="71"/>
  <c r="AD11" i="71"/>
  <c r="AL11" i="71" s="1"/>
  <c r="AA11" i="71"/>
  <c r="AG8" i="71"/>
  <c r="AK7" i="71"/>
  <c r="AG7" i="71"/>
  <c r="AJ32" i="72"/>
  <c r="AH8" i="71"/>
  <c r="AE7" i="71"/>
  <c r="AK28" i="71"/>
  <c r="AJ29" i="71"/>
  <c r="AI25" i="71"/>
  <c r="AH29" i="71"/>
  <c r="AE15" i="71"/>
  <c r="AH11" i="72"/>
  <c r="AG11" i="72"/>
  <c r="AK27" i="72"/>
  <c r="AA17" i="72"/>
  <c r="AD10" i="71"/>
  <c r="AL10" i="71" s="1"/>
  <c r="AA10" i="71"/>
  <c r="AG9" i="71"/>
  <c r="AJ9" i="71"/>
  <c r="AE32" i="72"/>
  <c r="AK27" i="71"/>
  <c r="AD9" i="71"/>
  <c r="AL9" i="71" s="1"/>
  <c r="AA9" i="71"/>
  <c r="AE8" i="71"/>
  <c r="AJ7" i="71"/>
  <c r="AE14" i="71"/>
  <c r="AA14" i="71"/>
  <c r="AF7" i="71"/>
  <c r="E21" i="36"/>
  <c r="E22" i="36" s="1"/>
  <c r="E23" i="36" s="1"/>
  <c r="E24" i="36" s="1"/>
  <c r="E25" i="36" s="1"/>
  <c r="E26" i="36" s="1"/>
  <c r="E27" i="36" s="1"/>
  <c r="E28" i="36" s="1"/>
  <c r="E29" i="36" s="1"/>
  <c r="E30" i="36" s="1"/>
  <c r="E31" i="36" s="1"/>
  <c r="AF17" i="72"/>
  <c r="AK21" i="72"/>
  <c r="AH19" i="72"/>
  <c r="AH17" i="72"/>
  <c r="AE21" i="72"/>
  <c r="AG21" i="72"/>
  <c r="AE17" i="72"/>
  <c r="AD21" i="72"/>
  <c r="AD22" i="72"/>
  <c r="AL22" i="72" s="1"/>
  <c r="AE23" i="72"/>
  <c r="AG17" i="72"/>
  <c r="AG23" i="72"/>
  <c r="AK20" i="72"/>
  <c r="AD17" i="72"/>
  <c r="AE22" i="72"/>
  <c r="AE15" i="72"/>
  <c r="AK16" i="72"/>
  <c r="AF19" i="72"/>
  <c r="AI14" i="72"/>
  <c r="AE28" i="72"/>
  <c r="AG20" i="72"/>
  <c r="AI24" i="72"/>
  <c r="AK26" i="72"/>
  <c r="AE18" i="72"/>
  <c r="AE19" i="72"/>
  <c r="AK19" i="72"/>
  <c r="AK17" i="72"/>
  <c r="AG25" i="72"/>
  <c r="AK23" i="72"/>
  <c r="AA19" i="72"/>
  <c r="AJ27" i="72"/>
  <c r="AH27" i="72"/>
  <c r="AG27" i="72"/>
  <c r="AI30" i="72"/>
  <c r="AE27" i="72"/>
  <c r="AK25" i="72"/>
  <c r="AD11" i="72"/>
  <c r="AL11" i="72" s="1"/>
  <c r="AA11" i="72"/>
  <c r="AH26" i="72"/>
  <c r="AJ26" i="72"/>
  <c r="AG26" i="72"/>
  <c r="AF13" i="72"/>
  <c r="AE29" i="72"/>
  <c r="AD27" i="72"/>
  <c r="AL27" i="72" s="1"/>
  <c r="AJ14" i="72"/>
  <c r="AD28" i="72"/>
  <c r="AL28" i="72" s="1"/>
  <c r="AH25" i="72"/>
  <c r="AJ25" i="72"/>
  <c r="AF27" i="72"/>
  <c r="AD12" i="72"/>
  <c r="AL12" i="72" s="1"/>
  <c r="AA12" i="72"/>
  <c r="AG24" i="72"/>
  <c r="AI25" i="72"/>
  <c r="AH16" i="72"/>
  <c r="AD8" i="72"/>
  <c r="AL8" i="72" s="1"/>
  <c r="AA8" i="72"/>
  <c r="AF20" i="72"/>
  <c r="AK14" i="72"/>
  <c r="AH14" i="72"/>
  <c r="AG15" i="72"/>
  <c r="AJ21" i="72"/>
  <c r="AD7" i="72"/>
  <c r="AL7" i="72" s="1"/>
  <c r="AA7" i="72"/>
  <c r="AJ22" i="72"/>
  <c r="AH22" i="72"/>
  <c r="AG22" i="72"/>
  <c r="AE26" i="72"/>
  <c r="AD20" i="72"/>
  <c r="AI28" i="72"/>
  <c r="AK12" i="72"/>
  <c r="AJ12" i="72"/>
  <c r="AD26" i="72"/>
  <c r="AL26" i="72" s="1"/>
  <c r="AD10" i="72"/>
  <c r="AL10" i="72" s="1"/>
  <c r="AA10" i="72"/>
  <c r="AF15" i="72"/>
  <c r="AG14" i="72"/>
  <c r="AJ20" i="72"/>
  <c r="AK33" i="72"/>
  <c r="AF21" i="72"/>
  <c r="AK7" i="72"/>
  <c r="AI11" i="72"/>
  <c r="AI8" i="72"/>
  <c r="AD25" i="72"/>
  <c r="AL25" i="72" s="1"/>
  <c r="AK10" i="72"/>
  <c r="AJ18" i="72"/>
  <c r="AD9" i="72"/>
  <c r="AL9" i="72" s="1"/>
  <c r="AA9" i="72"/>
  <c r="AH15" i="72"/>
  <c r="AA18" i="72"/>
  <c r="AD18" i="72"/>
  <c r="AH13" i="72"/>
  <c r="AG33" i="72"/>
  <c r="AD33" i="72"/>
  <c r="AL33" i="72" s="1"/>
  <c r="AA33" i="72"/>
  <c r="AH12" i="72"/>
  <c r="AG13" i="72"/>
  <c r="AH18" i="72"/>
  <c r="AK31" i="72"/>
  <c r="AG18" i="72"/>
  <c r="AH20" i="72"/>
  <c r="AE20" i="72"/>
  <c r="AI22" i="72"/>
  <c r="AF11" i="72"/>
  <c r="AH21" i="72"/>
  <c r="AI10" i="72"/>
  <c r="AE25" i="72"/>
  <c r="AK13" i="72"/>
  <c r="AA20" i="72"/>
  <c r="AH24" i="72"/>
  <c r="AJ24" i="72"/>
  <c r="AJ23" i="72"/>
  <c r="AH23" i="72"/>
  <c r="AG12" i="72"/>
  <c r="AF16" i="72"/>
  <c r="AK30" i="72"/>
  <c r="AE16" i="72"/>
  <c r="AJ31" i="72"/>
  <c r="AH31" i="72"/>
  <c r="AF18" i="72"/>
  <c r="AG31" i="72"/>
  <c r="AJ7" i="72"/>
  <c r="AF12" i="72"/>
  <c r="AF23" i="72"/>
  <c r="AK9" i="72"/>
  <c r="AD15" i="72"/>
  <c r="AA15" i="72"/>
  <c r="AH30" i="72"/>
  <c r="AJ30" i="72"/>
  <c r="AA16" i="72"/>
  <c r="AD16" i="72"/>
  <c r="AG30" i="72"/>
  <c r="E21" i="72"/>
  <c r="E22" i="72" s="1"/>
  <c r="E23" i="72" s="1"/>
  <c r="C71" i="72"/>
  <c r="C70" i="72"/>
  <c r="C69" i="72"/>
  <c r="AI9" i="72"/>
  <c r="AE30" i="72"/>
  <c r="AJ16" i="72"/>
  <c r="AF28" i="72"/>
  <c r="AF24" i="72"/>
  <c r="AK28" i="72"/>
  <c r="AD14" i="72"/>
  <c r="AA14" i="72"/>
  <c r="AJ29" i="72"/>
  <c r="AH29" i="72"/>
  <c r="AG29" i="72"/>
  <c r="AF29" i="72"/>
  <c r="AJ10" i="72"/>
  <c r="AF8" i="72"/>
  <c r="AD30" i="72"/>
  <c r="AL30" i="72" s="1"/>
  <c r="AG16" i="72"/>
  <c r="AK15" i="72"/>
  <c r="AD13" i="72"/>
  <c r="AL13" i="72" s="1"/>
  <c r="AA13" i="72"/>
  <c r="AH28" i="72"/>
  <c r="AJ28" i="72"/>
  <c r="AG28" i="72"/>
  <c r="AI27" i="72"/>
  <c r="AJ15" i="72"/>
  <c r="AF14" i="72"/>
  <c r="AJ13" i="72"/>
  <c r="AA21" i="71"/>
  <c r="AJ21" i="71"/>
  <c r="AF15" i="71"/>
  <c r="AH12" i="71"/>
  <c r="AA20" i="71"/>
  <c r="AJ15" i="71"/>
  <c r="AH15" i="71"/>
  <c r="AK15" i="71"/>
  <c r="AD15" i="71"/>
  <c r="AA15" i="71"/>
  <c r="AI12" i="71"/>
  <c r="AJ19" i="71"/>
  <c r="AF18" i="71"/>
  <c r="AI24" i="71"/>
  <c r="AG12" i="71"/>
  <c r="AK20" i="71"/>
  <c r="AI23" i="71"/>
  <c r="AJ12" i="71"/>
  <c r="AJ17" i="71"/>
  <c r="AK24" i="71"/>
  <c r="AH23" i="71"/>
  <c r="AG15" i="71"/>
  <c r="AK23" i="71"/>
  <c r="AF12" i="71"/>
  <c r="AD12" i="71"/>
  <c r="AL12" i="71" s="1"/>
  <c r="AA12" i="71"/>
  <c r="AK19" i="71"/>
  <c r="AG30" i="71"/>
  <c r="AE17" i="71"/>
  <c r="AE30" i="71"/>
  <c r="AF30" i="71"/>
  <c r="AE23" i="71"/>
  <c r="AG26" i="71"/>
  <c r="AA16" i="71"/>
  <c r="AD16" i="71"/>
  <c r="AD30" i="71"/>
  <c r="AL30" i="71" s="1"/>
  <c r="AD21" i="71"/>
  <c r="AH19" i="71"/>
  <c r="AH26" i="71"/>
  <c r="AH28" i="71"/>
  <c r="AE26" i="71"/>
  <c r="AD28" i="71"/>
  <c r="AL28" i="71" s="1"/>
  <c r="AF26" i="71"/>
  <c r="AF31" i="71"/>
  <c r="AF27" i="71"/>
  <c r="AI22" i="71"/>
  <c r="AH27" i="71"/>
  <c r="AE24" i="71"/>
  <c r="AD26" i="71"/>
  <c r="AL26" i="71" s="1"/>
  <c r="AF24" i="71"/>
  <c r="AJ16" i="71"/>
  <c r="AF25" i="71"/>
  <c r="AF28" i="71"/>
  <c r="AG18" i="71"/>
  <c r="AF17" i="71"/>
  <c r="AD18" i="71"/>
  <c r="AA18" i="71"/>
  <c r="AE21" i="71"/>
  <c r="AH21" i="71"/>
  <c r="AH25" i="71"/>
  <c r="AE22" i="71"/>
  <c r="AD24" i="71"/>
  <c r="AL24" i="71" s="1"/>
  <c r="AF22" i="71"/>
  <c r="AH31" i="71"/>
  <c r="AF23" i="71"/>
  <c r="AE28" i="71"/>
  <c r="AE16" i="71"/>
  <c r="AK22" i="71"/>
  <c r="AG20" i="71"/>
  <c r="AH24" i="71"/>
  <c r="AG23" i="71"/>
  <c r="AD22" i="71"/>
  <c r="AL22" i="71" s="1"/>
  <c r="AG27" i="71"/>
  <c r="AG21" i="71"/>
  <c r="AJ18" i="71"/>
  <c r="AJ20" i="71"/>
  <c r="AH22" i="71"/>
  <c r="AI31" i="71"/>
  <c r="AF19" i="71"/>
  <c r="AF20" i="71"/>
  <c r="AE27" i="71"/>
  <c r="AK17" i="71"/>
  <c r="AD20" i="71"/>
  <c r="AD31" i="71"/>
  <c r="AL31" i="71" s="1"/>
  <c r="AH16" i="71"/>
  <c r="AE19" i="71"/>
  <c r="AF21" i="71"/>
  <c r="AH17" i="71"/>
  <c r="AG16" i="71"/>
  <c r="AH18" i="71"/>
  <c r="AK31" i="71"/>
  <c r="AI29" i="71"/>
  <c r="AA17" i="71"/>
  <c r="AD17" i="71"/>
  <c r="AE20" i="71"/>
  <c r="AD25" i="71"/>
  <c r="AL25" i="71" s="1"/>
  <c r="AG31" i="71"/>
  <c r="AD27" i="71"/>
  <c r="AL27" i="71" s="1"/>
  <c r="AH30" i="71"/>
  <c r="AD19" i="71"/>
  <c r="AA19" i="71"/>
  <c r="AE18" i="71"/>
  <c r="AG17" i="71"/>
  <c r="AK30" i="71"/>
  <c r="AH20" i="71"/>
  <c r="AI28" i="71"/>
  <c r="AK16" i="71"/>
  <c r="AG29" i="71"/>
  <c r="AD23" i="71"/>
  <c r="AL23" i="71" s="1"/>
  <c r="AK18" i="71"/>
  <c r="AI30" i="71"/>
  <c r="AF16" i="71"/>
  <c r="AK29" i="71"/>
  <c r="AG19" i="71"/>
  <c r="AI27" i="71"/>
  <c r="E21" i="71"/>
  <c r="E22" i="71" s="1"/>
  <c r="E23" i="71" s="1"/>
  <c r="C71" i="71"/>
  <c r="C69" i="71"/>
  <c r="C70" i="71"/>
  <c r="AD29" i="71"/>
  <c r="AL29" i="71" s="1"/>
  <c r="AG25" i="71"/>
  <c r="AK21" i="71"/>
  <c r="AG24" i="71"/>
  <c r="D13" i="68"/>
  <c r="B4" i="68"/>
  <c r="C99" i="68"/>
  <c r="C98" i="68"/>
  <c r="B79" i="68"/>
  <c r="B78" i="68"/>
  <c r="B77" i="68"/>
  <c r="O34" i="68"/>
  <c r="N34" i="68"/>
  <c r="M34" i="68"/>
  <c r="L34" i="68"/>
  <c r="K34" i="68"/>
  <c r="J34" i="68"/>
  <c r="I34" i="68"/>
  <c r="H34" i="68"/>
  <c r="P33" i="68"/>
  <c r="T33" i="68" s="1"/>
  <c r="G33" i="68"/>
  <c r="R33" i="68" s="1"/>
  <c r="AC33" i="68" s="1"/>
  <c r="D33" i="68"/>
  <c r="Z32" i="68"/>
  <c r="V32" i="68"/>
  <c r="P32" i="68"/>
  <c r="T32" i="68" s="1"/>
  <c r="G32" i="68"/>
  <c r="R32" i="68" s="1"/>
  <c r="AC32" i="68" s="1"/>
  <c r="D32" i="68"/>
  <c r="Z31" i="68"/>
  <c r="X31" i="68"/>
  <c r="W31" i="68"/>
  <c r="U31" i="68"/>
  <c r="P31" i="68"/>
  <c r="T31" i="68" s="1"/>
  <c r="G31" i="68"/>
  <c r="R31" i="68" s="1"/>
  <c r="AC31" i="68" s="1"/>
  <c r="D31" i="68"/>
  <c r="E79" i="68" s="1"/>
  <c r="P30" i="68"/>
  <c r="T30" i="68" s="1"/>
  <c r="G30" i="68"/>
  <c r="R30" i="68" s="1"/>
  <c r="AC30" i="68" s="1"/>
  <c r="D30" i="68"/>
  <c r="Z29" i="68"/>
  <c r="V29" i="68"/>
  <c r="P29" i="68"/>
  <c r="T29" i="68" s="1"/>
  <c r="G29" i="68"/>
  <c r="R29" i="68" s="1"/>
  <c r="AC29" i="68" s="1"/>
  <c r="D29" i="68"/>
  <c r="Z28" i="68"/>
  <c r="X28" i="68"/>
  <c r="W28" i="68"/>
  <c r="U28" i="68"/>
  <c r="P28" i="68"/>
  <c r="T28" i="68" s="1"/>
  <c r="G28" i="68"/>
  <c r="R28" i="68" s="1"/>
  <c r="AC28" i="68" s="1"/>
  <c r="D28" i="68"/>
  <c r="P27" i="68"/>
  <c r="T27" i="68" s="1"/>
  <c r="G27" i="68"/>
  <c r="R27" i="68" s="1"/>
  <c r="AC27" i="68" s="1"/>
  <c r="D27" i="68"/>
  <c r="Z26" i="68"/>
  <c r="V26" i="68"/>
  <c r="P26" i="68"/>
  <c r="T26" i="68" s="1"/>
  <c r="G26" i="68"/>
  <c r="R26" i="68" s="1"/>
  <c r="AC26" i="68" s="1"/>
  <c r="D26" i="68"/>
  <c r="Z25" i="68"/>
  <c r="X25" i="68"/>
  <c r="W25" i="68"/>
  <c r="U25" i="68"/>
  <c r="P25" i="68"/>
  <c r="T25" i="68" s="1"/>
  <c r="G25" i="68"/>
  <c r="R25" i="68" s="1"/>
  <c r="AC25" i="68" s="1"/>
  <c r="D25" i="68"/>
  <c r="P24" i="68"/>
  <c r="T24" i="68" s="1"/>
  <c r="G24" i="68"/>
  <c r="R24" i="68" s="1"/>
  <c r="AC24" i="68" s="1"/>
  <c r="D24" i="68"/>
  <c r="Z23" i="68"/>
  <c r="V23" i="68"/>
  <c r="P23" i="68"/>
  <c r="T23" i="68" s="1"/>
  <c r="G23" i="68"/>
  <c r="R23" i="68" s="1"/>
  <c r="AC23" i="68" s="1"/>
  <c r="D23" i="68"/>
  <c r="Z22" i="68"/>
  <c r="X22" i="68"/>
  <c r="W22" i="68"/>
  <c r="U22" i="68"/>
  <c r="P22" i="68"/>
  <c r="T22" i="68" s="1"/>
  <c r="G22" i="68"/>
  <c r="R22" i="68" s="1"/>
  <c r="AC22" i="68" s="1"/>
  <c r="D22" i="68"/>
  <c r="Z21" i="68"/>
  <c r="AK21" i="68" s="1"/>
  <c r="Y21" i="68"/>
  <c r="AJ21" i="68" s="1"/>
  <c r="X21" i="68"/>
  <c r="V21" i="68"/>
  <c r="S21" i="68"/>
  <c r="AA21" i="68" s="1"/>
  <c r="P21" i="68"/>
  <c r="W21" i="68" s="1"/>
  <c r="AH21" i="68" s="1"/>
  <c r="G21" i="68"/>
  <c r="R21" i="68" s="1"/>
  <c r="AC21" i="68" s="1"/>
  <c r="D21" i="68"/>
  <c r="Z20" i="68"/>
  <c r="W20" i="68"/>
  <c r="T20" i="68"/>
  <c r="P20" i="68"/>
  <c r="Y20" i="68" s="1"/>
  <c r="G20" i="68"/>
  <c r="R20" i="68" s="1"/>
  <c r="AC20" i="68" s="1"/>
  <c r="D20" i="68"/>
  <c r="X19" i="68"/>
  <c r="V19" i="68"/>
  <c r="U19" i="68"/>
  <c r="T19" i="68"/>
  <c r="S19" i="68"/>
  <c r="R19" i="68"/>
  <c r="AC19" i="68" s="1"/>
  <c r="P19" i="68"/>
  <c r="Z19" i="68" s="1"/>
  <c r="G19" i="68"/>
  <c r="D19" i="68"/>
  <c r="P18" i="68"/>
  <c r="G18" i="68"/>
  <c r="R18" i="68" s="1"/>
  <c r="AC18" i="68" s="1"/>
  <c r="D18" i="68"/>
  <c r="P17" i="68"/>
  <c r="U17" i="68" s="1"/>
  <c r="G17" i="68"/>
  <c r="R17" i="68" s="1"/>
  <c r="AC17" i="68" s="1"/>
  <c r="D17" i="68"/>
  <c r="P16" i="68"/>
  <c r="T16" i="68" s="1"/>
  <c r="G16" i="68"/>
  <c r="R16" i="68" s="1"/>
  <c r="AC16" i="68" s="1"/>
  <c r="D16" i="68"/>
  <c r="P15" i="68"/>
  <c r="S15" i="68" s="1"/>
  <c r="AA15" i="68" s="1"/>
  <c r="G15" i="68"/>
  <c r="R15" i="68" s="1"/>
  <c r="AC15" i="68" s="1"/>
  <c r="D15" i="68"/>
  <c r="AC14" i="68"/>
  <c r="P14" i="68"/>
  <c r="S14" i="68" s="1"/>
  <c r="AA14" i="68" s="1"/>
  <c r="G14" i="68"/>
  <c r="R14" i="68" s="1"/>
  <c r="D14" i="68"/>
  <c r="P13" i="68"/>
  <c r="Z13" i="68" s="1"/>
  <c r="G13" i="68"/>
  <c r="R13" i="68" s="1"/>
  <c r="AC13" i="68" s="1"/>
  <c r="P12" i="68"/>
  <c r="G12" i="68"/>
  <c r="R12" i="68" s="1"/>
  <c r="AC12" i="68" s="1"/>
  <c r="D12" i="68"/>
  <c r="P11" i="68"/>
  <c r="G11" i="68"/>
  <c r="R11" i="68" s="1"/>
  <c r="AC11" i="68" s="1"/>
  <c r="D11" i="68"/>
  <c r="P10" i="68"/>
  <c r="Z10" i="68" s="1"/>
  <c r="G10" i="68"/>
  <c r="R10" i="68" s="1"/>
  <c r="AC10" i="68" s="1"/>
  <c r="D10" i="68"/>
  <c r="S9" i="68"/>
  <c r="AA9" i="68" s="1"/>
  <c r="P9" i="68"/>
  <c r="G9" i="68"/>
  <c r="R9" i="68" s="1"/>
  <c r="AC9" i="68" s="1"/>
  <c r="D9" i="68"/>
  <c r="AC8" i="68"/>
  <c r="Z8" i="68"/>
  <c r="U8" i="68"/>
  <c r="P8" i="68"/>
  <c r="G8" i="68"/>
  <c r="R8" i="68" s="1"/>
  <c r="D8" i="68"/>
  <c r="E8" i="68" s="1"/>
  <c r="Z7" i="68"/>
  <c r="P7" i="68"/>
  <c r="U7" i="68" s="1"/>
  <c r="G7" i="68"/>
  <c r="R7" i="68" s="1"/>
  <c r="AC7" i="68" s="1"/>
  <c r="D7" i="68"/>
  <c r="AG4" i="68"/>
  <c r="Z4" i="68"/>
  <c r="AK4" i="68" s="1"/>
  <c r="Y4" i="68"/>
  <c r="AJ4" i="68" s="1"/>
  <c r="X4" i="68"/>
  <c r="AI4" i="68" s="1"/>
  <c r="W4" i="68"/>
  <c r="AH4" i="68" s="1"/>
  <c r="V4" i="68"/>
  <c r="U4" i="68"/>
  <c r="AF4" i="68" s="1"/>
  <c r="T4" i="68"/>
  <c r="AE4" i="68" s="1"/>
  <c r="S4" i="68"/>
  <c r="AD4" i="68" s="1"/>
  <c r="R4" i="68"/>
  <c r="AC4" i="68" s="1"/>
  <c r="D2" i="68"/>
  <c r="H2" i="68" s="1"/>
  <c r="Q48" i="2"/>
  <c r="Q40" i="2"/>
  <c r="N44" i="2"/>
  <c r="N47" i="2"/>
  <c r="N52" i="2"/>
  <c r="N55" i="2"/>
  <c r="Q45" i="2"/>
  <c r="N38" i="2"/>
  <c r="Q49" i="2"/>
  <c r="Q44" i="2"/>
  <c r="Q38" i="2"/>
  <c r="N42" i="2"/>
  <c r="N39" i="2"/>
  <c r="N45" i="2"/>
  <c r="Q56" i="2"/>
  <c r="Q51" i="2"/>
  <c r="N48" i="2"/>
  <c r="Q43" i="2"/>
  <c r="Q55" i="2"/>
  <c r="Q39" i="2"/>
  <c r="Q47" i="2"/>
  <c r="N40" i="2"/>
  <c r="Q52" i="2"/>
  <c r="Q53" i="2"/>
  <c r="N49" i="2"/>
  <c r="N56" i="2"/>
  <c r="N43" i="2"/>
  <c r="N53" i="2"/>
  <c r="Q42" i="2"/>
  <c r="U30" i="68" l="1"/>
  <c r="Z14" i="68"/>
  <c r="V24" i="68"/>
  <c r="V27" i="68"/>
  <c r="V30" i="68"/>
  <c r="V33" i="68"/>
  <c r="W24" i="68"/>
  <c r="W27" i="68"/>
  <c r="W30" i="68"/>
  <c r="W33" i="68"/>
  <c r="AL17" i="72"/>
  <c r="S7" i="68"/>
  <c r="AA7" i="68" s="1"/>
  <c r="X24" i="68"/>
  <c r="X27" i="68"/>
  <c r="X30" i="68"/>
  <c r="X33" i="68"/>
  <c r="W19" i="68"/>
  <c r="S20" i="68"/>
  <c r="AH20" i="68" s="1"/>
  <c r="U23" i="68"/>
  <c r="Z24" i="68"/>
  <c r="U26" i="68"/>
  <c r="Z27" i="68"/>
  <c r="U29" i="68"/>
  <c r="Z30" i="68"/>
  <c r="U32" i="68"/>
  <c r="Z33" i="68"/>
  <c r="C74" i="36"/>
  <c r="AL15" i="71"/>
  <c r="AD21" i="68"/>
  <c r="AL21" i="68" s="1"/>
  <c r="Y19" i="68"/>
  <c r="AG19" i="68" s="1"/>
  <c r="U20" i="68"/>
  <c r="T21" i="68"/>
  <c r="AE21" i="68" s="1"/>
  <c r="W23" i="68"/>
  <c r="W26" i="68"/>
  <c r="W29" i="68"/>
  <c r="W32" i="68"/>
  <c r="U24" i="68"/>
  <c r="U33" i="68"/>
  <c r="V20" i="68"/>
  <c r="U21" i="68"/>
  <c r="AF21" i="68" s="1"/>
  <c r="X23" i="68"/>
  <c r="X26" i="68"/>
  <c r="X29" i="68"/>
  <c r="X32" i="68"/>
  <c r="U27" i="68"/>
  <c r="AG21" i="68"/>
  <c r="X20" i="68"/>
  <c r="V22" i="68"/>
  <c r="V25" i="68"/>
  <c r="V28" i="68"/>
  <c r="V31" i="68"/>
  <c r="N58" i="2"/>
  <c r="N59" i="2" s="1"/>
  <c r="N61" i="2"/>
  <c r="N62" i="2"/>
  <c r="N67" i="2"/>
  <c r="Q65" i="2"/>
  <c r="Q58" i="2"/>
  <c r="Q60" i="2" s="1"/>
  <c r="N65" i="2"/>
  <c r="Q66" i="2"/>
  <c r="Q61" i="2"/>
  <c r="N66" i="2"/>
  <c r="Q62" i="2"/>
  <c r="Q67" i="2"/>
  <c r="AL14" i="72"/>
  <c r="AL19" i="72"/>
  <c r="AL21" i="72"/>
  <c r="AL15" i="72"/>
  <c r="D95" i="72"/>
  <c r="E24" i="72"/>
  <c r="E25" i="72" s="1"/>
  <c r="E26" i="72" s="1"/>
  <c r="E27" i="72" s="1"/>
  <c r="AL16" i="72"/>
  <c r="AL20" i="72"/>
  <c r="AL18" i="72"/>
  <c r="AL19" i="71"/>
  <c r="AL21" i="71"/>
  <c r="AL20" i="71"/>
  <c r="AL17" i="71"/>
  <c r="D95" i="71"/>
  <c r="E24" i="71"/>
  <c r="E25" i="71" s="1"/>
  <c r="E26" i="71" s="1"/>
  <c r="E27" i="71" s="1"/>
  <c r="C72" i="71" s="1"/>
  <c r="D86" i="71" s="1"/>
  <c r="AL16" i="71"/>
  <c r="AL18" i="71"/>
  <c r="E15" i="68"/>
  <c r="E78" i="68"/>
  <c r="E9" i="68"/>
  <c r="E16" i="68"/>
  <c r="E12" i="68"/>
  <c r="E11" i="68"/>
  <c r="E10" i="68"/>
  <c r="P3" i="2"/>
  <c r="Y12" i="68"/>
  <c r="V12" i="68"/>
  <c r="X12" i="68"/>
  <c r="U12" i="68"/>
  <c r="W12" i="68"/>
  <c r="T12" i="68"/>
  <c r="Z12" i="68"/>
  <c r="AE24" i="68"/>
  <c r="B81" i="68"/>
  <c r="E81" i="68"/>
  <c r="E17" i="68"/>
  <c r="E21" i="68"/>
  <c r="E18" i="68"/>
  <c r="E20" i="68"/>
  <c r="E77" i="68"/>
  <c r="E19" i="68"/>
  <c r="E33" i="68"/>
  <c r="E32" i="68"/>
  <c r="E31" i="68"/>
  <c r="E30" i="68"/>
  <c r="D96" i="68" s="1"/>
  <c r="E29" i="68"/>
  <c r="E28" i="68"/>
  <c r="E27" i="68"/>
  <c r="E26" i="68"/>
  <c r="E25" i="68"/>
  <c r="E24" i="68"/>
  <c r="E23" i="68"/>
  <c r="D95" i="68" s="1"/>
  <c r="E22" i="68"/>
  <c r="Y9" i="68"/>
  <c r="X9" i="68"/>
  <c r="AI9" i="68" s="1"/>
  <c r="U9" i="68"/>
  <c r="AF9" i="68" s="1"/>
  <c r="W9" i="68"/>
  <c r="AH9" i="68" s="1"/>
  <c r="V9" i="68"/>
  <c r="AG9" i="68" s="1"/>
  <c r="T9" i="68"/>
  <c r="AE9" i="68" s="1"/>
  <c r="E14" i="68"/>
  <c r="Y15" i="68"/>
  <c r="X15" i="68"/>
  <c r="U15" i="68"/>
  <c r="W15" i="68"/>
  <c r="V15" i="68"/>
  <c r="T15" i="68"/>
  <c r="W17" i="68"/>
  <c r="Z17" i="68"/>
  <c r="X17" i="68"/>
  <c r="Y17" i="68"/>
  <c r="V17" i="68"/>
  <c r="T17" i="68"/>
  <c r="AA19" i="68"/>
  <c r="Y10" i="68"/>
  <c r="X10" i="68"/>
  <c r="W10" i="68"/>
  <c r="V10" i="68"/>
  <c r="U10" i="68"/>
  <c r="T10" i="68"/>
  <c r="AE10" i="68" s="1"/>
  <c r="AF32" i="68"/>
  <c r="Y8" i="68"/>
  <c r="X8" i="68"/>
  <c r="V8" i="68"/>
  <c r="W8" i="68"/>
  <c r="T8" i="68"/>
  <c r="S12" i="68"/>
  <c r="Y18" i="68"/>
  <c r="X18" i="68"/>
  <c r="Z18" i="68"/>
  <c r="W18" i="68"/>
  <c r="U18" i="68"/>
  <c r="S18" i="68"/>
  <c r="Z16" i="68"/>
  <c r="Y16" i="68"/>
  <c r="AJ16" i="68" s="1"/>
  <c r="W16" i="68"/>
  <c r="X16" i="68"/>
  <c r="V16" i="68"/>
  <c r="U16" i="68"/>
  <c r="S16" i="68"/>
  <c r="T18" i="68"/>
  <c r="S10" i="68"/>
  <c r="V18" i="68"/>
  <c r="Y7" i="68"/>
  <c r="AF7" i="68" s="1"/>
  <c r="V7" i="68"/>
  <c r="H83" i="68"/>
  <c r="X7" i="68"/>
  <c r="H82" i="68"/>
  <c r="E83" i="68"/>
  <c r="W7" i="68"/>
  <c r="B83" i="68"/>
  <c r="E82" i="68"/>
  <c r="T7" i="68"/>
  <c r="B82" i="68"/>
  <c r="H81" i="68"/>
  <c r="S8" i="68"/>
  <c r="AK8" i="68" s="1"/>
  <c r="Z9" i="68"/>
  <c r="AK9" i="68" s="1"/>
  <c r="E13" i="68"/>
  <c r="Y14" i="68"/>
  <c r="AK14" i="68" s="1"/>
  <c r="U14" i="68"/>
  <c r="X14" i="68"/>
  <c r="AI14" i="68" s="1"/>
  <c r="W14" i="68"/>
  <c r="V14" i="68"/>
  <c r="T14" i="68"/>
  <c r="Z15" i="68"/>
  <c r="AA20" i="68"/>
  <c r="Y11" i="68"/>
  <c r="AJ11" i="68" s="1"/>
  <c r="U11" i="68"/>
  <c r="X11" i="68"/>
  <c r="W11" i="68"/>
  <c r="V11" i="68"/>
  <c r="T11" i="68"/>
  <c r="S11" i="68"/>
  <c r="Z11" i="68"/>
  <c r="S17" i="68"/>
  <c r="AF17" i="68" s="1"/>
  <c r="AF23" i="68"/>
  <c r="AF31" i="68"/>
  <c r="Y13" i="68"/>
  <c r="AJ13" i="68" s="1"/>
  <c r="X13" i="68"/>
  <c r="V13" i="68"/>
  <c r="AG13" i="68" s="1"/>
  <c r="W13" i="68"/>
  <c r="U13" i="68"/>
  <c r="T13" i="68"/>
  <c r="S13" i="68"/>
  <c r="Y22" i="68"/>
  <c r="Y23" i="68"/>
  <c r="Y24" i="68"/>
  <c r="Y25" i="68"/>
  <c r="Y26" i="68"/>
  <c r="Y27" i="68"/>
  <c r="Y28" i="68"/>
  <c r="Y29" i="68"/>
  <c r="Y30" i="68"/>
  <c r="Y31" i="68"/>
  <c r="Y32" i="68"/>
  <c r="Y33" i="68"/>
  <c r="S22" i="68"/>
  <c r="AF22" i="68" s="1"/>
  <c r="S23" i="68"/>
  <c r="AG23" i="68" s="1"/>
  <c r="S24" i="68"/>
  <c r="AF24" i="68" s="1"/>
  <c r="S25" i="68"/>
  <c r="AE25" i="68" s="1"/>
  <c r="S26" i="68"/>
  <c r="AF26" i="68" s="1"/>
  <c r="S27" i="68"/>
  <c r="AE27" i="68" s="1"/>
  <c r="S28" i="68"/>
  <c r="AE28" i="68" s="1"/>
  <c r="S29" i="68"/>
  <c r="AF29" i="68" s="1"/>
  <c r="S30" i="68"/>
  <c r="AF30" i="68" s="1"/>
  <c r="S31" i="68"/>
  <c r="AG31" i="68" s="1"/>
  <c r="S32" i="68"/>
  <c r="S33" i="68"/>
  <c r="AE33" i="68" s="1"/>
  <c r="O34" i="35"/>
  <c r="N34" i="35"/>
  <c r="M34" i="35"/>
  <c r="L34" i="35"/>
  <c r="K34" i="35"/>
  <c r="J34" i="35"/>
  <c r="I34" i="35"/>
  <c r="H34" i="35"/>
  <c r="O34" i="34"/>
  <c r="N34" i="34"/>
  <c r="M34" i="34"/>
  <c r="L34" i="34"/>
  <c r="K34" i="34"/>
  <c r="J34" i="34"/>
  <c r="I34" i="34"/>
  <c r="H34" i="34"/>
  <c r="O34" i="55"/>
  <c r="N34" i="55"/>
  <c r="M34" i="55"/>
  <c r="L34" i="55"/>
  <c r="K34" i="55"/>
  <c r="J34" i="55"/>
  <c r="I34" i="55"/>
  <c r="H34" i="55"/>
  <c r="O34" i="56"/>
  <c r="N34" i="56"/>
  <c r="M34" i="56"/>
  <c r="L34" i="56"/>
  <c r="K34" i="56"/>
  <c r="J34" i="56"/>
  <c r="I34" i="56"/>
  <c r="H34" i="56"/>
  <c r="O34" i="33"/>
  <c r="N34" i="33"/>
  <c r="M34" i="33"/>
  <c r="L34" i="33"/>
  <c r="K34" i="33"/>
  <c r="J34" i="33"/>
  <c r="I34" i="33"/>
  <c r="H34" i="33"/>
  <c r="O34" i="32"/>
  <c r="N34" i="32"/>
  <c r="M34" i="32"/>
  <c r="L34" i="32"/>
  <c r="K34" i="32"/>
  <c r="J34" i="32"/>
  <c r="I34" i="32"/>
  <c r="H34" i="32"/>
  <c r="O34" i="53"/>
  <c r="N34" i="53"/>
  <c r="M34" i="53"/>
  <c r="L34" i="53"/>
  <c r="K34" i="53"/>
  <c r="J34" i="53"/>
  <c r="I34" i="53"/>
  <c r="H34" i="53"/>
  <c r="O34" i="57"/>
  <c r="N34" i="57"/>
  <c r="M34" i="57"/>
  <c r="L34" i="57"/>
  <c r="K34" i="57"/>
  <c r="J34" i="57"/>
  <c r="I34" i="57"/>
  <c r="H34" i="57"/>
  <c r="O34" i="31"/>
  <c r="N34" i="31"/>
  <c r="M34" i="31"/>
  <c r="L34" i="31"/>
  <c r="K34" i="31"/>
  <c r="J34" i="31"/>
  <c r="I34" i="31"/>
  <c r="H34" i="31"/>
  <c r="O34" i="30"/>
  <c r="N34" i="30"/>
  <c r="M34" i="30"/>
  <c r="L34" i="30"/>
  <c r="K34" i="30"/>
  <c r="J34" i="30"/>
  <c r="I34" i="30"/>
  <c r="H34" i="30"/>
  <c r="O34" i="52"/>
  <c r="N34" i="52"/>
  <c r="M34" i="52"/>
  <c r="L34" i="52"/>
  <c r="K34" i="52"/>
  <c r="J34" i="52"/>
  <c r="I34" i="52"/>
  <c r="H34" i="52"/>
  <c r="O34" i="65"/>
  <c r="N34" i="65"/>
  <c r="M34" i="65"/>
  <c r="L34" i="65"/>
  <c r="K34" i="65"/>
  <c r="J34" i="65"/>
  <c r="I34" i="65"/>
  <c r="H34" i="65"/>
  <c r="O34" i="29"/>
  <c r="N34" i="29"/>
  <c r="M34" i="29"/>
  <c r="L34" i="29"/>
  <c r="K34" i="29"/>
  <c r="J34" i="29"/>
  <c r="I34" i="29"/>
  <c r="H34" i="29"/>
  <c r="O34" i="51"/>
  <c r="N34" i="51"/>
  <c r="M34" i="51"/>
  <c r="L34" i="51"/>
  <c r="K34" i="51"/>
  <c r="J34" i="51"/>
  <c r="I34" i="51"/>
  <c r="H34" i="51"/>
  <c r="O34" i="59"/>
  <c r="N34" i="59"/>
  <c r="M34" i="59"/>
  <c r="L34" i="59"/>
  <c r="K34" i="59"/>
  <c r="J34" i="59"/>
  <c r="I34" i="59"/>
  <c r="H34" i="59"/>
  <c r="O34" i="28"/>
  <c r="N34" i="28"/>
  <c r="M34" i="28"/>
  <c r="L34" i="28"/>
  <c r="K34" i="28"/>
  <c r="J34" i="28"/>
  <c r="I34" i="28"/>
  <c r="H34" i="28"/>
  <c r="O34" i="50"/>
  <c r="N34" i="50"/>
  <c r="M34" i="50"/>
  <c r="L34" i="50"/>
  <c r="K34" i="50"/>
  <c r="J34" i="50"/>
  <c r="I34" i="50"/>
  <c r="H34" i="50"/>
  <c r="O34" i="27"/>
  <c r="N34" i="27"/>
  <c r="M34" i="27"/>
  <c r="L34" i="27"/>
  <c r="K34" i="27"/>
  <c r="J34" i="27"/>
  <c r="I34" i="27"/>
  <c r="H34" i="27"/>
  <c r="O34" i="49"/>
  <c r="N34" i="49"/>
  <c r="M34" i="49"/>
  <c r="L34" i="49"/>
  <c r="K34" i="49"/>
  <c r="J34" i="49"/>
  <c r="I34" i="49"/>
  <c r="H34" i="49"/>
  <c r="O34" i="61"/>
  <c r="N34" i="61"/>
  <c r="M34" i="61"/>
  <c r="L34" i="61"/>
  <c r="K34" i="61"/>
  <c r="J34" i="61"/>
  <c r="I34" i="61"/>
  <c r="H34" i="61"/>
  <c r="O34" i="40"/>
  <c r="N34" i="40"/>
  <c r="M34" i="40"/>
  <c r="L34" i="40"/>
  <c r="K34" i="40"/>
  <c r="J34" i="40"/>
  <c r="I34" i="40"/>
  <c r="H34" i="40"/>
  <c r="O34" i="48"/>
  <c r="N34" i="48"/>
  <c r="M34" i="48"/>
  <c r="L34" i="48"/>
  <c r="K34" i="48"/>
  <c r="J34" i="48"/>
  <c r="I34" i="48"/>
  <c r="H34" i="48"/>
  <c r="O34" i="62"/>
  <c r="N34" i="62"/>
  <c r="M34" i="62"/>
  <c r="L34" i="62"/>
  <c r="K34" i="62"/>
  <c r="J34" i="62"/>
  <c r="I34" i="62"/>
  <c r="H34" i="62"/>
  <c r="O34" i="39"/>
  <c r="N34" i="39"/>
  <c r="M34" i="39"/>
  <c r="L34" i="39"/>
  <c r="K34" i="39"/>
  <c r="J34" i="39"/>
  <c r="I34" i="39"/>
  <c r="H34" i="39"/>
  <c r="O34" i="47"/>
  <c r="N34" i="47"/>
  <c r="M34" i="47"/>
  <c r="L34" i="47"/>
  <c r="K34" i="47"/>
  <c r="J34" i="47"/>
  <c r="I34" i="47"/>
  <c r="H34" i="47"/>
  <c r="O34" i="63"/>
  <c r="N34" i="63"/>
  <c r="M34" i="63"/>
  <c r="L34" i="63"/>
  <c r="K34" i="63"/>
  <c r="J34" i="63"/>
  <c r="I34" i="63"/>
  <c r="H34" i="63"/>
  <c r="O34" i="38"/>
  <c r="N34" i="38"/>
  <c r="M34" i="38"/>
  <c r="L34" i="38"/>
  <c r="K34" i="38"/>
  <c r="J34" i="38"/>
  <c r="I34" i="38"/>
  <c r="H34" i="38"/>
  <c r="O34" i="37"/>
  <c r="N34" i="37"/>
  <c r="M34" i="37"/>
  <c r="L34" i="37"/>
  <c r="K34" i="37"/>
  <c r="J34" i="37"/>
  <c r="I34" i="37"/>
  <c r="H34" i="37"/>
  <c r="O34" i="46"/>
  <c r="N34" i="46"/>
  <c r="M34" i="46"/>
  <c r="L34" i="46"/>
  <c r="K34" i="46"/>
  <c r="J34" i="46"/>
  <c r="I34" i="46"/>
  <c r="H34" i="46"/>
  <c r="O34" i="64"/>
  <c r="N34" i="64"/>
  <c r="M34" i="64"/>
  <c r="L34" i="64"/>
  <c r="K34" i="64"/>
  <c r="J34" i="64"/>
  <c r="I34" i="64"/>
  <c r="H34" i="64"/>
  <c r="O34" i="42"/>
  <c r="N34" i="42"/>
  <c r="M34" i="42"/>
  <c r="L34" i="42"/>
  <c r="K34" i="42"/>
  <c r="J34" i="42"/>
  <c r="I34" i="42"/>
  <c r="H34" i="42"/>
  <c r="O34" i="45"/>
  <c r="N34" i="45"/>
  <c r="M34" i="45"/>
  <c r="L34" i="45"/>
  <c r="K34" i="45"/>
  <c r="J34" i="45"/>
  <c r="I34" i="45"/>
  <c r="H34" i="45"/>
  <c r="O34" i="66"/>
  <c r="N34" i="66"/>
  <c r="M34" i="66"/>
  <c r="L34" i="66"/>
  <c r="K34" i="66"/>
  <c r="J34" i="66"/>
  <c r="I34" i="66"/>
  <c r="H34" i="66"/>
  <c r="O34" i="41"/>
  <c r="N34" i="41"/>
  <c r="M34" i="41"/>
  <c r="L34" i="41"/>
  <c r="K34" i="41"/>
  <c r="J34" i="41"/>
  <c r="I34" i="41"/>
  <c r="H34" i="41"/>
  <c r="O34" i="44"/>
  <c r="N34" i="44"/>
  <c r="M34" i="44"/>
  <c r="L34" i="44"/>
  <c r="K34" i="44"/>
  <c r="J34" i="44"/>
  <c r="I34" i="44"/>
  <c r="H34" i="44"/>
  <c r="O34" i="67"/>
  <c r="M34" i="67"/>
  <c r="L34" i="67"/>
  <c r="K34" i="67"/>
  <c r="J34" i="67"/>
  <c r="I34" i="67"/>
  <c r="H34" i="67"/>
  <c r="O34" i="43"/>
  <c r="M34" i="43"/>
  <c r="L34" i="43"/>
  <c r="K34" i="43"/>
  <c r="J34" i="43"/>
  <c r="I34" i="43"/>
  <c r="H34" i="43"/>
  <c r="O34" i="3"/>
  <c r="N34" i="3"/>
  <c r="M34" i="3"/>
  <c r="L34" i="3"/>
  <c r="K34" i="3"/>
  <c r="J34" i="3"/>
  <c r="I34" i="3"/>
  <c r="H34" i="3"/>
  <c r="N32" i="2"/>
  <c r="Q28" i="2"/>
  <c r="N10" i="2"/>
  <c r="Q33" i="2"/>
  <c r="N34" i="2"/>
  <c r="Q11" i="2"/>
  <c r="N28" i="2"/>
  <c r="Q29" i="2"/>
  <c r="Q17" i="2"/>
  <c r="N8" i="2"/>
  <c r="Q30" i="2"/>
  <c r="Q8" i="2"/>
  <c r="Q10" i="2"/>
  <c r="N33" i="2"/>
  <c r="N25" i="2"/>
  <c r="N9" i="2"/>
  <c r="Q9" i="2"/>
  <c r="Q25" i="2"/>
  <c r="N29" i="2"/>
  <c r="Q32" i="2"/>
  <c r="Q34" i="2"/>
  <c r="N30" i="2"/>
  <c r="AG33" i="68" l="1"/>
  <c r="AD19" i="68"/>
  <c r="AL19" i="68" s="1"/>
  <c r="AE19" i="68"/>
  <c r="AK11" i="68"/>
  <c r="AD20" i="68"/>
  <c r="AL20" i="68" s="1"/>
  <c r="AG29" i="68"/>
  <c r="AE31" i="68"/>
  <c r="AE17" i="68"/>
  <c r="AH19" i="68"/>
  <c r="AE7" i="68"/>
  <c r="AG22" i="68"/>
  <c r="AG17" i="68"/>
  <c r="AG20" i="68"/>
  <c r="AE20" i="68"/>
  <c r="AK20" i="68"/>
  <c r="AE13" i="68"/>
  <c r="AE30" i="68"/>
  <c r="AE14" i="68"/>
  <c r="AE22" i="68"/>
  <c r="AG14" i="68"/>
  <c r="AH13" i="68"/>
  <c r="AH14" i="68"/>
  <c r="AJ27" i="68"/>
  <c r="AK12" i="68"/>
  <c r="AJ26" i="68"/>
  <c r="AI13" i="68"/>
  <c r="AF14" i="68"/>
  <c r="AJ18" i="68"/>
  <c r="AK19" i="68"/>
  <c r="AJ25" i="68"/>
  <c r="AG16" i="68"/>
  <c r="AJ20" i="68"/>
  <c r="AJ19" i="68"/>
  <c r="AE8" i="68"/>
  <c r="AF19" i="68"/>
  <c r="AF11" i="68"/>
  <c r="AG7" i="68"/>
  <c r="AH16" i="68"/>
  <c r="AF20" i="68"/>
  <c r="N60" i="2"/>
  <c r="N63" i="2" s="1"/>
  <c r="Q59" i="2"/>
  <c r="Q63" i="2" s="1"/>
  <c r="Q35" i="2"/>
  <c r="N35" i="2"/>
  <c r="E28" i="72"/>
  <c r="E29" i="72" s="1"/>
  <c r="E30" i="72" s="1"/>
  <c r="C74" i="72"/>
  <c r="C73" i="72"/>
  <c r="C72" i="72"/>
  <c r="E28" i="71"/>
  <c r="E29" i="71" s="1"/>
  <c r="E30" i="71" s="1"/>
  <c r="C73" i="71" s="1"/>
  <c r="AK15" i="68"/>
  <c r="AE12" i="68"/>
  <c r="AJ24" i="68"/>
  <c r="AD23" i="68"/>
  <c r="AL23" i="68" s="1"/>
  <c r="AA23" i="68"/>
  <c r="AI23" i="68"/>
  <c r="AH23" i="68"/>
  <c r="AK23" i="68"/>
  <c r="AK17" i="68"/>
  <c r="AD33" i="68"/>
  <c r="AL33" i="68" s="1"/>
  <c r="AA33" i="68"/>
  <c r="AK33" i="68"/>
  <c r="AI33" i="68"/>
  <c r="AH33" i="68"/>
  <c r="AJ33" i="68"/>
  <c r="AG24" i="68"/>
  <c r="AE11" i="68"/>
  <c r="AF33" i="68"/>
  <c r="AI8" i="68"/>
  <c r="AG10" i="68"/>
  <c r="AH17" i="68"/>
  <c r="AG12" i="68"/>
  <c r="AD27" i="68"/>
  <c r="AL27" i="68" s="1"/>
  <c r="AA27" i="68"/>
  <c r="AI27" i="68"/>
  <c r="AH27" i="68"/>
  <c r="AK27" i="68"/>
  <c r="AD25" i="68"/>
  <c r="AL25" i="68" s="1"/>
  <c r="AA25" i="68"/>
  <c r="AK25" i="68"/>
  <c r="AI25" i="68"/>
  <c r="AH25" i="68"/>
  <c r="AF25" i="68"/>
  <c r="AJ23" i="68"/>
  <c r="AG18" i="68"/>
  <c r="AJ22" i="68"/>
  <c r="AA11" i="68"/>
  <c r="AD11" i="68"/>
  <c r="AL11" i="68" s="1"/>
  <c r="AG8" i="68"/>
  <c r="AG27" i="68"/>
  <c r="AD32" i="68"/>
  <c r="AL32" i="68" s="1"/>
  <c r="AA32" i="68"/>
  <c r="AI32" i="68"/>
  <c r="AH32" i="68"/>
  <c r="AK32" i="68"/>
  <c r="AJ32" i="68"/>
  <c r="AD13" i="68"/>
  <c r="AL13" i="68" s="1"/>
  <c r="AA13" i="68"/>
  <c r="AG11" i="68"/>
  <c r="AF28" i="68"/>
  <c r="AE23" i="68"/>
  <c r="AJ8" i="68"/>
  <c r="AH10" i="68"/>
  <c r="AK13" i="68"/>
  <c r="AF27" i="68"/>
  <c r="AJ12" i="68"/>
  <c r="AJ15" i="68"/>
  <c r="AD15" i="68"/>
  <c r="AL15" i="68" s="1"/>
  <c r="AG26" i="68"/>
  <c r="AH12" i="68"/>
  <c r="AH8" i="68"/>
  <c r="AF12" i="68"/>
  <c r="AD10" i="68"/>
  <c r="AL10" i="68" s="1"/>
  <c r="AA10" i="68"/>
  <c r="AF10" i="68"/>
  <c r="AD31" i="68"/>
  <c r="AL31" i="68" s="1"/>
  <c r="AA31" i="68"/>
  <c r="AI31" i="68"/>
  <c r="AH31" i="68"/>
  <c r="AK31" i="68"/>
  <c r="AJ31" i="68"/>
  <c r="AK7" i="68"/>
  <c r="AH11" i="68"/>
  <c r="AJ14" i="68"/>
  <c r="AD14" i="68"/>
  <c r="AL14" i="68" s="1"/>
  <c r="AI7" i="68"/>
  <c r="AA18" i="68"/>
  <c r="AD18" i="68"/>
  <c r="AL18" i="68" s="1"/>
  <c r="AG32" i="68"/>
  <c r="AI10" i="68"/>
  <c r="AE15" i="68"/>
  <c r="AJ9" i="68"/>
  <c r="AD9" i="68"/>
  <c r="AL9" i="68" s="1"/>
  <c r="AK10" i="68"/>
  <c r="AD24" i="68"/>
  <c r="AL24" i="68" s="1"/>
  <c r="AA24" i="68"/>
  <c r="AI24" i="68"/>
  <c r="AH24" i="68"/>
  <c r="AK24" i="68"/>
  <c r="AJ17" i="68"/>
  <c r="AK16" i="68"/>
  <c r="AD22" i="68"/>
  <c r="AL22" i="68" s="1"/>
  <c r="AA22" i="68"/>
  <c r="AI22" i="68"/>
  <c r="AH22" i="68"/>
  <c r="AK22" i="68"/>
  <c r="AH7" i="68"/>
  <c r="AI12" i="68"/>
  <c r="AD30" i="68"/>
  <c r="AL30" i="68" s="1"/>
  <c r="AA30" i="68"/>
  <c r="AI30" i="68"/>
  <c r="AH30" i="68"/>
  <c r="AK30" i="68"/>
  <c r="AJ30" i="68"/>
  <c r="AI11" i="68"/>
  <c r="AE18" i="68"/>
  <c r="AF18" i="68"/>
  <c r="AG30" i="68"/>
  <c r="AJ10" i="68"/>
  <c r="AG15" i="68"/>
  <c r="AE32" i="68"/>
  <c r="AD26" i="68"/>
  <c r="AL26" i="68" s="1"/>
  <c r="AA26" i="68"/>
  <c r="AI26" i="68"/>
  <c r="AK26" i="68"/>
  <c r="AH26" i="68"/>
  <c r="AD29" i="68"/>
  <c r="AL29" i="68" s="1"/>
  <c r="AA29" i="68"/>
  <c r="AI29" i="68"/>
  <c r="AH29" i="68"/>
  <c r="AK29" i="68"/>
  <c r="AJ29" i="68"/>
  <c r="AD16" i="68"/>
  <c r="AL16" i="68" s="1"/>
  <c r="AA16" i="68"/>
  <c r="AH18" i="68"/>
  <c r="AG28" i="68"/>
  <c r="AH15" i="68"/>
  <c r="AE29" i="68"/>
  <c r="AA12" i="68"/>
  <c r="AD12" i="68"/>
  <c r="AL12" i="68" s="1"/>
  <c r="AD28" i="68"/>
  <c r="AL28" i="68" s="1"/>
  <c r="AA28" i="68"/>
  <c r="AI28" i="68"/>
  <c r="AH28" i="68"/>
  <c r="AK28" i="68"/>
  <c r="AJ28" i="68"/>
  <c r="AF13" i="68"/>
  <c r="AA17" i="68"/>
  <c r="AD17" i="68"/>
  <c r="AL17" i="68" s="1"/>
  <c r="AA8" i="68"/>
  <c r="AD8" i="68"/>
  <c r="AL8" i="68" s="1"/>
  <c r="AF8" i="68"/>
  <c r="AJ7" i="68"/>
  <c r="AD7" i="68"/>
  <c r="AL7" i="68" s="1"/>
  <c r="AF16" i="68"/>
  <c r="AK18" i="68"/>
  <c r="AG25" i="68"/>
  <c r="AF15" i="68"/>
  <c r="C75" i="68"/>
  <c r="C74" i="68"/>
  <c r="C73" i="68"/>
  <c r="C72" i="68"/>
  <c r="D86" i="68" s="1"/>
  <c r="C71" i="68"/>
  <c r="C70" i="68"/>
  <c r="C69" i="68"/>
  <c r="AE26" i="68"/>
  <c r="AE16" i="68"/>
  <c r="N13" i="2"/>
  <c r="P53" i="2"/>
  <c r="P55" i="2"/>
  <c r="P45" i="2"/>
  <c r="P48" i="2"/>
  <c r="P51" i="2"/>
  <c r="P42" i="2"/>
  <c r="P38" i="2"/>
  <c r="Q12" i="2"/>
  <c r="P43" i="2"/>
  <c r="N11" i="2"/>
  <c r="P52" i="2"/>
  <c r="P40" i="2"/>
  <c r="P56" i="2"/>
  <c r="P44" i="2"/>
  <c r="P39" i="2"/>
  <c r="P47" i="2"/>
  <c r="P49" i="2"/>
  <c r="N12" i="2"/>
  <c r="P67" i="2" l="1"/>
  <c r="P62" i="2"/>
  <c r="P66" i="2"/>
  <c r="P61" i="2"/>
  <c r="P65" i="2"/>
  <c r="P58" i="2"/>
  <c r="P60" i="2" s="1"/>
  <c r="C75" i="72"/>
  <c r="D91" i="72"/>
  <c r="D87" i="72"/>
  <c r="D85" i="72"/>
  <c r="D94" i="72"/>
  <c r="D86" i="72"/>
  <c r="D92" i="72"/>
  <c r="D96" i="72"/>
  <c r="E31" i="72"/>
  <c r="C74" i="71"/>
  <c r="D96" i="71"/>
  <c r="E31" i="71"/>
  <c r="C75" i="71" s="1"/>
  <c r="D85" i="68"/>
  <c r="D94" i="68"/>
  <c r="D92" i="68"/>
  <c r="D90" i="68"/>
  <c r="D91" i="68"/>
  <c r="D89" i="68"/>
  <c r="D87" i="68"/>
  <c r="D88" i="68" s="1"/>
  <c r="N16" i="2"/>
  <c r="N22" i="2"/>
  <c r="P25" i="2"/>
  <c r="N17" i="2"/>
  <c r="P21" i="2"/>
  <c r="P29" i="2"/>
  <c r="P8" i="2"/>
  <c r="Q13" i="2"/>
  <c r="P14" i="2"/>
  <c r="N14" i="2"/>
  <c r="P10" i="2"/>
  <c r="P30" i="2"/>
  <c r="Q26" i="2"/>
  <c r="N24" i="2"/>
  <c r="P13" i="2"/>
  <c r="P34" i="2"/>
  <c r="P32" i="2"/>
  <c r="N26" i="2"/>
  <c r="P18" i="2"/>
  <c r="P16" i="2"/>
  <c r="P22" i="2"/>
  <c r="P28" i="2"/>
  <c r="P24" i="2"/>
  <c r="N18" i="2"/>
  <c r="P17" i="2"/>
  <c r="N23" i="2"/>
  <c r="P12" i="2"/>
  <c r="P19" i="2"/>
  <c r="P33" i="2"/>
  <c r="Q14" i="2"/>
  <c r="P20" i="2"/>
  <c r="P26" i="2"/>
  <c r="P9" i="2"/>
  <c r="P23" i="2"/>
  <c r="P11" i="2"/>
  <c r="D90" i="72" l="1"/>
  <c r="P59" i="2"/>
  <c r="P63" i="2" s="1"/>
  <c r="P35" i="2"/>
  <c r="D88" i="72"/>
  <c r="D89" i="72"/>
  <c r="D91" i="71"/>
  <c r="D87" i="71"/>
  <c r="D89" i="71"/>
  <c r="D85" i="71"/>
  <c r="D94" i="71"/>
  <c r="D92" i="71"/>
  <c r="D90" i="71"/>
  <c r="R8" i="67"/>
  <c r="R9" i="67"/>
  <c r="R10" i="67"/>
  <c r="R11" i="67"/>
  <c r="R12" i="67"/>
  <c r="R13" i="67"/>
  <c r="R14" i="67"/>
  <c r="R15" i="67"/>
  <c r="R16" i="67"/>
  <c r="R17" i="67"/>
  <c r="R18" i="67"/>
  <c r="R19" i="67"/>
  <c r="R20" i="67"/>
  <c r="R21" i="67"/>
  <c r="R22" i="67"/>
  <c r="R23" i="67"/>
  <c r="R24" i="67"/>
  <c r="R25" i="67"/>
  <c r="R26" i="67"/>
  <c r="R27" i="67"/>
  <c r="R28" i="67"/>
  <c r="R29" i="67"/>
  <c r="R30" i="67"/>
  <c r="R31" i="67"/>
  <c r="R32" i="67"/>
  <c r="R33" i="67"/>
  <c r="R7" i="67"/>
  <c r="D8" i="67"/>
  <c r="D9" i="67"/>
  <c r="D10" i="67"/>
  <c r="D11" i="67"/>
  <c r="D12" i="67"/>
  <c r="D13" i="67"/>
  <c r="D14" i="67"/>
  <c r="D15" i="67"/>
  <c r="D16" i="67"/>
  <c r="D17" i="67"/>
  <c r="D18" i="67"/>
  <c r="D19" i="67"/>
  <c r="D20" i="67"/>
  <c r="D21" i="67"/>
  <c r="D22" i="67"/>
  <c r="D23" i="67"/>
  <c r="D24" i="67"/>
  <c r="D25" i="67"/>
  <c r="D26" i="67"/>
  <c r="D27" i="67"/>
  <c r="D28" i="67"/>
  <c r="D29" i="67"/>
  <c r="D30" i="67"/>
  <c r="D31" i="67"/>
  <c r="D32" i="67"/>
  <c r="D33" i="67"/>
  <c r="D7" i="67"/>
  <c r="C99" i="67"/>
  <c r="B79" i="67"/>
  <c r="B78" i="67"/>
  <c r="B77" i="67"/>
  <c r="AA33" i="67"/>
  <c r="W33" i="67"/>
  <c r="P33" i="67"/>
  <c r="AB33" i="67" s="1"/>
  <c r="G33" i="67"/>
  <c r="T33" i="67" s="1"/>
  <c r="AE33" i="67" s="1"/>
  <c r="X32" i="67"/>
  <c r="P32" i="67"/>
  <c r="AB32" i="67" s="1"/>
  <c r="G32" i="67"/>
  <c r="T32" i="67" s="1"/>
  <c r="AE32" i="67" s="1"/>
  <c r="AB31" i="67"/>
  <c r="AA31" i="67"/>
  <c r="Z31" i="67"/>
  <c r="Y31" i="67"/>
  <c r="X31" i="67"/>
  <c r="W31" i="67"/>
  <c r="V31" i="67"/>
  <c r="P31" i="67"/>
  <c r="U31" i="67" s="1"/>
  <c r="AM31" i="67" s="1"/>
  <c r="G31" i="67"/>
  <c r="T31" i="67" s="1"/>
  <c r="AE31" i="67" s="1"/>
  <c r="P30" i="67"/>
  <c r="G30" i="67"/>
  <c r="T30" i="67" s="1"/>
  <c r="AE30" i="67" s="1"/>
  <c r="P29" i="67"/>
  <c r="AB29" i="67" s="1"/>
  <c r="G29" i="67"/>
  <c r="T29" i="67" s="1"/>
  <c r="AE29" i="67" s="1"/>
  <c r="AB28" i="67"/>
  <c r="X28" i="67"/>
  <c r="P28" i="67"/>
  <c r="AA28" i="67" s="1"/>
  <c r="G28" i="67"/>
  <c r="T28" i="67" s="1"/>
  <c r="AE28" i="67" s="1"/>
  <c r="AB27" i="67"/>
  <c r="AA27" i="67"/>
  <c r="Z27" i="67"/>
  <c r="V27" i="67"/>
  <c r="P27" i="67"/>
  <c r="Y27" i="67" s="1"/>
  <c r="G27" i="67"/>
  <c r="T27" i="67" s="1"/>
  <c r="AE27" i="67" s="1"/>
  <c r="X26" i="67"/>
  <c r="P26" i="67"/>
  <c r="W26" i="67" s="1"/>
  <c r="G26" i="67"/>
  <c r="T26" i="67" s="1"/>
  <c r="AE26" i="67" s="1"/>
  <c r="AB25" i="67"/>
  <c r="AA25" i="67"/>
  <c r="Z25" i="67"/>
  <c r="Y25" i="67"/>
  <c r="X25" i="67"/>
  <c r="W25" i="67"/>
  <c r="V25" i="67"/>
  <c r="P25" i="67"/>
  <c r="U25" i="67" s="1"/>
  <c r="AM25" i="67" s="1"/>
  <c r="G25" i="67"/>
  <c r="T25" i="67" s="1"/>
  <c r="AE25" i="67" s="1"/>
  <c r="P24" i="67"/>
  <c r="G24" i="67"/>
  <c r="T24" i="67" s="1"/>
  <c r="AE24" i="67" s="1"/>
  <c r="P23" i="67"/>
  <c r="AB23" i="67" s="1"/>
  <c r="G23" i="67"/>
  <c r="T23" i="67" s="1"/>
  <c r="AE23" i="67" s="1"/>
  <c r="AB22" i="67"/>
  <c r="X22" i="67"/>
  <c r="P22" i="67"/>
  <c r="AA22" i="67" s="1"/>
  <c r="G22" i="67"/>
  <c r="T22" i="67" s="1"/>
  <c r="AE22" i="67" s="1"/>
  <c r="N21" i="67"/>
  <c r="N34" i="67" s="1"/>
  <c r="G21" i="67"/>
  <c r="T21" i="67" s="1"/>
  <c r="AE21" i="67" s="1"/>
  <c r="P20" i="67"/>
  <c r="AB20" i="67" s="1"/>
  <c r="G20" i="67"/>
  <c r="T20" i="67" s="1"/>
  <c r="AE20" i="67" s="1"/>
  <c r="Y19" i="67"/>
  <c r="P19" i="67"/>
  <c r="X19" i="67" s="1"/>
  <c r="G19" i="67"/>
  <c r="T19" i="67" s="1"/>
  <c r="AE19" i="67" s="1"/>
  <c r="X18" i="67"/>
  <c r="P18" i="67"/>
  <c r="W18" i="67" s="1"/>
  <c r="G18" i="67"/>
  <c r="T18" i="67" s="1"/>
  <c r="AE18" i="67" s="1"/>
  <c r="U17" i="67"/>
  <c r="P17" i="67"/>
  <c r="AB17" i="67" s="1"/>
  <c r="G17" i="67"/>
  <c r="T17" i="67" s="1"/>
  <c r="AE17" i="67" s="1"/>
  <c r="V16" i="67"/>
  <c r="T16" i="67"/>
  <c r="AE16" i="67" s="1"/>
  <c r="P16" i="67"/>
  <c r="AA16" i="67" s="1"/>
  <c r="G16" i="67"/>
  <c r="P15" i="67"/>
  <c r="AB15" i="67" s="1"/>
  <c r="G15" i="67"/>
  <c r="T15" i="67" s="1"/>
  <c r="AE15" i="67" s="1"/>
  <c r="AA14" i="67"/>
  <c r="P14" i="67"/>
  <c r="AB14" i="67" s="1"/>
  <c r="G14" i="67"/>
  <c r="T14" i="67" s="1"/>
  <c r="AE14" i="67" s="1"/>
  <c r="T13" i="67"/>
  <c r="AE13" i="67" s="1"/>
  <c r="P13" i="67"/>
  <c r="AB13" i="67" s="1"/>
  <c r="G13" i="67"/>
  <c r="AA12" i="67"/>
  <c r="AL12" i="67" s="1"/>
  <c r="U12" i="67"/>
  <c r="T12" i="67"/>
  <c r="AE12" i="67" s="1"/>
  <c r="P12" i="67"/>
  <c r="AB12" i="67" s="1"/>
  <c r="G12" i="67"/>
  <c r="U11" i="67"/>
  <c r="P11" i="67"/>
  <c r="AB11" i="67" s="1"/>
  <c r="G11" i="67"/>
  <c r="T11" i="67" s="1"/>
  <c r="AE11" i="67" s="1"/>
  <c r="P10" i="67"/>
  <c r="AB10" i="67" s="1"/>
  <c r="G10" i="67"/>
  <c r="T10" i="67" s="1"/>
  <c r="AE10" i="67" s="1"/>
  <c r="P9" i="67"/>
  <c r="AB9" i="67" s="1"/>
  <c r="G9" i="67"/>
  <c r="T9" i="67" s="1"/>
  <c r="AE9" i="67" s="1"/>
  <c r="U8" i="67"/>
  <c r="P8" i="67"/>
  <c r="AB8" i="67" s="1"/>
  <c r="G8" i="67"/>
  <c r="T8" i="67" s="1"/>
  <c r="AE8" i="67" s="1"/>
  <c r="AA7" i="67"/>
  <c r="U7" i="67"/>
  <c r="AF7" i="67" s="1"/>
  <c r="AN7" i="67" s="1"/>
  <c r="P7" i="67"/>
  <c r="G7" i="67"/>
  <c r="T7" i="67" s="1"/>
  <c r="AE7" i="67" s="1"/>
  <c r="AE4" i="67"/>
  <c r="AB4" i="67"/>
  <c r="AM4" i="67" s="1"/>
  <c r="AA4" i="67"/>
  <c r="AL4" i="67" s="1"/>
  <c r="Z4" i="67"/>
  <c r="AK4" i="67" s="1"/>
  <c r="Y4" i="67"/>
  <c r="AJ4" i="67" s="1"/>
  <c r="X4" i="67"/>
  <c r="AI4" i="67" s="1"/>
  <c r="W4" i="67"/>
  <c r="AH4" i="67" s="1"/>
  <c r="V4" i="67"/>
  <c r="AG4" i="67" s="1"/>
  <c r="U4" i="67"/>
  <c r="AF4" i="67" s="1"/>
  <c r="T4" i="67"/>
  <c r="D2" i="67"/>
  <c r="H2" i="67" s="1"/>
  <c r="D7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D20" i="60"/>
  <c r="D19" i="60"/>
  <c r="D18" i="60"/>
  <c r="D17" i="60"/>
  <c r="D16" i="60"/>
  <c r="D15" i="60"/>
  <c r="D14" i="60"/>
  <c r="D13" i="60"/>
  <c r="D12" i="60"/>
  <c r="D11" i="60"/>
  <c r="D10" i="60"/>
  <c r="D9" i="60"/>
  <c r="D8" i="60"/>
  <c r="D33" i="56"/>
  <c r="D32" i="56"/>
  <c r="D31" i="56"/>
  <c r="D30" i="56"/>
  <c r="D29" i="56"/>
  <c r="D28" i="56"/>
  <c r="D27" i="56"/>
  <c r="D26" i="56"/>
  <c r="D25" i="56"/>
  <c r="D24" i="56"/>
  <c r="D23" i="56"/>
  <c r="D22" i="56"/>
  <c r="D21" i="56"/>
  <c r="D20" i="56"/>
  <c r="D19" i="56"/>
  <c r="D18" i="56"/>
  <c r="D17" i="56"/>
  <c r="D16" i="56"/>
  <c r="D15" i="56"/>
  <c r="D14" i="56"/>
  <c r="D13" i="56"/>
  <c r="D12" i="56"/>
  <c r="D11" i="56"/>
  <c r="D10" i="56"/>
  <c r="D9" i="56"/>
  <c r="D8" i="56"/>
  <c r="D7" i="56"/>
  <c r="D33" i="57"/>
  <c r="D32" i="57"/>
  <c r="D31" i="57"/>
  <c r="D30" i="57"/>
  <c r="D29" i="57"/>
  <c r="D28" i="57"/>
  <c r="D27" i="57"/>
  <c r="D26" i="57"/>
  <c r="D25" i="57"/>
  <c r="D24" i="57"/>
  <c r="D23" i="57"/>
  <c r="D22" i="57"/>
  <c r="D21" i="57"/>
  <c r="D20" i="57"/>
  <c r="D19" i="57"/>
  <c r="D18" i="57"/>
  <c r="D17" i="57"/>
  <c r="D16" i="57"/>
  <c r="D15" i="57"/>
  <c r="D14" i="57"/>
  <c r="D13" i="57"/>
  <c r="D12" i="57"/>
  <c r="D11" i="57"/>
  <c r="D10" i="57"/>
  <c r="D9" i="57"/>
  <c r="D8" i="57"/>
  <c r="D7" i="57"/>
  <c r="D33" i="65"/>
  <c r="D32" i="65"/>
  <c r="D31" i="65"/>
  <c r="D30" i="65"/>
  <c r="D29" i="65"/>
  <c r="D28" i="65"/>
  <c r="D27" i="65"/>
  <c r="D26" i="65"/>
  <c r="D25" i="65"/>
  <c r="D24" i="65"/>
  <c r="D23" i="65"/>
  <c r="D22" i="65"/>
  <c r="D21" i="65"/>
  <c r="D20" i="65"/>
  <c r="D19" i="65"/>
  <c r="D18" i="65"/>
  <c r="D17" i="65"/>
  <c r="D16" i="65"/>
  <c r="D15" i="65"/>
  <c r="D14" i="65"/>
  <c r="D13" i="65"/>
  <c r="D12" i="65"/>
  <c r="D11" i="65"/>
  <c r="D10" i="65"/>
  <c r="D9" i="65"/>
  <c r="D8" i="65"/>
  <c r="D7" i="65"/>
  <c r="D33" i="59"/>
  <c r="D32" i="59"/>
  <c r="D31" i="59"/>
  <c r="D30" i="59"/>
  <c r="D29" i="59"/>
  <c r="D28" i="59"/>
  <c r="D27" i="59"/>
  <c r="D26" i="59"/>
  <c r="D25" i="59"/>
  <c r="D24" i="59"/>
  <c r="D23" i="59"/>
  <c r="D22" i="59"/>
  <c r="D21" i="59"/>
  <c r="D20" i="59"/>
  <c r="D19" i="59"/>
  <c r="D18" i="59"/>
  <c r="D17" i="59"/>
  <c r="D16" i="59"/>
  <c r="D15" i="59"/>
  <c r="D14" i="59"/>
  <c r="D13" i="59"/>
  <c r="D12" i="59"/>
  <c r="D11" i="59"/>
  <c r="D10" i="59"/>
  <c r="D9" i="59"/>
  <c r="D8" i="59"/>
  <c r="D7" i="59"/>
  <c r="D33" i="61"/>
  <c r="D32" i="61"/>
  <c r="D31" i="61"/>
  <c r="D30" i="61"/>
  <c r="D29" i="61"/>
  <c r="D28" i="61"/>
  <c r="D27" i="61"/>
  <c r="D26" i="61"/>
  <c r="D25" i="61"/>
  <c r="D24" i="61"/>
  <c r="D23" i="61"/>
  <c r="D22" i="61"/>
  <c r="D21" i="61"/>
  <c r="D20" i="61"/>
  <c r="D19" i="61"/>
  <c r="D18" i="61"/>
  <c r="D17" i="61"/>
  <c r="D16" i="61"/>
  <c r="D15" i="61"/>
  <c r="D14" i="61"/>
  <c r="D13" i="61"/>
  <c r="D12" i="61"/>
  <c r="D11" i="61"/>
  <c r="E14" i="61" s="1"/>
  <c r="D10" i="61"/>
  <c r="D9" i="61"/>
  <c r="D8" i="61"/>
  <c r="D7" i="61"/>
  <c r="D33" i="62"/>
  <c r="D32" i="62"/>
  <c r="D31" i="62"/>
  <c r="D30" i="62"/>
  <c r="D29" i="62"/>
  <c r="D28" i="62"/>
  <c r="D27" i="62"/>
  <c r="D26" i="62"/>
  <c r="D25" i="62"/>
  <c r="D24" i="62"/>
  <c r="D23" i="62"/>
  <c r="D22" i="62"/>
  <c r="D21" i="62"/>
  <c r="D20" i="62"/>
  <c r="D19" i="62"/>
  <c r="D18" i="62"/>
  <c r="D17" i="62"/>
  <c r="D16" i="62"/>
  <c r="D15" i="62"/>
  <c r="D14" i="62"/>
  <c r="D13" i="62"/>
  <c r="D12" i="62"/>
  <c r="D11" i="62"/>
  <c r="D10" i="62"/>
  <c r="D9" i="62"/>
  <c r="D8" i="62"/>
  <c r="D7" i="62"/>
  <c r="D33" i="63"/>
  <c r="E79" i="63" s="1"/>
  <c r="D32" i="63"/>
  <c r="D31" i="63"/>
  <c r="D30" i="63"/>
  <c r="D29" i="63"/>
  <c r="D28" i="63"/>
  <c r="D27" i="63"/>
  <c r="D26" i="63"/>
  <c r="D25" i="63"/>
  <c r="D24" i="63"/>
  <c r="D23" i="63"/>
  <c r="D22" i="63"/>
  <c r="D21" i="63"/>
  <c r="D20" i="63"/>
  <c r="D19" i="63"/>
  <c r="D18" i="63"/>
  <c r="D17" i="63"/>
  <c r="D16" i="63"/>
  <c r="D15" i="63"/>
  <c r="D14" i="63"/>
  <c r="D13" i="63"/>
  <c r="D12" i="63"/>
  <c r="D11" i="63"/>
  <c r="D10" i="63"/>
  <c r="D9" i="63"/>
  <c r="D8" i="63"/>
  <c r="D7" i="63"/>
  <c r="D33" i="64"/>
  <c r="D32" i="64"/>
  <c r="D31" i="64"/>
  <c r="D30" i="64"/>
  <c r="D29" i="64"/>
  <c r="D28" i="64"/>
  <c r="D27" i="64"/>
  <c r="D26" i="64"/>
  <c r="D25" i="64"/>
  <c r="D24" i="64"/>
  <c r="D23" i="64"/>
  <c r="D22" i="64"/>
  <c r="D21" i="64"/>
  <c r="D20" i="64"/>
  <c r="D19" i="64"/>
  <c r="D18" i="64"/>
  <c r="D17" i="64"/>
  <c r="D16" i="64"/>
  <c r="D15" i="64"/>
  <c r="D14" i="64"/>
  <c r="D13" i="64"/>
  <c r="D12" i="64"/>
  <c r="D11" i="64"/>
  <c r="D10" i="64"/>
  <c r="D9" i="64"/>
  <c r="D8" i="64"/>
  <c r="D7" i="64"/>
  <c r="D8" i="66"/>
  <c r="D9" i="66"/>
  <c r="D10" i="66"/>
  <c r="D11" i="66"/>
  <c r="D12" i="66"/>
  <c r="D13" i="66"/>
  <c r="D14" i="66"/>
  <c r="D15" i="66"/>
  <c r="D16" i="66"/>
  <c r="D17" i="66"/>
  <c r="D18" i="66"/>
  <c r="D19" i="66"/>
  <c r="D20" i="66"/>
  <c r="D21" i="66"/>
  <c r="D22" i="66"/>
  <c r="D23" i="66"/>
  <c r="D24" i="66"/>
  <c r="D25" i="66"/>
  <c r="D26" i="66"/>
  <c r="D27" i="66"/>
  <c r="D28" i="66"/>
  <c r="D29" i="66"/>
  <c r="D30" i="66"/>
  <c r="D31" i="66"/>
  <c r="D32" i="66"/>
  <c r="D33" i="66"/>
  <c r="D7" i="66"/>
  <c r="R8" i="66"/>
  <c r="R9" i="66"/>
  <c r="R10" i="66"/>
  <c r="R11" i="66"/>
  <c r="R12" i="66"/>
  <c r="R13" i="66"/>
  <c r="R14" i="66"/>
  <c r="R15" i="66"/>
  <c r="R16" i="66"/>
  <c r="R17" i="66"/>
  <c r="R18" i="66"/>
  <c r="R19" i="66"/>
  <c r="R20" i="66"/>
  <c r="R21" i="66"/>
  <c r="R22" i="66"/>
  <c r="R23" i="66"/>
  <c r="R24" i="66"/>
  <c r="R25" i="66"/>
  <c r="R26" i="66"/>
  <c r="R27" i="66"/>
  <c r="R28" i="66"/>
  <c r="R29" i="66"/>
  <c r="R30" i="66"/>
  <c r="R31" i="66"/>
  <c r="R32" i="66"/>
  <c r="R33" i="66"/>
  <c r="R7" i="66"/>
  <c r="C99" i="66"/>
  <c r="C98" i="66"/>
  <c r="B79" i="66"/>
  <c r="B78" i="66"/>
  <c r="B77" i="66"/>
  <c r="P33" i="66"/>
  <c r="Z33" i="66" s="1"/>
  <c r="G33" i="66"/>
  <c r="T33" i="66" s="1"/>
  <c r="AE33" i="66" s="1"/>
  <c r="Y32" i="66"/>
  <c r="P32" i="66"/>
  <c r="Z32" i="66" s="1"/>
  <c r="G32" i="66"/>
  <c r="T32" i="66" s="1"/>
  <c r="AE32" i="66" s="1"/>
  <c r="AA31" i="66"/>
  <c r="Y31" i="66"/>
  <c r="P31" i="66"/>
  <c r="Z31" i="66" s="1"/>
  <c r="G31" i="66"/>
  <c r="T31" i="66" s="1"/>
  <c r="AE31" i="66" s="1"/>
  <c r="P30" i="66"/>
  <c r="Z30" i="66" s="1"/>
  <c r="G30" i="66"/>
  <c r="T30" i="66" s="1"/>
  <c r="AE30" i="66" s="1"/>
  <c r="Y29" i="66"/>
  <c r="P29" i="66"/>
  <c r="Z29" i="66" s="1"/>
  <c r="G29" i="66"/>
  <c r="T29" i="66" s="1"/>
  <c r="AE29" i="66" s="1"/>
  <c r="AA28" i="66"/>
  <c r="Y28" i="66"/>
  <c r="P28" i="66"/>
  <c r="Z28" i="66" s="1"/>
  <c r="G28" i="66"/>
  <c r="T28" i="66" s="1"/>
  <c r="AE28" i="66" s="1"/>
  <c r="P27" i="66"/>
  <c r="Z27" i="66" s="1"/>
  <c r="G27" i="66"/>
  <c r="T27" i="66" s="1"/>
  <c r="AE27" i="66" s="1"/>
  <c r="Y26" i="66"/>
  <c r="P26" i="66"/>
  <c r="Z26" i="66" s="1"/>
  <c r="G26" i="66"/>
  <c r="T26" i="66" s="1"/>
  <c r="AE26" i="66" s="1"/>
  <c r="AA25" i="66"/>
  <c r="Y25" i="66"/>
  <c r="P25" i="66"/>
  <c r="Z25" i="66" s="1"/>
  <c r="G25" i="66"/>
  <c r="T25" i="66" s="1"/>
  <c r="AE25" i="66" s="1"/>
  <c r="P24" i="66"/>
  <c r="Z24" i="66" s="1"/>
  <c r="G24" i="66"/>
  <c r="T24" i="66" s="1"/>
  <c r="AE24" i="66" s="1"/>
  <c r="Y23" i="66"/>
  <c r="P23" i="66"/>
  <c r="Z23" i="66" s="1"/>
  <c r="G23" i="66"/>
  <c r="T23" i="66" s="1"/>
  <c r="AE23" i="66" s="1"/>
  <c r="AA22" i="66"/>
  <c r="Y22" i="66"/>
  <c r="P22" i="66"/>
  <c r="Z22" i="66" s="1"/>
  <c r="G22" i="66"/>
  <c r="T22" i="66" s="1"/>
  <c r="AE22" i="66" s="1"/>
  <c r="Y21" i="66"/>
  <c r="X21" i="66"/>
  <c r="V21" i="66"/>
  <c r="P21" i="66"/>
  <c r="U21" i="66" s="1"/>
  <c r="G21" i="66"/>
  <c r="T21" i="66" s="1"/>
  <c r="AE21" i="66" s="1"/>
  <c r="AB20" i="66"/>
  <c r="AA20" i="66"/>
  <c r="Y20" i="66"/>
  <c r="W20" i="66"/>
  <c r="P20" i="66"/>
  <c r="X20" i="66" s="1"/>
  <c r="G20" i="66"/>
  <c r="T20" i="66" s="1"/>
  <c r="AE20" i="66" s="1"/>
  <c r="X19" i="66"/>
  <c r="P19" i="66"/>
  <c r="W19" i="66" s="1"/>
  <c r="G19" i="66"/>
  <c r="T19" i="66" s="1"/>
  <c r="AE19" i="66" s="1"/>
  <c r="P18" i="66"/>
  <c r="G18" i="66"/>
  <c r="T18" i="66" s="1"/>
  <c r="AE18" i="66" s="1"/>
  <c r="X17" i="66"/>
  <c r="P17" i="66"/>
  <c r="U17" i="66" s="1"/>
  <c r="G17" i="66"/>
  <c r="T17" i="66" s="1"/>
  <c r="AE17" i="66" s="1"/>
  <c r="P16" i="66"/>
  <c r="AB16" i="66" s="1"/>
  <c r="G16" i="66"/>
  <c r="T16" i="66" s="1"/>
  <c r="AE16" i="66" s="1"/>
  <c r="AB15" i="66"/>
  <c r="Z15" i="66"/>
  <c r="X15" i="66"/>
  <c r="W15" i="66"/>
  <c r="V15" i="66"/>
  <c r="P15" i="66"/>
  <c r="AA15" i="66" s="1"/>
  <c r="G15" i="66"/>
  <c r="T15" i="66" s="1"/>
  <c r="AE15" i="66" s="1"/>
  <c r="X14" i="66"/>
  <c r="V14" i="66"/>
  <c r="P14" i="66"/>
  <c r="AA14" i="66" s="1"/>
  <c r="G14" i="66"/>
  <c r="T14" i="66" s="1"/>
  <c r="AE14" i="66" s="1"/>
  <c r="P13" i="66"/>
  <c r="AA13" i="66" s="1"/>
  <c r="G13" i="66"/>
  <c r="T13" i="66" s="1"/>
  <c r="AE13" i="66" s="1"/>
  <c r="AB12" i="66"/>
  <c r="Z12" i="66"/>
  <c r="X12" i="66"/>
  <c r="W12" i="66"/>
  <c r="V12" i="66"/>
  <c r="P12" i="66"/>
  <c r="AA12" i="66" s="1"/>
  <c r="G12" i="66"/>
  <c r="T12" i="66" s="1"/>
  <c r="AE12" i="66" s="1"/>
  <c r="X11" i="66"/>
  <c r="V11" i="66"/>
  <c r="P11" i="66"/>
  <c r="AA11" i="66" s="1"/>
  <c r="G11" i="66"/>
  <c r="T11" i="66" s="1"/>
  <c r="AE11" i="66" s="1"/>
  <c r="P10" i="66"/>
  <c r="AA10" i="66" s="1"/>
  <c r="G10" i="66"/>
  <c r="T10" i="66" s="1"/>
  <c r="AE10" i="66" s="1"/>
  <c r="AB9" i="66"/>
  <c r="Z9" i="66"/>
  <c r="X9" i="66"/>
  <c r="W9" i="66"/>
  <c r="V9" i="66"/>
  <c r="P9" i="66"/>
  <c r="AA9" i="66" s="1"/>
  <c r="G9" i="66"/>
  <c r="T9" i="66" s="1"/>
  <c r="AE9" i="66" s="1"/>
  <c r="X8" i="66"/>
  <c r="V8" i="66"/>
  <c r="P8" i="66"/>
  <c r="AA8" i="66" s="1"/>
  <c r="G8" i="66"/>
  <c r="T8" i="66" s="1"/>
  <c r="AE8" i="66" s="1"/>
  <c r="P7" i="66"/>
  <c r="G7" i="66"/>
  <c r="T7" i="66" s="1"/>
  <c r="AE7" i="66" s="1"/>
  <c r="AB4" i="66"/>
  <c r="AM4" i="66" s="1"/>
  <c r="AA4" i="66"/>
  <c r="AL4" i="66" s="1"/>
  <c r="Z4" i="66"/>
  <c r="AK4" i="66" s="1"/>
  <c r="Y4" i="66"/>
  <c r="AJ4" i="66" s="1"/>
  <c r="X4" i="66"/>
  <c r="AI4" i="66" s="1"/>
  <c r="W4" i="66"/>
  <c r="AH4" i="66" s="1"/>
  <c r="V4" i="66"/>
  <c r="AG4" i="66" s="1"/>
  <c r="U4" i="66"/>
  <c r="AF4" i="66" s="1"/>
  <c r="T4" i="66"/>
  <c r="AE4" i="66" s="1"/>
  <c r="D2" i="66"/>
  <c r="H2" i="66" s="1"/>
  <c r="R8" i="64"/>
  <c r="R9" i="64"/>
  <c r="R10" i="64"/>
  <c r="R11" i="64"/>
  <c r="R12" i="64"/>
  <c r="R13" i="64"/>
  <c r="R14" i="64"/>
  <c r="R15" i="64"/>
  <c r="R16" i="64"/>
  <c r="R17" i="64"/>
  <c r="R18" i="64"/>
  <c r="R19" i="64"/>
  <c r="R20" i="64"/>
  <c r="R21" i="64"/>
  <c r="R22" i="64"/>
  <c r="R23" i="64"/>
  <c r="R24" i="64"/>
  <c r="R25" i="64"/>
  <c r="R26" i="64"/>
  <c r="R27" i="64"/>
  <c r="R28" i="64"/>
  <c r="R29" i="64"/>
  <c r="R30" i="64"/>
  <c r="R31" i="64"/>
  <c r="R32" i="64"/>
  <c r="R33" i="64"/>
  <c r="R7" i="64"/>
  <c r="R8" i="65"/>
  <c r="R9" i="65"/>
  <c r="R10" i="65"/>
  <c r="R11" i="65"/>
  <c r="R12" i="65"/>
  <c r="R13" i="65"/>
  <c r="R14" i="65"/>
  <c r="R15" i="65"/>
  <c r="R16" i="65"/>
  <c r="R17" i="65"/>
  <c r="R18" i="65"/>
  <c r="R19" i="65"/>
  <c r="R20" i="65"/>
  <c r="R21" i="65"/>
  <c r="R22" i="65"/>
  <c r="R23" i="65"/>
  <c r="R24" i="65"/>
  <c r="R25" i="65"/>
  <c r="R26" i="65"/>
  <c r="R27" i="65"/>
  <c r="R28" i="65"/>
  <c r="R29" i="65"/>
  <c r="R30" i="65"/>
  <c r="R31" i="65"/>
  <c r="R32" i="65"/>
  <c r="R33" i="65"/>
  <c r="R7" i="65"/>
  <c r="C99" i="65"/>
  <c r="C98" i="65"/>
  <c r="B79" i="65"/>
  <c r="B78" i="65"/>
  <c r="B77" i="65"/>
  <c r="AA33" i="65"/>
  <c r="X33" i="65"/>
  <c r="P33" i="65"/>
  <c r="AB33" i="65" s="1"/>
  <c r="G33" i="65"/>
  <c r="T33" i="65" s="1"/>
  <c r="AE33" i="65" s="1"/>
  <c r="AA32" i="65"/>
  <c r="Y32" i="65"/>
  <c r="X32" i="65"/>
  <c r="V32" i="65"/>
  <c r="P32" i="65"/>
  <c r="U32" i="65" s="1"/>
  <c r="G32" i="65"/>
  <c r="T32" i="65" s="1"/>
  <c r="AE32" i="65" s="1"/>
  <c r="P31" i="65"/>
  <c r="G31" i="65"/>
  <c r="T31" i="65" s="1"/>
  <c r="AE31" i="65" s="1"/>
  <c r="Z30" i="65"/>
  <c r="U30" i="65"/>
  <c r="P30" i="65"/>
  <c r="AB30" i="65" s="1"/>
  <c r="G30" i="65"/>
  <c r="T30" i="65" s="1"/>
  <c r="AE30" i="65" s="1"/>
  <c r="AB29" i="65"/>
  <c r="X29" i="65"/>
  <c r="W29" i="65"/>
  <c r="U29" i="65"/>
  <c r="P29" i="65"/>
  <c r="AA29" i="65" s="1"/>
  <c r="AL29" i="65" s="1"/>
  <c r="G29" i="65"/>
  <c r="T29" i="65" s="1"/>
  <c r="AE29" i="65" s="1"/>
  <c r="AB28" i="65"/>
  <c r="Z28" i="65"/>
  <c r="X28" i="65"/>
  <c r="W28" i="65"/>
  <c r="V28" i="65"/>
  <c r="U28" i="65"/>
  <c r="P28" i="65"/>
  <c r="Y28" i="65" s="1"/>
  <c r="G28" i="65"/>
  <c r="T28" i="65" s="1"/>
  <c r="AE28" i="65" s="1"/>
  <c r="AA27" i="65"/>
  <c r="X27" i="65"/>
  <c r="P27" i="65"/>
  <c r="W27" i="65" s="1"/>
  <c r="G27" i="65"/>
  <c r="T27" i="65" s="1"/>
  <c r="AE27" i="65" s="1"/>
  <c r="AA26" i="65"/>
  <c r="Y26" i="65"/>
  <c r="X26" i="65"/>
  <c r="V26" i="65"/>
  <c r="P26" i="65"/>
  <c r="U26" i="65" s="1"/>
  <c r="G26" i="65"/>
  <c r="T26" i="65" s="1"/>
  <c r="AE26" i="65" s="1"/>
  <c r="P25" i="65"/>
  <c r="G25" i="65"/>
  <c r="T25" i="65" s="1"/>
  <c r="AE25" i="65" s="1"/>
  <c r="Z24" i="65"/>
  <c r="U24" i="65"/>
  <c r="P24" i="65"/>
  <c r="AB24" i="65" s="1"/>
  <c r="G24" i="65"/>
  <c r="T24" i="65" s="1"/>
  <c r="AE24" i="65" s="1"/>
  <c r="AB23" i="65"/>
  <c r="Z23" i="65"/>
  <c r="X23" i="65"/>
  <c r="W23" i="65"/>
  <c r="U23" i="65"/>
  <c r="P23" i="65"/>
  <c r="AA23" i="65" s="1"/>
  <c r="G23" i="65"/>
  <c r="T23" i="65" s="1"/>
  <c r="AE23" i="65" s="1"/>
  <c r="AB22" i="65"/>
  <c r="AA22" i="65"/>
  <c r="Z22" i="65"/>
  <c r="AK22" i="65" s="1"/>
  <c r="X22" i="65"/>
  <c r="W22" i="65"/>
  <c r="V22" i="65"/>
  <c r="U22" i="65"/>
  <c r="P22" i="65"/>
  <c r="Y22" i="65" s="1"/>
  <c r="AJ22" i="65" s="1"/>
  <c r="G22" i="65"/>
  <c r="T22" i="65" s="1"/>
  <c r="AE22" i="65" s="1"/>
  <c r="X21" i="65"/>
  <c r="P21" i="65"/>
  <c r="Y21" i="65" s="1"/>
  <c r="G21" i="65"/>
  <c r="T21" i="65" s="1"/>
  <c r="AE21" i="65" s="1"/>
  <c r="P20" i="65"/>
  <c r="X20" i="65" s="1"/>
  <c r="G20" i="65"/>
  <c r="T20" i="65" s="1"/>
  <c r="AE20" i="65" s="1"/>
  <c r="Z19" i="65"/>
  <c r="Y19" i="65"/>
  <c r="X19" i="65"/>
  <c r="W19" i="65"/>
  <c r="V19" i="65"/>
  <c r="U19" i="65"/>
  <c r="P19" i="65"/>
  <c r="AB19" i="65" s="1"/>
  <c r="G19" i="65"/>
  <c r="T19" i="65" s="1"/>
  <c r="AE19" i="65" s="1"/>
  <c r="P18" i="65"/>
  <c r="AA18" i="65" s="1"/>
  <c r="G18" i="65"/>
  <c r="T18" i="65" s="1"/>
  <c r="AE18" i="65" s="1"/>
  <c r="AA17" i="65"/>
  <c r="T17" i="65"/>
  <c r="AE17" i="65" s="1"/>
  <c r="P17" i="65"/>
  <c r="Z17" i="65" s="1"/>
  <c r="G17" i="65"/>
  <c r="P16" i="65"/>
  <c r="AB16" i="65" s="1"/>
  <c r="G16" i="65"/>
  <c r="T16" i="65" s="1"/>
  <c r="AE16" i="65" s="1"/>
  <c r="Y15" i="65"/>
  <c r="W15" i="65"/>
  <c r="P15" i="65"/>
  <c r="AB15" i="65" s="1"/>
  <c r="G15" i="65"/>
  <c r="T15" i="65" s="1"/>
  <c r="AE15" i="65" s="1"/>
  <c r="Y14" i="65"/>
  <c r="W14" i="65"/>
  <c r="P14" i="65"/>
  <c r="AB14" i="65" s="1"/>
  <c r="G14" i="65"/>
  <c r="T14" i="65" s="1"/>
  <c r="AE14" i="65" s="1"/>
  <c r="T13" i="65"/>
  <c r="AE13" i="65" s="1"/>
  <c r="P13" i="65"/>
  <c r="G13" i="65"/>
  <c r="T12" i="65"/>
  <c r="AE12" i="65" s="1"/>
  <c r="P12" i="65"/>
  <c r="AB12" i="65" s="1"/>
  <c r="G12" i="65"/>
  <c r="T11" i="65"/>
  <c r="AE11" i="65" s="1"/>
  <c r="P11" i="65"/>
  <c r="AB11" i="65" s="1"/>
  <c r="G11" i="65"/>
  <c r="AB10" i="65"/>
  <c r="P10" i="65"/>
  <c r="AA10" i="65" s="1"/>
  <c r="G10" i="65"/>
  <c r="T10" i="65" s="1"/>
  <c r="AE10" i="65" s="1"/>
  <c r="T9" i="65"/>
  <c r="AE9" i="65" s="1"/>
  <c r="P9" i="65"/>
  <c r="AA9" i="65" s="1"/>
  <c r="G9" i="65"/>
  <c r="AB8" i="65"/>
  <c r="P8" i="65"/>
  <c r="AA8" i="65" s="1"/>
  <c r="G8" i="65"/>
  <c r="T8" i="65" s="1"/>
  <c r="AE8" i="65" s="1"/>
  <c r="T7" i="65"/>
  <c r="AE7" i="65" s="1"/>
  <c r="P7" i="65"/>
  <c r="G7" i="65"/>
  <c r="AM4" i="65"/>
  <c r="AB4" i="65"/>
  <c r="AA4" i="65"/>
  <c r="AL4" i="65" s="1"/>
  <c r="Z4" i="65"/>
  <c r="AK4" i="65" s="1"/>
  <c r="Y4" i="65"/>
  <c r="AJ4" i="65" s="1"/>
  <c r="X4" i="65"/>
  <c r="AI4" i="65" s="1"/>
  <c r="W4" i="65"/>
  <c r="AH4" i="65" s="1"/>
  <c r="V4" i="65"/>
  <c r="AG4" i="65" s="1"/>
  <c r="U4" i="65"/>
  <c r="AF4" i="65" s="1"/>
  <c r="T4" i="65"/>
  <c r="AE4" i="65" s="1"/>
  <c r="D2" i="65"/>
  <c r="H2" i="65" s="1"/>
  <c r="C99" i="64"/>
  <c r="C98" i="64"/>
  <c r="B79" i="64"/>
  <c r="B78" i="64"/>
  <c r="B77" i="64"/>
  <c r="AA33" i="64"/>
  <c r="P33" i="64"/>
  <c r="Z33" i="64" s="1"/>
  <c r="G33" i="64"/>
  <c r="T33" i="64" s="1"/>
  <c r="AE33" i="64" s="1"/>
  <c r="AA32" i="64"/>
  <c r="Y32" i="64"/>
  <c r="T32" i="64"/>
  <c r="AE32" i="64" s="1"/>
  <c r="P32" i="64"/>
  <c r="Z32" i="64" s="1"/>
  <c r="G32" i="64"/>
  <c r="AA31" i="64"/>
  <c r="Y31" i="64"/>
  <c r="T31" i="64"/>
  <c r="AE31" i="64" s="1"/>
  <c r="P31" i="64"/>
  <c r="Z31" i="64" s="1"/>
  <c r="G31" i="64"/>
  <c r="Y30" i="64"/>
  <c r="P30" i="64"/>
  <c r="Z30" i="64" s="1"/>
  <c r="G30" i="64"/>
  <c r="T30" i="64" s="1"/>
  <c r="AE30" i="64" s="1"/>
  <c r="P29" i="64"/>
  <c r="Z29" i="64" s="1"/>
  <c r="G29" i="64"/>
  <c r="T29" i="64" s="1"/>
  <c r="AE29" i="64" s="1"/>
  <c r="P28" i="64"/>
  <c r="Z28" i="64" s="1"/>
  <c r="G28" i="64"/>
  <c r="T28" i="64" s="1"/>
  <c r="AE28" i="64" s="1"/>
  <c r="AA27" i="64"/>
  <c r="Y27" i="64"/>
  <c r="P27" i="64"/>
  <c r="Z27" i="64" s="1"/>
  <c r="G27" i="64"/>
  <c r="T27" i="64" s="1"/>
  <c r="AE27" i="64" s="1"/>
  <c r="AA26" i="64"/>
  <c r="Y26" i="64"/>
  <c r="P26" i="64"/>
  <c r="Z26" i="64" s="1"/>
  <c r="G26" i="64"/>
  <c r="T26" i="64" s="1"/>
  <c r="AE26" i="64" s="1"/>
  <c r="T25" i="64"/>
  <c r="AE25" i="64" s="1"/>
  <c r="P25" i="64"/>
  <c r="G25" i="64"/>
  <c r="T24" i="64"/>
  <c r="AE24" i="64" s="1"/>
  <c r="P24" i="64"/>
  <c r="Z24" i="64" s="1"/>
  <c r="G24" i="64"/>
  <c r="T23" i="64"/>
  <c r="AE23" i="64" s="1"/>
  <c r="P23" i="64"/>
  <c r="Z23" i="64" s="1"/>
  <c r="G23" i="64"/>
  <c r="AA22" i="64"/>
  <c r="P22" i="64"/>
  <c r="Z22" i="64" s="1"/>
  <c r="G22" i="64"/>
  <c r="T22" i="64" s="1"/>
  <c r="AE22" i="64" s="1"/>
  <c r="P21" i="64"/>
  <c r="Y21" i="64" s="1"/>
  <c r="G21" i="64"/>
  <c r="T21" i="64" s="1"/>
  <c r="AE21" i="64" s="1"/>
  <c r="AB20" i="64"/>
  <c r="AA20" i="64"/>
  <c r="W20" i="64"/>
  <c r="V20" i="64"/>
  <c r="P20" i="64"/>
  <c r="Z20" i="64" s="1"/>
  <c r="G20" i="64"/>
  <c r="T20" i="64" s="1"/>
  <c r="AE20" i="64" s="1"/>
  <c r="AB19" i="64"/>
  <c r="Z19" i="64"/>
  <c r="X19" i="64"/>
  <c r="W19" i="64"/>
  <c r="P19" i="64"/>
  <c r="AA19" i="64" s="1"/>
  <c r="G19" i="64"/>
  <c r="T19" i="64" s="1"/>
  <c r="AE19" i="64" s="1"/>
  <c r="T18" i="64"/>
  <c r="AE18" i="64" s="1"/>
  <c r="P18" i="64"/>
  <c r="V18" i="64" s="1"/>
  <c r="G18" i="64"/>
  <c r="AA17" i="64"/>
  <c r="T17" i="64"/>
  <c r="AE17" i="64" s="1"/>
  <c r="P17" i="64"/>
  <c r="U17" i="64" s="1"/>
  <c r="G17" i="64"/>
  <c r="U16" i="64"/>
  <c r="P16" i="64"/>
  <c r="G16" i="64"/>
  <c r="T16" i="64" s="1"/>
  <c r="AE16" i="64" s="1"/>
  <c r="AB15" i="64"/>
  <c r="Y15" i="64"/>
  <c r="X15" i="64"/>
  <c r="P15" i="64"/>
  <c r="AA15" i="64" s="1"/>
  <c r="G15" i="64"/>
  <c r="T15" i="64" s="1"/>
  <c r="AE15" i="64" s="1"/>
  <c r="T14" i="64"/>
  <c r="AE14" i="64" s="1"/>
  <c r="P14" i="64"/>
  <c r="AA14" i="64" s="1"/>
  <c r="G14" i="64"/>
  <c r="AB13" i="64"/>
  <c r="T13" i="64"/>
  <c r="AE13" i="64" s="1"/>
  <c r="P13" i="64"/>
  <c r="AA13" i="64" s="1"/>
  <c r="G13" i="64"/>
  <c r="T12" i="64"/>
  <c r="AE12" i="64" s="1"/>
  <c r="P12" i="64"/>
  <c r="G12" i="64"/>
  <c r="X11" i="64"/>
  <c r="V11" i="64"/>
  <c r="P11" i="64"/>
  <c r="AA11" i="64" s="1"/>
  <c r="G11" i="64"/>
  <c r="T11" i="64" s="1"/>
  <c r="AE11" i="64" s="1"/>
  <c r="AB10" i="64"/>
  <c r="Y10" i="64"/>
  <c r="X10" i="64"/>
  <c r="V10" i="64"/>
  <c r="P10" i="64"/>
  <c r="AA10" i="64" s="1"/>
  <c r="G10" i="64"/>
  <c r="T10" i="64" s="1"/>
  <c r="AE10" i="64" s="1"/>
  <c r="P9" i="64"/>
  <c r="AA9" i="64" s="1"/>
  <c r="G9" i="64"/>
  <c r="T9" i="64" s="1"/>
  <c r="AE9" i="64" s="1"/>
  <c r="AB8" i="64"/>
  <c r="Y8" i="64"/>
  <c r="P8" i="64"/>
  <c r="AA8" i="64" s="1"/>
  <c r="G8" i="64"/>
  <c r="T8" i="64" s="1"/>
  <c r="AE8" i="64" s="1"/>
  <c r="V7" i="64"/>
  <c r="P7" i="64"/>
  <c r="G7" i="64"/>
  <c r="T7" i="64" s="1"/>
  <c r="AE7" i="64" s="1"/>
  <c r="AM4" i="64"/>
  <c r="AA4" i="64"/>
  <c r="AL4" i="64" s="1"/>
  <c r="Z4" i="64"/>
  <c r="AK4" i="64" s="1"/>
  <c r="Y4" i="64"/>
  <c r="AJ4" i="64" s="1"/>
  <c r="X4" i="64"/>
  <c r="AI4" i="64" s="1"/>
  <c r="W4" i="64"/>
  <c r="AH4" i="64" s="1"/>
  <c r="V4" i="64"/>
  <c r="AG4" i="64" s="1"/>
  <c r="U4" i="64"/>
  <c r="AF4" i="64" s="1"/>
  <c r="T4" i="64"/>
  <c r="AE4" i="64" s="1"/>
  <c r="D2" i="64"/>
  <c r="H2" i="64" s="1"/>
  <c r="C99" i="63"/>
  <c r="C98" i="63"/>
  <c r="B79" i="63"/>
  <c r="B78" i="63"/>
  <c r="B77" i="63"/>
  <c r="AB33" i="63"/>
  <c r="P33" i="63"/>
  <c r="Z33" i="63" s="1"/>
  <c r="G33" i="63"/>
  <c r="T33" i="63" s="1"/>
  <c r="AE33" i="63" s="1"/>
  <c r="P32" i="63"/>
  <c r="AA32" i="63" s="1"/>
  <c r="G32" i="63"/>
  <c r="T32" i="63" s="1"/>
  <c r="AE32" i="63" s="1"/>
  <c r="P31" i="63"/>
  <c r="AB31" i="63" s="1"/>
  <c r="G31" i="63"/>
  <c r="T31" i="63" s="1"/>
  <c r="AE31" i="63" s="1"/>
  <c r="AA30" i="63"/>
  <c r="Y30" i="63"/>
  <c r="X30" i="63"/>
  <c r="W30" i="63"/>
  <c r="V30" i="63"/>
  <c r="AG30" i="63" s="1"/>
  <c r="P30" i="63"/>
  <c r="U30" i="63" s="1"/>
  <c r="G30" i="63"/>
  <c r="T30" i="63" s="1"/>
  <c r="AE30" i="63" s="1"/>
  <c r="P29" i="63"/>
  <c r="AA29" i="63" s="1"/>
  <c r="G29" i="63"/>
  <c r="T29" i="63" s="1"/>
  <c r="AE29" i="63" s="1"/>
  <c r="V28" i="63"/>
  <c r="P28" i="63"/>
  <c r="AB28" i="63" s="1"/>
  <c r="G28" i="63"/>
  <c r="T28" i="63" s="1"/>
  <c r="AE28" i="63" s="1"/>
  <c r="AA27" i="63"/>
  <c r="X27" i="63"/>
  <c r="V27" i="63"/>
  <c r="P27" i="63"/>
  <c r="AB27" i="63" s="1"/>
  <c r="G27" i="63"/>
  <c r="T27" i="63" s="1"/>
  <c r="AE27" i="63" s="1"/>
  <c r="AB26" i="63"/>
  <c r="Y26" i="63"/>
  <c r="X26" i="63"/>
  <c r="P26" i="63"/>
  <c r="U26" i="63" s="1"/>
  <c r="G26" i="63"/>
  <c r="T26" i="63" s="1"/>
  <c r="AE26" i="63" s="1"/>
  <c r="AA25" i="63"/>
  <c r="Z25" i="63"/>
  <c r="Y25" i="63"/>
  <c r="X25" i="63"/>
  <c r="V25" i="63"/>
  <c r="P25" i="63"/>
  <c r="AB25" i="63" s="1"/>
  <c r="G25" i="63"/>
  <c r="T25" i="63" s="1"/>
  <c r="AE25" i="63" s="1"/>
  <c r="P24" i="63"/>
  <c r="W24" i="63" s="1"/>
  <c r="G24" i="63"/>
  <c r="T24" i="63" s="1"/>
  <c r="AE24" i="63" s="1"/>
  <c r="AB23" i="63"/>
  <c r="AA23" i="63"/>
  <c r="AI23" i="63" s="1"/>
  <c r="X23" i="63"/>
  <c r="W23" i="63"/>
  <c r="V23" i="63"/>
  <c r="U23" i="63"/>
  <c r="AC23" i="63" s="1"/>
  <c r="P23" i="63"/>
  <c r="Y23" i="63" s="1"/>
  <c r="G23" i="63"/>
  <c r="T23" i="63" s="1"/>
  <c r="AE23" i="63" s="1"/>
  <c r="AB22" i="63"/>
  <c r="AA22" i="63"/>
  <c r="X22" i="63"/>
  <c r="W22" i="63"/>
  <c r="V22" i="63"/>
  <c r="P22" i="63"/>
  <c r="Y22" i="63" s="1"/>
  <c r="G22" i="63"/>
  <c r="T22" i="63" s="1"/>
  <c r="AE22" i="63" s="1"/>
  <c r="P21" i="63"/>
  <c r="Y21" i="63" s="1"/>
  <c r="G21" i="63"/>
  <c r="T21" i="63" s="1"/>
  <c r="AE21" i="63" s="1"/>
  <c r="AB20" i="63"/>
  <c r="X20" i="63"/>
  <c r="W20" i="63"/>
  <c r="V20" i="63"/>
  <c r="P20" i="63"/>
  <c r="Y20" i="63" s="1"/>
  <c r="G20" i="63"/>
  <c r="T20" i="63" s="1"/>
  <c r="AE20" i="63" s="1"/>
  <c r="AB19" i="63"/>
  <c r="AA19" i="63"/>
  <c r="X19" i="63"/>
  <c r="W19" i="63"/>
  <c r="V19" i="63"/>
  <c r="P19" i="63"/>
  <c r="Y19" i="63" s="1"/>
  <c r="G19" i="63"/>
  <c r="T19" i="63" s="1"/>
  <c r="AE19" i="63" s="1"/>
  <c r="P18" i="63"/>
  <c r="Y18" i="63" s="1"/>
  <c r="G18" i="63"/>
  <c r="T18" i="63" s="1"/>
  <c r="AE18" i="63" s="1"/>
  <c r="AB17" i="63"/>
  <c r="X17" i="63"/>
  <c r="W17" i="63"/>
  <c r="V17" i="63"/>
  <c r="P17" i="63"/>
  <c r="Y17" i="63" s="1"/>
  <c r="G17" i="63"/>
  <c r="T17" i="63" s="1"/>
  <c r="AE17" i="63" s="1"/>
  <c r="AA16" i="63"/>
  <c r="X16" i="63"/>
  <c r="W16" i="63"/>
  <c r="V16" i="63"/>
  <c r="P16" i="63"/>
  <c r="Y16" i="63" s="1"/>
  <c r="G16" i="63"/>
  <c r="T16" i="63" s="1"/>
  <c r="AE16" i="63" s="1"/>
  <c r="P15" i="63"/>
  <c r="Y15" i="63" s="1"/>
  <c r="G15" i="63"/>
  <c r="T15" i="63" s="1"/>
  <c r="AE15" i="63" s="1"/>
  <c r="P14" i="63"/>
  <c r="Z14" i="63" s="1"/>
  <c r="G14" i="63"/>
  <c r="T14" i="63" s="1"/>
  <c r="AE14" i="63" s="1"/>
  <c r="P13" i="63"/>
  <c r="AA13" i="63" s="1"/>
  <c r="G13" i="63"/>
  <c r="T13" i="63" s="1"/>
  <c r="AE13" i="63" s="1"/>
  <c r="R12" i="63"/>
  <c r="P12" i="63"/>
  <c r="AB12" i="63" s="1"/>
  <c r="G12" i="63"/>
  <c r="T12" i="63" s="1"/>
  <c r="AE12" i="63" s="1"/>
  <c r="AB11" i="63"/>
  <c r="AA11" i="63"/>
  <c r="Y11" i="63"/>
  <c r="X11" i="63"/>
  <c r="W11" i="63"/>
  <c r="V11" i="63"/>
  <c r="AG11" i="63" s="1"/>
  <c r="U11" i="63"/>
  <c r="AC11" i="63" s="1"/>
  <c r="T11" i="63"/>
  <c r="AE11" i="63" s="1"/>
  <c r="P11" i="63"/>
  <c r="Z11" i="63" s="1"/>
  <c r="AK11" i="63" s="1"/>
  <c r="G11" i="63"/>
  <c r="P10" i="63"/>
  <c r="Z10" i="63" s="1"/>
  <c r="G10" i="63"/>
  <c r="T10" i="63" s="1"/>
  <c r="AE10" i="63" s="1"/>
  <c r="P9" i="63"/>
  <c r="AB9" i="63" s="1"/>
  <c r="G9" i="63"/>
  <c r="T9" i="63" s="1"/>
  <c r="AE9" i="63" s="1"/>
  <c r="R8" i="63"/>
  <c r="P8" i="63"/>
  <c r="AB8" i="63" s="1"/>
  <c r="G8" i="63"/>
  <c r="T8" i="63" s="1"/>
  <c r="AE8" i="63" s="1"/>
  <c r="E8" i="63"/>
  <c r="AB7" i="63"/>
  <c r="X7" i="63"/>
  <c r="W7" i="63"/>
  <c r="T7" i="63"/>
  <c r="AE7" i="63" s="1"/>
  <c r="R7" i="63"/>
  <c r="P7" i="63"/>
  <c r="U7" i="63" s="1"/>
  <c r="G7" i="63"/>
  <c r="AL4" i="63"/>
  <c r="AJ4" i="63"/>
  <c r="AE4" i="63"/>
  <c r="AB4" i="63"/>
  <c r="AM4" i="63" s="1"/>
  <c r="AA4" i="63"/>
  <c r="Z4" i="63"/>
  <c r="AK4" i="63" s="1"/>
  <c r="Y4" i="63"/>
  <c r="X4" i="63"/>
  <c r="AI4" i="63" s="1"/>
  <c r="W4" i="63"/>
  <c r="AH4" i="63" s="1"/>
  <c r="V4" i="63"/>
  <c r="AG4" i="63" s="1"/>
  <c r="U4" i="63"/>
  <c r="AF4" i="63" s="1"/>
  <c r="T4" i="63"/>
  <c r="R28" i="63"/>
  <c r="D2" i="63"/>
  <c r="H2" i="63" s="1"/>
  <c r="R8" i="62"/>
  <c r="R9" i="62"/>
  <c r="R10" i="62"/>
  <c r="R11" i="62"/>
  <c r="R12" i="62"/>
  <c r="R13" i="62"/>
  <c r="R14" i="62"/>
  <c r="R15" i="62"/>
  <c r="R16" i="62"/>
  <c r="R17" i="62"/>
  <c r="R18" i="62"/>
  <c r="R19" i="62"/>
  <c r="R20" i="62"/>
  <c r="R21" i="62"/>
  <c r="R22" i="62"/>
  <c r="R23" i="62"/>
  <c r="R24" i="62"/>
  <c r="R25" i="62"/>
  <c r="R26" i="62"/>
  <c r="R27" i="62"/>
  <c r="R28" i="62"/>
  <c r="R29" i="62"/>
  <c r="R30" i="62"/>
  <c r="R31" i="62"/>
  <c r="R32" i="62"/>
  <c r="R33" i="62"/>
  <c r="R7" i="62"/>
  <c r="C99" i="62"/>
  <c r="C98" i="62"/>
  <c r="B79" i="62"/>
  <c r="B78" i="62"/>
  <c r="B77" i="62"/>
  <c r="Y33" i="62"/>
  <c r="X33" i="62"/>
  <c r="W33" i="62"/>
  <c r="V33" i="62"/>
  <c r="P33" i="62"/>
  <c r="AA33" i="62" s="1"/>
  <c r="G33" i="62"/>
  <c r="T33" i="62" s="1"/>
  <c r="AE33" i="62" s="1"/>
  <c r="P32" i="62"/>
  <c r="G32" i="62"/>
  <c r="T32" i="62" s="1"/>
  <c r="AE32" i="62" s="1"/>
  <c r="P31" i="62"/>
  <c r="AA31" i="62" s="1"/>
  <c r="G31" i="62"/>
  <c r="T31" i="62" s="1"/>
  <c r="AE31" i="62" s="1"/>
  <c r="AB30" i="62"/>
  <c r="X30" i="62"/>
  <c r="W30" i="62"/>
  <c r="P30" i="62"/>
  <c r="AA30" i="62" s="1"/>
  <c r="G30" i="62"/>
  <c r="T30" i="62" s="1"/>
  <c r="AE30" i="62" s="1"/>
  <c r="AC29" i="62"/>
  <c r="AB29" i="62"/>
  <c r="Z29" i="62"/>
  <c r="Y29" i="62"/>
  <c r="W29" i="62"/>
  <c r="V29" i="62"/>
  <c r="U29" i="62"/>
  <c r="P29" i="62"/>
  <c r="AA29" i="62" s="1"/>
  <c r="G29" i="62"/>
  <c r="T29" i="62" s="1"/>
  <c r="AE29" i="62" s="1"/>
  <c r="AB28" i="62"/>
  <c r="Z28" i="62"/>
  <c r="Y28" i="62"/>
  <c r="X28" i="62"/>
  <c r="V28" i="62"/>
  <c r="U28" i="62"/>
  <c r="AC28" i="62" s="1"/>
  <c r="T28" i="62"/>
  <c r="AE28" i="62" s="1"/>
  <c r="P28" i="62"/>
  <c r="AA28" i="62" s="1"/>
  <c r="G28" i="62"/>
  <c r="Z27" i="62"/>
  <c r="Y27" i="62"/>
  <c r="X27" i="62"/>
  <c r="W27" i="62"/>
  <c r="T27" i="62"/>
  <c r="AE27" i="62" s="1"/>
  <c r="P27" i="62"/>
  <c r="AA27" i="62" s="1"/>
  <c r="G27" i="62"/>
  <c r="Y26" i="62"/>
  <c r="X26" i="62"/>
  <c r="W26" i="62"/>
  <c r="V26" i="62"/>
  <c r="P26" i="62"/>
  <c r="AA26" i="62" s="1"/>
  <c r="G26" i="62"/>
  <c r="T26" i="62" s="1"/>
  <c r="AE26" i="62" s="1"/>
  <c r="Z25" i="62"/>
  <c r="X25" i="62"/>
  <c r="W25" i="62"/>
  <c r="V25" i="62"/>
  <c r="U25" i="62"/>
  <c r="AC25" i="62" s="1"/>
  <c r="P25" i="62"/>
  <c r="AA25" i="62" s="1"/>
  <c r="G25" i="62"/>
  <c r="T25" i="62" s="1"/>
  <c r="AE25" i="62" s="1"/>
  <c r="AB24" i="62"/>
  <c r="Y24" i="62"/>
  <c r="X24" i="62"/>
  <c r="W24" i="62"/>
  <c r="V24" i="62"/>
  <c r="U24" i="62"/>
  <c r="AC24" i="62" s="1"/>
  <c r="T24" i="62"/>
  <c r="AE24" i="62" s="1"/>
  <c r="P24" i="62"/>
  <c r="AA24" i="62" s="1"/>
  <c r="G24" i="62"/>
  <c r="T23" i="62"/>
  <c r="AE23" i="62" s="1"/>
  <c r="P23" i="62"/>
  <c r="G23" i="62"/>
  <c r="P22" i="62"/>
  <c r="G22" i="62"/>
  <c r="T22" i="62" s="1"/>
  <c r="AE22" i="62" s="1"/>
  <c r="T21" i="62"/>
  <c r="AE21" i="62" s="1"/>
  <c r="P21" i="62"/>
  <c r="W21" i="62" s="1"/>
  <c r="G21" i="62"/>
  <c r="AA20" i="62"/>
  <c r="Z20" i="62"/>
  <c r="X20" i="62"/>
  <c r="W20" i="62"/>
  <c r="V20" i="62"/>
  <c r="U20" i="62"/>
  <c r="P20" i="62"/>
  <c r="Y20" i="62" s="1"/>
  <c r="G20" i="62"/>
  <c r="T20" i="62" s="1"/>
  <c r="AE20" i="62" s="1"/>
  <c r="P19" i="62"/>
  <c r="AB19" i="62" s="1"/>
  <c r="G19" i="62"/>
  <c r="T19" i="62" s="1"/>
  <c r="AE19" i="62" s="1"/>
  <c r="AB18" i="62"/>
  <c r="Z18" i="62"/>
  <c r="V18" i="62"/>
  <c r="U18" i="62"/>
  <c r="T18" i="62"/>
  <c r="AE18" i="62" s="1"/>
  <c r="P18" i="62"/>
  <c r="AA18" i="62" s="1"/>
  <c r="G18" i="62"/>
  <c r="T17" i="62"/>
  <c r="AE17" i="62" s="1"/>
  <c r="P17" i="62"/>
  <c r="G17" i="62"/>
  <c r="P16" i="62"/>
  <c r="AB16" i="62" s="1"/>
  <c r="G16" i="62"/>
  <c r="T16" i="62" s="1"/>
  <c r="AE16" i="62" s="1"/>
  <c r="P15" i="62"/>
  <c r="AB15" i="62" s="1"/>
  <c r="G15" i="62"/>
  <c r="T15" i="62" s="1"/>
  <c r="AE15" i="62" s="1"/>
  <c r="P14" i="62"/>
  <c r="AB14" i="62" s="1"/>
  <c r="G14" i="62"/>
  <c r="T14" i="62" s="1"/>
  <c r="AE14" i="62" s="1"/>
  <c r="P13" i="62"/>
  <c r="AB13" i="62" s="1"/>
  <c r="G13" i="62"/>
  <c r="T13" i="62" s="1"/>
  <c r="AE13" i="62" s="1"/>
  <c r="P12" i="62"/>
  <c r="AB12" i="62" s="1"/>
  <c r="G12" i="62"/>
  <c r="T12" i="62" s="1"/>
  <c r="AE12" i="62" s="1"/>
  <c r="P11" i="62"/>
  <c r="AB11" i="62" s="1"/>
  <c r="G11" i="62"/>
  <c r="T11" i="62" s="1"/>
  <c r="AE11" i="62" s="1"/>
  <c r="P10" i="62"/>
  <c r="AB10" i="62" s="1"/>
  <c r="G10" i="62"/>
  <c r="T10" i="62" s="1"/>
  <c r="AE10" i="62" s="1"/>
  <c r="P9" i="62"/>
  <c r="AB9" i="62" s="1"/>
  <c r="G9" i="62"/>
  <c r="T9" i="62" s="1"/>
  <c r="AE9" i="62" s="1"/>
  <c r="P8" i="62"/>
  <c r="AB8" i="62" s="1"/>
  <c r="G8" i="62"/>
  <c r="T8" i="62" s="1"/>
  <c r="AE8" i="62" s="1"/>
  <c r="E8" i="62"/>
  <c r="P7" i="62"/>
  <c r="H83" i="62" s="1"/>
  <c r="G7" i="62"/>
  <c r="T7" i="62" s="1"/>
  <c r="AE7" i="62" s="1"/>
  <c r="AJ4" i="62"/>
  <c r="AB4" i="62"/>
  <c r="AM4" i="62" s="1"/>
  <c r="AA4" i="62"/>
  <c r="AL4" i="62" s="1"/>
  <c r="Z4" i="62"/>
  <c r="AK4" i="62" s="1"/>
  <c r="Y4" i="62"/>
  <c r="X4" i="62"/>
  <c r="AI4" i="62" s="1"/>
  <c r="W4" i="62"/>
  <c r="AH4" i="62" s="1"/>
  <c r="V4" i="62"/>
  <c r="AG4" i="62" s="1"/>
  <c r="U4" i="62"/>
  <c r="AF4" i="62" s="1"/>
  <c r="T4" i="62"/>
  <c r="AE4" i="62" s="1"/>
  <c r="D2" i="62"/>
  <c r="H2" i="62" s="1"/>
  <c r="R8" i="61"/>
  <c r="R9" i="61"/>
  <c r="R10" i="61"/>
  <c r="R11" i="61"/>
  <c r="R12" i="61"/>
  <c r="R13" i="61"/>
  <c r="R14" i="61"/>
  <c r="R15" i="61"/>
  <c r="R16" i="61"/>
  <c r="R17" i="61"/>
  <c r="R18" i="61"/>
  <c r="R19" i="61"/>
  <c r="R20" i="61"/>
  <c r="R21" i="61"/>
  <c r="R22" i="61"/>
  <c r="R23" i="61"/>
  <c r="R24" i="61"/>
  <c r="R25" i="61"/>
  <c r="R26" i="61"/>
  <c r="R27" i="61"/>
  <c r="R28" i="61"/>
  <c r="R29" i="61"/>
  <c r="R30" i="61"/>
  <c r="R31" i="61"/>
  <c r="R32" i="61"/>
  <c r="R33" i="61"/>
  <c r="R7" i="61"/>
  <c r="C99" i="61"/>
  <c r="C98" i="61"/>
  <c r="B79" i="61"/>
  <c r="B78" i="61"/>
  <c r="B77" i="61"/>
  <c r="AA33" i="61"/>
  <c r="Z33" i="61"/>
  <c r="Y33" i="61"/>
  <c r="X33" i="61"/>
  <c r="P33" i="61"/>
  <c r="AB33" i="61" s="1"/>
  <c r="G33" i="61"/>
  <c r="T33" i="61" s="1"/>
  <c r="AE33" i="61" s="1"/>
  <c r="AA32" i="61"/>
  <c r="Z32" i="61"/>
  <c r="Y32" i="61"/>
  <c r="X32" i="61"/>
  <c r="W32" i="61"/>
  <c r="V32" i="61"/>
  <c r="U32" i="61"/>
  <c r="AH32" i="61" s="1"/>
  <c r="P32" i="61"/>
  <c r="AB32" i="61" s="1"/>
  <c r="G32" i="61"/>
  <c r="T32" i="61" s="1"/>
  <c r="AE32" i="61" s="1"/>
  <c r="U31" i="61"/>
  <c r="P31" i="61"/>
  <c r="G31" i="61"/>
  <c r="T31" i="61" s="1"/>
  <c r="AE31" i="61" s="1"/>
  <c r="AA30" i="61"/>
  <c r="X30" i="61"/>
  <c r="W30" i="61"/>
  <c r="V30" i="61"/>
  <c r="P30" i="61"/>
  <c r="AB30" i="61" s="1"/>
  <c r="G30" i="61"/>
  <c r="T30" i="61" s="1"/>
  <c r="AE30" i="61" s="1"/>
  <c r="AA29" i="61"/>
  <c r="Z29" i="61"/>
  <c r="Y29" i="61"/>
  <c r="X29" i="61"/>
  <c r="P29" i="61"/>
  <c r="AB29" i="61" s="1"/>
  <c r="G29" i="61"/>
  <c r="T29" i="61" s="1"/>
  <c r="AE29" i="61" s="1"/>
  <c r="Z28" i="61"/>
  <c r="Y28" i="61"/>
  <c r="X28" i="61"/>
  <c r="W28" i="61"/>
  <c r="V28" i="61"/>
  <c r="U28" i="61"/>
  <c r="P28" i="61"/>
  <c r="AB28" i="61" s="1"/>
  <c r="G28" i="61"/>
  <c r="T28" i="61" s="1"/>
  <c r="AE28" i="61" s="1"/>
  <c r="P27" i="61"/>
  <c r="G27" i="61"/>
  <c r="T27" i="61" s="1"/>
  <c r="AE27" i="61" s="1"/>
  <c r="AA26" i="61"/>
  <c r="W26" i="61"/>
  <c r="V26" i="61"/>
  <c r="U26" i="61"/>
  <c r="P26" i="61"/>
  <c r="Z26" i="61" s="1"/>
  <c r="G26" i="61"/>
  <c r="T26" i="61" s="1"/>
  <c r="AE26" i="61" s="1"/>
  <c r="Y25" i="61"/>
  <c r="X25" i="61"/>
  <c r="W25" i="61"/>
  <c r="V25" i="61"/>
  <c r="P25" i="61"/>
  <c r="Z25" i="61" s="1"/>
  <c r="G25" i="61"/>
  <c r="T25" i="61" s="1"/>
  <c r="AE25" i="61" s="1"/>
  <c r="P24" i="61"/>
  <c r="G24" i="61"/>
  <c r="T24" i="61" s="1"/>
  <c r="AE24" i="61" s="1"/>
  <c r="AA23" i="61"/>
  <c r="W23" i="61"/>
  <c r="V23" i="61"/>
  <c r="U23" i="61"/>
  <c r="P23" i="61"/>
  <c r="Z23" i="61" s="1"/>
  <c r="G23" i="61"/>
  <c r="T23" i="61" s="1"/>
  <c r="AE23" i="61" s="1"/>
  <c r="Y22" i="61"/>
  <c r="X22" i="61"/>
  <c r="W22" i="61"/>
  <c r="V22" i="61"/>
  <c r="P22" i="61"/>
  <c r="Z22" i="61" s="1"/>
  <c r="G22" i="61"/>
  <c r="T22" i="61" s="1"/>
  <c r="AE22" i="61" s="1"/>
  <c r="AB21" i="61"/>
  <c r="AA21" i="61"/>
  <c r="Y21" i="61"/>
  <c r="W21" i="61"/>
  <c r="V21" i="61"/>
  <c r="U21" i="61"/>
  <c r="T21" i="61"/>
  <c r="AE21" i="61" s="1"/>
  <c r="P21" i="61"/>
  <c r="Z21" i="61" s="1"/>
  <c r="G21" i="61"/>
  <c r="Y20" i="61"/>
  <c r="W20" i="61"/>
  <c r="T20" i="61"/>
  <c r="AE20" i="61" s="1"/>
  <c r="P20" i="61"/>
  <c r="X20" i="61" s="1"/>
  <c r="G20" i="61"/>
  <c r="V19" i="61"/>
  <c r="P19" i="61"/>
  <c r="W19" i="61" s="1"/>
  <c r="G19" i="61"/>
  <c r="T19" i="61" s="1"/>
  <c r="AE19" i="61" s="1"/>
  <c r="W18" i="61"/>
  <c r="U18" i="61"/>
  <c r="P18" i="61"/>
  <c r="V18" i="61" s="1"/>
  <c r="G18" i="61"/>
  <c r="T18" i="61" s="1"/>
  <c r="AE18" i="61" s="1"/>
  <c r="T17" i="61"/>
  <c r="AE17" i="61" s="1"/>
  <c r="P17" i="61"/>
  <c r="G17" i="61"/>
  <c r="U16" i="61"/>
  <c r="P16" i="61"/>
  <c r="AB16" i="61" s="1"/>
  <c r="G16" i="61"/>
  <c r="T16" i="61" s="1"/>
  <c r="AE16" i="61" s="1"/>
  <c r="P15" i="61"/>
  <c r="G15" i="61"/>
  <c r="T15" i="61" s="1"/>
  <c r="AE15" i="61" s="1"/>
  <c r="AB14" i="61"/>
  <c r="AA14" i="61"/>
  <c r="V14" i="61"/>
  <c r="T14" i="61"/>
  <c r="AE14" i="61" s="1"/>
  <c r="P14" i="61"/>
  <c r="Y14" i="61" s="1"/>
  <c r="G14" i="61"/>
  <c r="AB13" i="61"/>
  <c r="Z13" i="61"/>
  <c r="X13" i="61"/>
  <c r="V13" i="61"/>
  <c r="T13" i="61"/>
  <c r="AE13" i="61" s="1"/>
  <c r="P13" i="61"/>
  <c r="Y13" i="61" s="1"/>
  <c r="G13" i="61"/>
  <c r="P12" i="61"/>
  <c r="G12" i="61"/>
  <c r="T12" i="61" s="1"/>
  <c r="AE12" i="61" s="1"/>
  <c r="AB11" i="61"/>
  <c r="AA11" i="61"/>
  <c r="V11" i="61"/>
  <c r="T11" i="61"/>
  <c r="AE11" i="61" s="1"/>
  <c r="P11" i="61"/>
  <c r="Y11" i="61" s="1"/>
  <c r="G11" i="61"/>
  <c r="AB10" i="61"/>
  <c r="Z10" i="61"/>
  <c r="X10" i="61"/>
  <c r="V10" i="61"/>
  <c r="T10" i="61"/>
  <c r="AE10" i="61" s="1"/>
  <c r="P10" i="61"/>
  <c r="Y10" i="61" s="1"/>
  <c r="G10" i="61"/>
  <c r="P9" i="61"/>
  <c r="G9" i="61"/>
  <c r="T9" i="61" s="1"/>
  <c r="AE9" i="61" s="1"/>
  <c r="AB8" i="61"/>
  <c r="AA8" i="61"/>
  <c r="V8" i="61"/>
  <c r="T8" i="61"/>
  <c r="AE8" i="61" s="1"/>
  <c r="P8" i="61"/>
  <c r="Y8" i="61" s="1"/>
  <c r="G8" i="61"/>
  <c r="AB7" i="61"/>
  <c r="Z7" i="61"/>
  <c r="X7" i="61"/>
  <c r="V7" i="61"/>
  <c r="T7" i="61"/>
  <c r="AE7" i="61" s="1"/>
  <c r="P7" i="61"/>
  <c r="AA7" i="61" s="1"/>
  <c r="G7" i="61"/>
  <c r="AM4" i="61"/>
  <c r="AL4" i="61"/>
  <c r="AG4" i="61"/>
  <c r="AB4" i="61"/>
  <c r="AA4" i="61"/>
  <c r="Z4" i="61"/>
  <c r="AK4" i="61" s="1"/>
  <c r="Y4" i="61"/>
  <c r="AJ4" i="61" s="1"/>
  <c r="X4" i="61"/>
  <c r="AI4" i="61" s="1"/>
  <c r="W4" i="61"/>
  <c r="AH4" i="61" s="1"/>
  <c r="V4" i="61"/>
  <c r="U4" i="61"/>
  <c r="AF4" i="61" s="1"/>
  <c r="T4" i="61"/>
  <c r="AE4" i="61" s="1"/>
  <c r="D2" i="61"/>
  <c r="H2" i="61" s="1"/>
  <c r="R8" i="60"/>
  <c r="R9" i="60"/>
  <c r="R10" i="60"/>
  <c r="R11" i="60"/>
  <c r="R12" i="60"/>
  <c r="R13" i="60"/>
  <c r="R14" i="60"/>
  <c r="R15" i="60"/>
  <c r="R16" i="60"/>
  <c r="R17" i="60"/>
  <c r="R18" i="60"/>
  <c r="R19" i="60"/>
  <c r="R20" i="60"/>
  <c r="R21" i="60"/>
  <c r="R22" i="60"/>
  <c r="R23" i="60"/>
  <c r="R24" i="60"/>
  <c r="R25" i="60"/>
  <c r="R26" i="60"/>
  <c r="R27" i="60"/>
  <c r="R28" i="60"/>
  <c r="R29" i="60"/>
  <c r="R30" i="60"/>
  <c r="R31" i="60"/>
  <c r="R32" i="60"/>
  <c r="R33" i="60"/>
  <c r="R7" i="60"/>
  <c r="C99" i="60"/>
  <c r="C98" i="60"/>
  <c r="B79" i="60"/>
  <c r="B78" i="60"/>
  <c r="B77" i="60"/>
  <c r="T33" i="60"/>
  <c r="AE33" i="60" s="1"/>
  <c r="P33" i="60"/>
  <c r="Z33" i="60" s="1"/>
  <c r="G33" i="60"/>
  <c r="T32" i="60"/>
  <c r="AE32" i="60" s="1"/>
  <c r="P32" i="60"/>
  <c r="G32" i="60"/>
  <c r="T31" i="60"/>
  <c r="AE31" i="60" s="1"/>
  <c r="P31" i="60"/>
  <c r="Z31" i="60" s="1"/>
  <c r="G31" i="60"/>
  <c r="E79" i="60"/>
  <c r="Y30" i="60"/>
  <c r="U30" i="60"/>
  <c r="T30" i="60"/>
  <c r="AE30" i="60" s="1"/>
  <c r="P30" i="60"/>
  <c r="G30" i="60"/>
  <c r="Y29" i="60"/>
  <c r="U29" i="60"/>
  <c r="T29" i="60"/>
  <c r="AE29" i="60" s="1"/>
  <c r="P29" i="60"/>
  <c r="Z29" i="60" s="1"/>
  <c r="G29" i="60"/>
  <c r="T28" i="60"/>
  <c r="AE28" i="60" s="1"/>
  <c r="P28" i="60"/>
  <c r="G28" i="60"/>
  <c r="Y27" i="60"/>
  <c r="U27" i="60"/>
  <c r="T27" i="60"/>
  <c r="AE27" i="60" s="1"/>
  <c r="P27" i="60"/>
  <c r="Z27" i="60" s="1"/>
  <c r="G27" i="60"/>
  <c r="U26" i="60"/>
  <c r="T26" i="60"/>
  <c r="AE26" i="60" s="1"/>
  <c r="P26" i="60"/>
  <c r="G26" i="60"/>
  <c r="Y25" i="60"/>
  <c r="U25" i="60"/>
  <c r="T25" i="60"/>
  <c r="AE25" i="60" s="1"/>
  <c r="P25" i="60"/>
  <c r="Z25" i="60" s="1"/>
  <c r="G25" i="60"/>
  <c r="T24" i="60"/>
  <c r="AE24" i="60" s="1"/>
  <c r="P24" i="60"/>
  <c r="G24" i="60"/>
  <c r="T23" i="60"/>
  <c r="AE23" i="60" s="1"/>
  <c r="P23" i="60"/>
  <c r="G23" i="60"/>
  <c r="P22" i="60"/>
  <c r="G22" i="60"/>
  <c r="T22" i="60" s="1"/>
  <c r="AE22" i="60" s="1"/>
  <c r="P21" i="60"/>
  <c r="G21" i="60"/>
  <c r="T21" i="60" s="1"/>
  <c r="AE21" i="60" s="1"/>
  <c r="AA20" i="60"/>
  <c r="Y20" i="60"/>
  <c r="W20" i="60"/>
  <c r="P20" i="60"/>
  <c r="X20" i="60" s="1"/>
  <c r="G20" i="60"/>
  <c r="T20" i="60" s="1"/>
  <c r="AE20" i="60" s="1"/>
  <c r="AB19" i="60"/>
  <c r="P19" i="60"/>
  <c r="G19" i="60"/>
  <c r="T19" i="60" s="1"/>
  <c r="AE19" i="60" s="1"/>
  <c r="AB18" i="60"/>
  <c r="Y18" i="60"/>
  <c r="W18" i="60"/>
  <c r="U18" i="60"/>
  <c r="T18" i="60"/>
  <c r="AE18" i="60" s="1"/>
  <c r="P18" i="60"/>
  <c r="V18" i="60" s="1"/>
  <c r="G18" i="60"/>
  <c r="P17" i="60"/>
  <c r="U17" i="60" s="1"/>
  <c r="G17" i="60"/>
  <c r="T17" i="60" s="1"/>
  <c r="AE17" i="60" s="1"/>
  <c r="P16" i="60"/>
  <c r="W16" i="60" s="1"/>
  <c r="G16" i="60"/>
  <c r="T16" i="60" s="1"/>
  <c r="AE16" i="60" s="1"/>
  <c r="Z15" i="60"/>
  <c r="X15" i="60"/>
  <c r="T15" i="60"/>
  <c r="AE15" i="60" s="1"/>
  <c r="P15" i="60"/>
  <c r="AA15" i="60" s="1"/>
  <c r="G15" i="60"/>
  <c r="AB14" i="60"/>
  <c r="Z14" i="60"/>
  <c r="Y14" i="60"/>
  <c r="P14" i="60"/>
  <c r="AA14" i="60" s="1"/>
  <c r="G14" i="60"/>
  <c r="T14" i="60" s="1"/>
  <c r="AE14" i="60" s="1"/>
  <c r="T13" i="60"/>
  <c r="AE13" i="60" s="1"/>
  <c r="P13" i="60"/>
  <c r="AA13" i="60" s="1"/>
  <c r="G13" i="60"/>
  <c r="Z12" i="60"/>
  <c r="X12" i="60"/>
  <c r="T12" i="60"/>
  <c r="AE12" i="60" s="1"/>
  <c r="P12" i="60"/>
  <c r="AA12" i="60" s="1"/>
  <c r="G12" i="60"/>
  <c r="AB11" i="60"/>
  <c r="Z11" i="60"/>
  <c r="Y11" i="60"/>
  <c r="P11" i="60"/>
  <c r="AA11" i="60" s="1"/>
  <c r="G11" i="60"/>
  <c r="T11" i="60" s="1"/>
  <c r="AE11" i="60" s="1"/>
  <c r="T10" i="60"/>
  <c r="AE10" i="60" s="1"/>
  <c r="P10" i="60"/>
  <c r="AA10" i="60" s="1"/>
  <c r="G10" i="60"/>
  <c r="Z9" i="60"/>
  <c r="X9" i="60"/>
  <c r="T9" i="60"/>
  <c r="AE9" i="60" s="1"/>
  <c r="P9" i="60"/>
  <c r="AA9" i="60" s="1"/>
  <c r="G9" i="60"/>
  <c r="AB8" i="60"/>
  <c r="Z8" i="60"/>
  <c r="Y8" i="60"/>
  <c r="P8" i="60"/>
  <c r="AA8" i="60" s="1"/>
  <c r="G8" i="60"/>
  <c r="T8" i="60" s="1"/>
  <c r="AE8" i="60" s="1"/>
  <c r="T7" i="60"/>
  <c r="AE7" i="60" s="1"/>
  <c r="P7" i="60"/>
  <c r="H83" i="60" s="1"/>
  <c r="G7" i="60"/>
  <c r="AG4" i="60"/>
  <c r="AB4" i="60"/>
  <c r="AM4" i="60" s="1"/>
  <c r="AA4" i="60"/>
  <c r="AL4" i="60" s="1"/>
  <c r="Z4" i="60"/>
  <c r="AK4" i="60" s="1"/>
  <c r="Y4" i="60"/>
  <c r="AJ4" i="60" s="1"/>
  <c r="X4" i="60"/>
  <c r="AI4" i="60" s="1"/>
  <c r="W4" i="60"/>
  <c r="AH4" i="60" s="1"/>
  <c r="V4" i="60"/>
  <c r="U4" i="60"/>
  <c r="AF4" i="60" s="1"/>
  <c r="T4" i="60"/>
  <c r="AE4" i="60" s="1"/>
  <c r="D2" i="60"/>
  <c r="H2" i="60" s="1"/>
  <c r="R8" i="59"/>
  <c r="R9" i="59"/>
  <c r="R10" i="59"/>
  <c r="R11" i="59"/>
  <c r="R12" i="59"/>
  <c r="R13" i="59"/>
  <c r="R14" i="59"/>
  <c r="R15" i="59"/>
  <c r="R16" i="59"/>
  <c r="R17" i="59"/>
  <c r="R18" i="59"/>
  <c r="R19" i="59"/>
  <c r="R20" i="59"/>
  <c r="R21" i="59"/>
  <c r="R22" i="59"/>
  <c r="R23" i="59"/>
  <c r="R24" i="59"/>
  <c r="R25" i="59"/>
  <c r="R26" i="59"/>
  <c r="R27" i="59"/>
  <c r="R28" i="59"/>
  <c r="R29" i="59"/>
  <c r="R30" i="59"/>
  <c r="R31" i="59"/>
  <c r="R32" i="59"/>
  <c r="R33" i="59"/>
  <c r="R7" i="59"/>
  <c r="C99" i="59"/>
  <c r="C98" i="59"/>
  <c r="B79" i="59"/>
  <c r="B78" i="59"/>
  <c r="B77" i="59"/>
  <c r="AA33" i="59"/>
  <c r="P33" i="59"/>
  <c r="Z33" i="59" s="1"/>
  <c r="G33" i="59"/>
  <c r="T33" i="59" s="1"/>
  <c r="AE33" i="59" s="1"/>
  <c r="AB32" i="59"/>
  <c r="AA32" i="59"/>
  <c r="Z32" i="59"/>
  <c r="Y32" i="59"/>
  <c r="W32" i="59"/>
  <c r="V32" i="59"/>
  <c r="U32" i="59"/>
  <c r="AF32" i="59" s="1"/>
  <c r="AN32" i="59" s="1"/>
  <c r="P32" i="59"/>
  <c r="X32" i="59" s="1"/>
  <c r="AI32" i="59" s="1"/>
  <c r="G32" i="59"/>
  <c r="T32" i="59" s="1"/>
  <c r="AE32" i="59" s="1"/>
  <c r="Y31" i="59"/>
  <c r="P31" i="59"/>
  <c r="X31" i="59" s="1"/>
  <c r="G31" i="59"/>
  <c r="T31" i="59" s="1"/>
  <c r="AE31" i="59" s="1"/>
  <c r="E79" i="59"/>
  <c r="Y30" i="59"/>
  <c r="P30" i="59"/>
  <c r="X30" i="59" s="1"/>
  <c r="G30" i="59"/>
  <c r="T30" i="59" s="1"/>
  <c r="AE30" i="59" s="1"/>
  <c r="AC29" i="59"/>
  <c r="AB29" i="59"/>
  <c r="Z29" i="59"/>
  <c r="Y29" i="59"/>
  <c r="X29" i="59"/>
  <c r="W29" i="59"/>
  <c r="U29" i="59"/>
  <c r="P29" i="59"/>
  <c r="V29" i="59" s="1"/>
  <c r="G29" i="59"/>
  <c r="T29" i="59" s="1"/>
  <c r="AE29" i="59" s="1"/>
  <c r="AB28" i="59"/>
  <c r="W28" i="59"/>
  <c r="P28" i="59"/>
  <c r="V28" i="59" s="1"/>
  <c r="G28" i="59"/>
  <c r="T28" i="59" s="1"/>
  <c r="AE28" i="59" s="1"/>
  <c r="AC27" i="59"/>
  <c r="AB27" i="59"/>
  <c r="AA27" i="59"/>
  <c r="AL27" i="59" s="1"/>
  <c r="Z27" i="59"/>
  <c r="X27" i="59"/>
  <c r="W27" i="59"/>
  <c r="V27" i="59"/>
  <c r="AG27" i="59" s="1"/>
  <c r="U27" i="59"/>
  <c r="P27" i="59"/>
  <c r="Y27" i="59" s="1"/>
  <c r="AJ27" i="59" s="1"/>
  <c r="G27" i="59"/>
  <c r="T27" i="59" s="1"/>
  <c r="AE27" i="59" s="1"/>
  <c r="AB26" i="59"/>
  <c r="Z26" i="59"/>
  <c r="U26" i="59"/>
  <c r="P26" i="59"/>
  <c r="AA26" i="59" s="1"/>
  <c r="AL26" i="59" s="1"/>
  <c r="G26" i="59"/>
  <c r="T26" i="59" s="1"/>
  <c r="AE26" i="59" s="1"/>
  <c r="P25" i="59"/>
  <c r="AB25" i="59" s="1"/>
  <c r="G25" i="59"/>
  <c r="T25" i="59" s="1"/>
  <c r="AE25" i="59" s="1"/>
  <c r="AB24" i="59"/>
  <c r="Z24" i="59"/>
  <c r="X24" i="59"/>
  <c r="W24" i="59"/>
  <c r="P24" i="59"/>
  <c r="AA24" i="59" s="1"/>
  <c r="G24" i="59"/>
  <c r="T24" i="59" s="1"/>
  <c r="AE24" i="59" s="1"/>
  <c r="AA23" i="59"/>
  <c r="Y23" i="59"/>
  <c r="W23" i="59"/>
  <c r="V23" i="59"/>
  <c r="P23" i="59"/>
  <c r="AB23" i="59" s="1"/>
  <c r="G23" i="59"/>
  <c r="T23" i="59" s="1"/>
  <c r="AE23" i="59" s="1"/>
  <c r="AC22" i="59"/>
  <c r="AB22" i="59"/>
  <c r="Z22" i="59"/>
  <c r="Y22" i="59"/>
  <c r="X22" i="59"/>
  <c r="W22" i="59"/>
  <c r="V22" i="59"/>
  <c r="U22" i="59"/>
  <c r="P22" i="59"/>
  <c r="AA22" i="59" s="1"/>
  <c r="AL22" i="59" s="1"/>
  <c r="G22" i="59"/>
  <c r="T22" i="59" s="1"/>
  <c r="AE22" i="59" s="1"/>
  <c r="AA21" i="59"/>
  <c r="Z21" i="59"/>
  <c r="X21" i="59"/>
  <c r="V21" i="59"/>
  <c r="T21" i="59"/>
  <c r="AE21" i="59" s="1"/>
  <c r="P21" i="59"/>
  <c r="Y21" i="59" s="1"/>
  <c r="G21" i="59"/>
  <c r="Z20" i="59"/>
  <c r="P20" i="59"/>
  <c r="Y20" i="59" s="1"/>
  <c r="G20" i="59"/>
  <c r="T20" i="59" s="1"/>
  <c r="AE20" i="59" s="1"/>
  <c r="Y19" i="59"/>
  <c r="X19" i="59"/>
  <c r="U19" i="59"/>
  <c r="P19" i="59"/>
  <c r="W19" i="59" s="1"/>
  <c r="G19" i="59"/>
  <c r="T19" i="59" s="1"/>
  <c r="AE19" i="59" s="1"/>
  <c r="Y18" i="59"/>
  <c r="X18" i="59"/>
  <c r="W18" i="59"/>
  <c r="U18" i="59"/>
  <c r="T18" i="59"/>
  <c r="AE18" i="59" s="1"/>
  <c r="P18" i="59"/>
  <c r="V18" i="59" s="1"/>
  <c r="G18" i="59"/>
  <c r="W17" i="59"/>
  <c r="V17" i="59"/>
  <c r="P17" i="59"/>
  <c r="U17" i="59" s="1"/>
  <c r="G17" i="59"/>
  <c r="T17" i="59" s="1"/>
  <c r="AE17" i="59" s="1"/>
  <c r="W16" i="59"/>
  <c r="U16" i="59"/>
  <c r="P16" i="59"/>
  <c r="G16" i="59"/>
  <c r="T16" i="59" s="1"/>
  <c r="AE16" i="59" s="1"/>
  <c r="AB15" i="59"/>
  <c r="AA15" i="59"/>
  <c r="W15" i="59"/>
  <c r="V15" i="59"/>
  <c r="P15" i="59"/>
  <c r="Z15" i="59" s="1"/>
  <c r="G15" i="59"/>
  <c r="T15" i="59" s="1"/>
  <c r="AE15" i="59" s="1"/>
  <c r="P14" i="59"/>
  <c r="Z14" i="59" s="1"/>
  <c r="G14" i="59"/>
  <c r="T14" i="59" s="1"/>
  <c r="AE14" i="59" s="1"/>
  <c r="AA13" i="59"/>
  <c r="AL13" i="59" s="1"/>
  <c r="V13" i="59"/>
  <c r="AG13" i="59" s="1"/>
  <c r="U13" i="59"/>
  <c r="P13" i="59"/>
  <c r="Z13" i="59" s="1"/>
  <c r="G13" i="59"/>
  <c r="T13" i="59" s="1"/>
  <c r="AE13" i="59" s="1"/>
  <c r="AA12" i="59"/>
  <c r="V12" i="59"/>
  <c r="T12" i="59"/>
  <c r="AE12" i="59" s="1"/>
  <c r="P12" i="59"/>
  <c r="Z12" i="59" s="1"/>
  <c r="G12" i="59"/>
  <c r="AB11" i="59"/>
  <c r="AM11" i="59" s="1"/>
  <c r="AA11" i="59"/>
  <c r="AL11" i="59" s="1"/>
  <c r="V11" i="59"/>
  <c r="AG11" i="59" s="1"/>
  <c r="U11" i="59"/>
  <c r="P11" i="59"/>
  <c r="Z11" i="59" s="1"/>
  <c r="G11" i="59"/>
  <c r="T11" i="59" s="1"/>
  <c r="AE11" i="59" s="1"/>
  <c r="V10" i="59"/>
  <c r="P10" i="59"/>
  <c r="Z10" i="59" s="1"/>
  <c r="G10" i="59"/>
  <c r="T10" i="59" s="1"/>
  <c r="AE10" i="59" s="1"/>
  <c r="AB9" i="59"/>
  <c r="T9" i="59"/>
  <c r="AE9" i="59" s="1"/>
  <c r="P9" i="59"/>
  <c r="Z9" i="59" s="1"/>
  <c r="G9" i="59"/>
  <c r="AB8" i="59"/>
  <c r="W8" i="59"/>
  <c r="V8" i="59"/>
  <c r="P8" i="59"/>
  <c r="Z8" i="59" s="1"/>
  <c r="G8" i="59"/>
  <c r="T8" i="59" s="1"/>
  <c r="AE8" i="59" s="1"/>
  <c r="E8" i="59"/>
  <c r="AB7" i="59"/>
  <c r="AA7" i="59"/>
  <c r="W7" i="59"/>
  <c r="V7" i="59"/>
  <c r="AG7" i="59" s="1"/>
  <c r="U7" i="59"/>
  <c r="AF7" i="59" s="1"/>
  <c r="AN7" i="59" s="1"/>
  <c r="T7" i="59"/>
  <c r="AE7" i="59" s="1"/>
  <c r="P7" i="59"/>
  <c r="G7" i="59"/>
  <c r="AL4" i="59"/>
  <c r="AH4" i="59"/>
  <c r="AB4" i="59"/>
  <c r="AM4" i="59" s="1"/>
  <c r="AA4" i="59"/>
  <c r="Z4" i="59"/>
  <c r="AK4" i="59" s="1"/>
  <c r="Y4" i="59"/>
  <c r="AJ4" i="59" s="1"/>
  <c r="X4" i="59"/>
  <c r="AI4" i="59" s="1"/>
  <c r="W4" i="59"/>
  <c r="V4" i="59"/>
  <c r="AG4" i="59" s="1"/>
  <c r="U4" i="59"/>
  <c r="AF4" i="59" s="1"/>
  <c r="T4" i="59"/>
  <c r="AE4" i="59" s="1"/>
  <c r="D2" i="59"/>
  <c r="H2" i="59" s="1"/>
  <c r="R8" i="57"/>
  <c r="R9" i="57"/>
  <c r="R10" i="57"/>
  <c r="R11" i="57"/>
  <c r="R12" i="57"/>
  <c r="R13" i="57"/>
  <c r="R14" i="57"/>
  <c r="R15" i="57"/>
  <c r="R16" i="57"/>
  <c r="R17" i="57"/>
  <c r="R18" i="57"/>
  <c r="R19" i="57"/>
  <c r="R20" i="57"/>
  <c r="R21" i="57"/>
  <c r="R22" i="57"/>
  <c r="R23" i="57"/>
  <c r="R24" i="57"/>
  <c r="R25" i="57"/>
  <c r="R26" i="57"/>
  <c r="R27" i="57"/>
  <c r="R28" i="57"/>
  <c r="R29" i="57"/>
  <c r="R30" i="57"/>
  <c r="R31" i="57"/>
  <c r="R32" i="57"/>
  <c r="R33" i="57"/>
  <c r="R7" i="57"/>
  <c r="C99" i="57"/>
  <c r="C98" i="57"/>
  <c r="B79" i="57"/>
  <c r="B78" i="57"/>
  <c r="B77" i="57"/>
  <c r="AA33" i="57"/>
  <c r="Z33" i="57"/>
  <c r="Y33" i="57"/>
  <c r="X33" i="57"/>
  <c r="W33" i="57"/>
  <c r="U33" i="57"/>
  <c r="AH33" i="57" s="1"/>
  <c r="P33" i="57"/>
  <c r="AB33" i="57" s="1"/>
  <c r="G33" i="57"/>
  <c r="T33" i="57" s="1"/>
  <c r="AE33" i="57" s="1"/>
  <c r="Z32" i="57"/>
  <c r="Y32" i="57"/>
  <c r="X32" i="57"/>
  <c r="W32" i="57"/>
  <c r="V32" i="57"/>
  <c r="P32" i="57"/>
  <c r="U32" i="57" s="1"/>
  <c r="G32" i="57"/>
  <c r="T32" i="57" s="1"/>
  <c r="AE32" i="57" s="1"/>
  <c r="X31" i="57"/>
  <c r="P31" i="57"/>
  <c r="W31" i="57" s="1"/>
  <c r="G31" i="57"/>
  <c r="T31" i="57" s="1"/>
  <c r="AE31" i="57" s="1"/>
  <c r="E79" i="57"/>
  <c r="X30" i="57"/>
  <c r="P30" i="57"/>
  <c r="W30" i="57" s="1"/>
  <c r="G30" i="57"/>
  <c r="T30" i="57" s="1"/>
  <c r="AE30" i="57" s="1"/>
  <c r="AB29" i="57"/>
  <c r="AA29" i="57"/>
  <c r="Y29" i="57"/>
  <c r="X29" i="57"/>
  <c r="W29" i="57"/>
  <c r="V29" i="57"/>
  <c r="U29" i="57"/>
  <c r="P29" i="57"/>
  <c r="Z29" i="57" s="1"/>
  <c r="G29" i="57"/>
  <c r="T29" i="57" s="1"/>
  <c r="AE29" i="57" s="1"/>
  <c r="AA28" i="57"/>
  <c r="V28" i="57"/>
  <c r="T28" i="57"/>
  <c r="AE28" i="57" s="1"/>
  <c r="P28" i="57"/>
  <c r="U28" i="57" s="1"/>
  <c r="G28" i="57"/>
  <c r="AB27" i="57"/>
  <c r="Z27" i="57"/>
  <c r="U27" i="57"/>
  <c r="P27" i="57"/>
  <c r="AA27" i="57" s="1"/>
  <c r="G27" i="57"/>
  <c r="T27" i="57" s="1"/>
  <c r="AE27" i="57" s="1"/>
  <c r="AA26" i="57"/>
  <c r="Y26" i="57"/>
  <c r="T26" i="57"/>
  <c r="AE26" i="57" s="1"/>
  <c r="P26" i="57"/>
  <c r="AB26" i="57" s="1"/>
  <c r="G26" i="57"/>
  <c r="P25" i="57"/>
  <c r="AB25" i="57" s="1"/>
  <c r="G25" i="57"/>
  <c r="T25" i="57" s="1"/>
  <c r="AE25" i="57" s="1"/>
  <c r="AB24" i="57"/>
  <c r="AA24" i="57"/>
  <c r="Y24" i="57"/>
  <c r="W24" i="57"/>
  <c r="V24" i="57"/>
  <c r="P24" i="57"/>
  <c r="Z24" i="57" s="1"/>
  <c r="G24" i="57"/>
  <c r="T24" i="57" s="1"/>
  <c r="AE24" i="57" s="1"/>
  <c r="AB23" i="57"/>
  <c r="AA23" i="57"/>
  <c r="Z23" i="57"/>
  <c r="X23" i="57"/>
  <c r="W23" i="57"/>
  <c r="V23" i="57"/>
  <c r="U23" i="57"/>
  <c r="AH23" i="57" s="1"/>
  <c r="P23" i="57"/>
  <c r="Y23" i="57" s="1"/>
  <c r="G23" i="57"/>
  <c r="T23" i="57" s="1"/>
  <c r="AE23" i="57" s="1"/>
  <c r="AB22" i="57"/>
  <c r="AA22" i="57"/>
  <c r="Z22" i="57"/>
  <c r="Y22" i="57"/>
  <c r="W22" i="57"/>
  <c r="V22" i="57"/>
  <c r="U22" i="57"/>
  <c r="AH22" i="57" s="1"/>
  <c r="T22" i="57"/>
  <c r="AE22" i="57" s="1"/>
  <c r="P22" i="57"/>
  <c r="X22" i="57" s="1"/>
  <c r="G22" i="57"/>
  <c r="T21" i="57"/>
  <c r="AE21" i="57" s="1"/>
  <c r="P21" i="57"/>
  <c r="Y21" i="57" s="1"/>
  <c r="G21" i="57"/>
  <c r="Y20" i="57"/>
  <c r="W20" i="57"/>
  <c r="P20" i="57"/>
  <c r="V20" i="57" s="1"/>
  <c r="G20" i="57"/>
  <c r="T20" i="57" s="1"/>
  <c r="AE20" i="57" s="1"/>
  <c r="W19" i="57"/>
  <c r="P19" i="57"/>
  <c r="AB19" i="57" s="1"/>
  <c r="G19" i="57"/>
  <c r="T19" i="57" s="1"/>
  <c r="AE19" i="57" s="1"/>
  <c r="P18" i="57"/>
  <c r="AA18" i="57" s="1"/>
  <c r="G18" i="57"/>
  <c r="T18" i="57" s="1"/>
  <c r="AE18" i="57" s="1"/>
  <c r="AB17" i="57"/>
  <c r="AA17" i="57"/>
  <c r="X17" i="57"/>
  <c r="V17" i="57"/>
  <c r="U17" i="57"/>
  <c r="T17" i="57"/>
  <c r="AE17" i="57" s="1"/>
  <c r="P17" i="57"/>
  <c r="Z17" i="57" s="1"/>
  <c r="G17" i="57"/>
  <c r="U16" i="57"/>
  <c r="P16" i="57"/>
  <c r="AB16" i="57" s="1"/>
  <c r="G16" i="57"/>
  <c r="T16" i="57" s="1"/>
  <c r="AE16" i="57" s="1"/>
  <c r="P15" i="57"/>
  <c r="AB15" i="57" s="1"/>
  <c r="G15" i="57"/>
  <c r="T15" i="57" s="1"/>
  <c r="AE15" i="57" s="1"/>
  <c r="Y14" i="57"/>
  <c r="P14" i="57"/>
  <c r="AB14" i="57" s="1"/>
  <c r="G14" i="57"/>
  <c r="T14" i="57" s="1"/>
  <c r="AE14" i="57" s="1"/>
  <c r="Y13" i="57"/>
  <c r="P13" i="57"/>
  <c r="AB13" i="57" s="1"/>
  <c r="G13" i="57"/>
  <c r="T13" i="57" s="1"/>
  <c r="AE13" i="57" s="1"/>
  <c r="P12" i="57"/>
  <c r="AB12" i="57" s="1"/>
  <c r="G12" i="57"/>
  <c r="T12" i="57" s="1"/>
  <c r="AE12" i="57" s="1"/>
  <c r="T11" i="57"/>
  <c r="AE11" i="57" s="1"/>
  <c r="P11" i="57"/>
  <c r="AB11" i="57" s="1"/>
  <c r="G11" i="57"/>
  <c r="P10" i="57"/>
  <c r="AB10" i="57" s="1"/>
  <c r="G10" i="57"/>
  <c r="T10" i="57" s="1"/>
  <c r="AE10" i="57" s="1"/>
  <c r="P9" i="57"/>
  <c r="AB9" i="57" s="1"/>
  <c r="G9" i="57"/>
  <c r="T9" i="57" s="1"/>
  <c r="AE9" i="57" s="1"/>
  <c r="P8" i="57"/>
  <c r="AB8" i="57" s="1"/>
  <c r="G8" i="57"/>
  <c r="T8" i="57" s="1"/>
  <c r="AE8" i="57" s="1"/>
  <c r="T7" i="57"/>
  <c r="AE7" i="57" s="1"/>
  <c r="P7" i="57"/>
  <c r="G7" i="57"/>
  <c r="AB4" i="57"/>
  <c r="AM4" i="57" s="1"/>
  <c r="AA4" i="57"/>
  <c r="AL4" i="57" s="1"/>
  <c r="Z4" i="57"/>
  <c r="AK4" i="57" s="1"/>
  <c r="Y4" i="57"/>
  <c r="AJ4" i="57" s="1"/>
  <c r="X4" i="57"/>
  <c r="AI4" i="57" s="1"/>
  <c r="W4" i="57"/>
  <c r="AH4" i="57" s="1"/>
  <c r="V4" i="57"/>
  <c r="AG4" i="57" s="1"/>
  <c r="U4" i="57"/>
  <c r="AF4" i="57" s="1"/>
  <c r="T4" i="57"/>
  <c r="AE4" i="57" s="1"/>
  <c r="D2" i="57"/>
  <c r="H2" i="57" s="1"/>
  <c r="R8" i="56"/>
  <c r="R9" i="56"/>
  <c r="R10" i="56"/>
  <c r="R11" i="56"/>
  <c r="R12" i="56"/>
  <c r="R14" i="56"/>
  <c r="R15" i="56"/>
  <c r="R16" i="56"/>
  <c r="R17" i="56"/>
  <c r="R18" i="56"/>
  <c r="R19" i="56"/>
  <c r="R20" i="56"/>
  <c r="R21" i="56"/>
  <c r="R22" i="56"/>
  <c r="R23" i="56"/>
  <c r="R24" i="56"/>
  <c r="R25" i="56"/>
  <c r="R26" i="56"/>
  <c r="R27" i="56"/>
  <c r="R28" i="56"/>
  <c r="R29" i="56"/>
  <c r="R30" i="56"/>
  <c r="R31" i="56"/>
  <c r="R32" i="56"/>
  <c r="R33" i="56"/>
  <c r="R7" i="56"/>
  <c r="C99" i="56"/>
  <c r="C98" i="56"/>
  <c r="B79" i="56"/>
  <c r="B78" i="56"/>
  <c r="B77" i="56"/>
  <c r="Y33" i="56"/>
  <c r="X33" i="56"/>
  <c r="W33" i="56"/>
  <c r="V33" i="56"/>
  <c r="P33" i="56"/>
  <c r="Z33" i="56" s="1"/>
  <c r="G33" i="56"/>
  <c r="T33" i="56" s="1"/>
  <c r="AE33" i="56" s="1"/>
  <c r="AB32" i="56"/>
  <c r="P32" i="56"/>
  <c r="Z32" i="56" s="1"/>
  <c r="G32" i="56"/>
  <c r="T32" i="56" s="1"/>
  <c r="AE32" i="56" s="1"/>
  <c r="AA31" i="56"/>
  <c r="Y31" i="56"/>
  <c r="X31" i="56"/>
  <c r="W31" i="56"/>
  <c r="V31" i="56"/>
  <c r="U31" i="56"/>
  <c r="P31" i="56"/>
  <c r="Z31" i="56" s="1"/>
  <c r="G31" i="56"/>
  <c r="T31" i="56" s="1"/>
  <c r="AE31" i="56" s="1"/>
  <c r="AA30" i="56"/>
  <c r="Y30" i="56"/>
  <c r="U30" i="56"/>
  <c r="P30" i="56"/>
  <c r="Z30" i="56" s="1"/>
  <c r="G30" i="56"/>
  <c r="T30" i="56" s="1"/>
  <c r="AE30" i="56" s="1"/>
  <c r="AB29" i="56"/>
  <c r="Y29" i="56"/>
  <c r="W29" i="56"/>
  <c r="V29" i="56"/>
  <c r="P29" i="56"/>
  <c r="Z29" i="56" s="1"/>
  <c r="G29" i="56"/>
  <c r="T29" i="56" s="1"/>
  <c r="AE29" i="56" s="1"/>
  <c r="AB28" i="56"/>
  <c r="P28" i="56"/>
  <c r="Z28" i="56" s="1"/>
  <c r="G28" i="56"/>
  <c r="T28" i="56" s="1"/>
  <c r="AE28" i="56" s="1"/>
  <c r="AA27" i="56"/>
  <c r="Y27" i="56"/>
  <c r="X27" i="56"/>
  <c r="W27" i="56"/>
  <c r="V27" i="56"/>
  <c r="U27" i="56"/>
  <c r="P27" i="56"/>
  <c r="Z27" i="56" s="1"/>
  <c r="G27" i="56"/>
  <c r="T27" i="56" s="1"/>
  <c r="AE27" i="56" s="1"/>
  <c r="AA26" i="56"/>
  <c r="Y26" i="56"/>
  <c r="U26" i="56"/>
  <c r="P26" i="56"/>
  <c r="Z26" i="56" s="1"/>
  <c r="G26" i="56"/>
  <c r="T26" i="56" s="1"/>
  <c r="AE26" i="56" s="1"/>
  <c r="AB25" i="56"/>
  <c r="Y25" i="56"/>
  <c r="W25" i="56"/>
  <c r="V25" i="56"/>
  <c r="P25" i="56"/>
  <c r="Z25" i="56" s="1"/>
  <c r="G25" i="56"/>
  <c r="T25" i="56" s="1"/>
  <c r="AE25" i="56" s="1"/>
  <c r="AB24" i="56"/>
  <c r="P24" i="56"/>
  <c r="Z24" i="56" s="1"/>
  <c r="G24" i="56"/>
  <c r="T24" i="56" s="1"/>
  <c r="AE24" i="56" s="1"/>
  <c r="AA23" i="56"/>
  <c r="Y23" i="56"/>
  <c r="X23" i="56"/>
  <c r="W23" i="56"/>
  <c r="V23" i="56"/>
  <c r="U23" i="56"/>
  <c r="AH23" i="56" s="1"/>
  <c r="P23" i="56"/>
  <c r="Z23" i="56" s="1"/>
  <c r="G23" i="56"/>
  <c r="T23" i="56" s="1"/>
  <c r="AE23" i="56" s="1"/>
  <c r="AA22" i="56"/>
  <c r="Y22" i="56"/>
  <c r="U22" i="56"/>
  <c r="P22" i="56"/>
  <c r="Z22" i="56" s="1"/>
  <c r="G22" i="56"/>
  <c r="T22" i="56" s="1"/>
  <c r="AE22" i="56" s="1"/>
  <c r="AB21" i="56"/>
  <c r="Z21" i="56"/>
  <c r="W21" i="56"/>
  <c r="V21" i="56"/>
  <c r="P21" i="56"/>
  <c r="Y21" i="56" s="1"/>
  <c r="G21" i="56"/>
  <c r="T21" i="56" s="1"/>
  <c r="AE21" i="56" s="1"/>
  <c r="W20" i="56"/>
  <c r="T20" i="56"/>
  <c r="AE20" i="56" s="1"/>
  <c r="P20" i="56"/>
  <c r="X20" i="56" s="1"/>
  <c r="G20" i="56"/>
  <c r="P19" i="56"/>
  <c r="W19" i="56" s="1"/>
  <c r="G19" i="56"/>
  <c r="T19" i="56" s="1"/>
  <c r="AE19" i="56" s="1"/>
  <c r="W18" i="56"/>
  <c r="U18" i="56"/>
  <c r="P18" i="56"/>
  <c r="V18" i="56" s="1"/>
  <c r="G18" i="56"/>
  <c r="T18" i="56" s="1"/>
  <c r="AE18" i="56" s="1"/>
  <c r="T17" i="56"/>
  <c r="AE17" i="56" s="1"/>
  <c r="P17" i="56"/>
  <c r="U17" i="56" s="1"/>
  <c r="G17" i="56"/>
  <c r="P16" i="56"/>
  <c r="AA16" i="56" s="1"/>
  <c r="G16" i="56"/>
  <c r="T16" i="56" s="1"/>
  <c r="AE16" i="56" s="1"/>
  <c r="AB15" i="56"/>
  <c r="AA15" i="56"/>
  <c r="Y15" i="56"/>
  <c r="W15" i="56"/>
  <c r="V15" i="56"/>
  <c r="P15" i="56"/>
  <c r="Z15" i="56" s="1"/>
  <c r="G15" i="56"/>
  <c r="T15" i="56" s="1"/>
  <c r="AE15" i="56" s="1"/>
  <c r="AB14" i="56"/>
  <c r="AA14" i="56"/>
  <c r="Z14" i="56"/>
  <c r="X14" i="56"/>
  <c r="V14" i="56"/>
  <c r="U14" i="56"/>
  <c r="P14" i="56"/>
  <c r="Y14" i="56" s="1"/>
  <c r="G14" i="56"/>
  <c r="T14" i="56" s="1"/>
  <c r="AE14" i="56" s="1"/>
  <c r="AB13" i="56"/>
  <c r="AA13" i="56"/>
  <c r="Z13" i="56"/>
  <c r="Y13" i="56"/>
  <c r="W13" i="56"/>
  <c r="U13" i="56"/>
  <c r="T13" i="56"/>
  <c r="AE13" i="56" s="1"/>
  <c r="P13" i="56"/>
  <c r="X13" i="56" s="1"/>
  <c r="G13" i="56"/>
  <c r="AA12" i="56"/>
  <c r="T12" i="56"/>
  <c r="AE12" i="56" s="1"/>
  <c r="P12" i="56"/>
  <c r="Z12" i="56" s="1"/>
  <c r="G12" i="56"/>
  <c r="Z11" i="56"/>
  <c r="P11" i="56"/>
  <c r="Y11" i="56" s="1"/>
  <c r="G11" i="56"/>
  <c r="T11" i="56" s="1"/>
  <c r="AE11" i="56" s="1"/>
  <c r="Z10" i="56"/>
  <c r="Y10" i="56"/>
  <c r="X10" i="56"/>
  <c r="W10" i="56"/>
  <c r="V10" i="56"/>
  <c r="P10" i="56"/>
  <c r="U10" i="56" s="1"/>
  <c r="G10" i="56"/>
  <c r="T10" i="56" s="1"/>
  <c r="AE10" i="56" s="1"/>
  <c r="AB9" i="56"/>
  <c r="X9" i="56"/>
  <c r="U9" i="56"/>
  <c r="P9" i="56"/>
  <c r="W9" i="56" s="1"/>
  <c r="G9" i="56"/>
  <c r="T9" i="56" s="1"/>
  <c r="AE9" i="56" s="1"/>
  <c r="AB8" i="56"/>
  <c r="AA8" i="56"/>
  <c r="X8" i="56"/>
  <c r="W8" i="56"/>
  <c r="V8" i="56"/>
  <c r="U8" i="56"/>
  <c r="T8" i="56"/>
  <c r="AE8" i="56" s="1"/>
  <c r="P8" i="56"/>
  <c r="Z8" i="56" s="1"/>
  <c r="AK8" i="56" s="1"/>
  <c r="G8" i="56"/>
  <c r="AB7" i="56"/>
  <c r="AA7" i="56"/>
  <c r="AM7" i="56" s="1"/>
  <c r="X7" i="56"/>
  <c r="W7" i="56"/>
  <c r="V7" i="56"/>
  <c r="AG7" i="56" s="1"/>
  <c r="U7" i="56"/>
  <c r="T7" i="56"/>
  <c r="AE7" i="56" s="1"/>
  <c r="P7" i="56"/>
  <c r="Z7" i="56" s="1"/>
  <c r="AK7" i="56" s="1"/>
  <c r="G7" i="56"/>
  <c r="AK4" i="56"/>
  <c r="AB4" i="56"/>
  <c r="AM4" i="56" s="1"/>
  <c r="AA4" i="56"/>
  <c r="AL4" i="56" s="1"/>
  <c r="Z4" i="56"/>
  <c r="Y4" i="56"/>
  <c r="AJ4" i="56" s="1"/>
  <c r="X4" i="56"/>
  <c r="AI4" i="56" s="1"/>
  <c r="W4" i="56"/>
  <c r="AH4" i="56" s="1"/>
  <c r="V4" i="56"/>
  <c r="AG4" i="56" s="1"/>
  <c r="U4" i="56"/>
  <c r="AF4" i="56" s="1"/>
  <c r="T4" i="56"/>
  <c r="AE4" i="56" s="1"/>
  <c r="D2" i="56"/>
  <c r="H2" i="56" s="1"/>
  <c r="Q21" i="2"/>
  <c r="N20" i="2"/>
  <c r="N21" i="2"/>
  <c r="Q22" i="2"/>
  <c r="Q18" i="2"/>
  <c r="Q24" i="2"/>
  <c r="Q23" i="2"/>
  <c r="Q16" i="2"/>
  <c r="Q20" i="2"/>
  <c r="N19" i="2"/>
  <c r="AM32" i="57" l="1"/>
  <c r="AL24" i="59"/>
  <c r="AK12" i="56"/>
  <c r="AI29" i="59"/>
  <c r="Y9" i="56"/>
  <c r="AA11" i="56"/>
  <c r="X18" i="56"/>
  <c r="V26" i="56"/>
  <c r="V30" i="56"/>
  <c r="AJ31" i="56"/>
  <c r="Z16" i="57"/>
  <c r="X19" i="57"/>
  <c r="Z21" i="57"/>
  <c r="U26" i="57"/>
  <c r="V27" i="57"/>
  <c r="W28" i="57"/>
  <c r="AH28" i="57" s="1"/>
  <c r="Y30" i="57"/>
  <c r="Y31" i="57"/>
  <c r="U9" i="59"/>
  <c r="W10" i="59"/>
  <c r="AA20" i="59"/>
  <c r="AB21" i="59"/>
  <c r="U25" i="59"/>
  <c r="V26" i="59"/>
  <c r="AG26" i="59" s="1"/>
  <c r="AH27" i="59"/>
  <c r="X28" i="59"/>
  <c r="AJ29" i="59"/>
  <c r="Z30" i="59"/>
  <c r="Z31" i="59"/>
  <c r="AL32" i="59"/>
  <c r="AB33" i="59"/>
  <c r="Z23" i="60"/>
  <c r="AA23" i="60"/>
  <c r="Z28" i="60"/>
  <c r="AA28" i="60"/>
  <c r="Y9" i="61"/>
  <c r="AB9" i="61"/>
  <c r="AA9" i="61"/>
  <c r="Z9" i="61"/>
  <c r="X9" i="61"/>
  <c r="V9" i="61"/>
  <c r="AM23" i="63"/>
  <c r="AB25" i="65"/>
  <c r="AA25" i="65"/>
  <c r="Z25" i="65"/>
  <c r="AK25" i="65" s="1"/>
  <c r="Y25" i="65"/>
  <c r="X25" i="65"/>
  <c r="W25" i="65"/>
  <c r="V25" i="65"/>
  <c r="U25" i="65"/>
  <c r="AF26" i="59"/>
  <c r="AN26" i="59" s="1"/>
  <c r="AB16" i="60"/>
  <c r="U16" i="60"/>
  <c r="V18" i="66"/>
  <c r="AA18" i="66"/>
  <c r="Z18" i="66"/>
  <c r="Y18" i="66"/>
  <c r="W18" i="66"/>
  <c r="U18" i="66"/>
  <c r="AB12" i="56"/>
  <c r="U16" i="56"/>
  <c r="V22" i="56"/>
  <c r="AG22" i="56" s="1"/>
  <c r="Y7" i="56"/>
  <c r="AJ7" i="56" s="1"/>
  <c r="Y8" i="56"/>
  <c r="AJ8" i="56" s="1"/>
  <c r="Z9" i="56"/>
  <c r="AA10" i="56"/>
  <c r="AB11" i="56"/>
  <c r="AB16" i="56"/>
  <c r="Y18" i="56"/>
  <c r="W22" i="56"/>
  <c r="W26" i="56"/>
  <c r="AL27" i="56"/>
  <c r="W30" i="56"/>
  <c r="U18" i="57"/>
  <c r="Y19" i="57"/>
  <c r="U25" i="57"/>
  <c r="V26" i="57"/>
  <c r="W27" i="57"/>
  <c r="X28" i="57"/>
  <c r="Z30" i="57"/>
  <c r="Z31" i="57"/>
  <c r="AA32" i="57"/>
  <c r="V9" i="59"/>
  <c r="AA10" i="59"/>
  <c r="AK13" i="59"/>
  <c r="U14" i="59"/>
  <c r="AB20" i="59"/>
  <c r="AM20" i="59" s="1"/>
  <c r="U24" i="59"/>
  <c r="V25" i="59"/>
  <c r="W26" i="59"/>
  <c r="AH26" i="59" s="1"/>
  <c r="AI27" i="59"/>
  <c r="Y28" i="59"/>
  <c r="AA30" i="59"/>
  <c r="AA31" i="59"/>
  <c r="AM32" i="59"/>
  <c r="V7" i="60"/>
  <c r="V10" i="60"/>
  <c r="V13" i="60"/>
  <c r="Y16" i="60"/>
  <c r="AC16" i="60" s="1"/>
  <c r="Z24" i="61"/>
  <c r="AA24" i="61"/>
  <c r="Y24" i="61"/>
  <c r="X24" i="61"/>
  <c r="AI24" i="61" s="1"/>
  <c r="W24" i="61"/>
  <c r="V24" i="61"/>
  <c r="AG24" i="61" s="1"/>
  <c r="AB17" i="62"/>
  <c r="AA17" i="62"/>
  <c r="Y17" i="62"/>
  <c r="X17" i="62"/>
  <c r="AA22" i="62"/>
  <c r="AB22" i="62"/>
  <c r="AM22" i="62" s="1"/>
  <c r="Z22" i="62"/>
  <c r="Y22" i="62"/>
  <c r="X22" i="62"/>
  <c r="W22" i="62"/>
  <c r="V22" i="62"/>
  <c r="U22" i="62"/>
  <c r="AC22" i="62" s="1"/>
  <c r="AA32" i="62"/>
  <c r="AB32" i="62"/>
  <c r="Z32" i="62"/>
  <c r="Y32" i="62"/>
  <c r="X32" i="62"/>
  <c r="W32" i="62"/>
  <c r="AH32" i="62" s="1"/>
  <c r="V32" i="62"/>
  <c r="U32" i="62"/>
  <c r="AC32" i="62" s="1"/>
  <c r="AL33" i="59"/>
  <c r="U17" i="61"/>
  <c r="V17" i="61"/>
  <c r="AA9" i="56"/>
  <c r="AL9" i="56" s="1"/>
  <c r="AB10" i="56"/>
  <c r="U15" i="56"/>
  <c r="U21" i="56"/>
  <c r="X22" i="56"/>
  <c r="AB23" i="56"/>
  <c r="AM23" i="56" s="1"/>
  <c r="U25" i="56"/>
  <c r="AK25" i="56" s="1"/>
  <c r="X26" i="56"/>
  <c r="AB27" i="56"/>
  <c r="U29" i="56"/>
  <c r="AK29" i="56" s="1"/>
  <c r="X30" i="56"/>
  <c r="AB31" i="56"/>
  <c r="U33" i="56"/>
  <c r="AK33" i="56" s="1"/>
  <c r="V18" i="57"/>
  <c r="Z19" i="57"/>
  <c r="U24" i="57"/>
  <c r="AH24" i="57" s="1"/>
  <c r="V25" i="57"/>
  <c r="W26" i="57"/>
  <c r="X27" i="57"/>
  <c r="Y28" i="57"/>
  <c r="AA30" i="57"/>
  <c r="AA31" i="57"/>
  <c r="AB32" i="57"/>
  <c r="E82" i="59"/>
  <c r="U8" i="59"/>
  <c r="AF8" i="59" s="1"/>
  <c r="AN8" i="59" s="1"/>
  <c r="W9" i="59"/>
  <c r="AB10" i="59"/>
  <c r="V14" i="59"/>
  <c r="Z19" i="59"/>
  <c r="U23" i="59"/>
  <c r="V24" i="59"/>
  <c r="AG24" i="59" s="1"/>
  <c r="W25" i="59"/>
  <c r="X26" i="59"/>
  <c r="AI26" i="59" s="1"/>
  <c r="Z28" i="59"/>
  <c r="AA29" i="59"/>
  <c r="AL29" i="59" s="1"/>
  <c r="AB30" i="59"/>
  <c r="AB31" i="59"/>
  <c r="AC32" i="59"/>
  <c r="X7" i="60"/>
  <c r="X10" i="60"/>
  <c r="X13" i="60"/>
  <c r="Z16" i="60"/>
  <c r="Y23" i="60"/>
  <c r="Z26" i="60"/>
  <c r="AA26" i="60"/>
  <c r="AL26" i="60" s="1"/>
  <c r="U28" i="60"/>
  <c r="AF28" i="60" s="1"/>
  <c r="AN28" i="60" s="1"/>
  <c r="U24" i="61"/>
  <c r="AH24" i="61" s="1"/>
  <c r="AC30" i="63"/>
  <c r="AF30" i="63"/>
  <c r="AN30" i="63" s="1"/>
  <c r="AH27" i="57"/>
  <c r="AJ22" i="56"/>
  <c r="AG25" i="56"/>
  <c r="H83" i="57"/>
  <c r="W18" i="57"/>
  <c r="AC18" i="57" s="1"/>
  <c r="AA19" i="57"/>
  <c r="W25" i="57"/>
  <c r="X26" i="57"/>
  <c r="Y27" i="57"/>
  <c r="Z28" i="57"/>
  <c r="AB30" i="57"/>
  <c r="AB31" i="57"/>
  <c r="AA9" i="59"/>
  <c r="AL9" i="59" s="1"/>
  <c r="AK12" i="59"/>
  <c r="AF13" i="59"/>
  <c r="AN13" i="59" s="1"/>
  <c r="W14" i="59"/>
  <c r="H83" i="59"/>
  <c r="AF22" i="59"/>
  <c r="AN22" i="59" s="1"/>
  <c r="AH24" i="59"/>
  <c r="X25" i="59"/>
  <c r="Y26" i="59"/>
  <c r="AJ26" i="59" s="1"/>
  <c r="AA28" i="59"/>
  <c r="AL28" i="59" s="1"/>
  <c r="AM29" i="59"/>
  <c r="Y7" i="60"/>
  <c r="Y10" i="60"/>
  <c r="Y13" i="60"/>
  <c r="Y28" i="60"/>
  <c r="Y12" i="61"/>
  <c r="AB12" i="61"/>
  <c r="AA12" i="61"/>
  <c r="Z12" i="61"/>
  <c r="X12" i="61"/>
  <c r="V12" i="61"/>
  <c r="AB31" i="61"/>
  <c r="AM31" i="61" s="1"/>
  <c r="AA31" i="61"/>
  <c r="Z31" i="61"/>
  <c r="Y31" i="61"/>
  <c r="X31" i="61"/>
  <c r="W31" i="61"/>
  <c r="AH31" i="61" s="1"/>
  <c r="V31" i="61"/>
  <c r="AG31" i="61" s="1"/>
  <c r="U17" i="62"/>
  <c r="AA23" i="62"/>
  <c r="AB23" i="62"/>
  <c r="Z23" i="62"/>
  <c r="Y23" i="62"/>
  <c r="X23" i="62"/>
  <c r="W23" i="62"/>
  <c r="V23" i="62"/>
  <c r="U23" i="62"/>
  <c r="AC23" i="62" s="1"/>
  <c r="AA12" i="64"/>
  <c r="AB12" i="64"/>
  <c r="Y12" i="64"/>
  <c r="AJ12" i="64" s="1"/>
  <c r="X12" i="64"/>
  <c r="V12" i="64"/>
  <c r="Z25" i="64"/>
  <c r="AA25" i="64"/>
  <c r="Y25" i="64"/>
  <c r="AG14" i="56"/>
  <c r="AA14" i="59"/>
  <c r="AG22" i="59"/>
  <c r="AI24" i="59"/>
  <c r="Y25" i="59"/>
  <c r="AM28" i="59"/>
  <c r="Z7" i="60"/>
  <c r="Z10" i="60"/>
  <c r="Z13" i="60"/>
  <c r="Z24" i="60"/>
  <c r="AA24" i="60"/>
  <c r="AB27" i="61"/>
  <c r="AA27" i="61"/>
  <c r="AL27" i="61" s="1"/>
  <c r="Z27" i="61"/>
  <c r="Y27" i="61"/>
  <c r="X27" i="61"/>
  <c r="W27" i="61"/>
  <c r="AH27" i="61" s="1"/>
  <c r="V27" i="61"/>
  <c r="AL22" i="56"/>
  <c r="U12" i="56"/>
  <c r="AF12" i="56" s="1"/>
  <c r="AN12" i="56" s="1"/>
  <c r="V13" i="56"/>
  <c r="W14" i="56"/>
  <c r="X15" i="56"/>
  <c r="V17" i="56"/>
  <c r="X21" i="56"/>
  <c r="AB22" i="56"/>
  <c r="AM22" i="56" s="1"/>
  <c r="U24" i="56"/>
  <c r="X25" i="56"/>
  <c r="AB26" i="56"/>
  <c r="U28" i="56"/>
  <c r="X29" i="56"/>
  <c r="AB30" i="56"/>
  <c r="U32" i="56"/>
  <c r="Z18" i="57"/>
  <c r="X24" i="57"/>
  <c r="Y25" i="57"/>
  <c r="Z26" i="57"/>
  <c r="AB28" i="57"/>
  <c r="AM28" i="57" s="1"/>
  <c r="AA8" i="59"/>
  <c r="AL8" i="59" s="1"/>
  <c r="AK11" i="59"/>
  <c r="U12" i="59"/>
  <c r="AF12" i="59" s="1"/>
  <c r="AN12" i="59" s="1"/>
  <c r="W13" i="59"/>
  <c r="AH13" i="59" s="1"/>
  <c r="AB14" i="59"/>
  <c r="V16" i="59"/>
  <c r="U21" i="59"/>
  <c r="AH22" i="59"/>
  <c r="X23" i="59"/>
  <c r="Y24" i="59"/>
  <c r="AJ24" i="59" s="1"/>
  <c r="Z25" i="59"/>
  <c r="AM27" i="59"/>
  <c r="U33" i="59"/>
  <c r="AB7" i="60"/>
  <c r="V9" i="60"/>
  <c r="AB10" i="60"/>
  <c r="V12" i="60"/>
  <c r="AB13" i="60"/>
  <c r="V15" i="60"/>
  <c r="V17" i="60"/>
  <c r="Y26" i="60"/>
  <c r="U27" i="61"/>
  <c r="AJ33" i="61"/>
  <c r="X19" i="56"/>
  <c r="AL26" i="56"/>
  <c r="Y18" i="57"/>
  <c r="U11" i="56"/>
  <c r="AJ11" i="56" s="1"/>
  <c r="AG13" i="56"/>
  <c r="W17" i="56"/>
  <c r="AJ25" i="56"/>
  <c r="V28" i="56"/>
  <c r="V32" i="56"/>
  <c r="AB18" i="57"/>
  <c r="Z25" i="57"/>
  <c r="AK25" i="57" s="1"/>
  <c r="AM8" i="59"/>
  <c r="U20" i="59"/>
  <c r="AI22" i="59"/>
  <c r="AA25" i="59"/>
  <c r="AL25" i="59" s="1"/>
  <c r="AM26" i="59"/>
  <c r="V33" i="59"/>
  <c r="AG33" i="59" s="1"/>
  <c r="X17" i="60"/>
  <c r="AA19" i="60"/>
  <c r="X19" i="60"/>
  <c r="W19" i="60"/>
  <c r="Y21" i="60"/>
  <c r="Z21" i="60"/>
  <c r="X21" i="60"/>
  <c r="U24" i="60"/>
  <c r="Y15" i="61"/>
  <c r="AB15" i="61"/>
  <c r="AA15" i="61"/>
  <c r="Z15" i="61"/>
  <c r="X15" i="61"/>
  <c r="V15" i="61"/>
  <c r="AB31" i="65"/>
  <c r="AA31" i="65"/>
  <c r="Z31" i="65"/>
  <c r="Y31" i="65"/>
  <c r="X31" i="65"/>
  <c r="W31" i="65"/>
  <c r="V31" i="65"/>
  <c r="U31" i="65"/>
  <c r="AB24" i="67"/>
  <c r="AA24" i="67"/>
  <c r="AL24" i="67" s="1"/>
  <c r="Z24" i="67"/>
  <c r="Y24" i="67"/>
  <c r="X24" i="67"/>
  <c r="W24" i="67"/>
  <c r="AH24" i="67" s="1"/>
  <c r="V24" i="67"/>
  <c r="U24" i="67"/>
  <c r="AG15" i="56"/>
  <c r="V12" i="56"/>
  <c r="V24" i="56"/>
  <c r="H83" i="56"/>
  <c r="V11" i="56"/>
  <c r="AG11" i="56" s="1"/>
  <c r="W12" i="56"/>
  <c r="AB17" i="56"/>
  <c r="AA21" i="56"/>
  <c r="AK23" i="56"/>
  <c r="W24" i="56"/>
  <c r="AA25" i="56"/>
  <c r="W28" i="56"/>
  <c r="AA29" i="56"/>
  <c r="AM29" i="56" s="1"/>
  <c r="AK31" i="56"/>
  <c r="W32" i="56"/>
  <c r="AA33" i="56"/>
  <c r="AL33" i="56" s="1"/>
  <c r="Y15" i="57"/>
  <c r="Y17" i="57"/>
  <c r="X20" i="57"/>
  <c r="AA25" i="57"/>
  <c r="V33" i="57"/>
  <c r="AG33" i="57" s="1"/>
  <c r="AL7" i="59"/>
  <c r="AF11" i="59"/>
  <c r="AN11" i="59" s="1"/>
  <c r="W12" i="59"/>
  <c r="AH12" i="59" s="1"/>
  <c r="AB13" i="59"/>
  <c r="AM13" i="59" s="1"/>
  <c r="AB16" i="59"/>
  <c r="V20" i="59"/>
  <c r="W21" i="59"/>
  <c r="AJ21" i="59" s="1"/>
  <c r="AJ22" i="59"/>
  <c r="Z23" i="59"/>
  <c r="AC26" i="59"/>
  <c r="U30" i="59"/>
  <c r="U31" i="59"/>
  <c r="AG32" i="59"/>
  <c r="W33" i="59"/>
  <c r="AH33" i="59" s="1"/>
  <c r="Y9" i="60"/>
  <c r="Y12" i="60"/>
  <c r="Y15" i="60"/>
  <c r="Z17" i="60"/>
  <c r="U19" i="60"/>
  <c r="AB21" i="60"/>
  <c r="Y24" i="60"/>
  <c r="Z32" i="60"/>
  <c r="AA32" i="60"/>
  <c r="Y32" i="60"/>
  <c r="U19" i="61"/>
  <c r="X25" i="57"/>
  <c r="W11" i="56"/>
  <c r="X12" i="56"/>
  <c r="X24" i="56"/>
  <c r="X28" i="56"/>
  <c r="X32" i="56"/>
  <c r="U30" i="57"/>
  <c r="AH30" i="57" s="1"/>
  <c r="U31" i="57"/>
  <c r="AM7" i="59"/>
  <c r="AL12" i="59"/>
  <c r="W20" i="59"/>
  <c r="AI21" i="59"/>
  <c r="AM24" i="59"/>
  <c r="AF29" i="59"/>
  <c r="AN29" i="59" s="1"/>
  <c r="V30" i="59"/>
  <c r="AG30" i="59" s="1"/>
  <c r="V31" i="59"/>
  <c r="AH32" i="59"/>
  <c r="X33" i="59"/>
  <c r="AI33" i="59" s="1"/>
  <c r="AA17" i="60"/>
  <c r="V19" i="60"/>
  <c r="AL21" i="61"/>
  <c r="AB13" i="65"/>
  <c r="Y13" i="65"/>
  <c r="W13" i="65"/>
  <c r="AB30" i="67"/>
  <c r="AA30" i="67"/>
  <c r="Z30" i="67"/>
  <c r="Y30" i="67"/>
  <c r="X30" i="67"/>
  <c r="W30" i="67"/>
  <c r="V30" i="67"/>
  <c r="U30" i="67"/>
  <c r="AL30" i="56"/>
  <c r="V9" i="56"/>
  <c r="X11" i="56"/>
  <c r="Y12" i="56"/>
  <c r="AJ12" i="56" s="1"/>
  <c r="Y20" i="56"/>
  <c r="Y24" i="56"/>
  <c r="Y28" i="56"/>
  <c r="AG31" i="56"/>
  <c r="Y32" i="56"/>
  <c r="U19" i="57"/>
  <c r="AH29" i="57"/>
  <c r="V30" i="57"/>
  <c r="V31" i="57"/>
  <c r="W11" i="59"/>
  <c r="AH11" i="59" s="1"/>
  <c r="AB12" i="59"/>
  <c r="AM12" i="59" s="1"/>
  <c r="U15" i="59"/>
  <c r="X20" i="59"/>
  <c r="U28" i="59"/>
  <c r="AH28" i="59" s="1"/>
  <c r="W30" i="59"/>
  <c r="AH30" i="59" s="1"/>
  <c r="W31" i="59"/>
  <c r="Y33" i="59"/>
  <c r="AJ33" i="59" s="1"/>
  <c r="V8" i="60"/>
  <c r="AB9" i="60"/>
  <c r="V11" i="60"/>
  <c r="AB12" i="60"/>
  <c r="V14" i="60"/>
  <c r="AB15" i="60"/>
  <c r="AB17" i="60"/>
  <c r="Y19" i="60"/>
  <c r="Z22" i="60"/>
  <c r="AA22" i="60"/>
  <c r="Y22" i="60"/>
  <c r="U32" i="60"/>
  <c r="X19" i="61"/>
  <c r="AG8" i="56"/>
  <c r="Z20" i="56"/>
  <c r="AA24" i="56"/>
  <c r="AL24" i="56" s="1"/>
  <c r="AA28" i="56"/>
  <c r="AL28" i="56" s="1"/>
  <c r="AK30" i="56"/>
  <c r="AA32" i="56"/>
  <c r="AL32" i="56" s="1"/>
  <c r="V19" i="57"/>
  <c r="AK9" i="59"/>
  <c r="U10" i="59"/>
  <c r="AF10" i="59" s="1"/>
  <c r="AN10" i="59" s="1"/>
  <c r="AM22" i="59"/>
  <c r="AF27" i="59"/>
  <c r="AN27" i="59" s="1"/>
  <c r="AH29" i="59"/>
  <c r="AJ32" i="59"/>
  <c r="X8" i="60"/>
  <c r="X11" i="60"/>
  <c r="X14" i="60"/>
  <c r="Z19" i="60"/>
  <c r="Z30" i="60"/>
  <c r="AK30" i="60" s="1"/>
  <c r="AA30" i="60"/>
  <c r="AL30" i="60" s="1"/>
  <c r="E83" i="64"/>
  <c r="AB17" i="65"/>
  <c r="AL22" i="65"/>
  <c r="W26" i="65"/>
  <c r="Y27" i="65"/>
  <c r="AA28" i="65"/>
  <c r="AK28" i="65" s="1"/>
  <c r="W32" i="65"/>
  <c r="Y33" i="65"/>
  <c r="AJ33" i="65" s="1"/>
  <c r="W8" i="66"/>
  <c r="W11" i="66"/>
  <c r="W14" i="66"/>
  <c r="Y19" i="66"/>
  <c r="Y26" i="67"/>
  <c r="Y32" i="67"/>
  <c r="AI30" i="63"/>
  <c r="H83" i="65"/>
  <c r="AI26" i="65"/>
  <c r="Z27" i="65"/>
  <c r="Z33" i="65"/>
  <c r="AK33" i="65" s="1"/>
  <c r="H83" i="66"/>
  <c r="Z19" i="66"/>
  <c r="E14" i="63"/>
  <c r="E14" i="65"/>
  <c r="Z26" i="67"/>
  <c r="Z32" i="67"/>
  <c r="U10" i="63"/>
  <c r="AC10" i="63" s="1"/>
  <c r="AJ30" i="63"/>
  <c r="Z8" i="66"/>
  <c r="Z11" i="66"/>
  <c r="Z14" i="66"/>
  <c r="U16" i="66"/>
  <c r="AA19" i="66"/>
  <c r="W21" i="66"/>
  <c r="AA23" i="66"/>
  <c r="AA26" i="66"/>
  <c r="AA29" i="66"/>
  <c r="AA32" i="66"/>
  <c r="U10" i="67"/>
  <c r="V17" i="67"/>
  <c r="U23" i="67"/>
  <c r="AA26" i="67"/>
  <c r="U29" i="67"/>
  <c r="AA32" i="67"/>
  <c r="AA18" i="60"/>
  <c r="AA10" i="61"/>
  <c r="AA13" i="61"/>
  <c r="X21" i="61"/>
  <c r="AA22" i="61"/>
  <c r="AA25" i="61"/>
  <c r="Y25" i="62"/>
  <c r="Z26" i="62"/>
  <c r="AB27" i="62"/>
  <c r="AM27" i="62" s="1"/>
  <c r="U31" i="62"/>
  <c r="AC31" i="62" s="1"/>
  <c r="Z33" i="62"/>
  <c r="V10" i="63"/>
  <c r="AI11" i="63"/>
  <c r="V15" i="63"/>
  <c r="AB16" i="63"/>
  <c r="V18" i="63"/>
  <c r="V21" i="63"/>
  <c r="U29" i="63"/>
  <c r="AC29" i="63" s="1"/>
  <c r="Z30" i="63"/>
  <c r="X7" i="64"/>
  <c r="V14" i="64"/>
  <c r="H83" i="64"/>
  <c r="U18" i="64"/>
  <c r="V21" i="64"/>
  <c r="Y23" i="64"/>
  <c r="AA30" i="64"/>
  <c r="W7" i="65"/>
  <c r="W9" i="65"/>
  <c r="W11" i="65"/>
  <c r="Z21" i="65"/>
  <c r="V24" i="65"/>
  <c r="Z26" i="65"/>
  <c r="AK26" i="65" s="1"/>
  <c r="AB27" i="65"/>
  <c r="AM27" i="65" s="1"/>
  <c r="V30" i="65"/>
  <c r="Z32" i="65"/>
  <c r="AK32" i="65" s="1"/>
  <c r="V7" i="66"/>
  <c r="AB8" i="66"/>
  <c r="V10" i="66"/>
  <c r="AB11" i="66"/>
  <c r="V13" i="66"/>
  <c r="AB14" i="66"/>
  <c r="AB19" i="66"/>
  <c r="E77" i="57"/>
  <c r="AA10" i="67"/>
  <c r="AL10" i="67" s="1"/>
  <c r="U15" i="67"/>
  <c r="W17" i="67"/>
  <c r="U20" i="67"/>
  <c r="V23" i="67"/>
  <c r="AB26" i="67"/>
  <c r="V29" i="67"/>
  <c r="C98" i="67"/>
  <c r="U19" i="62"/>
  <c r="AB26" i="62"/>
  <c r="V31" i="62"/>
  <c r="AB33" i="62"/>
  <c r="V8" i="63"/>
  <c r="W10" i="63"/>
  <c r="AJ11" i="63"/>
  <c r="W15" i="63"/>
  <c r="W18" i="63"/>
  <c r="W21" i="63"/>
  <c r="V29" i="63"/>
  <c r="AL30" i="63"/>
  <c r="Y7" i="64"/>
  <c r="V9" i="64"/>
  <c r="X14" i="64"/>
  <c r="W18" i="64"/>
  <c r="X21" i="64"/>
  <c r="AA23" i="64"/>
  <c r="Y28" i="64"/>
  <c r="Y7" i="65"/>
  <c r="Y9" i="65"/>
  <c r="Y11" i="65"/>
  <c r="U16" i="65"/>
  <c r="U18" i="65"/>
  <c r="AM23" i="65"/>
  <c r="W24" i="65"/>
  <c r="W30" i="65"/>
  <c r="AL32" i="65"/>
  <c r="W7" i="66"/>
  <c r="W10" i="66"/>
  <c r="W13" i="66"/>
  <c r="AA15" i="67"/>
  <c r="V20" i="67"/>
  <c r="AM20" i="67" s="1"/>
  <c r="U22" i="67"/>
  <c r="AM22" i="67" s="1"/>
  <c r="W23" i="67"/>
  <c r="U28" i="67"/>
  <c r="AM28" i="67" s="1"/>
  <c r="W29" i="67"/>
  <c r="AM33" i="67"/>
  <c r="AA28" i="61"/>
  <c r="U30" i="61"/>
  <c r="AH30" i="61" s="1"/>
  <c r="V19" i="62"/>
  <c r="AB20" i="62"/>
  <c r="Z24" i="62"/>
  <c r="AB25" i="62"/>
  <c r="U30" i="62"/>
  <c r="AC30" i="62" s="1"/>
  <c r="W31" i="62"/>
  <c r="W8" i="63"/>
  <c r="Y10" i="63"/>
  <c r="AJ10" i="63" s="1"/>
  <c r="X15" i="63"/>
  <c r="X18" i="63"/>
  <c r="X21" i="63"/>
  <c r="AJ23" i="63"/>
  <c r="Y24" i="63"/>
  <c r="W27" i="63"/>
  <c r="Y29" i="63"/>
  <c r="AB30" i="63"/>
  <c r="AM30" i="63" s="1"/>
  <c r="Y33" i="63"/>
  <c r="AB7" i="64"/>
  <c r="X9" i="64"/>
  <c r="Y14" i="64"/>
  <c r="AA18" i="64"/>
  <c r="U20" i="64"/>
  <c r="Z21" i="64"/>
  <c r="AA28" i="64"/>
  <c r="Y33" i="64"/>
  <c r="AJ33" i="64" s="1"/>
  <c r="AB7" i="65"/>
  <c r="AB9" i="65"/>
  <c r="V18" i="65"/>
  <c r="AA19" i="65"/>
  <c r="V23" i="65"/>
  <c r="X24" i="65"/>
  <c r="AI24" i="65" s="1"/>
  <c r="AB26" i="65"/>
  <c r="V29" i="65"/>
  <c r="X30" i="65"/>
  <c r="AB32" i="65"/>
  <c r="X7" i="66"/>
  <c r="X10" i="66"/>
  <c r="X13" i="66"/>
  <c r="Z21" i="66"/>
  <c r="Y24" i="66"/>
  <c r="Y27" i="66"/>
  <c r="Y30" i="66"/>
  <c r="Y33" i="66"/>
  <c r="E79" i="66"/>
  <c r="E14" i="66"/>
  <c r="AA8" i="67"/>
  <c r="AL8" i="67" s="1"/>
  <c r="U13" i="67"/>
  <c r="W20" i="67"/>
  <c r="V22" i="67"/>
  <c r="X23" i="67"/>
  <c r="V28" i="67"/>
  <c r="X29" i="67"/>
  <c r="U33" i="67"/>
  <c r="V20" i="61"/>
  <c r="AH23" i="61"/>
  <c r="AH26" i="61"/>
  <c r="W19" i="62"/>
  <c r="V30" i="62"/>
  <c r="X31" i="62"/>
  <c r="AI31" i="62" s="1"/>
  <c r="AA8" i="63"/>
  <c r="AA10" i="63"/>
  <c r="AL11" i="63"/>
  <c r="AA15" i="63"/>
  <c r="AA18" i="63"/>
  <c r="AA21" i="63"/>
  <c r="Z24" i="63"/>
  <c r="AB29" i="63"/>
  <c r="Y9" i="64"/>
  <c r="AB14" i="64"/>
  <c r="AB21" i="64"/>
  <c r="W18" i="65"/>
  <c r="Y24" i="65"/>
  <c r="Y30" i="65"/>
  <c r="Z7" i="66"/>
  <c r="Z10" i="66"/>
  <c r="Z13" i="66"/>
  <c r="V17" i="66"/>
  <c r="V20" i="66"/>
  <c r="AB21" i="66"/>
  <c r="AA24" i="66"/>
  <c r="AA27" i="66"/>
  <c r="AA30" i="66"/>
  <c r="AA33" i="66"/>
  <c r="E79" i="64"/>
  <c r="E78" i="56"/>
  <c r="E33" i="60"/>
  <c r="AA13" i="67"/>
  <c r="V18" i="67"/>
  <c r="X20" i="67"/>
  <c r="W22" i="67"/>
  <c r="Y23" i="67"/>
  <c r="U27" i="67"/>
  <c r="AM27" i="67" s="1"/>
  <c r="W28" i="67"/>
  <c r="Y29" i="67"/>
  <c r="V33" i="67"/>
  <c r="AG33" i="67" s="1"/>
  <c r="Z19" i="62"/>
  <c r="Y31" i="62"/>
  <c r="AB10" i="63"/>
  <c r="AM10" i="63" s="1"/>
  <c r="AM11" i="63"/>
  <c r="AB15" i="63"/>
  <c r="AB18" i="63"/>
  <c r="AB21" i="63"/>
  <c r="AG23" i="63"/>
  <c r="AB9" i="64"/>
  <c r="Z18" i="65"/>
  <c r="AB7" i="66"/>
  <c r="AB10" i="66"/>
  <c r="AB13" i="66"/>
  <c r="Y20" i="67"/>
  <c r="Z23" i="67"/>
  <c r="Z29" i="67"/>
  <c r="AK29" i="67" s="1"/>
  <c r="U31" i="60"/>
  <c r="U33" i="60"/>
  <c r="AF33" i="60" s="1"/>
  <c r="AN33" i="60" s="1"/>
  <c r="U29" i="61"/>
  <c r="AM29" i="61" s="1"/>
  <c r="U33" i="61"/>
  <c r="AC33" i="61" s="1"/>
  <c r="AA19" i="62"/>
  <c r="Z31" i="62"/>
  <c r="AF11" i="63"/>
  <c r="AN11" i="63" s="1"/>
  <c r="U14" i="63"/>
  <c r="AC14" i="63" s="1"/>
  <c r="AH23" i="63"/>
  <c r="Y11" i="64"/>
  <c r="V13" i="64"/>
  <c r="V17" i="64"/>
  <c r="X20" i="64"/>
  <c r="Y24" i="64"/>
  <c r="W12" i="65"/>
  <c r="U17" i="65"/>
  <c r="AB18" i="65"/>
  <c r="W20" i="65"/>
  <c r="Y23" i="65"/>
  <c r="AJ23" i="65" s="1"/>
  <c r="AA24" i="65"/>
  <c r="AM24" i="65" s="1"/>
  <c r="U27" i="65"/>
  <c r="AL27" i="65" s="1"/>
  <c r="Y29" i="65"/>
  <c r="AJ29" i="65" s="1"/>
  <c r="AA30" i="65"/>
  <c r="AM30" i="65" s="1"/>
  <c r="U33" i="65"/>
  <c r="Y17" i="66"/>
  <c r="U19" i="66"/>
  <c r="AA11" i="67"/>
  <c r="AF11" i="67" s="1"/>
  <c r="AN11" i="67" s="1"/>
  <c r="U16" i="67"/>
  <c r="Z20" i="67"/>
  <c r="Y22" i="67"/>
  <c r="AJ22" i="67" s="1"/>
  <c r="AA23" i="67"/>
  <c r="U26" i="67"/>
  <c r="W27" i="67"/>
  <c r="Y28" i="67"/>
  <c r="AJ28" i="67" s="1"/>
  <c r="AA29" i="67"/>
  <c r="AL29" i="67" s="1"/>
  <c r="U32" i="67"/>
  <c r="AI32" i="67" s="1"/>
  <c r="X33" i="67"/>
  <c r="E79" i="67"/>
  <c r="AA25" i="60"/>
  <c r="AL25" i="60" s="1"/>
  <c r="AA27" i="60"/>
  <c r="AL27" i="60" s="1"/>
  <c r="AA29" i="60"/>
  <c r="Y31" i="60"/>
  <c r="Y33" i="60"/>
  <c r="X8" i="61"/>
  <c r="X11" i="61"/>
  <c r="X14" i="61"/>
  <c r="Y18" i="61"/>
  <c r="X23" i="61"/>
  <c r="X26" i="61"/>
  <c r="AI26" i="61" s="1"/>
  <c r="V29" i="61"/>
  <c r="Y30" i="61"/>
  <c r="AJ30" i="61" s="1"/>
  <c r="V33" i="61"/>
  <c r="AG33" i="61" s="1"/>
  <c r="X21" i="62"/>
  <c r="U27" i="62"/>
  <c r="AC27" i="62" s="1"/>
  <c r="Y30" i="62"/>
  <c r="AB31" i="62"/>
  <c r="U9" i="63"/>
  <c r="Y14" i="63"/>
  <c r="AM25" i="63"/>
  <c r="V8" i="64"/>
  <c r="AB11" i="64"/>
  <c r="X13" i="64"/>
  <c r="X17" i="64"/>
  <c r="U19" i="64"/>
  <c r="Y20" i="64"/>
  <c r="AA24" i="64"/>
  <c r="Y29" i="64"/>
  <c r="W8" i="65"/>
  <c r="W10" i="65"/>
  <c r="Y12" i="65"/>
  <c r="V17" i="65"/>
  <c r="Y20" i="65"/>
  <c r="AI22" i="65"/>
  <c r="V27" i="65"/>
  <c r="AI28" i="65"/>
  <c r="Z29" i="65"/>
  <c r="AK29" i="65" s="1"/>
  <c r="V33" i="65"/>
  <c r="AG33" i="65" s="1"/>
  <c r="Z17" i="66"/>
  <c r="V19" i="66"/>
  <c r="E78" i="62"/>
  <c r="U9" i="67"/>
  <c r="AA20" i="67"/>
  <c r="Z22" i="67"/>
  <c r="V26" i="67"/>
  <c r="AG26" i="67" s="1"/>
  <c r="X27" i="67"/>
  <c r="AI27" i="67" s="1"/>
  <c r="Z28" i="67"/>
  <c r="V32" i="67"/>
  <c r="Y33" i="67"/>
  <c r="AA31" i="60"/>
  <c r="AA33" i="60"/>
  <c r="H83" i="61"/>
  <c r="Z8" i="61"/>
  <c r="Z11" i="61"/>
  <c r="Z14" i="61"/>
  <c r="U22" i="61"/>
  <c r="AH22" i="61" s="1"/>
  <c r="Y23" i="61"/>
  <c r="U25" i="61"/>
  <c r="AH25" i="61" s="1"/>
  <c r="Y26" i="61"/>
  <c r="AJ26" i="61" s="1"/>
  <c r="W29" i="61"/>
  <c r="Z30" i="61"/>
  <c r="W33" i="61"/>
  <c r="AH33" i="61" s="1"/>
  <c r="Y18" i="62"/>
  <c r="Y21" i="62"/>
  <c r="U26" i="62"/>
  <c r="AC26" i="62" s="1"/>
  <c r="V27" i="62"/>
  <c r="W28" i="62"/>
  <c r="X29" i="62"/>
  <c r="Z30" i="62"/>
  <c r="U33" i="62"/>
  <c r="AF33" i="62" s="1"/>
  <c r="AN33" i="62" s="1"/>
  <c r="Y7" i="63"/>
  <c r="V9" i="63"/>
  <c r="AB14" i="63"/>
  <c r="AA17" i="63"/>
  <c r="AL17" i="63" s="1"/>
  <c r="AA20" i="63"/>
  <c r="Z23" i="63"/>
  <c r="AK23" i="63" s="1"/>
  <c r="U25" i="63"/>
  <c r="AI25" i="63" s="1"/>
  <c r="W26" i="63"/>
  <c r="U28" i="63"/>
  <c r="X8" i="64"/>
  <c r="Y13" i="64"/>
  <c r="V15" i="64"/>
  <c r="Z17" i="64"/>
  <c r="V19" i="64"/>
  <c r="Y22" i="64"/>
  <c r="AA29" i="64"/>
  <c r="Y8" i="65"/>
  <c r="Y10" i="65"/>
  <c r="Y17" i="65"/>
  <c r="AM19" i="65"/>
  <c r="AB20" i="65"/>
  <c r="W33" i="65"/>
  <c r="E78" i="59"/>
  <c r="AA9" i="67"/>
  <c r="AL9" i="67" s="1"/>
  <c r="U14" i="67"/>
  <c r="AB16" i="67"/>
  <c r="W32" i="67"/>
  <c r="Z33" i="67"/>
  <c r="AK33" i="67" s="1"/>
  <c r="D88" i="71"/>
  <c r="AM12" i="67"/>
  <c r="AK22" i="67"/>
  <c r="AK28" i="67"/>
  <c r="AG32" i="67"/>
  <c r="AJ33" i="67"/>
  <c r="AL22" i="67"/>
  <c r="AL28" i="67"/>
  <c r="AL7" i="67"/>
  <c r="AM10" i="67"/>
  <c r="AF12" i="67"/>
  <c r="AN12" i="67" s="1"/>
  <c r="AG25" i="67"/>
  <c r="AG31" i="67"/>
  <c r="AL33" i="67"/>
  <c r="AJ26" i="67"/>
  <c r="AL27" i="67"/>
  <c r="AJ32" i="67"/>
  <c r="AM8" i="67"/>
  <c r="AF10" i="67"/>
  <c r="AN10" i="67" s="1"/>
  <c r="AG24" i="67"/>
  <c r="AK26" i="67"/>
  <c r="AG30" i="67"/>
  <c r="AK32" i="67"/>
  <c r="AJ25" i="67"/>
  <c r="AL26" i="67"/>
  <c r="AJ31" i="67"/>
  <c r="AL32" i="67"/>
  <c r="AF8" i="67"/>
  <c r="AN8" i="67" s="1"/>
  <c r="AK25" i="67"/>
  <c r="AK31" i="67"/>
  <c r="AL25" i="67"/>
  <c r="AL31" i="67"/>
  <c r="AG22" i="67"/>
  <c r="AG28" i="67"/>
  <c r="AI33" i="67"/>
  <c r="AJ29" i="67"/>
  <c r="AL11" i="67"/>
  <c r="AG27" i="67"/>
  <c r="AM32" i="67"/>
  <c r="E14" i="67"/>
  <c r="E78" i="67"/>
  <c r="E77" i="67"/>
  <c r="V7" i="67"/>
  <c r="AG7" i="67" s="1"/>
  <c r="V8" i="67"/>
  <c r="AG8" i="67" s="1"/>
  <c r="V9" i="67"/>
  <c r="AG9" i="67" s="1"/>
  <c r="V10" i="67"/>
  <c r="AG10" i="67" s="1"/>
  <c r="V11" i="67"/>
  <c r="AG11" i="67" s="1"/>
  <c r="V12" i="67"/>
  <c r="AG12" i="67" s="1"/>
  <c r="V13" i="67"/>
  <c r="V14" i="67"/>
  <c r="V15" i="67"/>
  <c r="W16" i="67"/>
  <c r="X17" i="67"/>
  <c r="Y18" i="67"/>
  <c r="Z19" i="67"/>
  <c r="W7" i="67"/>
  <c r="AH7" i="67" s="1"/>
  <c r="W8" i="67"/>
  <c r="AH8" i="67" s="1"/>
  <c r="W9" i="67"/>
  <c r="W10" i="67"/>
  <c r="AH10" i="67" s="1"/>
  <c r="W11" i="67"/>
  <c r="AH11" i="67" s="1"/>
  <c r="W12" i="67"/>
  <c r="AH12" i="67" s="1"/>
  <c r="W13" i="67"/>
  <c r="W14" i="67"/>
  <c r="W15" i="67"/>
  <c r="X16" i="67"/>
  <c r="Y17" i="67"/>
  <c r="Z18" i="67"/>
  <c r="AA19" i="67"/>
  <c r="E21" i="67"/>
  <c r="E22" i="67"/>
  <c r="AC22" i="67"/>
  <c r="E23" i="67"/>
  <c r="D95" i="67" s="1"/>
  <c r="E24" i="67"/>
  <c r="AC24" i="67"/>
  <c r="E25" i="67"/>
  <c r="AC25" i="67"/>
  <c r="E26" i="67"/>
  <c r="AC26" i="67"/>
  <c r="E27" i="67"/>
  <c r="AC27" i="67"/>
  <c r="E28" i="67"/>
  <c r="AC28" i="67"/>
  <c r="E29" i="67"/>
  <c r="AC29" i="67"/>
  <c r="E30" i="67"/>
  <c r="D96" i="67" s="1"/>
  <c r="AC30" i="67"/>
  <c r="E31" i="67"/>
  <c r="AC31" i="67"/>
  <c r="E32" i="67"/>
  <c r="AC32" i="67"/>
  <c r="E33" i="67"/>
  <c r="AC33" i="67"/>
  <c r="X7" i="67"/>
  <c r="AI7" i="67" s="1"/>
  <c r="X8" i="67"/>
  <c r="AI8" i="67" s="1"/>
  <c r="X9" i="67"/>
  <c r="X10" i="67"/>
  <c r="AI10" i="67" s="1"/>
  <c r="X11" i="67"/>
  <c r="AI11" i="67" s="1"/>
  <c r="X12" i="67"/>
  <c r="AI12" i="67" s="1"/>
  <c r="X13" i="67"/>
  <c r="X14" i="67"/>
  <c r="X15" i="67"/>
  <c r="Y16" i="67"/>
  <c r="Z17" i="67"/>
  <c r="AA18" i="67"/>
  <c r="AB19" i="67"/>
  <c r="E20" i="67"/>
  <c r="Y7" i="67"/>
  <c r="AJ7" i="67" s="1"/>
  <c r="Y8" i="67"/>
  <c r="AJ8" i="67" s="1"/>
  <c r="Y9" i="67"/>
  <c r="AJ9" i="67" s="1"/>
  <c r="Y10" i="67"/>
  <c r="AJ10" i="67" s="1"/>
  <c r="Y11" i="67"/>
  <c r="AJ11" i="67" s="1"/>
  <c r="Y12" i="67"/>
  <c r="AJ12" i="67" s="1"/>
  <c r="Y13" i="67"/>
  <c r="Y14" i="67"/>
  <c r="Y15" i="67"/>
  <c r="Z16" i="67"/>
  <c r="AA17" i="67"/>
  <c r="AB18" i="67"/>
  <c r="E19" i="67"/>
  <c r="AF22" i="67"/>
  <c r="AN22" i="67" s="1"/>
  <c r="AF24" i="67"/>
  <c r="AN24" i="67" s="1"/>
  <c r="AF25" i="67"/>
  <c r="AN25" i="67" s="1"/>
  <c r="AF26" i="67"/>
  <c r="AN26" i="67" s="1"/>
  <c r="AF27" i="67"/>
  <c r="AN27" i="67" s="1"/>
  <c r="AF28" i="67"/>
  <c r="AN28" i="67" s="1"/>
  <c r="AF29" i="67"/>
  <c r="AN29" i="67" s="1"/>
  <c r="AF30" i="67"/>
  <c r="AN30" i="67" s="1"/>
  <c r="AF31" i="67"/>
  <c r="AN31" i="67" s="1"/>
  <c r="AF32" i="67"/>
  <c r="AN32" i="67" s="1"/>
  <c r="AF33" i="67"/>
  <c r="AN33" i="67" s="1"/>
  <c r="Z7" i="67"/>
  <c r="AK7" i="67" s="1"/>
  <c r="Z8" i="67"/>
  <c r="AK8" i="67" s="1"/>
  <c r="Z9" i="67"/>
  <c r="Z10" i="67"/>
  <c r="AK10" i="67" s="1"/>
  <c r="Z11" i="67"/>
  <c r="AK11" i="67" s="1"/>
  <c r="Z12" i="67"/>
  <c r="AK12" i="67" s="1"/>
  <c r="Z13" i="67"/>
  <c r="Z14" i="67"/>
  <c r="Z15" i="67"/>
  <c r="E18" i="67"/>
  <c r="P21" i="67"/>
  <c r="B83" i="67" s="1"/>
  <c r="E17" i="67"/>
  <c r="AH22" i="67"/>
  <c r="AH25" i="67"/>
  <c r="AH26" i="67"/>
  <c r="AH27" i="67"/>
  <c r="AH28" i="67"/>
  <c r="AH29" i="67"/>
  <c r="AH30" i="67"/>
  <c r="AH31" i="67"/>
  <c r="AH32" i="67"/>
  <c r="AH33" i="67"/>
  <c r="AB7" i="67"/>
  <c r="AM7" i="67" s="1"/>
  <c r="E16" i="67"/>
  <c r="AI22" i="67"/>
  <c r="AI24" i="67"/>
  <c r="AI25" i="67"/>
  <c r="AI26" i="67"/>
  <c r="AI28" i="67"/>
  <c r="AI29" i="67"/>
  <c r="AI30" i="67"/>
  <c r="AI31" i="67"/>
  <c r="AC7" i="67"/>
  <c r="E8" i="67"/>
  <c r="AC8" i="67"/>
  <c r="E9" i="67"/>
  <c r="AC9" i="67"/>
  <c r="E10" i="67"/>
  <c r="AC10" i="67"/>
  <c r="E11" i="67"/>
  <c r="AC11" i="67"/>
  <c r="E12" i="67"/>
  <c r="AC12" i="67"/>
  <c r="E13" i="67"/>
  <c r="E15" i="67"/>
  <c r="U19" i="67"/>
  <c r="U18" i="67"/>
  <c r="V19" i="67"/>
  <c r="W19" i="67"/>
  <c r="E77" i="62"/>
  <c r="E77" i="60"/>
  <c r="E78" i="60"/>
  <c r="E14" i="60"/>
  <c r="E77" i="66"/>
  <c r="E78" i="66"/>
  <c r="AJ19" i="66"/>
  <c r="AG19" i="66"/>
  <c r="AI19" i="66"/>
  <c r="AI7" i="66"/>
  <c r="AH14" i="66"/>
  <c r="AM14" i="66"/>
  <c r="AH12" i="66"/>
  <c r="AM13" i="66"/>
  <c r="AL19" i="66"/>
  <c r="U7" i="66"/>
  <c r="U8" i="66"/>
  <c r="AM8" i="66" s="1"/>
  <c r="U9" i="66"/>
  <c r="AI9" i="66" s="1"/>
  <c r="U10" i="66"/>
  <c r="AH10" i="66" s="1"/>
  <c r="U11" i="66"/>
  <c r="AM11" i="66" s="1"/>
  <c r="U12" i="66"/>
  <c r="AL12" i="66" s="1"/>
  <c r="U13" i="66"/>
  <c r="AL13" i="66" s="1"/>
  <c r="U14" i="66"/>
  <c r="AI14" i="66" s="1"/>
  <c r="U15" i="66"/>
  <c r="AM15" i="66" s="1"/>
  <c r="V16" i="66"/>
  <c r="W17" i="66"/>
  <c r="X18" i="66"/>
  <c r="Z20" i="66"/>
  <c r="AA21" i="66"/>
  <c r="AL21" i="66" s="1"/>
  <c r="AB22" i="66"/>
  <c r="AB23" i="66"/>
  <c r="AB24" i="66"/>
  <c r="AB25" i="66"/>
  <c r="AB26" i="66"/>
  <c r="AB27" i="66"/>
  <c r="AB28" i="66"/>
  <c r="AB29" i="66"/>
  <c r="AB30" i="66"/>
  <c r="AB31" i="66"/>
  <c r="AB32" i="66"/>
  <c r="AB33" i="66"/>
  <c r="W16" i="66"/>
  <c r="E22" i="66"/>
  <c r="E23" i="66"/>
  <c r="D95" i="66" s="1"/>
  <c r="E24" i="66"/>
  <c r="E25" i="66"/>
  <c r="E26" i="66"/>
  <c r="E27" i="66"/>
  <c r="E28" i="66"/>
  <c r="E29" i="66"/>
  <c r="E30" i="66"/>
  <c r="D96" i="66" s="1"/>
  <c r="E31" i="66"/>
  <c r="E32" i="66"/>
  <c r="E33" i="66"/>
  <c r="B81" i="66"/>
  <c r="X16" i="66"/>
  <c r="E21" i="66"/>
  <c r="E81" i="66"/>
  <c r="Y16" i="66"/>
  <c r="E20" i="66"/>
  <c r="H81" i="66"/>
  <c r="Y7" i="66"/>
  <c r="Y8" i="66"/>
  <c r="Y9" i="66"/>
  <c r="Y10" i="66"/>
  <c r="AJ10" i="66" s="1"/>
  <c r="Y11" i="66"/>
  <c r="AJ11" i="66" s="1"/>
  <c r="Y12" i="66"/>
  <c r="AJ12" i="66" s="1"/>
  <c r="Y13" i="66"/>
  <c r="Y14" i="66"/>
  <c r="AJ14" i="66" s="1"/>
  <c r="Y15" i="66"/>
  <c r="Z16" i="66"/>
  <c r="AA17" i="66"/>
  <c r="AB18" i="66"/>
  <c r="E19" i="66"/>
  <c r="AC19" i="66"/>
  <c r="B82" i="66"/>
  <c r="AA16" i="66"/>
  <c r="AB17" i="66"/>
  <c r="AM17" i="66" s="1"/>
  <c r="E18" i="66"/>
  <c r="U22" i="66"/>
  <c r="AK22" i="66" s="1"/>
  <c r="U23" i="66"/>
  <c r="AJ23" i="66" s="1"/>
  <c r="U24" i="66"/>
  <c r="AK24" i="66" s="1"/>
  <c r="U25" i="66"/>
  <c r="AK25" i="66" s="1"/>
  <c r="U26" i="66"/>
  <c r="AJ26" i="66" s="1"/>
  <c r="U27" i="66"/>
  <c r="AK27" i="66" s="1"/>
  <c r="U28" i="66"/>
  <c r="AK28" i="66" s="1"/>
  <c r="U29" i="66"/>
  <c r="AL29" i="66" s="1"/>
  <c r="U30" i="66"/>
  <c r="AL30" i="66" s="1"/>
  <c r="U31" i="66"/>
  <c r="AK31" i="66" s="1"/>
  <c r="U32" i="66"/>
  <c r="U33" i="66"/>
  <c r="E82" i="66"/>
  <c r="AA7" i="66"/>
  <c r="E17" i="66"/>
  <c r="AF19" i="66"/>
  <c r="V22" i="66"/>
  <c r="V23" i="66"/>
  <c r="V24" i="66"/>
  <c r="AG24" i="66" s="1"/>
  <c r="V25" i="66"/>
  <c r="V26" i="66"/>
  <c r="V27" i="66"/>
  <c r="AG27" i="66" s="1"/>
  <c r="V28" i="66"/>
  <c r="V29" i="66"/>
  <c r="V30" i="66"/>
  <c r="AG30" i="66" s="1"/>
  <c r="V31" i="66"/>
  <c r="V32" i="66"/>
  <c r="V33" i="66"/>
  <c r="H82" i="66"/>
  <c r="E16" i="66"/>
  <c r="U20" i="66"/>
  <c r="AJ20" i="66" s="1"/>
  <c r="W22" i="66"/>
  <c r="W23" i="66"/>
  <c r="AH23" i="66" s="1"/>
  <c r="W24" i="66"/>
  <c r="W25" i="66"/>
  <c r="AH25" i="66" s="1"/>
  <c r="W26" i="66"/>
  <c r="W27" i="66"/>
  <c r="W28" i="66"/>
  <c r="W29" i="66"/>
  <c r="W30" i="66"/>
  <c r="W31" i="66"/>
  <c r="W32" i="66"/>
  <c r="W33" i="66"/>
  <c r="B83" i="66"/>
  <c r="E8" i="66"/>
  <c r="E9" i="66"/>
  <c r="E10" i="66"/>
  <c r="E11" i="66"/>
  <c r="E12" i="66"/>
  <c r="E13" i="66"/>
  <c r="E15" i="66"/>
  <c r="AH19" i="66"/>
  <c r="X22" i="66"/>
  <c r="X23" i="66"/>
  <c r="X24" i="66"/>
  <c r="AI24" i="66" s="1"/>
  <c r="X25" i="66"/>
  <c r="AI25" i="66" s="1"/>
  <c r="X26" i="66"/>
  <c r="X27" i="66"/>
  <c r="X28" i="66"/>
  <c r="X29" i="66"/>
  <c r="X30" i="66"/>
  <c r="X31" i="66"/>
  <c r="X32" i="66"/>
  <c r="X33" i="66"/>
  <c r="E83" i="66"/>
  <c r="AI23" i="65"/>
  <c r="AJ24" i="65"/>
  <c r="AL26" i="65"/>
  <c r="AM32" i="65"/>
  <c r="AK24" i="65"/>
  <c r="AL25" i="65"/>
  <c r="AK23" i="65"/>
  <c r="AL24" i="65"/>
  <c r="AI33" i="65"/>
  <c r="AL23" i="65"/>
  <c r="AM29" i="65"/>
  <c r="AI32" i="65"/>
  <c r="AM28" i="65"/>
  <c r="AJ32" i="65"/>
  <c r="AL33" i="65"/>
  <c r="AM26" i="65"/>
  <c r="AI29" i="65"/>
  <c r="AJ30" i="65"/>
  <c r="AK30" i="65"/>
  <c r="AI27" i="65"/>
  <c r="AL30" i="65"/>
  <c r="AJ27" i="65"/>
  <c r="AM22" i="65"/>
  <c r="AI25" i="65"/>
  <c r="AJ26" i="65"/>
  <c r="AK27" i="65"/>
  <c r="AL28" i="65"/>
  <c r="AM33" i="65"/>
  <c r="E77" i="65"/>
  <c r="E78" i="65"/>
  <c r="E79" i="65"/>
  <c r="AF19" i="65"/>
  <c r="AM8" i="65"/>
  <c r="AJ19" i="65"/>
  <c r="AH19" i="65"/>
  <c r="AI19" i="65"/>
  <c r="AL19" i="65"/>
  <c r="U7" i="65"/>
  <c r="AM7" i="65" s="1"/>
  <c r="U8" i="65"/>
  <c r="AL8" i="65" s="1"/>
  <c r="U9" i="65"/>
  <c r="AM9" i="65" s="1"/>
  <c r="U10" i="65"/>
  <c r="U11" i="65"/>
  <c r="U12" i="65"/>
  <c r="U13" i="65"/>
  <c r="U14" i="65"/>
  <c r="U15" i="65"/>
  <c r="AM15" i="65" s="1"/>
  <c r="V16" i="65"/>
  <c r="W17" i="65"/>
  <c r="X18" i="65"/>
  <c r="Z20" i="65"/>
  <c r="AA21" i="65"/>
  <c r="V7" i="65"/>
  <c r="V8" i="65"/>
  <c r="V9" i="65"/>
  <c r="V10" i="65"/>
  <c r="V11" i="65"/>
  <c r="V12" i="65"/>
  <c r="V13" i="65"/>
  <c r="V14" i="65"/>
  <c r="V15" i="65"/>
  <c r="W16" i="65"/>
  <c r="X17" i="65"/>
  <c r="AC17" i="65" s="1"/>
  <c r="Y18" i="65"/>
  <c r="AA20" i="65"/>
  <c r="AB21" i="65"/>
  <c r="E22" i="65"/>
  <c r="AC22" i="65"/>
  <c r="E23" i="65"/>
  <c r="D95" i="65" s="1"/>
  <c r="AC23" i="65"/>
  <c r="E24" i="65"/>
  <c r="AC24" i="65"/>
  <c r="E25" i="65"/>
  <c r="AC25" i="65"/>
  <c r="E26" i="65"/>
  <c r="AC26" i="65"/>
  <c r="E27" i="65"/>
  <c r="AC27" i="65"/>
  <c r="E28" i="65"/>
  <c r="AC28" i="65"/>
  <c r="E29" i="65"/>
  <c r="AC29" i="65"/>
  <c r="E30" i="65"/>
  <c r="D96" i="65" s="1"/>
  <c r="AC30" i="65"/>
  <c r="E31" i="65"/>
  <c r="AC31" i="65"/>
  <c r="E32" i="65"/>
  <c r="AC32" i="65"/>
  <c r="E33" i="65"/>
  <c r="AC33" i="65"/>
  <c r="B81" i="65"/>
  <c r="X16" i="65"/>
  <c r="E21" i="65"/>
  <c r="E81" i="65"/>
  <c r="X7" i="65"/>
  <c r="AI7" i="65" s="1"/>
  <c r="X8" i="65"/>
  <c r="AI8" i="65" s="1"/>
  <c r="X9" i="65"/>
  <c r="X10" i="65"/>
  <c r="X11" i="65"/>
  <c r="X12" i="65"/>
  <c r="X13" i="65"/>
  <c r="X14" i="65"/>
  <c r="X15" i="65"/>
  <c r="Y16" i="65"/>
  <c r="E20" i="65"/>
  <c r="AF22" i="65"/>
  <c r="AN22" i="65" s="1"/>
  <c r="AF23" i="65"/>
  <c r="AN23" i="65" s="1"/>
  <c r="AF24" i="65"/>
  <c r="AN24" i="65" s="1"/>
  <c r="AF25" i="65"/>
  <c r="AN25" i="65" s="1"/>
  <c r="AF26" i="65"/>
  <c r="AN26" i="65" s="1"/>
  <c r="AF27" i="65"/>
  <c r="AN27" i="65" s="1"/>
  <c r="AF28" i="65"/>
  <c r="AN28" i="65" s="1"/>
  <c r="AF29" i="65"/>
  <c r="AN29" i="65" s="1"/>
  <c r="AF30" i="65"/>
  <c r="AN30" i="65" s="1"/>
  <c r="AF32" i="65"/>
  <c r="AN32" i="65" s="1"/>
  <c r="AF33" i="65"/>
  <c r="AN33" i="65" s="1"/>
  <c r="H81" i="65"/>
  <c r="Z16" i="65"/>
  <c r="E19" i="65"/>
  <c r="AC19" i="65"/>
  <c r="AG22" i="65"/>
  <c r="AG23" i="65"/>
  <c r="AG24" i="65"/>
  <c r="AG25" i="65"/>
  <c r="AG26" i="65"/>
  <c r="AG27" i="65"/>
  <c r="AG28" i="65"/>
  <c r="AG29" i="65"/>
  <c r="AG30" i="65"/>
  <c r="AG31" i="65"/>
  <c r="AG32" i="65"/>
  <c r="B82" i="65"/>
  <c r="Z7" i="65"/>
  <c r="Z8" i="65"/>
  <c r="AK8" i="65" s="1"/>
  <c r="Z9" i="65"/>
  <c r="AK9" i="65" s="1"/>
  <c r="Z10" i="65"/>
  <c r="Z11" i="65"/>
  <c r="Z12" i="65"/>
  <c r="Z13" i="65"/>
  <c r="Z14" i="65"/>
  <c r="Z15" i="65"/>
  <c r="AA16" i="65"/>
  <c r="E18" i="65"/>
  <c r="AH22" i="65"/>
  <c r="AH23" i="65"/>
  <c r="AH24" i="65"/>
  <c r="AH25" i="65"/>
  <c r="AH26" i="65"/>
  <c r="AH27" i="65"/>
  <c r="AH28" i="65"/>
  <c r="AH29" i="65"/>
  <c r="AH30" i="65"/>
  <c r="AH31" i="65"/>
  <c r="AH32" i="65"/>
  <c r="E82" i="65"/>
  <c r="AA7" i="65"/>
  <c r="AA11" i="65"/>
  <c r="AL11" i="65" s="1"/>
  <c r="AA12" i="65"/>
  <c r="AA13" i="65"/>
  <c r="AA14" i="65"/>
  <c r="AA15" i="65"/>
  <c r="E17" i="65"/>
  <c r="U21" i="65"/>
  <c r="H82" i="65"/>
  <c r="E16" i="65"/>
  <c r="AG19" i="65"/>
  <c r="U20" i="65"/>
  <c r="V21" i="65"/>
  <c r="B83" i="65"/>
  <c r="E8" i="65"/>
  <c r="E9" i="65"/>
  <c r="E10" i="65"/>
  <c r="E11" i="65"/>
  <c r="E12" i="65"/>
  <c r="E13" i="65"/>
  <c r="E15" i="65"/>
  <c r="V20" i="65"/>
  <c r="W21" i="65"/>
  <c r="E83" i="65"/>
  <c r="E14" i="64"/>
  <c r="E77" i="64"/>
  <c r="E78" i="64"/>
  <c r="AI12" i="64"/>
  <c r="AL33" i="64"/>
  <c r="U7" i="64"/>
  <c r="U8" i="64"/>
  <c r="AL8" i="64" s="1"/>
  <c r="U9" i="64"/>
  <c r="AI9" i="64" s="1"/>
  <c r="U10" i="64"/>
  <c r="U11" i="64"/>
  <c r="U12" i="64"/>
  <c r="AM12" i="64" s="1"/>
  <c r="U13" i="64"/>
  <c r="AM13" i="64" s="1"/>
  <c r="U14" i="64"/>
  <c r="AI14" i="64" s="1"/>
  <c r="U15" i="64"/>
  <c r="AL15" i="64" s="1"/>
  <c r="V16" i="64"/>
  <c r="W17" i="64"/>
  <c r="X18" i="64"/>
  <c r="Y19" i="64"/>
  <c r="AJ19" i="64" s="1"/>
  <c r="AA21" i="64"/>
  <c r="AB22" i="64"/>
  <c r="AB23" i="64"/>
  <c r="AB24" i="64"/>
  <c r="AB25" i="64"/>
  <c r="AB26" i="64"/>
  <c r="AB27" i="64"/>
  <c r="AB28" i="64"/>
  <c r="AB29" i="64"/>
  <c r="AB30" i="64"/>
  <c r="AB31" i="64"/>
  <c r="AB32" i="64"/>
  <c r="AB33" i="64"/>
  <c r="W16" i="64"/>
  <c r="Y18" i="64"/>
  <c r="E22" i="64"/>
  <c r="E23" i="64"/>
  <c r="D95" i="64" s="1"/>
  <c r="E24" i="64"/>
  <c r="E25" i="64"/>
  <c r="E26" i="64"/>
  <c r="E27" i="64"/>
  <c r="E28" i="64"/>
  <c r="E29" i="64"/>
  <c r="E30" i="64"/>
  <c r="D96" i="64" s="1"/>
  <c r="E31" i="64"/>
  <c r="E32" i="64"/>
  <c r="E33" i="64"/>
  <c r="B81" i="64"/>
  <c r="W7" i="64"/>
  <c r="W8" i="64"/>
  <c r="AH8" i="64" s="1"/>
  <c r="W9" i="64"/>
  <c r="W10" i="64"/>
  <c r="W11" i="64"/>
  <c r="W12" i="64"/>
  <c r="AH12" i="64" s="1"/>
  <c r="W13" i="64"/>
  <c r="W14" i="64"/>
  <c r="W15" i="64"/>
  <c r="X16" i="64"/>
  <c r="Y17" i="64"/>
  <c r="Z18" i="64"/>
  <c r="E21" i="64"/>
  <c r="E81" i="64"/>
  <c r="Y16" i="64"/>
  <c r="E20" i="64"/>
  <c r="H81" i="64"/>
  <c r="Z16" i="64"/>
  <c r="AB18" i="64"/>
  <c r="AC18" i="64" s="1"/>
  <c r="E19" i="64"/>
  <c r="B82" i="64"/>
  <c r="Z7" i="64"/>
  <c r="Z8" i="64"/>
  <c r="Z9" i="64"/>
  <c r="Z10" i="64"/>
  <c r="Z11" i="64"/>
  <c r="Z12" i="64"/>
  <c r="AK12" i="64" s="1"/>
  <c r="Z13" i="64"/>
  <c r="Z14" i="64"/>
  <c r="AK14" i="64" s="1"/>
  <c r="Z15" i="64"/>
  <c r="AA16" i="64"/>
  <c r="AB17" i="64"/>
  <c r="E18" i="64"/>
  <c r="U22" i="64"/>
  <c r="AL22" i="64" s="1"/>
  <c r="U23" i="64"/>
  <c r="AK23" i="64" s="1"/>
  <c r="U24" i="64"/>
  <c r="AK24" i="64" s="1"/>
  <c r="U25" i="64"/>
  <c r="AK25" i="64" s="1"/>
  <c r="U26" i="64"/>
  <c r="AL26" i="64" s="1"/>
  <c r="U27" i="64"/>
  <c r="AK27" i="64" s="1"/>
  <c r="U28" i="64"/>
  <c r="AK28" i="64" s="1"/>
  <c r="U29" i="64"/>
  <c r="U30" i="64"/>
  <c r="AL30" i="64" s="1"/>
  <c r="U31" i="64"/>
  <c r="U32" i="64"/>
  <c r="AL32" i="64" s="1"/>
  <c r="U33" i="64"/>
  <c r="AK33" i="64" s="1"/>
  <c r="E82" i="64"/>
  <c r="AA7" i="64"/>
  <c r="AB16" i="64"/>
  <c r="E17" i="64"/>
  <c r="U21" i="64"/>
  <c r="V22" i="64"/>
  <c r="V23" i="64"/>
  <c r="V24" i="64"/>
  <c r="AG24" i="64" s="1"/>
  <c r="V25" i="64"/>
  <c r="V26" i="64"/>
  <c r="AG26" i="64" s="1"/>
  <c r="V27" i="64"/>
  <c r="V28" i="64"/>
  <c r="V29" i="64"/>
  <c r="V30" i="64"/>
  <c r="AG30" i="64" s="1"/>
  <c r="V31" i="64"/>
  <c r="V32" i="64"/>
  <c r="V33" i="64"/>
  <c r="AG33" i="64" s="1"/>
  <c r="H82" i="64"/>
  <c r="E16" i="64"/>
  <c r="W22" i="64"/>
  <c r="AH22" i="64" s="1"/>
  <c r="W23" i="64"/>
  <c r="W24" i="64"/>
  <c r="W25" i="64"/>
  <c r="W26" i="64"/>
  <c r="W27" i="64"/>
  <c r="W28" i="64"/>
  <c r="AH28" i="64" s="1"/>
  <c r="W29" i="64"/>
  <c r="W30" i="64"/>
  <c r="W31" i="64"/>
  <c r="W32" i="64"/>
  <c r="W33" i="64"/>
  <c r="AH33" i="64" s="1"/>
  <c r="B83" i="64"/>
  <c r="E8" i="64"/>
  <c r="E9" i="64"/>
  <c r="E10" i="64"/>
  <c r="E11" i="64"/>
  <c r="E12" i="64"/>
  <c r="E13" i="64"/>
  <c r="E15" i="64"/>
  <c r="W21" i="64"/>
  <c r="X22" i="64"/>
  <c r="X23" i="64"/>
  <c r="X24" i="64"/>
  <c r="AI24" i="64" s="1"/>
  <c r="X25" i="64"/>
  <c r="AI25" i="64" s="1"/>
  <c r="X26" i="64"/>
  <c r="AI26" i="64" s="1"/>
  <c r="X27" i="64"/>
  <c r="X28" i="64"/>
  <c r="AI28" i="64" s="1"/>
  <c r="X29" i="64"/>
  <c r="X30" i="64"/>
  <c r="AI30" i="64" s="1"/>
  <c r="X31" i="64"/>
  <c r="X32" i="64"/>
  <c r="AI32" i="64" s="1"/>
  <c r="X33" i="64"/>
  <c r="E33" i="63"/>
  <c r="R30" i="63"/>
  <c r="R13" i="63"/>
  <c r="R11" i="63"/>
  <c r="E31" i="63"/>
  <c r="E78" i="63"/>
  <c r="AC7" i="63"/>
  <c r="AH18" i="63"/>
  <c r="AC26" i="63"/>
  <c r="AJ26" i="63"/>
  <c r="AJ29" i="63"/>
  <c r="AJ14" i="63"/>
  <c r="AM29" i="63"/>
  <c r="AJ20" i="63"/>
  <c r="AJ15" i="63"/>
  <c r="AJ19" i="63"/>
  <c r="AL29" i="63"/>
  <c r="AG29" i="63"/>
  <c r="AK14" i="63"/>
  <c r="AL19" i="63"/>
  <c r="V7" i="63"/>
  <c r="U8" i="63"/>
  <c r="AH8" i="63" s="1"/>
  <c r="R10" i="63"/>
  <c r="AF10" i="63"/>
  <c r="AN10" i="63" s="1"/>
  <c r="E13" i="63"/>
  <c r="AB13" i="63"/>
  <c r="AA14" i="63"/>
  <c r="AL14" i="63" s="1"/>
  <c r="Z15" i="63"/>
  <c r="Z16" i="63"/>
  <c r="Z17" i="63"/>
  <c r="Z18" i="63"/>
  <c r="Z19" i="63"/>
  <c r="Z20" i="63"/>
  <c r="Z21" i="63"/>
  <c r="Z22" i="63"/>
  <c r="AL23" i="63"/>
  <c r="X24" i="63"/>
  <c r="W25" i="63"/>
  <c r="AH25" i="63" s="1"/>
  <c r="V26" i="63"/>
  <c r="U27" i="63"/>
  <c r="R29" i="63"/>
  <c r="AF29" i="63"/>
  <c r="AN29" i="63" s="1"/>
  <c r="E32" i="63"/>
  <c r="AB32" i="63"/>
  <c r="AA33" i="63"/>
  <c r="AH10" i="63"/>
  <c r="E15" i="63"/>
  <c r="E16" i="63"/>
  <c r="E17" i="63"/>
  <c r="E18" i="63"/>
  <c r="E19" i="63"/>
  <c r="E20" i="63"/>
  <c r="E21" i="63"/>
  <c r="E22" i="63"/>
  <c r="R31" i="63"/>
  <c r="B81" i="63"/>
  <c r="X8" i="63"/>
  <c r="W9" i="63"/>
  <c r="AH11" i="63"/>
  <c r="E23" i="63"/>
  <c r="D95" i="63" s="1"/>
  <c r="AA24" i="63"/>
  <c r="W28" i="63"/>
  <c r="AH28" i="63" s="1"/>
  <c r="AH30" i="63"/>
  <c r="R32" i="63"/>
  <c r="E81" i="63"/>
  <c r="Z7" i="63"/>
  <c r="Y8" i="63"/>
  <c r="X9" i="63"/>
  <c r="U12" i="63"/>
  <c r="AM12" i="63" s="1"/>
  <c r="R14" i="63"/>
  <c r="E24" i="63"/>
  <c r="AB24" i="63"/>
  <c r="Z26" i="63"/>
  <c r="Y27" i="63"/>
  <c r="AJ27" i="63" s="1"/>
  <c r="X28" i="63"/>
  <c r="W29" i="63"/>
  <c r="AH29" i="63" s="1"/>
  <c r="U31" i="63"/>
  <c r="R33" i="63"/>
  <c r="H81" i="63"/>
  <c r="AA7" i="63"/>
  <c r="AL7" i="63" s="1"/>
  <c r="Z8" i="63"/>
  <c r="Y9" i="63"/>
  <c r="X10" i="63"/>
  <c r="AI10" i="63" s="1"/>
  <c r="V12" i="63"/>
  <c r="U13" i="63"/>
  <c r="R15" i="63"/>
  <c r="R16" i="63"/>
  <c r="R17" i="63"/>
  <c r="R18" i="63"/>
  <c r="R19" i="63"/>
  <c r="R20" i="63"/>
  <c r="R21" i="63"/>
  <c r="R22" i="63"/>
  <c r="E25" i="63"/>
  <c r="AA26" i="63"/>
  <c r="AL26" i="63" s="1"/>
  <c r="Z27" i="63"/>
  <c r="Y28" i="63"/>
  <c r="X29" i="63"/>
  <c r="AI29" i="63" s="1"/>
  <c r="V31" i="63"/>
  <c r="U32" i="63"/>
  <c r="B82" i="63"/>
  <c r="Z9" i="63"/>
  <c r="AL10" i="63"/>
  <c r="W12" i="63"/>
  <c r="AH12" i="63" s="1"/>
  <c r="V13" i="63"/>
  <c r="R23" i="63"/>
  <c r="AF23" i="63"/>
  <c r="AN23" i="63" s="1"/>
  <c r="E26" i="63"/>
  <c r="Z28" i="63"/>
  <c r="AK28" i="63" s="1"/>
  <c r="AK30" i="63"/>
  <c r="W31" i="63"/>
  <c r="V32" i="63"/>
  <c r="AG32" i="63" s="1"/>
  <c r="U33" i="63"/>
  <c r="E82" i="63"/>
  <c r="AA9" i="63"/>
  <c r="AL9" i="63" s="1"/>
  <c r="X12" i="63"/>
  <c r="AI12" i="63" s="1"/>
  <c r="W13" i="63"/>
  <c r="V14" i="63"/>
  <c r="AG14" i="63" s="1"/>
  <c r="U15" i="63"/>
  <c r="AI15" i="63" s="1"/>
  <c r="U16" i="63"/>
  <c r="AL16" i="63" s="1"/>
  <c r="U17" i="63"/>
  <c r="U18" i="63"/>
  <c r="U19" i="63"/>
  <c r="AM19" i="63" s="1"/>
  <c r="U20" i="63"/>
  <c r="AH20" i="63" s="1"/>
  <c r="U21" i="63"/>
  <c r="AJ21" i="63" s="1"/>
  <c r="U22" i="63"/>
  <c r="AM22" i="63" s="1"/>
  <c r="R24" i="63"/>
  <c r="E27" i="63"/>
  <c r="AA28" i="63"/>
  <c r="AL28" i="63" s="1"/>
  <c r="Z29" i="63"/>
  <c r="AK29" i="63" s="1"/>
  <c r="X31" i="63"/>
  <c r="W32" i="63"/>
  <c r="V33" i="63"/>
  <c r="AG33" i="63" s="1"/>
  <c r="H82" i="63"/>
  <c r="E9" i="63"/>
  <c r="Y12" i="63"/>
  <c r="AJ12" i="63" s="1"/>
  <c r="X13" i="63"/>
  <c r="W14" i="63"/>
  <c r="AH14" i="63" s="1"/>
  <c r="R25" i="63"/>
  <c r="AF25" i="63"/>
  <c r="AN25" i="63" s="1"/>
  <c r="E28" i="63"/>
  <c r="Y31" i="63"/>
  <c r="X32" i="63"/>
  <c r="W33" i="63"/>
  <c r="AH33" i="63" s="1"/>
  <c r="B83" i="63"/>
  <c r="AC9" i="63"/>
  <c r="E10" i="63"/>
  <c r="Z12" i="63"/>
  <c r="AK12" i="63" s="1"/>
  <c r="Y13" i="63"/>
  <c r="X14" i="63"/>
  <c r="AI14" i="63" s="1"/>
  <c r="U24" i="63"/>
  <c r="R26" i="63"/>
  <c r="AC28" i="63"/>
  <c r="E29" i="63"/>
  <c r="Z31" i="63"/>
  <c r="Y32" i="63"/>
  <c r="X33" i="63"/>
  <c r="AI33" i="63" s="1"/>
  <c r="E77" i="63"/>
  <c r="E83" i="63"/>
  <c r="E11" i="63"/>
  <c r="AA12" i="63"/>
  <c r="Z13" i="63"/>
  <c r="V24" i="63"/>
  <c r="R27" i="63"/>
  <c r="E30" i="63"/>
  <c r="D96" i="63" s="1"/>
  <c r="AA31" i="63"/>
  <c r="AL31" i="63" s="1"/>
  <c r="Z32" i="63"/>
  <c r="H83" i="63"/>
  <c r="R9" i="63"/>
  <c r="E12" i="63"/>
  <c r="AF30" i="62"/>
  <c r="AN30" i="62" s="1"/>
  <c r="AF22" i="62"/>
  <c r="AN22" i="62" s="1"/>
  <c r="AF23" i="62"/>
  <c r="AN23" i="62" s="1"/>
  <c r="AF24" i="62"/>
  <c r="AN24" i="62" s="1"/>
  <c r="AF25" i="62"/>
  <c r="AN25" i="62" s="1"/>
  <c r="AF26" i="62"/>
  <c r="AN26" i="62" s="1"/>
  <c r="AF27" i="62"/>
  <c r="AN27" i="62" s="1"/>
  <c r="AF28" i="62"/>
  <c r="AN28" i="62" s="1"/>
  <c r="AF29" i="62"/>
  <c r="AN29" i="62" s="1"/>
  <c r="AH31" i="62"/>
  <c r="AJ33" i="62"/>
  <c r="AH30" i="62"/>
  <c r="AH22" i="62"/>
  <c r="AH23" i="62"/>
  <c r="AH24" i="62"/>
  <c r="AH25" i="62"/>
  <c r="AH26" i="62"/>
  <c r="AH27" i="62"/>
  <c r="AH28" i="62"/>
  <c r="AH29" i="62"/>
  <c r="AI30" i="62"/>
  <c r="AI22" i="62"/>
  <c r="AI23" i="62"/>
  <c r="AI24" i="62"/>
  <c r="AI25" i="62"/>
  <c r="AI26" i="62"/>
  <c r="AI27" i="62"/>
  <c r="AI28" i="62"/>
  <c r="AI29" i="62"/>
  <c r="AJ30" i="62"/>
  <c r="AC33" i="62"/>
  <c r="AK22" i="62"/>
  <c r="AK23" i="62"/>
  <c r="AK24" i="62"/>
  <c r="AK25" i="62"/>
  <c r="AK26" i="62"/>
  <c r="AK27" i="62"/>
  <c r="AK28" i="62"/>
  <c r="AK29" i="62"/>
  <c r="AJ20" i="62"/>
  <c r="E79" i="62"/>
  <c r="E14" i="62"/>
  <c r="AL32" i="62"/>
  <c r="AG32" i="62"/>
  <c r="AM32" i="62"/>
  <c r="AI20" i="62"/>
  <c r="AL22" i="62"/>
  <c r="AG22" i="62"/>
  <c r="AL23" i="62"/>
  <c r="AG23" i="62"/>
  <c r="AM23" i="62"/>
  <c r="AL24" i="62"/>
  <c r="AG24" i="62"/>
  <c r="AM24" i="62"/>
  <c r="AL25" i="62"/>
  <c r="AG25" i="62"/>
  <c r="AM25" i="62"/>
  <c r="AL26" i="62"/>
  <c r="AG26" i="62"/>
  <c r="AM26" i="62"/>
  <c r="AL27" i="62"/>
  <c r="AG27" i="62"/>
  <c r="AL28" i="62"/>
  <c r="AG28" i="62"/>
  <c r="AM28" i="62"/>
  <c r="AL29" i="62"/>
  <c r="AM29" i="62"/>
  <c r="AG29" i="62"/>
  <c r="AL30" i="62"/>
  <c r="AG30" i="62"/>
  <c r="AM30" i="62"/>
  <c r="AF31" i="62"/>
  <c r="AN31" i="62" s="1"/>
  <c r="AH33" i="62"/>
  <c r="AI33" i="62"/>
  <c r="AI32" i="62"/>
  <c r="AM20" i="62"/>
  <c r="AJ32" i="62"/>
  <c r="AJ31" i="62"/>
  <c r="AK32" i="62"/>
  <c r="AK31" i="62"/>
  <c r="AJ22" i="62"/>
  <c r="AJ23" i="62"/>
  <c r="AJ24" i="62"/>
  <c r="AJ25" i="62"/>
  <c r="AJ26" i="62"/>
  <c r="AJ27" i="62"/>
  <c r="AJ28" i="62"/>
  <c r="AJ29" i="62"/>
  <c r="AK30" i="62"/>
  <c r="AF20" i="62"/>
  <c r="AL33" i="62"/>
  <c r="AG33" i="62"/>
  <c r="AM33" i="62"/>
  <c r="AG20" i="62"/>
  <c r="AH20" i="62"/>
  <c r="AL31" i="62"/>
  <c r="AG31" i="62"/>
  <c r="AM31" i="62"/>
  <c r="AF32" i="62"/>
  <c r="AN32" i="62" s="1"/>
  <c r="U16" i="62"/>
  <c r="V17" i="62"/>
  <c r="W18" i="62"/>
  <c r="X19" i="62"/>
  <c r="Z21" i="62"/>
  <c r="AL20" i="62"/>
  <c r="U7" i="62"/>
  <c r="U8" i="62"/>
  <c r="U9" i="62"/>
  <c r="U10" i="62"/>
  <c r="U11" i="62"/>
  <c r="U12" i="62"/>
  <c r="U13" i="62"/>
  <c r="U14" i="62"/>
  <c r="U15" i="62"/>
  <c r="V16" i="62"/>
  <c r="W17" i="62"/>
  <c r="X18" i="62"/>
  <c r="Y19" i="62"/>
  <c r="AA21" i="62"/>
  <c r="V7" i="62"/>
  <c r="V8" i="62"/>
  <c r="V9" i="62"/>
  <c r="V10" i="62"/>
  <c r="V11" i="62"/>
  <c r="V12" i="62"/>
  <c r="V13" i="62"/>
  <c r="V14" i="62"/>
  <c r="V15" i="62"/>
  <c r="W16" i="62"/>
  <c r="AB21" i="62"/>
  <c r="E22" i="62"/>
  <c r="E23" i="62"/>
  <c r="D95" i="62" s="1"/>
  <c r="E24" i="62"/>
  <c r="E25" i="62"/>
  <c r="E26" i="62"/>
  <c r="E27" i="62"/>
  <c r="E28" i="62"/>
  <c r="E29" i="62"/>
  <c r="E30" i="62"/>
  <c r="D96" i="62" s="1"/>
  <c r="E31" i="62"/>
  <c r="E32" i="62"/>
  <c r="E33" i="62"/>
  <c r="B81" i="62"/>
  <c r="W7" i="62"/>
  <c r="W8" i="62"/>
  <c r="W9" i="62"/>
  <c r="W10" i="62"/>
  <c r="W11" i="62"/>
  <c r="W12" i="62"/>
  <c r="W13" i="62"/>
  <c r="W14" i="62"/>
  <c r="W15" i="62"/>
  <c r="X16" i="62"/>
  <c r="E21" i="62"/>
  <c r="E81" i="62"/>
  <c r="X7" i="62"/>
  <c r="X8" i="62"/>
  <c r="X9" i="62"/>
  <c r="X10" i="62"/>
  <c r="X11" i="62"/>
  <c r="X12" i="62"/>
  <c r="X13" i="62"/>
  <c r="X14" i="62"/>
  <c r="X15" i="62"/>
  <c r="Y16" i="62"/>
  <c r="Z17" i="62"/>
  <c r="E20" i="62"/>
  <c r="AC20" i="62"/>
  <c r="H81" i="62"/>
  <c r="Y7" i="62"/>
  <c r="Y8" i="62"/>
  <c r="Y9" i="62"/>
  <c r="Y10" i="62"/>
  <c r="Y11" i="62"/>
  <c r="Y12" i="62"/>
  <c r="Y13" i="62"/>
  <c r="Y14" i="62"/>
  <c r="Y15" i="62"/>
  <c r="Z16" i="62"/>
  <c r="E19" i="62"/>
  <c r="B82" i="62"/>
  <c r="Z7" i="62"/>
  <c r="Z8" i="62"/>
  <c r="Z9" i="62"/>
  <c r="Z10" i="62"/>
  <c r="Z11" i="62"/>
  <c r="Z12" i="62"/>
  <c r="Z13" i="62"/>
  <c r="Z14" i="62"/>
  <c r="Z15" i="62"/>
  <c r="AA16" i="62"/>
  <c r="E18" i="62"/>
  <c r="AC18" i="62"/>
  <c r="E82" i="62"/>
  <c r="AA7" i="62"/>
  <c r="AL7" i="62" s="1"/>
  <c r="AA8" i="62"/>
  <c r="AL8" i="62" s="1"/>
  <c r="AA9" i="62"/>
  <c r="AA10" i="62"/>
  <c r="AA11" i="62"/>
  <c r="AA12" i="62"/>
  <c r="AA13" i="62"/>
  <c r="AA14" i="62"/>
  <c r="AA15" i="62"/>
  <c r="E17" i="62"/>
  <c r="U21" i="62"/>
  <c r="H82" i="62"/>
  <c r="AB7" i="62"/>
  <c r="AM7" i="62" s="1"/>
  <c r="E16" i="62"/>
  <c r="V21" i="62"/>
  <c r="B83" i="62"/>
  <c r="E9" i="62"/>
  <c r="E10" i="62"/>
  <c r="E11" i="62"/>
  <c r="E12" i="62"/>
  <c r="E13" i="62"/>
  <c r="E15" i="62"/>
  <c r="E83" i="62"/>
  <c r="AI21" i="61"/>
  <c r="AL22" i="61"/>
  <c r="AL26" i="61"/>
  <c r="AG32" i="61"/>
  <c r="AI25" i="61"/>
  <c r="AM28" i="61"/>
  <c r="AH29" i="61"/>
  <c r="AG30" i="61"/>
  <c r="AJ25" i="61"/>
  <c r="AH28" i="61"/>
  <c r="AG29" i="61"/>
  <c r="AJ32" i="61"/>
  <c r="AG25" i="61"/>
  <c r="AM21" i="61"/>
  <c r="AK23" i="61"/>
  <c r="AL25" i="61"/>
  <c r="AM27" i="61"/>
  <c r="AG28" i="61"/>
  <c r="AI30" i="61"/>
  <c r="AJ31" i="61"/>
  <c r="AL32" i="61"/>
  <c r="AG23" i="61"/>
  <c r="AJ24" i="61"/>
  <c r="AG27" i="61"/>
  <c r="AI28" i="61"/>
  <c r="AJ29" i="61"/>
  <c r="AL31" i="61"/>
  <c r="AC32" i="61"/>
  <c r="AK22" i="61"/>
  <c r="AL24" i="61"/>
  <c r="AK26" i="61"/>
  <c r="AJ28" i="61"/>
  <c r="AL30" i="61"/>
  <c r="AC31" i="61"/>
  <c r="AI23" i="61"/>
  <c r="AI27" i="61"/>
  <c r="AC30" i="61"/>
  <c r="AG21" i="61"/>
  <c r="AG22" i="61"/>
  <c r="AJ23" i="61"/>
  <c r="AG26" i="61"/>
  <c r="AJ27" i="61"/>
  <c r="AL28" i="61"/>
  <c r="AC29" i="61"/>
  <c r="AM33" i="61"/>
  <c r="AL23" i="61"/>
  <c r="AK25" i="61"/>
  <c r="AC28" i="61"/>
  <c r="AM32" i="61"/>
  <c r="AK33" i="61"/>
  <c r="E8" i="61"/>
  <c r="E77" i="61"/>
  <c r="E78" i="61"/>
  <c r="E79" i="61"/>
  <c r="U7" i="61"/>
  <c r="AK7" i="61" s="1"/>
  <c r="U8" i="61"/>
  <c r="U9" i="61"/>
  <c r="AK9" i="61" s="1"/>
  <c r="U10" i="61"/>
  <c r="AJ10" i="61" s="1"/>
  <c r="U11" i="61"/>
  <c r="AK11" i="61" s="1"/>
  <c r="U12" i="61"/>
  <c r="U13" i="61"/>
  <c r="U14" i="61"/>
  <c r="AK14" i="61" s="1"/>
  <c r="U15" i="61"/>
  <c r="V16" i="61"/>
  <c r="W17" i="61"/>
  <c r="X18" i="61"/>
  <c r="Y19" i="61"/>
  <c r="Z20" i="61"/>
  <c r="AB22" i="61"/>
  <c r="AM22" i="61" s="1"/>
  <c r="AB23" i="61"/>
  <c r="AM23" i="61" s="1"/>
  <c r="AB24" i="61"/>
  <c r="AM24" i="61" s="1"/>
  <c r="AB25" i="61"/>
  <c r="AM25" i="61" s="1"/>
  <c r="AB26" i="61"/>
  <c r="AM26" i="61" s="1"/>
  <c r="W16" i="61"/>
  <c r="X17" i="61"/>
  <c r="Z19" i="61"/>
  <c r="AA20" i="61"/>
  <c r="E22" i="61"/>
  <c r="AC22" i="61"/>
  <c r="E23" i="61"/>
  <c r="D95" i="61" s="1"/>
  <c r="AC23" i="61"/>
  <c r="E24" i="61"/>
  <c r="AC24" i="61"/>
  <c r="E25" i="61"/>
  <c r="AC25" i="61"/>
  <c r="E26" i="61"/>
  <c r="AC26" i="61"/>
  <c r="E27" i="61"/>
  <c r="AC27" i="61"/>
  <c r="E28" i="61"/>
  <c r="E29" i="61"/>
  <c r="E30" i="61"/>
  <c r="D96" i="61" s="1"/>
  <c r="E31" i="61"/>
  <c r="E32" i="61"/>
  <c r="E33" i="61"/>
  <c r="B81" i="61"/>
  <c r="W7" i="61"/>
  <c r="W8" i="61"/>
  <c r="W9" i="61"/>
  <c r="W10" i="61"/>
  <c r="W11" i="61"/>
  <c r="W12" i="61"/>
  <c r="W13" i="61"/>
  <c r="W14" i="61"/>
  <c r="W15" i="61"/>
  <c r="X16" i="61"/>
  <c r="Y17" i="61"/>
  <c r="Z18" i="61"/>
  <c r="AA19" i="61"/>
  <c r="AB20" i="61"/>
  <c r="E21" i="61"/>
  <c r="AC21" i="61"/>
  <c r="E81" i="61"/>
  <c r="Y16" i="61"/>
  <c r="Z17" i="61"/>
  <c r="AA18" i="61"/>
  <c r="AB19" i="61"/>
  <c r="E20" i="61"/>
  <c r="AF22" i="61"/>
  <c r="AN22" i="61" s="1"/>
  <c r="AF23" i="61"/>
  <c r="AN23" i="61" s="1"/>
  <c r="AF24" i="61"/>
  <c r="AN24" i="61" s="1"/>
  <c r="AF25" i="61"/>
  <c r="AN25" i="61" s="1"/>
  <c r="AF26" i="61"/>
  <c r="AN26" i="61" s="1"/>
  <c r="AF27" i="61"/>
  <c r="AN27" i="61" s="1"/>
  <c r="AF28" i="61"/>
  <c r="AN28" i="61" s="1"/>
  <c r="AF29" i="61"/>
  <c r="AN29" i="61" s="1"/>
  <c r="AF30" i="61"/>
  <c r="AN30" i="61" s="1"/>
  <c r="AF31" i="61"/>
  <c r="AN31" i="61" s="1"/>
  <c r="AF32" i="61"/>
  <c r="AN32" i="61" s="1"/>
  <c r="AF33" i="61"/>
  <c r="AN33" i="61" s="1"/>
  <c r="H81" i="61"/>
  <c r="Y7" i="61"/>
  <c r="Z16" i="61"/>
  <c r="AA17" i="61"/>
  <c r="AB18" i="61"/>
  <c r="E19" i="61"/>
  <c r="AF21" i="61"/>
  <c r="B82" i="61"/>
  <c r="AA16" i="61"/>
  <c r="AB17" i="61"/>
  <c r="E18" i="61"/>
  <c r="E82" i="61"/>
  <c r="E17" i="61"/>
  <c r="AH21" i="61"/>
  <c r="AI31" i="61"/>
  <c r="AI32" i="61"/>
  <c r="AI33" i="61"/>
  <c r="H82" i="61"/>
  <c r="E16" i="61"/>
  <c r="U20" i="61"/>
  <c r="B83" i="61"/>
  <c r="E9" i="61"/>
  <c r="E10" i="61"/>
  <c r="E11" i="61"/>
  <c r="E12" i="61"/>
  <c r="E13" i="61"/>
  <c r="E15" i="61"/>
  <c r="AJ21" i="61"/>
  <c r="AK27" i="61"/>
  <c r="AK28" i="61"/>
  <c r="AK29" i="61"/>
  <c r="AK30" i="61"/>
  <c r="AK31" i="61"/>
  <c r="AK32" i="61"/>
  <c r="E83" i="61"/>
  <c r="AF24" i="60"/>
  <c r="AN24" i="60" s="1"/>
  <c r="AK26" i="60"/>
  <c r="AJ24" i="60"/>
  <c r="AK33" i="60"/>
  <c r="AF26" i="60"/>
  <c r="AN26" i="60" s="1"/>
  <c r="AK28" i="60"/>
  <c r="AJ26" i="60"/>
  <c r="AK25" i="60"/>
  <c r="AJ28" i="60"/>
  <c r="AL33" i="60"/>
  <c r="AL28" i="60"/>
  <c r="AF30" i="60"/>
  <c r="AN30" i="60" s="1"/>
  <c r="AF25" i="60"/>
  <c r="AN25" i="60" s="1"/>
  <c r="AK27" i="60"/>
  <c r="AJ30" i="60"/>
  <c r="AF27" i="60"/>
  <c r="AN27" i="60" s="1"/>
  <c r="AK24" i="60"/>
  <c r="AJ27" i="60"/>
  <c r="AJ19" i="60"/>
  <c r="AK12" i="60"/>
  <c r="AM8" i="60"/>
  <c r="AJ14" i="60"/>
  <c r="AK14" i="60"/>
  <c r="U7" i="60"/>
  <c r="U8" i="60"/>
  <c r="AJ8" i="60" s="1"/>
  <c r="U9" i="60"/>
  <c r="AM9" i="60" s="1"/>
  <c r="U10" i="60"/>
  <c r="AL10" i="60" s="1"/>
  <c r="U11" i="60"/>
  <c r="AK11" i="60" s="1"/>
  <c r="U12" i="60"/>
  <c r="AL12" i="60" s="1"/>
  <c r="U13" i="60"/>
  <c r="AK13" i="60" s="1"/>
  <c r="U14" i="60"/>
  <c r="U15" i="60"/>
  <c r="V16" i="60"/>
  <c r="W17" i="60"/>
  <c r="X18" i="60"/>
  <c r="AI18" i="60" s="1"/>
  <c r="Z20" i="60"/>
  <c r="AA21" i="60"/>
  <c r="AB22" i="60"/>
  <c r="AB23" i="60"/>
  <c r="AB24" i="60"/>
  <c r="AM24" i="60" s="1"/>
  <c r="AB25" i="60"/>
  <c r="AM25" i="60" s="1"/>
  <c r="AB26" i="60"/>
  <c r="AM26" i="60" s="1"/>
  <c r="AB27" i="60"/>
  <c r="AM27" i="60" s="1"/>
  <c r="AB28" i="60"/>
  <c r="AM28" i="60" s="1"/>
  <c r="AB29" i="60"/>
  <c r="AB30" i="60"/>
  <c r="AM30" i="60" s="1"/>
  <c r="AB31" i="60"/>
  <c r="AB32" i="60"/>
  <c r="AB33" i="60"/>
  <c r="AM33" i="60" s="1"/>
  <c r="E22" i="60"/>
  <c r="E23" i="60"/>
  <c r="D95" i="60" s="1"/>
  <c r="E24" i="60"/>
  <c r="AC24" i="60"/>
  <c r="E25" i="60"/>
  <c r="AC25" i="60"/>
  <c r="E26" i="60"/>
  <c r="AC26" i="60"/>
  <c r="E27" i="60"/>
  <c r="AC27" i="60"/>
  <c r="E28" i="60"/>
  <c r="AC28" i="60"/>
  <c r="E29" i="60"/>
  <c r="AC29" i="60"/>
  <c r="E30" i="60"/>
  <c r="D96" i="60" s="1"/>
  <c r="AC30" i="60"/>
  <c r="E31" i="60"/>
  <c r="AC31" i="60"/>
  <c r="E32" i="60"/>
  <c r="AC32" i="60"/>
  <c r="AC33" i="60"/>
  <c r="B81" i="60"/>
  <c r="W7" i="60"/>
  <c r="W8" i="60"/>
  <c r="AH8" i="60" s="1"/>
  <c r="W9" i="60"/>
  <c r="AH9" i="60" s="1"/>
  <c r="W10" i="60"/>
  <c r="W11" i="60"/>
  <c r="W12" i="60"/>
  <c r="AH12" i="60" s="1"/>
  <c r="W13" i="60"/>
  <c r="W14" i="60"/>
  <c r="AH14" i="60" s="1"/>
  <c r="W15" i="60"/>
  <c r="X16" i="60"/>
  <c r="Y17" i="60"/>
  <c r="Z18" i="60"/>
  <c r="AC18" i="60" s="1"/>
  <c r="AB20" i="60"/>
  <c r="E21" i="60"/>
  <c r="E81" i="60"/>
  <c r="E20" i="60"/>
  <c r="H81" i="60"/>
  <c r="E19" i="60"/>
  <c r="B82" i="60"/>
  <c r="AA16" i="60"/>
  <c r="E18" i="60"/>
  <c r="U22" i="60"/>
  <c r="AJ22" i="60" s="1"/>
  <c r="U23" i="60"/>
  <c r="E82" i="60"/>
  <c r="AA7" i="60"/>
  <c r="E17" i="60"/>
  <c r="U21" i="60"/>
  <c r="V22" i="60"/>
  <c r="V23" i="60"/>
  <c r="V24" i="60"/>
  <c r="AG24" i="60" s="1"/>
  <c r="V25" i="60"/>
  <c r="AG25" i="60" s="1"/>
  <c r="V26" i="60"/>
  <c r="AG26" i="60" s="1"/>
  <c r="V27" i="60"/>
  <c r="AG27" i="60" s="1"/>
  <c r="V28" i="60"/>
  <c r="AG28" i="60" s="1"/>
  <c r="V29" i="60"/>
  <c r="V30" i="60"/>
  <c r="AG30" i="60" s="1"/>
  <c r="V31" i="60"/>
  <c r="V32" i="60"/>
  <c r="V33" i="60"/>
  <c r="AG33" i="60" s="1"/>
  <c r="H82" i="60"/>
  <c r="E16" i="60"/>
  <c r="U20" i="60"/>
  <c r="V21" i="60"/>
  <c r="W22" i="60"/>
  <c r="AH22" i="60" s="1"/>
  <c r="W23" i="60"/>
  <c r="W24" i="60"/>
  <c r="AH24" i="60" s="1"/>
  <c r="W25" i="60"/>
  <c r="AH25" i="60" s="1"/>
  <c r="W26" i="60"/>
  <c r="AH26" i="60" s="1"/>
  <c r="W27" i="60"/>
  <c r="AH27" i="60" s="1"/>
  <c r="W28" i="60"/>
  <c r="AH28" i="60" s="1"/>
  <c r="W29" i="60"/>
  <c r="W30" i="60"/>
  <c r="AH30" i="60" s="1"/>
  <c r="W31" i="60"/>
  <c r="W32" i="60"/>
  <c r="W33" i="60"/>
  <c r="AH33" i="60" s="1"/>
  <c r="B83" i="60"/>
  <c r="E8" i="60"/>
  <c r="E9" i="60"/>
  <c r="E10" i="60"/>
  <c r="E11" i="60"/>
  <c r="E12" i="60"/>
  <c r="E13" i="60"/>
  <c r="E15" i="60"/>
  <c r="V20" i="60"/>
  <c r="W21" i="60"/>
  <c r="X22" i="60"/>
  <c r="X23" i="60"/>
  <c r="X24" i="60"/>
  <c r="AI24" i="60" s="1"/>
  <c r="X25" i="60"/>
  <c r="AI25" i="60" s="1"/>
  <c r="X26" i="60"/>
  <c r="AI26" i="60" s="1"/>
  <c r="X27" i="60"/>
  <c r="AI27" i="60" s="1"/>
  <c r="X28" i="60"/>
  <c r="AI28" i="60" s="1"/>
  <c r="X29" i="60"/>
  <c r="AI29" i="60" s="1"/>
  <c r="X30" i="60"/>
  <c r="AI30" i="60" s="1"/>
  <c r="X31" i="60"/>
  <c r="X32" i="60"/>
  <c r="X33" i="60"/>
  <c r="AI33" i="60" s="1"/>
  <c r="E83" i="60"/>
  <c r="E14" i="59"/>
  <c r="E12" i="59"/>
  <c r="X17" i="59"/>
  <c r="E22" i="59"/>
  <c r="E23" i="59"/>
  <c r="D95" i="59" s="1"/>
  <c r="E24" i="59"/>
  <c r="E25" i="59"/>
  <c r="E26" i="59"/>
  <c r="E27" i="59"/>
  <c r="E28" i="59"/>
  <c r="E29" i="59"/>
  <c r="E30" i="59"/>
  <c r="D96" i="59" s="1"/>
  <c r="E31" i="59"/>
  <c r="E32" i="59"/>
  <c r="E33" i="59"/>
  <c r="B81" i="59"/>
  <c r="AH10" i="59"/>
  <c r="Y17" i="59"/>
  <c r="Z18" i="59"/>
  <c r="AC18" i="59" s="1"/>
  <c r="AA19" i="59"/>
  <c r="E21" i="59"/>
  <c r="E81" i="59"/>
  <c r="X7" i="59"/>
  <c r="AI7" i="59" s="1"/>
  <c r="X8" i="59"/>
  <c r="AI8" i="59" s="1"/>
  <c r="X9" i="59"/>
  <c r="AI9" i="59" s="1"/>
  <c r="X10" i="59"/>
  <c r="AI10" i="59" s="1"/>
  <c r="X11" i="59"/>
  <c r="AI11" i="59" s="1"/>
  <c r="X12" i="59"/>
  <c r="AI12" i="59" s="1"/>
  <c r="X13" i="59"/>
  <c r="AI13" i="59" s="1"/>
  <c r="X14" i="59"/>
  <c r="X15" i="59"/>
  <c r="AF15" i="59" s="1"/>
  <c r="AN15" i="59" s="1"/>
  <c r="Y16" i="59"/>
  <c r="Z17" i="59"/>
  <c r="AA18" i="59"/>
  <c r="AB19" i="59"/>
  <c r="E20" i="59"/>
  <c r="H81" i="59"/>
  <c r="AH7" i="59"/>
  <c r="AC21" i="59"/>
  <c r="Y7" i="59"/>
  <c r="AJ7" i="59" s="1"/>
  <c r="Y8" i="59"/>
  <c r="AJ8" i="59" s="1"/>
  <c r="Y9" i="59"/>
  <c r="AJ9" i="59" s="1"/>
  <c r="Y10" i="59"/>
  <c r="AJ10" i="59" s="1"/>
  <c r="Y11" i="59"/>
  <c r="AJ11" i="59" s="1"/>
  <c r="Y12" i="59"/>
  <c r="AJ12" i="59" s="1"/>
  <c r="Y13" i="59"/>
  <c r="AJ13" i="59" s="1"/>
  <c r="Y14" i="59"/>
  <c r="Y15" i="59"/>
  <c r="Z16" i="59"/>
  <c r="AA17" i="59"/>
  <c r="AB18" i="59"/>
  <c r="AM18" i="59" s="1"/>
  <c r="E19" i="59"/>
  <c r="B82" i="59"/>
  <c r="X16" i="59"/>
  <c r="AM16" i="59" s="1"/>
  <c r="Z7" i="59"/>
  <c r="AK7" i="59" s="1"/>
  <c r="AA16" i="59"/>
  <c r="AB17" i="59"/>
  <c r="E18" i="59"/>
  <c r="E17" i="59"/>
  <c r="AH21" i="59"/>
  <c r="H82" i="59"/>
  <c r="E16" i="59"/>
  <c r="B83" i="59"/>
  <c r="AC8" i="59"/>
  <c r="E9" i="59"/>
  <c r="AC9" i="59"/>
  <c r="E10" i="59"/>
  <c r="AC10" i="59"/>
  <c r="E11" i="59"/>
  <c r="AC11" i="59"/>
  <c r="AC12" i="59"/>
  <c r="E13" i="59"/>
  <c r="AC13" i="59"/>
  <c r="AC14" i="59"/>
  <c r="E15" i="59"/>
  <c r="AK22" i="59"/>
  <c r="AK24" i="59"/>
  <c r="AK25" i="59"/>
  <c r="AK26" i="59"/>
  <c r="AK27" i="59"/>
  <c r="AK28" i="59"/>
  <c r="AK29" i="59"/>
  <c r="AK30" i="59"/>
  <c r="AK32" i="59"/>
  <c r="AK33" i="59"/>
  <c r="E77" i="59"/>
  <c r="E83" i="59"/>
  <c r="AC7" i="59"/>
  <c r="V19" i="59"/>
  <c r="AG19" i="59" s="1"/>
  <c r="AI22" i="57"/>
  <c r="AI23" i="57"/>
  <c r="AI24" i="57"/>
  <c r="AI25" i="57"/>
  <c r="AI26" i="57"/>
  <c r="AI27" i="57"/>
  <c r="AI28" i="57"/>
  <c r="AI29" i="57"/>
  <c r="AI30" i="57"/>
  <c r="AI31" i="57"/>
  <c r="AI32" i="57"/>
  <c r="AI33" i="57"/>
  <c r="AJ25" i="57"/>
  <c r="AJ28" i="57"/>
  <c r="AJ31" i="57"/>
  <c r="AJ33" i="57"/>
  <c r="AK22" i="57"/>
  <c r="AK23" i="57"/>
  <c r="AK24" i="57"/>
  <c r="AK26" i="57"/>
  <c r="AK27" i="57"/>
  <c r="AK28" i="57"/>
  <c r="AK29" i="57"/>
  <c r="AK30" i="57"/>
  <c r="AK31" i="57"/>
  <c r="AK32" i="57"/>
  <c r="AK33" i="57"/>
  <c r="AH19" i="57"/>
  <c r="AJ23" i="57"/>
  <c r="AJ26" i="57"/>
  <c r="AJ29" i="57"/>
  <c r="AJ32" i="57"/>
  <c r="AM22" i="57"/>
  <c r="AM23" i="57"/>
  <c r="AM24" i="57"/>
  <c r="AM25" i="57"/>
  <c r="AM26" i="57"/>
  <c r="AM27" i="57"/>
  <c r="AM29" i="57"/>
  <c r="AM30" i="57"/>
  <c r="AM31" i="57"/>
  <c r="AL32" i="57"/>
  <c r="AL33" i="57"/>
  <c r="AJ27" i="57"/>
  <c r="AJ30" i="57"/>
  <c r="AJ24" i="57"/>
  <c r="AJ22" i="57"/>
  <c r="AM33" i="57"/>
  <c r="E78" i="57"/>
  <c r="E14" i="57"/>
  <c r="AJ17" i="57"/>
  <c r="AL17" i="57"/>
  <c r="AM17" i="57"/>
  <c r="U7" i="57"/>
  <c r="U8" i="57"/>
  <c r="U9" i="57"/>
  <c r="U10" i="57"/>
  <c r="U11" i="57"/>
  <c r="U12" i="57"/>
  <c r="U13" i="57"/>
  <c r="U14" i="57"/>
  <c r="U15" i="57"/>
  <c r="V16" i="57"/>
  <c r="W17" i="57"/>
  <c r="AH17" i="57" s="1"/>
  <c r="X18" i="57"/>
  <c r="Z20" i="57"/>
  <c r="AA21" i="57"/>
  <c r="V7" i="57"/>
  <c r="V8" i="57"/>
  <c r="V9" i="57"/>
  <c r="V10" i="57"/>
  <c r="V11" i="57"/>
  <c r="V12" i="57"/>
  <c r="V13" i="57"/>
  <c r="V14" i="57"/>
  <c r="V15" i="57"/>
  <c r="W16" i="57"/>
  <c r="AA20" i="57"/>
  <c r="AB21" i="57"/>
  <c r="E22" i="57"/>
  <c r="AC22" i="57"/>
  <c r="E23" i="57"/>
  <c r="D95" i="57" s="1"/>
  <c r="AC23" i="57"/>
  <c r="E24" i="57"/>
  <c r="AC24" i="57"/>
  <c r="E25" i="57"/>
  <c r="AC25" i="57"/>
  <c r="E26" i="57"/>
  <c r="AC26" i="57"/>
  <c r="E27" i="57"/>
  <c r="AC27" i="57"/>
  <c r="E28" i="57"/>
  <c r="AC28" i="57"/>
  <c r="E29" i="57"/>
  <c r="AC29" i="57"/>
  <c r="E30" i="57"/>
  <c r="D96" i="57" s="1"/>
  <c r="AC30" i="57"/>
  <c r="E31" i="57"/>
  <c r="AC31" i="57"/>
  <c r="E32" i="57"/>
  <c r="AC32" i="57"/>
  <c r="E33" i="57"/>
  <c r="AC33" i="57"/>
  <c r="B81" i="57"/>
  <c r="E21" i="57"/>
  <c r="E81" i="57"/>
  <c r="W7" i="57"/>
  <c r="W8" i="57"/>
  <c r="W9" i="57"/>
  <c r="W10" i="57"/>
  <c r="W11" i="57"/>
  <c r="W12" i="57"/>
  <c r="W13" i="57"/>
  <c r="W14" i="57"/>
  <c r="W15" i="57"/>
  <c r="X16" i="57"/>
  <c r="AB20" i="57"/>
  <c r="X7" i="57"/>
  <c r="X8" i="57"/>
  <c r="X9" i="57"/>
  <c r="X10" i="57"/>
  <c r="X11" i="57"/>
  <c r="X12" i="57"/>
  <c r="X13" i="57"/>
  <c r="X14" i="57"/>
  <c r="X15" i="57"/>
  <c r="Y16" i="57"/>
  <c r="E20" i="57"/>
  <c r="AF22" i="57"/>
  <c r="AN22" i="57" s="1"/>
  <c r="AF23" i="57"/>
  <c r="AN23" i="57" s="1"/>
  <c r="AF24" i="57"/>
  <c r="AN24" i="57" s="1"/>
  <c r="AF25" i="57"/>
  <c r="AN25" i="57" s="1"/>
  <c r="AF26" i="57"/>
  <c r="AN26" i="57" s="1"/>
  <c r="AF27" i="57"/>
  <c r="AN27" i="57" s="1"/>
  <c r="AF28" i="57"/>
  <c r="AN28" i="57" s="1"/>
  <c r="AF29" i="57"/>
  <c r="AN29" i="57" s="1"/>
  <c r="AF30" i="57"/>
  <c r="AN30" i="57" s="1"/>
  <c r="AF31" i="57"/>
  <c r="AN31" i="57" s="1"/>
  <c r="AF32" i="57"/>
  <c r="AN32" i="57" s="1"/>
  <c r="AF33" i="57"/>
  <c r="AN33" i="57" s="1"/>
  <c r="H81" i="57"/>
  <c r="Y7" i="57"/>
  <c r="Y8" i="57"/>
  <c r="Y9" i="57"/>
  <c r="Y10" i="57"/>
  <c r="Y11" i="57"/>
  <c r="Y12" i="57"/>
  <c r="E19" i="57"/>
  <c r="AG22" i="57"/>
  <c r="AG23" i="57"/>
  <c r="AG24" i="57"/>
  <c r="AG25" i="57"/>
  <c r="AG26" i="57"/>
  <c r="AG27" i="57"/>
  <c r="AG28" i="57"/>
  <c r="AG29" i="57"/>
  <c r="AG30" i="57"/>
  <c r="AG31" i="57"/>
  <c r="AG32" i="57"/>
  <c r="B82" i="57"/>
  <c r="Z7" i="57"/>
  <c r="Z8" i="57"/>
  <c r="Z9" i="57"/>
  <c r="Z10" i="57"/>
  <c r="Z11" i="57"/>
  <c r="Z12" i="57"/>
  <c r="Z13" i="57"/>
  <c r="Z14" i="57"/>
  <c r="Z15" i="57"/>
  <c r="AA16" i="57"/>
  <c r="E18" i="57"/>
  <c r="AH32" i="57"/>
  <c r="E82" i="57"/>
  <c r="AA7" i="57"/>
  <c r="AL7" i="57" s="1"/>
  <c r="AA8" i="57"/>
  <c r="AA9" i="57"/>
  <c r="AA10" i="57"/>
  <c r="AA11" i="57"/>
  <c r="AL11" i="57" s="1"/>
  <c r="AA12" i="57"/>
  <c r="AL12" i="57" s="1"/>
  <c r="AA13" i="57"/>
  <c r="AL13" i="57" s="1"/>
  <c r="AA14" i="57"/>
  <c r="AA15" i="57"/>
  <c r="E17" i="57"/>
  <c r="AC17" i="57"/>
  <c r="U21" i="57"/>
  <c r="H82" i="57"/>
  <c r="AB7" i="57"/>
  <c r="E16" i="57"/>
  <c r="U20" i="57"/>
  <c r="AH20" i="57" s="1"/>
  <c r="V21" i="57"/>
  <c r="B83" i="57"/>
  <c r="E8" i="57"/>
  <c r="E9" i="57"/>
  <c r="E10" i="57"/>
  <c r="E11" i="57"/>
  <c r="E12" i="57"/>
  <c r="E13" i="57"/>
  <c r="E15" i="57"/>
  <c r="W21" i="57"/>
  <c r="E83" i="57"/>
  <c r="X21" i="57"/>
  <c r="AL22" i="57"/>
  <c r="AL23" i="57"/>
  <c r="AL24" i="57"/>
  <c r="AL25" i="57"/>
  <c r="AL26" i="57"/>
  <c r="AL27" i="57"/>
  <c r="AL28" i="57"/>
  <c r="AL29" i="57"/>
  <c r="AL30" i="57"/>
  <c r="AL31" i="57"/>
  <c r="AM15" i="56"/>
  <c r="AL21" i="56"/>
  <c r="AJ23" i="56"/>
  <c r="AM24" i="56"/>
  <c r="AH27" i="56"/>
  <c r="AJ29" i="56"/>
  <c r="AM30" i="56"/>
  <c r="AH33" i="56"/>
  <c r="AK27" i="56"/>
  <c r="AF11" i="56"/>
  <c r="AN11" i="56" s="1"/>
  <c r="AL23" i="56"/>
  <c r="AK26" i="56"/>
  <c r="AG27" i="56"/>
  <c r="AL29" i="56"/>
  <c r="AK32" i="56"/>
  <c r="AG33" i="56"/>
  <c r="AF9" i="56"/>
  <c r="AN9" i="56" s="1"/>
  <c r="AH26" i="56"/>
  <c r="AH32" i="56"/>
  <c r="AJ9" i="56"/>
  <c r="AF13" i="56"/>
  <c r="AN13" i="56" s="1"/>
  <c r="AG26" i="56"/>
  <c r="AG32" i="56"/>
  <c r="AL15" i="56"/>
  <c r="AM8" i="56"/>
  <c r="AK9" i="56"/>
  <c r="AF14" i="56"/>
  <c r="AH25" i="56"/>
  <c r="AJ27" i="56"/>
  <c r="AM28" i="56"/>
  <c r="AH31" i="56"/>
  <c r="AJ33" i="56"/>
  <c r="AK11" i="56"/>
  <c r="AM21" i="56"/>
  <c r="AH24" i="56"/>
  <c r="AJ26" i="56"/>
  <c r="AM27" i="56"/>
  <c r="AH30" i="56"/>
  <c r="AJ32" i="56"/>
  <c r="AG9" i="56"/>
  <c r="AL12" i="56"/>
  <c r="AJ13" i="56"/>
  <c r="AG24" i="56"/>
  <c r="AG30" i="56"/>
  <c r="AK13" i="56"/>
  <c r="AM26" i="56"/>
  <c r="AM32" i="56"/>
  <c r="AF7" i="56"/>
  <c r="AN7" i="56" s="1"/>
  <c r="AL13" i="56"/>
  <c r="AK14" i="56"/>
  <c r="AJ15" i="56"/>
  <c r="AK22" i="56"/>
  <c r="AG23" i="56"/>
  <c r="AL25" i="56"/>
  <c r="AK28" i="56"/>
  <c r="AG29" i="56"/>
  <c r="AL31" i="56"/>
  <c r="AJ14" i="56"/>
  <c r="AF8" i="56"/>
  <c r="AN8" i="56" s="1"/>
  <c r="AL14" i="56"/>
  <c r="AJ21" i="56"/>
  <c r="AH22" i="56"/>
  <c r="AJ24" i="56"/>
  <c r="AM25" i="56"/>
  <c r="AH28" i="56"/>
  <c r="AJ30" i="56"/>
  <c r="AM31" i="56"/>
  <c r="E79" i="56"/>
  <c r="E14" i="56"/>
  <c r="E77" i="56"/>
  <c r="AI21" i="56"/>
  <c r="AH12" i="56"/>
  <c r="AH13" i="56"/>
  <c r="AH14" i="56"/>
  <c r="AH15" i="56"/>
  <c r="V16" i="56"/>
  <c r="Y19" i="56"/>
  <c r="AB33" i="56"/>
  <c r="AM33" i="56" s="1"/>
  <c r="AH9" i="56"/>
  <c r="AI7" i="56"/>
  <c r="AI9" i="56"/>
  <c r="AI11" i="56"/>
  <c r="AI12" i="56"/>
  <c r="AI13" i="56"/>
  <c r="AI14" i="56"/>
  <c r="AI15" i="56"/>
  <c r="W16" i="56"/>
  <c r="X17" i="56"/>
  <c r="Z19" i="56"/>
  <c r="AA20" i="56"/>
  <c r="E22" i="56"/>
  <c r="AC22" i="56"/>
  <c r="E23" i="56"/>
  <c r="D95" i="56" s="1"/>
  <c r="AC23" i="56"/>
  <c r="E24" i="56"/>
  <c r="AC24" i="56"/>
  <c r="E25" i="56"/>
  <c r="AC25" i="56"/>
  <c r="E26" i="56"/>
  <c r="AC26" i="56"/>
  <c r="E27" i="56"/>
  <c r="AC27" i="56"/>
  <c r="E28" i="56"/>
  <c r="AC28" i="56"/>
  <c r="E29" i="56"/>
  <c r="AC29" i="56"/>
  <c r="E30" i="56"/>
  <c r="D96" i="56" s="1"/>
  <c r="AC30" i="56"/>
  <c r="E31" i="56"/>
  <c r="AC31" i="56"/>
  <c r="E32" i="56"/>
  <c r="AC32" i="56"/>
  <c r="E33" i="56"/>
  <c r="AC33" i="56"/>
  <c r="B81" i="56"/>
  <c r="AH8" i="56"/>
  <c r="AI8" i="56"/>
  <c r="X16" i="56"/>
  <c r="Y17" i="56"/>
  <c r="Z18" i="56"/>
  <c r="AA19" i="56"/>
  <c r="AB20" i="56"/>
  <c r="E21" i="56"/>
  <c r="AC21" i="56"/>
  <c r="E81" i="56"/>
  <c r="AH11" i="56"/>
  <c r="Y16" i="56"/>
  <c r="Z17" i="56"/>
  <c r="AA18" i="56"/>
  <c r="AB19" i="56"/>
  <c r="E20" i="56"/>
  <c r="AF22" i="56"/>
  <c r="AN22" i="56" s="1"/>
  <c r="AF23" i="56"/>
  <c r="AN23" i="56" s="1"/>
  <c r="AF24" i="56"/>
  <c r="AN24" i="56" s="1"/>
  <c r="AF25" i="56"/>
  <c r="AN25" i="56" s="1"/>
  <c r="AF26" i="56"/>
  <c r="AN26" i="56" s="1"/>
  <c r="AF27" i="56"/>
  <c r="AN27" i="56" s="1"/>
  <c r="AF28" i="56"/>
  <c r="AN28" i="56" s="1"/>
  <c r="AF29" i="56"/>
  <c r="AN29" i="56" s="1"/>
  <c r="AF30" i="56"/>
  <c r="AN30" i="56" s="1"/>
  <c r="AF31" i="56"/>
  <c r="AN31" i="56" s="1"/>
  <c r="AF32" i="56"/>
  <c r="AN32" i="56" s="1"/>
  <c r="AF33" i="56"/>
  <c r="AN33" i="56" s="1"/>
  <c r="H81" i="56"/>
  <c r="AH7" i="56"/>
  <c r="AL7" i="56"/>
  <c r="AL8" i="56"/>
  <c r="Z16" i="56"/>
  <c r="AA17" i="56"/>
  <c r="AB18" i="56"/>
  <c r="E19" i="56"/>
  <c r="AF21" i="56"/>
  <c r="B82" i="56"/>
  <c r="AM9" i="56"/>
  <c r="AM11" i="56"/>
  <c r="AM12" i="56"/>
  <c r="AM13" i="56"/>
  <c r="AM14" i="56"/>
  <c r="E18" i="56"/>
  <c r="AG21" i="56"/>
  <c r="E82" i="56"/>
  <c r="E17" i="56"/>
  <c r="AH21" i="56"/>
  <c r="AI22" i="56"/>
  <c r="AI23" i="56"/>
  <c r="AI24" i="56"/>
  <c r="AI25" i="56"/>
  <c r="AI26" i="56"/>
  <c r="AI27" i="56"/>
  <c r="AI28" i="56"/>
  <c r="AI29" i="56"/>
  <c r="AI30" i="56"/>
  <c r="AI31" i="56"/>
  <c r="AI32" i="56"/>
  <c r="AI33" i="56"/>
  <c r="H82" i="56"/>
  <c r="E16" i="56"/>
  <c r="U20" i="56"/>
  <c r="AH20" i="56" s="1"/>
  <c r="B83" i="56"/>
  <c r="E8" i="56"/>
  <c r="AC8" i="56"/>
  <c r="E9" i="56"/>
  <c r="AC9" i="56"/>
  <c r="E10" i="56"/>
  <c r="AC10" i="56"/>
  <c r="E11" i="56"/>
  <c r="AC11" i="56"/>
  <c r="E12" i="56"/>
  <c r="AC12" i="56"/>
  <c r="E13" i="56"/>
  <c r="AC13" i="56"/>
  <c r="AC14" i="56"/>
  <c r="E15" i="56"/>
  <c r="AC15" i="56"/>
  <c r="U19" i="56"/>
  <c r="V20" i="56"/>
  <c r="E83" i="56"/>
  <c r="AC7" i="56"/>
  <c r="V19" i="56"/>
  <c r="C99" i="55"/>
  <c r="C98" i="55"/>
  <c r="B79" i="55"/>
  <c r="B78" i="55"/>
  <c r="B77" i="55"/>
  <c r="Y33" i="55"/>
  <c r="AJ33" i="55" s="1"/>
  <c r="X33" i="55"/>
  <c r="AI33" i="55" s="1"/>
  <c r="W33" i="55"/>
  <c r="S33" i="55"/>
  <c r="R33" i="55"/>
  <c r="AC33" i="55" s="1"/>
  <c r="P33" i="55"/>
  <c r="V33" i="55" s="1"/>
  <c r="G33" i="55"/>
  <c r="D33" i="55"/>
  <c r="Y32" i="55"/>
  <c r="W32" i="55"/>
  <c r="U32" i="55"/>
  <c r="S32" i="55"/>
  <c r="AH32" i="55" s="1"/>
  <c r="P32" i="55"/>
  <c r="V32" i="55" s="1"/>
  <c r="G32" i="55"/>
  <c r="R32" i="55" s="1"/>
  <c r="AC32" i="55" s="1"/>
  <c r="D32" i="55"/>
  <c r="X31" i="55"/>
  <c r="U31" i="55"/>
  <c r="P31" i="55"/>
  <c r="V31" i="55" s="1"/>
  <c r="G31" i="55"/>
  <c r="R31" i="55" s="1"/>
  <c r="AC31" i="55" s="1"/>
  <c r="D31" i="55"/>
  <c r="W30" i="55"/>
  <c r="P30" i="55"/>
  <c r="V30" i="55" s="1"/>
  <c r="G30" i="55"/>
  <c r="R30" i="55" s="1"/>
  <c r="AC30" i="55" s="1"/>
  <c r="D30" i="55"/>
  <c r="Y29" i="55"/>
  <c r="AJ29" i="55" s="1"/>
  <c r="X29" i="55"/>
  <c r="AI29" i="55" s="1"/>
  <c r="W29" i="55"/>
  <c r="S29" i="55"/>
  <c r="R29" i="55"/>
  <c r="AC29" i="55" s="1"/>
  <c r="P29" i="55"/>
  <c r="V29" i="55" s="1"/>
  <c r="G29" i="55"/>
  <c r="D29" i="55"/>
  <c r="Y28" i="55"/>
  <c r="W28" i="55"/>
  <c r="U28" i="55"/>
  <c r="S28" i="55"/>
  <c r="AH28" i="55" s="1"/>
  <c r="R28" i="55"/>
  <c r="AC28" i="55" s="1"/>
  <c r="P28" i="55"/>
  <c r="V28" i="55" s="1"/>
  <c r="G28" i="55"/>
  <c r="D28" i="55"/>
  <c r="X27" i="55"/>
  <c r="U27" i="55"/>
  <c r="P27" i="55"/>
  <c r="V27" i="55" s="1"/>
  <c r="G27" i="55"/>
  <c r="R27" i="55" s="1"/>
  <c r="AC27" i="55" s="1"/>
  <c r="D27" i="55"/>
  <c r="W26" i="55"/>
  <c r="P26" i="55"/>
  <c r="V26" i="55" s="1"/>
  <c r="G26" i="55"/>
  <c r="R26" i="55" s="1"/>
  <c r="AC26" i="55" s="1"/>
  <c r="D26" i="55"/>
  <c r="Y25" i="55"/>
  <c r="AJ25" i="55" s="1"/>
  <c r="X25" i="55"/>
  <c r="AI25" i="55" s="1"/>
  <c r="W25" i="55"/>
  <c r="S25" i="55"/>
  <c r="R25" i="55"/>
  <c r="AC25" i="55" s="1"/>
  <c r="P25" i="55"/>
  <c r="V25" i="55" s="1"/>
  <c r="G25" i="55"/>
  <c r="D25" i="55"/>
  <c r="Y24" i="55"/>
  <c r="W24" i="55"/>
  <c r="U24" i="55"/>
  <c r="S24" i="55"/>
  <c r="R24" i="55"/>
  <c r="AC24" i="55" s="1"/>
  <c r="P24" i="55"/>
  <c r="V24" i="55" s="1"/>
  <c r="G24" i="55"/>
  <c r="D24" i="55"/>
  <c r="S23" i="55"/>
  <c r="P23" i="55"/>
  <c r="V23" i="55" s="1"/>
  <c r="G23" i="55"/>
  <c r="R23" i="55" s="1"/>
  <c r="AC23" i="55" s="1"/>
  <c r="D23" i="55"/>
  <c r="U22" i="55"/>
  <c r="P22" i="55"/>
  <c r="V22" i="55" s="1"/>
  <c r="G22" i="55"/>
  <c r="R22" i="55" s="1"/>
  <c r="AC22" i="55" s="1"/>
  <c r="D22" i="55"/>
  <c r="P21" i="55"/>
  <c r="U21" i="55" s="1"/>
  <c r="G21" i="55"/>
  <c r="R21" i="55" s="1"/>
  <c r="AC21" i="55" s="1"/>
  <c r="D21" i="55"/>
  <c r="P20" i="55"/>
  <c r="V20" i="55" s="1"/>
  <c r="G20" i="55"/>
  <c r="R20" i="55" s="1"/>
  <c r="AC20" i="55" s="1"/>
  <c r="D20" i="55"/>
  <c r="T19" i="55"/>
  <c r="R19" i="55"/>
  <c r="AC19" i="55" s="1"/>
  <c r="P19" i="55"/>
  <c r="Y19" i="55" s="1"/>
  <c r="G19" i="55"/>
  <c r="D19" i="55"/>
  <c r="U18" i="55"/>
  <c r="P18" i="55"/>
  <c r="T18" i="55" s="1"/>
  <c r="G18" i="55"/>
  <c r="R18" i="55" s="1"/>
  <c r="AC18" i="55" s="1"/>
  <c r="D18" i="55"/>
  <c r="Y17" i="55"/>
  <c r="T17" i="55"/>
  <c r="S17" i="55"/>
  <c r="P17" i="55"/>
  <c r="W17" i="55" s="1"/>
  <c r="G17" i="55"/>
  <c r="R17" i="55" s="1"/>
  <c r="AC17" i="55" s="1"/>
  <c r="D17" i="55"/>
  <c r="R16" i="55"/>
  <c r="AC16" i="55" s="1"/>
  <c r="P16" i="55"/>
  <c r="Z16" i="55" s="1"/>
  <c r="G16" i="55"/>
  <c r="D16" i="55"/>
  <c r="Z15" i="55"/>
  <c r="T15" i="55"/>
  <c r="R15" i="55"/>
  <c r="AC15" i="55" s="1"/>
  <c r="P15" i="55"/>
  <c r="Y15" i="55" s="1"/>
  <c r="G15" i="55"/>
  <c r="D15" i="55"/>
  <c r="W14" i="55"/>
  <c r="V14" i="55"/>
  <c r="T14" i="55"/>
  <c r="R14" i="55"/>
  <c r="AC14" i="55" s="1"/>
  <c r="P14" i="55"/>
  <c r="Y14" i="55" s="1"/>
  <c r="G14" i="55"/>
  <c r="D14" i="55"/>
  <c r="T13" i="55"/>
  <c r="P13" i="55"/>
  <c r="Y13" i="55" s="1"/>
  <c r="G13" i="55"/>
  <c r="R13" i="55" s="1"/>
  <c r="AC13" i="55" s="1"/>
  <c r="D13" i="55"/>
  <c r="Z12" i="55"/>
  <c r="X12" i="55"/>
  <c r="V12" i="55"/>
  <c r="R12" i="55"/>
  <c r="AC12" i="55" s="1"/>
  <c r="P12" i="55"/>
  <c r="Y12" i="55" s="1"/>
  <c r="G12" i="55"/>
  <c r="D12" i="55"/>
  <c r="T11" i="55"/>
  <c r="P11" i="55"/>
  <c r="Y11" i="55" s="1"/>
  <c r="G11" i="55"/>
  <c r="R11" i="55" s="1"/>
  <c r="AC11" i="55" s="1"/>
  <c r="D11" i="55"/>
  <c r="T10" i="55"/>
  <c r="R10" i="55"/>
  <c r="AC10" i="55" s="1"/>
  <c r="P10" i="55"/>
  <c r="Y10" i="55" s="1"/>
  <c r="G10" i="55"/>
  <c r="D10" i="55"/>
  <c r="X9" i="55"/>
  <c r="V9" i="55"/>
  <c r="T9" i="55"/>
  <c r="R9" i="55"/>
  <c r="AC9" i="55" s="1"/>
  <c r="P9" i="55"/>
  <c r="Y9" i="55" s="1"/>
  <c r="G9" i="55"/>
  <c r="D9" i="55"/>
  <c r="T8" i="55"/>
  <c r="P8" i="55"/>
  <c r="Y8" i="55" s="1"/>
  <c r="G8" i="55"/>
  <c r="R8" i="55" s="1"/>
  <c r="AC8" i="55" s="1"/>
  <c r="D8" i="55"/>
  <c r="T7" i="55"/>
  <c r="R7" i="55"/>
  <c r="AC7" i="55" s="1"/>
  <c r="P7" i="55"/>
  <c r="Z7" i="55" s="1"/>
  <c r="G7" i="55"/>
  <c r="D7" i="55"/>
  <c r="AE4" i="55"/>
  <c r="Z4" i="55"/>
  <c r="AK4" i="55" s="1"/>
  <c r="Y4" i="55"/>
  <c r="AJ4" i="55" s="1"/>
  <c r="X4" i="55"/>
  <c r="AI4" i="55" s="1"/>
  <c r="W4" i="55"/>
  <c r="AH4" i="55" s="1"/>
  <c r="V4" i="55"/>
  <c r="AG4" i="55" s="1"/>
  <c r="U4" i="55"/>
  <c r="AF4" i="55" s="1"/>
  <c r="T4" i="55"/>
  <c r="S4" i="55"/>
  <c r="AD4" i="55" s="1"/>
  <c r="R4" i="55"/>
  <c r="AC4" i="55" s="1"/>
  <c r="B4" i="55"/>
  <c r="D2" i="55"/>
  <c r="H2" i="55" s="1"/>
  <c r="C99" i="53"/>
  <c r="C98" i="53"/>
  <c r="B79" i="53"/>
  <c r="B78" i="53"/>
  <c r="B77" i="53"/>
  <c r="AB33" i="53"/>
  <c r="P33" i="53"/>
  <c r="Z33" i="53" s="1"/>
  <c r="G33" i="53"/>
  <c r="T33" i="53" s="1"/>
  <c r="AE33" i="53" s="1"/>
  <c r="D33" i="53"/>
  <c r="AB32" i="53"/>
  <c r="Y32" i="53"/>
  <c r="P32" i="53"/>
  <c r="Z32" i="53" s="1"/>
  <c r="G32" i="53"/>
  <c r="T32" i="53" s="1"/>
  <c r="AE32" i="53" s="1"/>
  <c r="D32" i="53"/>
  <c r="P31" i="53"/>
  <c r="Z31" i="53" s="1"/>
  <c r="G31" i="53"/>
  <c r="T31" i="53" s="1"/>
  <c r="AE31" i="53" s="1"/>
  <c r="D31" i="53"/>
  <c r="Y30" i="53"/>
  <c r="P30" i="53"/>
  <c r="Z30" i="53" s="1"/>
  <c r="G30" i="53"/>
  <c r="T30" i="53" s="1"/>
  <c r="AE30" i="53" s="1"/>
  <c r="D30" i="53"/>
  <c r="AB29" i="53"/>
  <c r="Y29" i="53"/>
  <c r="P29" i="53"/>
  <c r="Z29" i="53" s="1"/>
  <c r="G29" i="53"/>
  <c r="T29" i="53" s="1"/>
  <c r="AE29" i="53" s="1"/>
  <c r="D29" i="53"/>
  <c r="P28" i="53"/>
  <c r="G28" i="53"/>
  <c r="T28" i="53" s="1"/>
  <c r="AE28" i="53" s="1"/>
  <c r="D28" i="53"/>
  <c r="Y27" i="53"/>
  <c r="T27" i="53"/>
  <c r="AE27" i="53" s="1"/>
  <c r="P27" i="53"/>
  <c r="Z27" i="53" s="1"/>
  <c r="G27" i="53"/>
  <c r="D27" i="53"/>
  <c r="Y26" i="53"/>
  <c r="P26" i="53"/>
  <c r="Z26" i="53" s="1"/>
  <c r="G26" i="53"/>
  <c r="T26" i="53" s="1"/>
  <c r="AE26" i="53" s="1"/>
  <c r="D26" i="53"/>
  <c r="AB25" i="53"/>
  <c r="Y25" i="53"/>
  <c r="T25" i="53"/>
  <c r="AE25" i="53" s="1"/>
  <c r="P25" i="53"/>
  <c r="Z25" i="53" s="1"/>
  <c r="G25" i="53"/>
  <c r="D25" i="53"/>
  <c r="P24" i="53"/>
  <c r="Z24" i="53" s="1"/>
  <c r="G24" i="53"/>
  <c r="T24" i="53" s="1"/>
  <c r="AE24" i="53" s="1"/>
  <c r="D24" i="53"/>
  <c r="T23" i="53"/>
  <c r="AE23" i="53" s="1"/>
  <c r="P23" i="53"/>
  <c r="Z23" i="53" s="1"/>
  <c r="G23" i="53"/>
  <c r="D23" i="53"/>
  <c r="T22" i="53"/>
  <c r="AE22" i="53" s="1"/>
  <c r="P22" i="53"/>
  <c r="Z22" i="53" s="1"/>
  <c r="G22" i="53"/>
  <c r="D22" i="53"/>
  <c r="P21" i="53"/>
  <c r="V21" i="53" s="1"/>
  <c r="G21" i="53"/>
  <c r="T21" i="53" s="1"/>
  <c r="AE21" i="53" s="1"/>
  <c r="D21" i="53"/>
  <c r="P20" i="53"/>
  <c r="V20" i="53" s="1"/>
  <c r="G20" i="53"/>
  <c r="T20" i="53" s="1"/>
  <c r="AE20" i="53" s="1"/>
  <c r="D20" i="53"/>
  <c r="P19" i="53"/>
  <c r="W19" i="53" s="1"/>
  <c r="G19" i="53"/>
  <c r="T19" i="53" s="1"/>
  <c r="AE19" i="53" s="1"/>
  <c r="D19" i="53"/>
  <c r="AB18" i="53"/>
  <c r="X18" i="53"/>
  <c r="P18" i="53"/>
  <c r="Z18" i="53" s="1"/>
  <c r="G18" i="53"/>
  <c r="T18" i="53" s="1"/>
  <c r="AE18" i="53" s="1"/>
  <c r="D18" i="53"/>
  <c r="Z17" i="53"/>
  <c r="W17" i="53"/>
  <c r="P17" i="53"/>
  <c r="AB17" i="53" s="1"/>
  <c r="G17" i="53"/>
  <c r="T17" i="53" s="1"/>
  <c r="AE17" i="53" s="1"/>
  <c r="D17" i="53"/>
  <c r="T16" i="53"/>
  <c r="AE16" i="53" s="1"/>
  <c r="P16" i="53"/>
  <c r="AB16" i="53" s="1"/>
  <c r="G16" i="53"/>
  <c r="D16" i="53"/>
  <c r="P15" i="53"/>
  <c r="G15" i="53"/>
  <c r="T15" i="53" s="1"/>
  <c r="AE15" i="53" s="1"/>
  <c r="D15" i="53"/>
  <c r="P14" i="53"/>
  <c r="AB14" i="53" s="1"/>
  <c r="G14" i="53"/>
  <c r="T14" i="53" s="1"/>
  <c r="AE14" i="53" s="1"/>
  <c r="D14" i="53"/>
  <c r="AA13" i="53"/>
  <c r="P13" i="53"/>
  <c r="AB13" i="53" s="1"/>
  <c r="G13" i="53"/>
  <c r="T13" i="53" s="1"/>
  <c r="AE13" i="53" s="1"/>
  <c r="D13" i="53"/>
  <c r="P12" i="53"/>
  <c r="AB12" i="53" s="1"/>
  <c r="G12" i="53"/>
  <c r="T12" i="53" s="1"/>
  <c r="AE12" i="53" s="1"/>
  <c r="D12" i="53"/>
  <c r="AA11" i="53"/>
  <c r="P11" i="53"/>
  <c r="AB11" i="53" s="1"/>
  <c r="G11" i="53"/>
  <c r="T11" i="53" s="1"/>
  <c r="AE11" i="53" s="1"/>
  <c r="D11" i="53"/>
  <c r="P10" i="53"/>
  <c r="AB10" i="53" s="1"/>
  <c r="G10" i="53"/>
  <c r="T10" i="53" s="1"/>
  <c r="AE10" i="53" s="1"/>
  <c r="D10" i="53"/>
  <c r="AA9" i="53"/>
  <c r="P9" i="53"/>
  <c r="AB9" i="53" s="1"/>
  <c r="G9" i="53"/>
  <c r="T9" i="53" s="1"/>
  <c r="AE9" i="53" s="1"/>
  <c r="D9" i="53"/>
  <c r="P8" i="53"/>
  <c r="AB8" i="53" s="1"/>
  <c r="G8" i="53"/>
  <c r="T8" i="53" s="1"/>
  <c r="AE8" i="53" s="1"/>
  <c r="D8" i="53"/>
  <c r="P7" i="53"/>
  <c r="G7" i="53"/>
  <c r="T7" i="53" s="1"/>
  <c r="AE7" i="53" s="1"/>
  <c r="D7" i="53"/>
  <c r="AB4" i="53"/>
  <c r="AM4" i="53" s="1"/>
  <c r="AA4" i="53"/>
  <c r="AL4" i="53" s="1"/>
  <c r="Z4" i="53"/>
  <c r="AK4" i="53" s="1"/>
  <c r="Y4" i="53"/>
  <c r="AJ4" i="53" s="1"/>
  <c r="X4" i="53"/>
  <c r="AI4" i="53" s="1"/>
  <c r="W4" i="53"/>
  <c r="AH4" i="53" s="1"/>
  <c r="V4" i="53"/>
  <c r="AG4" i="53" s="1"/>
  <c r="U4" i="53"/>
  <c r="AF4" i="53" s="1"/>
  <c r="T4" i="53"/>
  <c r="AE4" i="53" s="1"/>
  <c r="B4" i="53"/>
  <c r="D2" i="53"/>
  <c r="H2" i="53" s="1"/>
  <c r="C99" i="52"/>
  <c r="C98" i="52"/>
  <c r="B79" i="52"/>
  <c r="B78" i="52"/>
  <c r="B77" i="52"/>
  <c r="P33" i="52"/>
  <c r="G33" i="52"/>
  <c r="R33" i="52" s="1"/>
  <c r="AC33" i="52" s="1"/>
  <c r="D33" i="52"/>
  <c r="P32" i="52"/>
  <c r="G32" i="52"/>
  <c r="R32" i="52" s="1"/>
  <c r="AC32" i="52" s="1"/>
  <c r="D32" i="52"/>
  <c r="Y31" i="52"/>
  <c r="X31" i="52"/>
  <c r="P31" i="52"/>
  <c r="V31" i="52" s="1"/>
  <c r="G31" i="52"/>
  <c r="R31" i="52" s="1"/>
  <c r="AC31" i="52" s="1"/>
  <c r="D31" i="52"/>
  <c r="P30" i="52"/>
  <c r="G30" i="52"/>
  <c r="R30" i="52" s="1"/>
  <c r="AC30" i="52" s="1"/>
  <c r="D30" i="52"/>
  <c r="P29" i="52"/>
  <c r="G29" i="52"/>
  <c r="R29" i="52" s="1"/>
  <c r="AC29" i="52" s="1"/>
  <c r="D29" i="52"/>
  <c r="Y28" i="52"/>
  <c r="X28" i="52"/>
  <c r="P28" i="52"/>
  <c r="V28" i="52" s="1"/>
  <c r="G28" i="52"/>
  <c r="R28" i="52" s="1"/>
  <c r="AC28" i="52" s="1"/>
  <c r="D28" i="52"/>
  <c r="P27" i="52"/>
  <c r="G27" i="52"/>
  <c r="R27" i="52" s="1"/>
  <c r="AC27" i="52" s="1"/>
  <c r="D27" i="52"/>
  <c r="Y26" i="52"/>
  <c r="U26" i="52"/>
  <c r="P26" i="52"/>
  <c r="V26" i="52" s="1"/>
  <c r="G26" i="52"/>
  <c r="R26" i="52" s="1"/>
  <c r="AC26" i="52" s="1"/>
  <c r="D26" i="52"/>
  <c r="P25" i="52"/>
  <c r="G25" i="52"/>
  <c r="R25" i="52" s="1"/>
  <c r="AC25" i="52" s="1"/>
  <c r="D25" i="52"/>
  <c r="Y24" i="52"/>
  <c r="W24" i="52"/>
  <c r="P24" i="52"/>
  <c r="V24" i="52" s="1"/>
  <c r="G24" i="52"/>
  <c r="R24" i="52" s="1"/>
  <c r="AC24" i="52" s="1"/>
  <c r="D24" i="52"/>
  <c r="X23" i="52"/>
  <c r="U23" i="52"/>
  <c r="P23" i="52"/>
  <c r="V23" i="52" s="1"/>
  <c r="G23" i="52"/>
  <c r="R23" i="52" s="1"/>
  <c r="AC23" i="52" s="1"/>
  <c r="D23" i="52"/>
  <c r="U22" i="52"/>
  <c r="P22" i="52"/>
  <c r="V22" i="52" s="1"/>
  <c r="G22" i="52"/>
  <c r="R22" i="52" s="1"/>
  <c r="AC22" i="52" s="1"/>
  <c r="D22" i="52"/>
  <c r="Z21" i="52"/>
  <c r="Y21" i="52"/>
  <c r="X21" i="52"/>
  <c r="W21" i="52"/>
  <c r="S21" i="52"/>
  <c r="P21" i="52"/>
  <c r="U21" i="52" s="1"/>
  <c r="G21" i="52"/>
  <c r="R21" i="52" s="1"/>
  <c r="AC21" i="52" s="1"/>
  <c r="D21" i="52"/>
  <c r="P20" i="52"/>
  <c r="T20" i="52" s="1"/>
  <c r="G20" i="52"/>
  <c r="R20" i="52" s="1"/>
  <c r="AC20" i="52" s="1"/>
  <c r="D20" i="52"/>
  <c r="Z19" i="52"/>
  <c r="Y19" i="52"/>
  <c r="W19" i="52"/>
  <c r="V19" i="52"/>
  <c r="U19" i="52"/>
  <c r="R19" i="52"/>
  <c r="AC19" i="52" s="1"/>
  <c r="P19" i="52"/>
  <c r="S19" i="52" s="1"/>
  <c r="G19" i="52"/>
  <c r="D19" i="52"/>
  <c r="V18" i="52"/>
  <c r="U18" i="52"/>
  <c r="S18" i="52"/>
  <c r="P18" i="52"/>
  <c r="T18" i="52" s="1"/>
  <c r="G18" i="52"/>
  <c r="R18" i="52" s="1"/>
  <c r="AC18" i="52" s="1"/>
  <c r="D18" i="52"/>
  <c r="Z17" i="52"/>
  <c r="W17" i="52"/>
  <c r="U17" i="52"/>
  <c r="S17" i="52"/>
  <c r="R17" i="52"/>
  <c r="AC17" i="52" s="1"/>
  <c r="P17" i="52"/>
  <c r="X17" i="52" s="1"/>
  <c r="G17" i="52"/>
  <c r="D17" i="52"/>
  <c r="T16" i="52"/>
  <c r="P16" i="52"/>
  <c r="Z16" i="52" s="1"/>
  <c r="G16" i="52"/>
  <c r="R16" i="52" s="1"/>
  <c r="AC16" i="52" s="1"/>
  <c r="D16" i="52"/>
  <c r="Z15" i="52"/>
  <c r="U15" i="52"/>
  <c r="T15" i="52"/>
  <c r="P15" i="52"/>
  <c r="Y15" i="52" s="1"/>
  <c r="G15" i="52"/>
  <c r="R15" i="52" s="1"/>
  <c r="AC15" i="52" s="1"/>
  <c r="D15" i="52"/>
  <c r="P14" i="52"/>
  <c r="Y14" i="52" s="1"/>
  <c r="G14" i="52"/>
  <c r="R14" i="52" s="1"/>
  <c r="AC14" i="52" s="1"/>
  <c r="D14" i="52"/>
  <c r="U13" i="52"/>
  <c r="P13" i="52"/>
  <c r="G13" i="52"/>
  <c r="R13" i="52" s="1"/>
  <c r="AC13" i="52" s="1"/>
  <c r="D13" i="52"/>
  <c r="U12" i="52"/>
  <c r="P12" i="52"/>
  <c r="Y12" i="52" s="1"/>
  <c r="G12" i="52"/>
  <c r="R12" i="52" s="1"/>
  <c r="AC12" i="52" s="1"/>
  <c r="D12" i="52"/>
  <c r="P11" i="52"/>
  <c r="G11" i="52"/>
  <c r="R11" i="52" s="1"/>
  <c r="AC11" i="52" s="1"/>
  <c r="D11" i="52"/>
  <c r="P10" i="52"/>
  <c r="G10" i="52"/>
  <c r="R10" i="52" s="1"/>
  <c r="AC10" i="52" s="1"/>
  <c r="D10" i="52"/>
  <c r="U9" i="52"/>
  <c r="T9" i="52"/>
  <c r="P9" i="52"/>
  <c r="Y9" i="52" s="1"/>
  <c r="G9" i="52"/>
  <c r="R9" i="52" s="1"/>
  <c r="AC9" i="52" s="1"/>
  <c r="D9" i="52"/>
  <c r="U8" i="52"/>
  <c r="P8" i="52"/>
  <c r="G8" i="52"/>
  <c r="R8" i="52" s="1"/>
  <c r="AC8" i="52" s="1"/>
  <c r="D8" i="52"/>
  <c r="P7" i="52"/>
  <c r="G7" i="52"/>
  <c r="R7" i="52" s="1"/>
  <c r="AC7" i="52" s="1"/>
  <c r="D7" i="52"/>
  <c r="AK4" i="52"/>
  <c r="AI4" i="52"/>
  <c r="AF4" i="52"/>
  <c r="AE4" i="52"/>
  <c r="Z4" i="52"/>
  <c r="Y4" i="52"/>
  <c r="AJ4" i="52" s="1"/>
  <c r="X4" i="52"/>
  <c r="W4" i="52"/>
  <c r="AH4" i="52" s="1"/>
  <c r="V4" i="52"/>
  <c r="AG4" i="52" s="1"/>
  <c r="U4" i="52"/>
  <c r="T4" i="52"/>
  <c r="S4" i="52"/>
  <c r="AD4" i="52" s="1"/>
  <c r="R4" i="52"/>
  <c r="AC4" i="52" s="1"/>
  <c r="B4" i="52"/>
  <c r="D2" i="52"/>
  <c r="H2" i="52" s="1"/>
  <c r="C99" i="51"/>
  <c r="C98" i="51"/>
  <c r="B79" i="51"/>
  <c r="B78" i="51"/>
  <c r="B77" i="51"/>
  <c r="P33" i="51"/>
  <c r="G33" i="51"/>
  <c r="R33" i="51" s="1"/>
  <c r="AC33" i="51" s="1"/>
  <c r="D33" i="51"/>
  <c r="Y32" i="51"/>
  <c r="P32" i="51"/>
  <c r="X32" i="51" s="1"/>
  <c r="G32" i="51"/>
  <c r="R32" i="51" s="1"/>
  <c r="AC32" i="51" s="1"/>
  <c r="D32" i="51"/>
  <c r="P31" i="51"/>
  <c r="G31" i="51"/>
  <c r="R31" i="51" s="1"/>
  <c r="AC31" i="51" s="1"/>
  <c r="D31" i="51"/>
  <c r="Z30" i="51"/>
  <c r="Y30" i="51"/>
  <c r="V30" i="51"/>
  <c r="P30" i="51"/>
  <c r="X30" i="51" s="1"/>
  <c r="G30" i="51"/>
  <c r="R30" i="51" s="1"/>
  <c r="AC30" i="51" s="1"/>
  <c r="D30" i="51"/>
  <c r="W29" i="51"/>
  <c r="V29" i="51"/>
  <c r="P29" i="51"/>
  <c r="X29" i="51" s="1"/>
  <c r="G29" i="51"/>
  <c r="R29" i="51" s="1"/>
  <c r="AC29" i="51" s="1"/>
  <c r="D29" i="51"/>
  <c r="Y28" i="51"/>
  <c r="V28" i="51"/>
  <c r="P28" i="51"/>
  <c r="X28" i="51" s="1"/>
  <c r="G28" i="51"/>
  <c r="R28" i="51" s="1"/>
  <c r="AC28" i="51" s="1"/>
  <c r="D28" i="51"/>
  <c r="Z27" i="51"/>
  <c r="Y27" i="51"/>
  <c r="V27" i="51"/>
  <c r="P27" i="51"/>
  <c r="X27" i="51" s="1"/>
  <c r="G27" i="51"/>
  <c r="R27" i="51" s="1"/>
  <c r="AC27" i="51" s="1"/>
  <c r="D27" i="51"/>
  <c r="W26" i="51"/>
  <c r="P26" i="51"/>
  <c r="X26" i="51" s="1"/>
  <c r="G26" i="51"/>
  <c r="R26" i="51" s="1"/>
  <c r="AC26" i="51" s="1"/>
  <c r="D26" i="51"/>
  <c r="Y25" i="51"/>
  <c r="P25" i="51"/>
  <c r="X25" i="51" s="1"/>
  <c r="G25" i="51"/>
  <c r="R25" i="51" s="1"/>
  <c r="AC25" i="51" s="1"/>
  <c r="D25" i="51"/>
  <c r="Z24" i="51"/>
  <c r="W24" i="51"/>
  <c r="P24" i="51"/>
  <c r="X24" i="51" s="1"/>
  <c r="G24" i="51"/>
  <c r="R24" i="51" s="1"/>
  <c r="AC24" i="51" s="1"/>
  <c r="D24" i="51"/>
  <c r="Z23" i="51"/>
  <c r="Y23" i="51"/>
  <c r="V23" i="51"/>
  <c r="P23" i="51"/>
  <c r="X23" i="51" s="1"/>
  <c r="G23" i="51"/>
  <c r="R23" i="51" s="1"/>
  <c r="AC23" i="51" s="1"/>
  <c r="D23" i="51"/>
  <c r="P22" i="51"/>
  <c r="X22" i="51" s="1"/>
  <c r="G22" i="51"/>
  <c r="R22" i="51" s="1"/>
  <c r="AC22" i="51" s="1"/>
  <c r="D22" i="51"/>
  <c r="Z21" i="51"/>
  <c r="V21" i="51"/>
  <c r="U21" i="51"/>
  <c r="P21" i="51"/>
  <c r="W21" i="51" s="1"/>
  <c r="G21" i="51"/>
  <c r="R21" i="51" s="1"/>
  <c r="AC21" i="51" s="1"/>
  <c r="D21" i="51"/>
  <c r="Y20" i="51"/>
  <c r="W20" i="51"/>
  <c r="U20" i="51"/>
  <c r="T20" i="51"/>
  <c r="P20" i="51"/>
  <c r="V20" i="51" s="1"/>
  <c r="G20" i="51"/>
  <c r="R20" i="51" s="1"/>
  <c r="AC20" i="51" s="1"/>
  <c r="D20" i="51"/>
  <c r="S19" i="51"/>
  <c r="P19" i="51"/>
  <c r="U19" i="51" s="1"/>
  <c r="G19" i="51"/>
  <c r="R19" i="51" s="1"/>
  <c r="AC19" i="51" s="1"/>
  <c r="D19" i="51"/>
  <c r="R18" i="51"/>
  <c r="AC18" i="51" s="1"/>
  <c r="P18" i="51"/>
  <c r="T18" i="51" s="1"/>
  <c r="G18" i="51"/>
  <c r="D18" i="51"/>
  <c r="W17" i="51"/>
  <c r="U17" i="51"/>
  <c r="R17" i="51"/>
  <c r="AC17" i="51" s="1"/>
  <c r="P17" i="51"/>
  <c r="S17" i="51" s="1"/>
  <c r="G17" i="51"/>
  <c r="D17" i="51"/>
  <c r="S16" i="51"/>
  <c r="P16" i="51"/>
  <c r="Z16" i="51" s="1"/>
  <c r="G16" i="51"/>
  <c r="R16" i="51" s="1"/>
  <c r="AC16" i="51" s="1"/>
  <c r="D16" i="51"/>
  <c r="U15" i="51"/>
  <c r="S15" i="51"/>
  <c r="P15" i="51"/>
  <c r="T15" i="51" s="1"/>
  <c r="G15" i="51"/>
  <c r="R15" i="51" s="1"/>
  <c r="AC15" i="51" s="1"/>
  <c r="D15" i="51"/>
  <c r="P14" i="51"/>
  <c r="G14" i="51"/>
  <c r="R14" i="51" s="1"/>
  <c r="AC14" i="51" s="1"/>
  <c r="D14" i="51"/>
  <c r="X13" i="51"/>
  <c r="W13" i="51"/>
  <c r="U13" i="51"/>
  <c r="R13" i="51"/>
  <c r="AC13" i="51" s="1"/>
  <c r="P13" i="51"/>
  <c r="S13" i="51" s="1"/>
  <c r="G13" i="51"/>
  <c r="D13" i="51"/>
  <c r="Z12" i="51"/>
  <c r="Y12" i="51"/>
  <c r="W12" i="51"/>
  <c r="V12" i="51"/>
  <c r="T12" i="51"/>
  <c r="R12" i="51"/>
  <c r="AC12" i="51" s="1"/>
  <c r="P12" i="51"/>
  <c r="X12" i="51" s="1"/>
  <c r="G12" i="51"/>
  <c r="D12" i="51"/>
  <c r="Z11" i="51"/>
  <c r="Y11" i="51"/>
  <c r="V11" i="51"/>
  <c r="P11" i="51"/>
  <c r="W11" i="51" s="1"/>
  <c r="G11" i="51"/>
  <c r="R11" i="51" s="1"/>
  <c r="AC11" i="51" s="1"/>
  <c r="D11" i="51"/>
  <c r="Y10" i="51"/>
  <c r="X10" i="51"/>
  <c r="P10" i="51"/>
  <c r="G10" i="51"/>
  <c r="R10" i="51" s="1"/>
  <c r="AC10" i="51" s="1"/>
  <c r="D10" i="51"/>
  <c r="Z9" i="51"/>
  <c r="X9" i="51"/>
  <c r="W9" i="51"/>
  <c r="U9" i="51"/>
  <c r="S9" i="51"/>
  <c r="R9" i="51"/>
  <c r="AC9" i="51" s="1"/>
  <c r="P9" i="51"/>
  <c r="Y9" i="51" s="1"/>
  <c r="G9" i="51"/>
  <c r="D9" i="51"/>
  <c r="U8" i="51"/>
  <c r="P8" i="51"/>
  <c r="G8" i="51"/>
  <c r="R8" i="51" s="1"/>
  <c r="AC8" i="51" s="1"/>
  <c r="D8" i="51"/>
  <c r="Y7" i="51"/>
  <c r="U7" i="51"/>
  <c r="T7" i="51"/>
  <c r="R7" i="51"/>
  <c r="AC7" i="51" s="1"/>
  <c r="P7" i="51"/>
  <c r="S7" i="51" s="1"/>
  <c r="G7" i="51"/>
  <c r="D7" i="51"/>
  <c r="AH4" i="51"/>
  <c r="AG4" i="51"/>
  <c r="AC4" i="51"/>
  <c r="Z4" i="51"/>
  <c r="AK4" i="51" s="1"/>
  <c r="Y4" i="51"/>
  <c r="AJ4" i="51" s="1"/>
  <c r="X4" i="51"/>
  <c r="AI4" i="51" s="1"/>
  <c r="W4" i="51"/>
  <c r="V4" i="51"/>
  <c r="U4" i="51"/>
  <c r="AF4" i="51" s="1"/>
  <c r="T4" i="51"/>
  <c r="AE4" i="51" s="1"/>
  <c r="S4" i="51"/>
  <c r="AD4" i="51" s="1"/>
  <c r="R4" i="51"/>
  <c r="B4" i="51"/>
  <c r="D2" i="51"/>
  <c r="H2" i="51" s="1"/>
  <c r="C99" i="50"/>
  <c r="C98" i="50"/>
  <c r="B79" i="50"/>
  <c r="B78" i="50"/>
  <c r="B77" i="50"/>
  <c r="P33" i="50"/>
  <c r="G33" i="50"/>
  <c r="R33" i="50" s="1"/>
  <c r="AC33" i="50" s="1"/>
  <c r="D33" i="50"/>
  <c r="Y32" i="50"/>
  <c r="W32" i="50"/>
  <c r="T32" i="50"/>
  <c r="P32" i="50"/>
  <c r="X32" i="50" s="1"/>
  <c r="G32" i="50"/>
  <c r="R32" i="50" s="1"/>
  <c r="AC32" i="50" s="1"/>
  <c r="D32" i="50"/>
  <c r="P31" i="50"/>
  <c r="G31" i="50"/>
  <c r="R31" i="50" s="1"/>
  <c r="AC31" i="50" s="1"/>
  <c r="D31" i="50"/>
  <c r="Y30" i="50"/>
  <c r="W30" i="50"/>
  <c r="T30" i="50"/>
  <c r="P30" i="50"/>
  <c r="X30" i="50" s="1"/>
  <c r="G30" i="50"/>
  <c r="R30" i="50" s="1"/>
  <c r="AC30" i="50" s="1"/>
  <c r="D30" i="50"/>
  <c r="P29" i="50"/>
  <c r="G29" i="50"/>
  <c r="R29" i="50" s="1"/>
  <c r="AC29" i="50" s="1"/>
  <c r="D29" i="50"/>
  <c r="Y28" i="50"/>
  <c r="W28" i="50"/>
  <c r="T28" i="50"/>
  <c r="P28" i="50"/>
  <c r="X28" i="50" s="1"/>
  <c r="G28" i="50"/>
  <c r="R28" i="50" s="1"/>
  <c r="AC28" i="50" s="1"/>
  <c r="D28" i="50"/>
  <c r="P27" i="50"/>
  <c r="G27" i="50"/>
  <c r="R27" i="50" s="1"/>
  <c r="AC27" i="50" s="1"/>
  <c r="D27" i="50"/>
  <c r="Y26" i="50"/>
  <c r="W26" i="50"/>
  <c r="T26" i="50"/>
  <c r="P26" i="50"/>
  <c r="X26" i="50" s="1"/>
  <c r="G26" i="50"/>
  <c r="R26" i="50" s="1"/>
  <c r="AC26" i="50" s="1"/>
  <c r="D26" i="50"/>
  <c r="P25" i="50"/>
  <c r="G25" i="50"/>
  <c r="R25" i="50" s="1"/>
  <c r="AC25" i="50" s="1"/>
  <c r="D25" i="50"/>
  <c r="P24" i="50"/>
  <c r="X24" i="50" s="1"/>
  <c r="G24" i="50"/>
  <c r="R24" i="50" s="1"/>
  <c r="AC24" i="50" s="1"/>
  <c r="D24" i="50"/>
  <c r="Y23" i="50"/>
  <c r="P23" i="50"/>
  <c r="X23" i="50" s="1"/>
  <c r="G23" i="50"/>
  <c r="R23" i="50" s="1"/>
  <c r="AC23" i="50" s="1"/>
  <c r="D23" i="50"/>
  <c r="P22" i="50"/>
  <c r="G22" i="50"/>
  <c r="R22" i="50" s="1"/>
  <c r="AC22" i="50" s="1"/>
  <c r="D22" i="50"/>
  <c r="P21" i="50"/>
  <c r="Z21" i="50" s="1"/>
  <c r="G21" i="50"/>
  <c r="R21" i="50" s="1"/>
  <c r="AC21" i="50" s="1"/>
  <c r="D21" i="50"/>
  <c r="P20" i="50"/>
  <c r="G20" i="50"/>
  <c r="R20" i="50" s="1"/>
  <c r="AC20" i="50" s="1"/>
  <c r="D20" i="50"/>
  <c r="Y19" i="50"/>
  <c r="T19" i="50"/>
  <c r="R19" i="50"/>
  <c r="AC19" i="50" s="1"/>
  <c r="P19" i="50"/>
  <c r="U19" i="50" s="1"/>
  <c r="G19" i="50"/>
  <c r="D19" i="50"/>
  <c r="X18" i="50"/>
  <c r="S18" i="50"/>
  <c r="P18" i="50"/>
  <c r="T18" i="50" s="1"/>
  <c r="G18" i="50"/>
  <c r="R18" i="50" s="1"/>
  <c r="AC18" i="50" s="1"/>
  <c r="D18" i="50"/>
  <c r="W17" i="50"/>
  <c r="P17" i="50"/>
  <c r="S17" i="50" s="1"/>
  <c r="G17" i="50"/>
  <c r="R17" i="50" s="1"/>
  <c r="AC17" i="50" s="1"/>
  <c r="D17" i="50"/>
  <c r="P16" i="50"/>
  <c r="G16" i="50"/>
  <c r="R16" i="50" s="1"/>
  <c r="AC16" i="50" s="1"/>
  <c r="D16" i="50"/>
  <c r="P15" i="50"/>
  <c r="G15" i="50"/>
  <c r="R15" i="50" s="1"/>
  <c r="AC15" i="50" s="1"/>
  <c r="D15" i="50"/>
  <c r="V14" i="50"/>
  <c r="U14" i="50"/>
  <c r="P14" i="50"/>
  <c r="X14" i="50" s="1"/>
  <c r="G14" i="50"/>
  <c r="R14" i="50" s="1"/>
  <c r="AC14" i="50" s="1"/>
  <c r="D14" i="50"/>
  <c r="P13" i="50"/>
  <c r="G13" i="50"/>
  <c r="R13" i="50" s="1"/>
  <c r="AC13" i="50" s="1"/>
  <c r="D13" i="50"/>
  <c r="R12" i="50"/>
  <c r="AC12" i="50" s="1"/>
  <c r="P12" i="50"/>
  <c r="X12" i="50" s="1"/>
  <c r="G12" i="50"/>
  <c r="D12" i="50"/>
  <c r="Y11" i="50"/>
  <c r="R11" i="50"/>
  <c r="AC11" i="50" s="1"/>
  <c r="P11" i="50"/>
  <c r="G11" i="50"/>
  <c r="D11" i="50"/>
  <c r="P10" i="50"/>
  <c r="G10" i="50"/>
  <c r="R10" i="50" s="1"/>
  <c r="AC10" i="50" s="1"/>
  <c r="D10" i="50"/>
  <c r="Z9" i="50"/>
  <c r="Y9" i="50"/>
  <c r="V9" i="50"/>
  <c r="R9" i="50"/>
  <c r="AC9" i="50" s="1"/>
  <c r="P9" i="50"/>
  <c r="X9" i="50" s="1"/>
  <c r="G9" i="50"/>
  <c r="D9" i="50"/>
  <c r="Y8" i="50"/>
  <c r="P8" i="50"/>
  <c r="G8" i="50"/>
  <c r="R8" i="50" s="1"/>
  <c r="AC8" i="50" s="1"/>
  <c r="D8" i="50"/>
  <c r="Y7" i="50"/>
  <c r="P7" i="50"/>
  <c r="V7" i="50" s="1"/>
  <c r="G7" i="50"/>
  <c r="R7" i="50" s="1"/>
  <c r="AC7" i="50" s="1"/>
  <c r="D7" i="50"/>
  <c r="AK4" i="50"/>
  <c r="AF4" i="50"/>
  <c r="AC4" i="50"/>
  <c r="Z4" i="50"/>
  <c r="Y4" i="50"/>
  <c r="AJ4" i="50" s="1"/>
  <c r="X4" i="50"/>
  <c r="AI4" i="50" s="1"/>
  <c r="W4" i="50"/>
  <c r="AH4" i="50" s="1"/>
  <c r="V4" i="50"/>
  <c r="AG4" i="50" s="1"/>
  <c r="U4" i="50"/>
  <c r="T4" i="50"/>
  <c r="AE4" i="50" s="1"/>
  <c r="S4" i="50"/>
  <c r="AD4" i="50" s="1"/>
  <c r="R4" i="50"/>
  <c r="B4" i="50"/>
  <c r="D2" i="50"/>
  <c r="H2" i="50" s="1"/>
  <c r="C99" i="49"/>
  <c r="C98" i="49"/>
  <c r="B79" i="49"/>
  <c r="B78" i="49"/>
  <c r="B77" i="49"/>
  <c r="P33" i="49"/>
  <c r="G33" i="49"/>
  <c r="R33" i="49" s="1"/>
  <c r="AC33" i="49" s="1"/>
  <c r="D33" i="49"/>
  <c r="Z32" i="49"/>
  <c r="Y32" i="49"/>
  <c r="W32" i="49"/>
  <c r="U32" i="49"/>
  <c r="P32" i="49"/>
  <c r="X32" i="49" s="1"/>
  <c r="G32" i="49"/>
  <c r="R32" i="49" s="1"/>
  <c r="AC32" i="49" s="1"/>
  <c r="D32" i="49"/>
  <c r="P31" i="49"/>
  <c r="G31" i="49"/>
  <c r="R31" i="49" s="1"/>
  <c r="AC31" i="49" s="1"/>
  <c r="D31" i="49"/>
  <c r="AA30" i="49"/>
  <c r="Z30" i="49"/>
  <c r="W30" i="49"/>
  <c r="V30" i="49"/>
  <c r="U30" i="49"/>
  <c r="S30" i="49"/>
  <c r="P30" i="49"/>
  <c r="X30" i="49" s="1"/>
  <c r="G30" i="49"/>
  <c r="R30" i="49" s="1"/>
  <c r="AC30" i="49" s="1"/>
  <c r="D30" i="49"/>
  <c r="W29" i="49"/>
  <c r="V29" i="49"/>
  <c r="S29" i="49"/>
  <c r="P29" i="49"/>
  <c r="X29" i="49" s="1"/>
  <c r="G29" i="49"/>
  <c r="R29" i="49" s="1"/>
  <c r="AC29" i="49" s="1"/>
  <c r="D29" i="49"/>
  <c r="V28" i="49"/>
  <c r="P28" i="49"/>
  <c r="G28" i="49"/>
  <c r="R28" i="49" s="1"/>
  <c r="AC28" i="49" s="1"/>
  <c r="D28" i="49"/>
  <c r="AA27" i="49"/>
  <c r="Z27" i="49"/>
  <c r="W27" i="49"/>
  <c r="U27" i="49"/>
  <c r="S27" i="49"/>
  <c r="P27" i="49"/>
  <c r="G27" i="49"/>
  <c r="R27" i="49" s="1"/>
  <c r="AC27" i="49" s="1"/>
  <c r="D27" i="49"/>
  <c r="V26" i="49"/>
  <c r="P26" i="49"/>
  <c r="X26" i="49" s="1"/>
  <c r="G26" i="49"/>
  <c r="R26" i="49" s="1"/>
  <c r="AC26" i="49" s="1"/>
  <c r="D26" i="49"/>
  <c r="W25" i="49"/>
  <c r="S25" i="49"/>
  <c r="P25" i="49"/>
  <c r="X25" i="49" s="1"/>
  <c r="G25" i="49"/>
  <c r="R25" i="49" s="1"/>
  <c r="AC25" i="49" s="1"/>
  <c r="D25" i="49"/>
  <c r="V24" i="49"/>
  <c r="P24" i="49"/>
  <c r="X24" i="49" s="1"/>
  <c r="G24" i="49"/>
  <c r="R24" i="49" s="1"/>
  <c r="AC24" i="49" s="1"/>
  <c r="D24" i="49"/>
  <c r="U23" i="49"/>
  <c r="P23" i="49"/>
  <c r="X23" i="49" s="1"/>
  <c r="G23" i="49"/>
  <c r="R23" i="49" s="1"/>
  <c r="AC23" i="49" s="1"/>
  <c r="D23" i="49"/>
  <c r="Y22" i="49"/>
  <c r="U22" i="49"/>
  <c r="S22" i="49"/>
  <c r="AF22" i="49" s="1"/>
  <c r="P22" i="49"/>
  <c r="X22" i="49" s="1"/>
  <c r="G22" i="49"/>
  <c r="R22" i="49" s="1"/>
  <c r="AC22" i="49" s="1"/>
  <c r="D22" i="49"/>
  <c r="P21" i="49"/>
  <c r="W21" i="49" s="1"/>
  <c r="G21" i="49"/>
  <c r="R21" i="49" s="1"/>
  <c r="AC21" i="49" s="1"/>
  <c r="D21" i="49"/>
  <c r="W20" i="49"/>
  <c r="P20" i="49"/>
  <c r="V20" i="49" s="1"/>
  <c r="G20" i="49"/>
  <c r="R20" i="49" s="1"/>
  <c r="AC20" i="49" s="1"/>
  <c r="D20" i="49"/>
  <c r="P19" i="49"/>
  <c r="U19" i="49" s="1"/>
  <c r="G19" i="49"/>
  <c r="R19" i="49" s="1"/>
  <c r="AC19" i="49" s="1"/>
  <c r="D19" i="49"/>
  <c r="R18" i="49"/>
  <c r="AC18" i="49" s="1"/>
  <c r="P18" i="49"/>
  <c r="T18" i="49" s="1"/>
  <c r="G18" i="49"/>
  <c r="D18" i="49"/>
  <c r="R17" i="49"/>
  <c r="AC17" i="49" s="1"/>
  <c r="P17" i="49"/>
  <c r="S17" i="49" s="1"/>
  <c r="G17" i="49"/>
  <c r="D17" i="49"/>
  <c r="Y16" i="49"/>
  <c r="S16" i="49"/>
  <c r="P16" i="49"/>
  <c r="V16" i="49" s="1"/>
  <c r="G16" i="49"/>
  <c r="R16" i="49" s="1"/>
  <c r="AC16" i="49" s="1"/>
  <c r="D16" i="49"/>
  <c r="R15" i="49"/>
  <c r="AC15" i="49" s="1"/>
  <c r="P15" i="49"/>
  <c r="Z15" i="49" s="1"/>
  <c r="G15" i="49"/>
  <c r="D15" i="49"/>
  <c r="Y14" i="49"/>
  <c r="AJ14" i="49" s="1"/>
  <c r="X14" i="49"/>
  <c r="W14" i="49"/>
  <c r="V14" i="49"/>
  <c r="U14" i="49"/>
  <c r="T14" i="49"/>
  <c r="S14" i="49"/>
  <c r="AH14" i="49" s="1"/>
  <c r="P14" i="49"/>
  <c r="Z14" i="49" s="1"/>
  <c r="AK14" i="49" s="1"/>
  <c r="G14" i="49"/>
  <c r="R14" i="49" s="1"/>
  <c r="AC14" i="49" s="1"/>
  <c r="D14" i="49"/>
  <c r="P13" i="49"/>
  <c r="Z13" i="49" s="1"/>
  <c r="G13" i="49"/>
  <c r="R13" i="49" s="1"/>
  <c r="AC13" i="49" s="1"/>
  <c r="D13" i="49"/>
  <c r="Y12" i="49"/>
  <c r="V12" i="49"/>
  <c r="R12" i="49"/>
  <c r="AC12" i="49" s="1"/>
  <c r="P12" i="49"/>
  <c r="U12" i="49" s="1"/>
  <c r="G12" i="49"/>
  <c r="D12" i="49"/>
  <c r="P11" i="49"/>
  <c r="Z11" i="49" s="1"/>
  <c r="G11" i="49"/>
  <c r="R11" i="49" s="1"/>
  <c r="AC11" i="49" s="1"/>
  <c r="D11" i="49"/>
  <c r="V10" i="49"/>
  <c r="T10" i="49"/>
  <c r="P10" i="49"/>
  <c r="S10" i="49" s="1"/>
  <c r="G10" i="49"/>
  <c r="R10" i="49" s="1"/>
  <c r="AC10" i="49" s="1"/>
  <c r="D10" i="49"/>
  <c r="Z9" i="49"/>
  <c r="T9" i="49"/>
  <c r="P9" i="49"/>
  <c r="Y9" i="49" s="1"/>
  <c r="G9" i="49"/>
  <c r="R9" i="49" s="1"/>
  <c r="AC9" i="49" s="1"/>
  <c r="D9" i="49"/>
  <c r="AA8" i="49"/>
  <c r="Z8" i="49"/>
  <c r="Y8" i="49"/>
  <c r="X8" i="49"/>
  <c r="U8" i="49"/>
  <c r="T8" i="49"/>
  <c r="S8" i="49"/>
  <c r="AD8" i="49" s="1"/>
  <c r="AL8" i="49" s="1"/>
  <c r="P8" i="49"/>
  <c r="W8" i="49" s="1"/>
  <c r="G8" i="49"/>
  <c r="R8" i="49" s="1"/>
  <c r="AC8" i="49" s="1"/>
  <c r="D8" i="49"/>
  <c r="X7" i="49"/>
  <c r="U7" i="49"/>
  <c r="T7" i="49"/>
  <c r="R7" i="49"/>
  <c r="AC7" i="49" s="1"/>
  <c r="P7" i="49"/>
  <c r="Z7" i="49" s="1"/>
  <c r="G7" i="49"/>
  <c r="D7" i="49"/>
  <c r="AI4" i="49"/>
  <c r="AE4" i="49"/>
  <c r="Z4" i="49"/>
  <c r="AK4" i="49" s="1"/>
  <c r="Y4" i="49"/>
  <c r="AJ4" i="49" s="1"/>
  <c r="X4" i="49"/>
  <c r="W4" i="49"/>
  <c r="AH4" i="49" s="1"/>
  <c r="V4" i="49"/>
  <c r="AG4" i="49" s="1"/>
  <c r="U4" i="49"/>
  <c r="AF4" i="49" s="1"/>
  <c r="T4" i="49"/>
  <c r="S4" i="49"/>
  <c r="AD4" i="49" s="1"/>
  <c r="R4" i="49"/>
  <c r="AC4" i="49" s="1"/>
  <c r="B4" i="49"/>
  <c r="D2" i="49"/>
  <c r="H2" i="49" s="1"/>
  <c r="D20" i="48"/>
  <c r="D19" i="48"/>
  <c r="D21" i="48"/>
  <c r="C99" i="48"/>
  <c r="C98" i="48"/>
  <c r="B79" i="48"/>
  <c r="B78" i="48"/>
  <c r="B77" i="48"/>
  <c r="Z33" i="48"/>
  <c r="W33" i="48"/>
  <c r="V33" i="48"/>
  <c r="U33" i="48"/>
  <c r="S33" i="48"/>
  <c r="AA33" i="48" s="1"/>
  <c r="P33" i="48"/>
  <c r="X33" i="48" s="1"/>
  <c r="G33" i="48"/>
  <c r="R33" i="48" s="1"/>
  <c r="AC33" i="48" s="1"/>
  <c r="D33" i="48"/>
  <c r="U32" i="48"/>
  <c r="P32" i="48"/>
  <c r="X32" i="48" s="1"/>
  <c r="G32" i="48"/>
  <c r="R32" i="48" s="1"/>
  <c r="AC32" i="48" s="1"/>
  <c r="D32" i="48"/>
  <c r="V31" i="48"/>
  <c r="R31" i="48"/>
  <c r="AC31" i="48" s="1"/>
  <c r="P31" i="48"/>
  <c r="X31" i="48" s="1"/>
  <c r="G31" i="48"/>
  <c r="D31" i="48"/>
  <c r="W30" i="48"/>
  <c r="V30" i="48"/>
  <c r="U30" i="48"/>
  <c r="S30" i="48"/>
  <c r="AA30" i="48" s="1"/>
  <c r="P30" i="48"/>
  <c r="X30" i="48" s="1"/>
  <c r="G30" i="48"/>
  <c r="R30" i="48" s="1"/>
  <c r="AC30" i="48" s="1"/>
  <c r="W29" i="48"/>
  <c r="S29" i="48"/>
  <c r="AA29" i="48" s="1"/>
  <c r="P29" i="48"/>
  <c r="X29" i="48" s="1"/>
  <c r="G29" i="48"/>
  <c r="R29" i="48" s="1"/>
  <c r="AC29" i="48" s="1"/>
  <c r="Z28" i="48"/>
  <c r="W28" i="48"/>
  <c r="V28" i="48"/>
  <c r="U28" i="48"/>
  <c r="S28" i="48"/>
  <c r="AA28" i="48" s="1"/>
  <c r="P28" i="48"/>
  <c r="X28" i="48" s="1"/>
  <c r="G28" i="48"/>
  <c r="R28" i="48" s="1"/>
  <c r="AC28" i="48" s="1"/>
  <c r="D28" i="48"/>
  <c r="U27" i="48"/>
  <c r="P27" i="48"/>
  <c r="X27" i="48" s="1"/>
  <c r="G27" i="48"/>
  <c r="R27" i="48" s="1"/>
  <c r="AC27" i="48" s="1"/>
  <c r="D27" i="48"/>
  <c r="V26" i="48"/>
  <c r="R26" i="48"/>
  <c r="AC26" i="48" s="1"/>
  <c r="P26" i="48"/>
  <c r="X26" i="48" s="1"/>
  <c r="G26" i="48"/>
  <c r="D26" i="48"/>
  <c r="W25" i="48"/>
  <c r="V25" i="48"/>
  <c r="U25" i="48"/>
  <c r="S25" i="48"/>
  <c r="AA25" i="48" s="1"/>
  <c r="P25" i="48"/>
  <c r="X25" i="48" s="1"/>
  <c r="G25" i="48"/>
  <c r="R25" i="48" s="1"/>
  <c r="AC25" i="48" s="1"/>
  <c r="W24" i="48"/>
  <c r="S24" i="48"/>
  <c r="AA24" i="48" s="1"/>
  <c r="P24" i="48"/>
  <c r="X24" i="48" s="1"/>
  <c r="G24" i="48"/>
  <c r="R24" i="48" s="1"/>
  <c r="AC24" i="48" s="1"/>
  <c r="Z23" i="48"/>
  <c r="W23" i="48"/>
  <c r="V23" i="48"/>
  <c r="S23" i="48"/>
  <c r="AA23" i="48" s="1"/>
  <c r="P23" i="48"/>
  <c r="X23" i="48" s="1"/>
  <c r="G23" i="48"/>
  <c r="R23" i="48" s="1"/>
  <c r="AC23" i="48" s="1"/>
  <c r="Z22" i="48"/>
  <c r="W22" i="48"/>
  <c r="U22" i="48"/>
  <c r="S22" i="48"/>
  <c r="AA22" i="48" s="1"/>
  <c r="P22" i="48"/>
  <c r="X22" i="48" s="1"/>
  <c r="G22" i="48"/>
  <c r="R22" i="48" s="1"/>
  <c r="AC22" i="48" s="1"/>
  <c r="D22" i="48"/>
  <c r="Y21" i="48"/>
  <c r="R21" i="48"/>
  <c r="AC21" i="48" s="1"/>
  <c r="P21" i="48"/>
  <c r="W21" i="48" s="1"/>
  <c r="G21" i="48"/>
  <c r="P20" i="48"/>
  <c r="V20" i="48" s="1"/>
  <c r="G20" i="48"/>
  <c r="R20" i="48" s="1"/>
  <c r="AC20" i="48" s="1"/>
  <c r="X19" i="48"/>
  <c r="T19" i="48"/>
  <c r="R19" i="48"/>
  <c r="AC19" i="48" s="1"/>
  <c r="P19" i="48"/>
  <c r="U19" i="48" s="1"/>
  <c r="G19" i="48"/>
  <c r="W18" i="48"/>
  <c r="V18" i="48"/>
  <c r="R18" i="48"/>
  <c r="AC18" i="48" s="1"/>
  <c r="P18" i="48"/>
  <c r="T18" i="48" s="1"/>
  <c r="G18" i="48"/>
  <c r="D18" i="48"/>
  <c r="P17" i="48"/>
  <c r="S17" i="48" s="1"/>
  <c r="G17" i="48"/>
  <c r="R17" i="48" s="1"/>
  <c r="AC17" i="48" s="1"/>
  <c r="P16" i="48"/>
  <c r="U16" i="48" s="1"/>
  <c r="G16" i="48"/>
  <c r="R16" i="48" s="1"/>
  <c r="AC16" i="48" s="1"/>
  <c r="D16" i="48"/>
  <c r="U15" i="48"/>
  <c r="P15" i="48"/>
  <c r="Y15" i="48" s="1"/>
  <c r="G15" i="48"/>
  <c r="R15" i="48" s="1"/>
  <c r="AC15" i="48" s="1"/>
  <c r="D15" i="48"/>
  <c r="P14" i="48"/>
  <c r="Y14" i="48" s="1"/>
  <c r="G14" i="48"/>
  <c r="R14" i="48" s="1"/>
  <c r="AC14" i="48" s="1"/>
  <c r="D14" i="48"/>
  <c r="U13" i="48"/>
  <c r="P13" i="48"/>
  <c r="Y13" i="48" s="1"/>
  <c r="G13" i="48"/>
  <c r="R13" i="48" s="1"/>
  <c r="AC13" i="48" s="1"/>
  <c r="D13" i="48"/>
  <c r="Z12" i="48"/>
  <c r="P12" i="48"/>
  <c r="Y12" i="48" s="1"/>
  <c r="G12" i="48"/>
  <c r="R12" i="48" s="1"/>
  <c r="AC12" i="48" s="1"/>
  <c r="D12" i="48"/>
  <c r="U11" i="48"/>
  <c r="P11" i="48"/>
  <c r="Y11" i="48" s="1"/>
  <c r="G11" i="48"/>
  <c r="R11" i="48" s="1"/>
  <c r="AC11" i="48" s="1"/>
  <c r="D11" i="48"/>
  <c r="P10" i="48"/>
  <c r="Y10" i="48" s="1"/>
  <c r="G10" i="48"/>
  <c r="R10" i="48" s="1"/>
  <c r="AC10" i="48" s="1"/>
  <c r="D10" i="48"/>
  <c r="P9" i="48"/>
  <c r="X9" i="48" s="1"/>
  <c r="G9" i="48"/>
  <c r="R9" i="48" s="1"/>
  <c r="AC9" i="48" s="1"/>
  <c r="D9" i="48"/>
  <c r="X8" i="48"/>
  <c r="T8" i="48"/>
  <c r="P8" i="48"/>
  <c r="W8" i="48" s="1"/>
  <c r="G8" i="48"/>
  <c r="R8" i="48" s="1"/>
  <c r="AC8" i="48" s="1"/>
  <c r="D8" i="48"/>
  <c r="Z7" i="48"/>
  <c r="AK7" i="48" s="1"/>
  <c r="Y7" i="48"/>
  <c r="X7" i="48"/>
  <c r="W7" i="48"/>
  <c r="AH7" i="48" s="1"/>
  <c r="U7" i="48"/>
  <c r="AF7" i="48" s="1"/>
  <c r="T7" i="48"/>
  <c r="AE7" i="48" s="1"/>
  <c r="S7" i="48"/>
  <c r="AD7" i="48" s="1"/>
  <c r="AL7" i="48" s="1"/>
  <c r="P7" i="48"/>
  <c r="V7" i="48" s="1"/>
  <c r="G7" i="48"/>
  <c r="R7" i="48" s="1"/>
  <c r="AC7" i="48" s="1"/>
  <c r="D7" i="48"/>
  <c r="AE4" i="48"/>
  <c r="Z4" i="48"/>
  <c r="AK4" i="48" s="1"/>
  <c r="Y4" i="48"/>
  <c r="AJ4" i="48" s="1"/>
  <c r="X4" i="48"/>
  <c r="AI4" i="48" s="1"/>
  <c r="W4" i="48"/>
  <c r="AH4" i="48" s="1"/>
  <c r="V4" i="48"/>
  <c r="AG4" i="48" s="1"/>
  <c r="U4" i="48"/>
  <c r="AF4" i="48" s="1"/>
  <c r="T4" i="48"/>
  <c r="S4" i="48"/>
  <c r="AD4" i="48" s="1"/>
  <c r="R4" i="48"/>
  <c r="AC4" i="48" s="1"/>
  <c r="B4" i="48"/>
  <c r="D2" i="48"/>
  <c r="H2" i="48" s="1"/>
  <c r="D33" i="47"/>
  <c r="D25" i="47"/>
  <c r="D23" i="47"/>
  <c r="D22" i="47"/>
  <c r="D21" i="47"/>
  <c r="D20" i="47"/>
  <c r="D19" i="47"/>
  <c r="C99" i="47"/>
  <c r="C98" i="47"/>
  <c r="B79" i="47"/>
  <c r="B77" i="47"/>
  <c r="Y33" i="47"/>
  <c r="R33" i="47"/>
  <c r="AC33" i="47" s="1"/>
  <c r="P33" i="47"/>
  <c r="X33" i="47" s="1"/>
  <c r="G33" i="47"/>
  <c r="W32" i="47"/>
  <c r="P32" i="47"/>
  <c r="X32" i="47" s="1"/>
  <c r="G32" i="47"/>
  <c r="R32" i="47" s="1"/>
  <c r="AC32" i="47" s="1"/>
  <c r="D32" i="47"/>
  <c r="W31" i="47"/>
  <c r="P31" i="47"/>
  <c r="X31" i="47" s="1"/>
  <c r="G31" i="47"/>
  <c r="R31" i="47" s="1"/>
  <c r="AC31" i="47" s="1"/>
  <c r="R30" i="47"/>
  <c r="AC30" i="47" s="1"/>
  <c r="P30" i="47"/>
  <c r="X30" i="47" s="1"/>
  <c r="G30" i="47"/>
  <c r="D30" i="47"/>
  <c r="Y29" i="47"/>
  <c r="R29" i="47"/>
  <c r="AC29" i="47" s="1"/>
  <c r="P29" i="47"/>
  <c r="X29" i="47" s="1"/>
  <c r="G29" i="47"/>
  <c r="Y28" i="47"/>
  <c r="P28" i="47"/>
  <c r="X28" i="47" s="1"/>
  <c r="G28" i="47"/>
  <c r="R28" i="47" s="1"/>
  <c r="AC28" i="47" s="1"/>
  <c r="D28" i="47"/>
  <c r="P27" i="47"/>
  <c r="X27" i="47" s="1"/>
  <c r="G27" i="47"/>
  <c r="R27" i="47" s="1"/>
  <c r="AC27" i="47" s="1"/>
  <c r="W26" i="47"/>
  <c r="P26" i="47"/>
  <c r="X26" i="47" s="1"/>
  <c r="G26" i="47"/>
  <c r="R26" i="47" s="1"/>
  <c r="AC26" i="47" s="1"/>
  <c r="D26" i="47"/>
  <c r="R25" i="47"/>
  <c r="AC25" i="47" s="1"/>
  <c r="P25" i="47"/>
  <c r="X25" i="47" s="1"/>
  <c r="G25" i="47"/>
  <c r="R24" i="47"/>
  <c r="AC24" i="47" s="1"/>
  <c r="P24" i="47"/>
  <c r="X24" i="47" s="1"/>
  <c r="G24" i="47"/>
  <c r="D24" i="47"/>
  <c r="P23" i="47"/>
  <c r="X23" i="47" s="1"/>
  <c r="G23" i="47"/>
  <c r="R23" i="47" s="1"/>
  <c r="AC23" i="47" s="1"/>
  <c r="P22" i="47"/>
  <c r="X22" i="47" s="1"/>
  <c r="G22" i="47"/>
  <c r="R22" i="47" s="1"/>
  <c r="AC22" i="47" s="1"/>
  <c r="V21" i="47"/>
  <c r="P21" i="47"/>
  <c r="W21" i="47" s="1"/>
  <c r="G21" i="47"/>
  <c r="R21" i="47" s="1"/>
  <c r="AC21" i="47" s="1"/>
  <c r="W20" i="47"/>
  <c r="U20" i="47"/>
  <c r="T20" i="47"/>
  <c r="P20" i="47"/>
  <c r="X20" i="47" s="1"/>
  <c r="G20" i="47"/>
  <c r="R20" i="47" s="1"/>
  <c r="AC20" i="47" s="1"/>
  <c r="Y19" i="47"/>
  <c r="R19" i="47"/>
  <c r="AC19" i="47" s="1"/>
  <c r="P19" i="47"/>
  <c r="X19" i="47" s="1"/>
  <c r="G19" i="47"/>
  <c r="Z18" i="47"/>
  <c r="U18" i="47"/>
  <c r="T18" i="47"/>
  <c r="R18" i="47"/>
  <c r="AC18" i="47" s="1"/>
  <c r="P18" i="47"/>
  <c r="X18" i="47" s="1"/>
  <c r="G18" i="47"/>
  <c r="D18" i="47"/>
  <c r="Y17" i="47"/>
  <c r="R17" i="47"/>
  <c r="AC17" i="47" s="1"/>
  <c r="P17" i="47"/>
  <c r="Z17" i="47" s="1"/>
  <c r="G17" i="47"/>
  <c r="D17" i="47"/>
  <c r="P16" i="47"/>
  <c r="Z16" i="47" s="1"/>
  <c r="G16" i="47"/>
  <c r="R16" i="47" s="1"/>
  <c r="AC16" i="47" s="1"/>
  <c r="R15" i="47"/>
  <c r="AC15" i="47" s="1"/>
  <c r="P15" i="47"/>
  <c r="Z15" i="47" s="1"/>
  <c r="G15" i="47"/>
  <c r="D15" i="47"/>
  <c r="P14" i="47"/>
  <c r="Z14" i="47" s="1"/>
  <c r="G14" i="47"/>
  <c r="R14" i="47" s="1"/>
  <c r="AC14" i="47" s="1"/>
  <c r="W13" i="47"/>
  <c r="R13" i="47"/>
  <c r="AC13" i="47" s="1"/>
  <c r="P13" i="47"/>
  <c r="Z13" i="47" s="1"/>
  <c r="G13" i="47"/>
  <c r="D13" i="47"/>
  <c r="Z12" i="47"/>
  <c r="R12" i="47"/>
  <c r="AC12" i="47" s="1"/>
  <c r="P12" i="47"/>
  <c r="Y12" i="47" s="1"/>
  <c r="G12" i="47"/>
  <c r="Z11" i="47"/>
  <c r="V11" i="47"/>
  <c r="R11" i="47"/>
  <c r="AC11" i="47" s="1"/>
  <c r="P11" i="47"/>
  <c r="Y11" i="47" s="1"/>
  <c r="G11" i="47"/>
  <c r="D11" i="47"/>
  <c r="Z10" i="47"/>
  <c r="V10" i="47"/>
  <c r="P10" i="47"/>
  <c r="Y10" i="47" s="1"/>
  <c r="G10" i="47"/>
  <c r="R10" i="47" s="1"/>
  <c r="AC10" i="47" s="1"/>
  <c r="W9" i="47"/>
  <c r="V9" i="47"/>
  <c r="P9" i="47"/>
  <c r="Y9" i="47" s="1"/>
  <c r="G9" i="47"/>
  <c r="R9" i="47" s="1"/>
  <c r="AC9" i="47" s="1"/>
  <c r="D9" i="47"/>
  <c r="P8" i="47"/>
  <c r="Y8" i="47" s="1"/>
  <c r="G8" i="47"/>
  <c r="R8" i="47" s="1"/>
  <c r="AC8" i="47" s="1"/>
  <c r="D8" i="47"/>
  <c r="Z7" i="47"/>
  <c r="R7" i="47"/>
  <c r="AC7" i="47" s="1"/>
  <c r="P7" i="47"/>
  <c r="W7" i="47" s="1"/>
  <c r="G7" i="47"/>
  <c r="Z4" i="47"/>
  <c r="AK4" i="47" s="1"/>
  <c r="Y4" i="47"/>
  <c r="AJ4" i="47" s="1"/>
  <c r="X4" i="47"/>
  <c r="AI4" i="47" s="1"/>
  <c r="W4" i="47"/>
  <c r="AH4" i="47" s="1"/>
  <c r="V4" i="47"/>
  <c r="AG4" i="47" s="1"/>
  <c r="U4" i="47"/>
  <c r="AF4" i="47" s="1"/>
  <c r="T4" i="47"/>
  <c r="AE4" i="47" s="1"/>
  <c r="S4" i="47"/>
  <c r="AD4" i="47" s="1"/>
  <c r="R4" i="47"/>
  <c r="AC4" i="47" s="1"/>
  <c r="D2" i="47"/>
  <c r="H2" i="47" s="1"/>
  <c r="C99" i="46"/>
  <c r="C98" i="46"/>
  <c r="B79" i="46"/>
  <c r="B78" i="46"/>
  <c r="B77" i="46"/>
  <c r="R33" i="46"/>
  <c r="AC33" i="46" s="1"/>
  <c r="P33" i="46"/>
  <c r="X33" i="46" s="1"/>
  <c r="G33" i="46"/>
  <c r="D33" i="46"/>
  <c r="P32" i="46"/>
  <c r="X32" i="46" s="1"/>
  <c r="G32" i="46"/>
  <c r="R32" i="46" s="1"/>
  <c r="AC32" i="46" s="1"/>
  <c r="D32" i="46"/>
  <c r="Y31" i="46"/>
  <c r="R31" i="46"/>
  <c r="AC31" i="46" s="1"/>
  <c r="P31" i="46"/>
  <c r="X31" i="46" s="1"/>
  <c r="G31" i="46"/>
  <c r="D31" i="46"/>
  <c r="Y30" i="46"/>
  <c r="V30" i="46"/>
  <c r="R30" i="46"/>
  <c r="AC30" i="46" s="1"/>
  <c r="P30" i="46"/>
  <c r="X30" i="46" s="1"/>
  <c r="G30" i="46"/>
  <c r="D30" i="46"/>
  <c r="P29" i="46"/>
  <c r="X29" i="46" s="1"/>
  <c r="G29" i="46"/>
  <c r="R29" i="46" s="1"/>
  <c r="AC29" i="46" s="1"/>
  <c r="D29" i="46"/>
  <c r="R28" i="46"/>
  <c r="AC28" i="46" s="1"/>
  <c r="P28" i="46"/>
  <c r="X28" i="46" s="1"/>
  <c r="G28" i="46"/>
  <c r="D28" i="46"/>
  <c r="V27" i="46"/>
  <c r="R27" i="46"/>
  <c r="AC27" i="46" s="1"/>
  <c r="P27" i="46"/>
  <c r="X27" i="46" s="1"/>
  <c r="G27" i="46"/>
  <c r="D27" i="46"/>
  <c r="V26" i="46"/>
  <c r="U26" i="46"/>
  <c r="P26" i="46"/>
  <c r="X26" i="46" s="1"/>
  <c r="G26" i="46"/>
  <c r="R26" i="46" s="1"/>
  <c r="AC26" i="46" s="1"/>
  <c r="D26" i="46"/>
  <c r="R25" i="46"/>
  <c r="AC25" i="46" s="1"/>
  <c r="P25" i="46"/>
  <c r="X25" i="46" s="1"/>
  <c r="G25" i="46"/>
  <c r="D25" i="46"/>
  <c r="U24" i="46"/>
  <c r="P24" i="46"/>
  <c r="X24" i="46" s="1"/>
  <c r="G24" i="46"/>
  <c r="R24" i="46" s="1"/>
  <c r="AC24" i="46" s="1"/>
  <c r="D24" i="46"/>
  <c r="V23" i="46"/>
  <c r="P23" i="46"/>
  <c r="X23" i="46" s="1"/>
  <c r="G23" i="46"/>
  <c r="R23" i="46" s="1"/>
  <c r="AC23" i="46" s="1"/>
  <c r="D23" i="46"/>
  <c r="P22" i="46"/>
  <c r="X22" i="46" s="1"/>
  <c r="G22" i="46"/>
  <c r="R22" i="46" s="1"/>
  <c r="AC22" i="46" s="1"/>
  <c r="D22" i="46"/>
  <c r="P21" i="46"/>
  <c r="W21" i="46" s="1"/>
  <c r="G21" i="46"/>
  <c r="R21" i="46" s="1"/>
  <c r="AC21" i="46" s="1"/>
  <c r="D21" i="46"/>
  <c r="Z20" i="46"/>
  <c r="P20" i="46"/>
  <c r="W20" i="46" s="1"/>
  <c r="G20" i="46"/>
  <c r="R20" i="46" s="1"/>
  <c r="AC20" i="46" s="1"/>
  <c r="D20" i="46"/>
  <c r="R19" i="46"/>
  <c r="AC19" i="46" s="1"/>
  <c r="P19" i="46"/>
  <c r="U19" i="46" s="1"/>
  <c r="G19" i="46"/>
  <c r="D19" i="46"/>
  <c r="P18" i="46"/>
  <c r="T18" i="46" s="1"/>
  <c r="G18" i="46"/>
  <c r="R18" i="46" s="1"/>
  <c r="AC18" i="46" s="1"/>
  <c r="D18" i="46"/>
  <c r="P17" i="46"/>
  <c r="S17" i="46" s="1"/>
  <c r="G17" i="46"/>
  <c r="R17" i="46" s="1"/>
  <c r="AC17" i="46" s="1"/>
  <c r="D17" i="46"/>
  <c r="U16" i="46"/>
  <c r="P16" i="46"/>
  <c r="Y16" i="46" s="1"/>
  <c r="G16" i="46"/>
  <c r="R16" i="46" s="1"/>
  <c r="AC16" i="46" s="1"/>
  <c r="D16" i="46"/>
  <c r="V15" i="46"/>
  <c r="R15" i="46"/>
  <c r="AC15" i="46" s="1"/>
  <c r="P15" i="46"/>
  <c r="X15" i="46" s="1"/>
  <c r="G15" i="46"/>
  <c r="D15" i="46"/>
  <c r="P14" i="46"/>
  <c r="X14" i="46" s="1"/>
  <c r="G14" i="46"/>
  <c r="R14" i="46" s="1"/>
  <c r="AC14" i="46" s="1"/>
  <c r="D14" i="46"/>
  <c r="Y13" i="46"/>
  <c r="R13" i="46"/>
  <c r="AC13" i="46" s="1"/>
  <c r="P13" i="46"/>
  <c r="X13" i="46" s="1"/>
  <c r="G13" i="46"/>
  <c r="D13" i="46"/>
  <c r="Z12" i="46"/>
  <c r="W12" i="46"/>
  <c r="T12" i="46"/>
  <c r="P12" i="46"/>
  <c r="X12" i="46" s="1"/>
  <c r="G12" i="46"/>
  <c r="R12" i="46" s="1"/>
  <c r="AC12" i="46" s="1"/>
  <c r="D12" i="46"/>
  <c r="Y11" i="46"/>
  <c r="V11" i="46"/>
  <c r="P11" i="46"/>
  <c r="X11" i="46" s="1"/>
  <c r="G11" i="46"/>
  <c r="R11" i="46" s="1"/>
  <c r="AC11" i="46" s="1"/>
  <c r="D11" i="46"/>
  <c r="P10" i="46"/>
  <c r="X10" i="46" s="1"/>
  <c r="G10" i="46"/>
  <c r="R10" i="46" s="1"/>
  <c r="AC10" i="46" s="1"/>
  <c r="D10" i="46"/>
  <c r="Z9" i="46"/>
  <c r="T9" i="46"/>
  <c r="R9" i="46"/>
  <c r="AC9" i="46" s="1"/>
  <c r="P9" i="46"/>
  <c r="X9" i="46" s="1"/>
  <c r="G9" i="46"/>
  <c r="D9" i="46"/>
  <c r="R8" i="46"/>
  <c r="AC8" i="46" s="1"/>
  <c r="P8" i="46"/>
  <c r="X8" i="46" s="1"/>
  <c r="G8" i="46"/>
  <c r="D8" i="46"/>
  <c r="P7" i="46"/>
  <c r="Z7" i="46" s="1"/>
  <c r="G7" i="46"/>
  <c r="R7" i="46" s="1"/>
  <c r="AC7" i="46" s="1"/>
  <c r="D7" i="46"/>
  <c r="AK4" i="46"/>
  <c r="AC4" i="46"/>
  <c r="Y4" i="46"/>
  <c r="AJ4" i="46" s="1"/>
  <c r="X4" i="46"/>
  <c r="AI4" i="46" s="1"/>
  <c r="W4" i="46"/>
  <c r="AH4" i="46" s="1"/>
  <c r="V4" i="46"/>
  <c r="AG4" i="46" s="1"/>
  <c r="U4" i="46"/>
  <c r="AF4" i="46" s="1"/>
  <c r="T4" i="46"/>
  <c r="AE4" i="46" s="1"/>
  <c r="S4" i="46"/>
  <c r="AD4" i="46" s="1"/>
  <c r="R4" i="46"/>
  <c r="B4" i="46"/>
  <c r="D2" i="46"/>
  <c r="H2" i="46" s="1"/>
  <c r="C99" i="45"/>
  <c r="C98" i="45"/>
  <c r="B79" i="45"/>
  <c r="B78" i="45"/>
  <c r="B77" i="45"/>
  <c r="P33" i="45"/>
  <c r="V33" i="45" s="1"/>
  <c r="G33" i="45"/>
  <c r="R33" i="45" s="1"/>
  <c r="AC33" i="45" s="1"/>
  <c r="D33" i="45"/>
  <c r="T32" i="45"/>
  <c r="P32" i="45"/>
  <c r="V32" i="45" s="1"/>
  <c r="G32" i="45"/>
  <c r="R32" i="45" s="1"/>
  <c r="AC32" i="45" s="1"/>
  <c r="D32" i="45"/>
  <c r="X31" i="45"/>
  <c r="W31" i="45"/>
  <c r="P31" i="45"/>
  <c r="V31" i="45" s="1"/>
  <c r="G31" i="45"/>
  <c r="R31" i="45" s="1"/>
  <c r="AC31" i="45" s="1"/>
  <c r="D31" i="45"/>
  <c r="P30" i="45"/>
  <c r="V30" i="45" s="1"/>
  <c r="G30" i="45"/>
  <c r="R30" i="45" s="1"/>
  <c r="AC30" i="45" s="1"/>
  <c r="D30" i="45"/>
  <c r="X29" i="45"/>
  <c r="P29" i="45"/>
  <c r="V29" i="45" s="1"/>
  <c r="G29" i="45"/>
  <c r="R29" i="45" s="1"/>
  <c r="AC29" i="45" s="1"/>
  <c r="D29" i="45"/>
  <c r="P28" i="45"/>
  <c r="V28" i="45" s="1"/>
  <c r="G28" i="45"/>
  <c r="R28" i="45" s="1"/>
  <c r="AC28" i="45" s="1"/>
  <c r="D28" i="45"/>
  <c r="P27" i="45"/>
  <c r="V27" i="45" s="1"/>
  <c r="G27" i="45"/>
  <c r="R27" i="45" s="1"/>
  <c r="AC27" i="45" s="1"/>
  <c r="D27" i="45"/>
  <c r="P26" i="45"/>
  <c r="V26" i="45" s="1"/>
  <c r="G26" i="45"/>
  <c r="R26" i="45" s="1"/>
  <c r="AC26" i="45" s="1"/>
  <c r="D26" i="45"/>
  <c r="Z25" i="45"/>
  <c r="X25" i="45"/>
  <c r="U25" i="45"/>
  <c r="P25" i="45"/>
  <c r="V25" i="45" s="1"/>
  <c r="G25" i="45"/>
  <c r="R25" i="45" s="1"/>
  <c r="AC25" i="45" s="1"/>
  <c r="D25" i="45"/>
  <c r="P24" i="45"/>
  <c r="V24" i="45" s="1"/>
  <c r="G24" i="45"/>
  <c r="R24" i="45" s="1"/>
  <c r="AC24" i="45" s="1"/>
  <c r="D24" i="45"/>
  <c r="X23" i="45"/>
  <c r="P23" i="45"/>
  <c r="V23" i="45" s="1"/>
  <c r="G23" i="45"/>
  <c r="R23" i="45" s="1"/>
  <c r="AC23" i="45" s="1"/>
  <c r="D23" i="45"/>
  <c r="X22" i="45"/>
  <c r="P22" i="45"/>
  <c r="V22" i="45" s="1"/>
  <c r="G22" i="45"/>
  <c r="R22" i="45" s="1"/>
  <c r="AC22" i="45" s="1"/>
  <c r="D22" i="45"/>
  <c r="P21" i="45"/>
  <c r="U21" i="45" s="1"/>
  <c r="G21" i="45"/>
  <c r="R21" i="45" s="1"/>
  <c r="AC21" i="45" s="1"/>
  <c r="D21" i="45"/>
  <c r="R20" i="45"/>
  <c r="AC20" i="45" s="1"/>
  <c r="P20" i="45"/>
  <c r="T20" i="45" s="1"/>
  <c r="G20" i="45"/>
  <c r="D20" i="45"/>
  <c r="U19" i="45"/>
  <c r="R19" i="45"/>
  <c r="AC19" i="45" s="1"/>
  <c r="P19" i="45"/>
  <c r="S19" i="45" s="1"/>
  <c r="G19" i="45"/>
  <c r="D19" i="45"/>
  <c r="W18" i="45"/>
  <c r="T18" i="45"/>
  <c r="S18" i="45"/>
  <c r="P18" i="45"/>
  <c r="Z18" i="45" s="1"/>
  <c r="G18" i="45"/>
  <c r="R18" i="45" s="1"/>
  <c r="AC18" i="45" s="1"/>
  <c r="D18" i="45"/>
  <c r="V17" i="45"/>
  <c r="U17" i="45"/>
  <c r="R17" i="45"/>
  <c r="AC17" i="45" s="1"/>
  <c r="P17" i="45"/>
  <c r="Z17" i="45" s="1"/>
  <c r="G17" i="45"/>
  <c r="D17" i="45"/>
  <c r="U16" i="45"/>
  <c r="R16" i="45"/>
  <c r="AC16" i="45" s="1"/>
  <c r="P16" i="45"/>
  <c r="Z16" i="45" s="1"/>
  <c r="G16" i="45"/>
  <c r="D16" i="45"/>
  <c r="P15" i="45"/>
  <c r="Z15" i="45" s="1"/>
  <c r="G15" i="45"/>
  <c r="R15" i="45" s="1"/>
  <c r="AC15" i="45" s="1"/>
  <c r="D15" i="45"/>
  <c r="S14" i="45"/>
  <c r="P14" i="45"/>
  <c r="Z14" i="45" s="1"/>
  <c r="G14" i="45"/>
  <c r="R14" i="45" s="1"/>
  <c r="AC14" i="45" s="1"/>
  <c r="D14" i="45"/>
  <c r="P13" i="45"/>
  <c r="Z13" i="45" s="1"/>
  <c r="G13" i="45"/>
  <c r="R13" i="45" s="1"/>
  <c r="AC13" i="45" s="1"/>
  <c r="D13" i="45"/>
  <c r="P12" i="45"/>
  <c r="Z12" i="45" s="1"/>
  <c r="G12" i="45"/>
  <c r="R12" i="45" s="1"/>
  <c r="AC12" i="45" s="1"/>
  <c r="D12" i="45"/>
  <c r="P11" i="45"/>
  <c r="Z11" i="45" s="1"/>
  <c r="G11" i="45"/>
  <c r="R11" i="45" s="1"/>
  <c r="AC11" i="45" s="1"/>
  <c r="D11" i="45"/>
  <c r="T10" i="45"/>
  <c r="P10" i="45"/>
  <c r="Y10" i="45" s="1"/>
  <c r="G10" i="45"/>
  <c r="R10" i="45" s="1"/>
  <c r="AC10" i="45" s="1"/>
  <c r="D10" i="45"/>
  <c r="P9" i="45"/>
  <c r="Y9" i="45" s="1"/>
  <c r="G9" i="45"/>
  <c r="R9" i="45" s="1"/>
  <c r="AC9" i="45" s="1"/>
  <c r="D9" i="45"/>
  <c r="T8" i="45"/>
  <c r="S8" i="45"/>
  <c r="AD8" i="45" s="1"/>
  <c r="AL8" i="45" s="1"/>
  <c r="P8" i="45"/>
  <c r="Y8" i="45" s="1"/>
  <c r="G8" i="45"/>
  <c r="R8" i="45" s="1"/>
  <c r="AC8" i="45" s="1"/>
  <c r="D8" i="45"/>
  <c r="P7" i="45"/>
  <c r="Z7" i="45" s="1"/>
  <c r="G7" i="45"/>
  <c r="R7" i="45" s="1"/>
  <c r="AC7" i="45" s="1"/>
  <c r="D7" i="45"/>
  <c r="AE4" i="45"/>
  <c r="Z4" i="45"/>
  <c r="AK4" i="45" s="1"/>
  <c r="Y4" i="45"/>
  <c r="AJ4" i="45" s="1"/>
  <c r="X4" i="45"/>
  <c r="AI4" i="45" s="1"/>
  <c r="W4" i="45"/>
  <c r="AH4" i="45" s="1"/>
  <c r="V4" i="45"/>
  <c r="AG4" i="45" s="1"/>
  <c r="U4" i="45"/>
  <c r="AF4" i="45" s="1"/>
  <c r="T4" i="45"/>
  <c r="S4" i="45"/>
  <c r="AD4" i="45" s="1"/>
  <c r="R4" i="45"/>
  <c r="AC4" i="45" s="1"/>
  <c r="B4" i="45"/>
  <c r="D2" i="45"/>
  <c r="H2" i="45" s="1"/>
  <c r="D33" i="44"/>
  <c r="D32" i="44"/>
  <c r="D31" i="44"/>
  <c r="D27" i="44"/>
  <c r="D25" i="44"/>
  <c r="D19" i="44"/>
  <c r="D13" i="44"/>
  <c r="D10" i="44"/>
  <c r="D8" i="44"/>
  <c r="D14" i="44"/>
  <c r="C99" i="44"/>
  <c r="X33" i="44"/>
  <c r="P33" i="44"/>
  <c r="W33" i="44" s="1"/>
  <c r="G33" i="44"/>
  <c r="R33" i="44" s="1"/>
  <c r="AC33" i="44" s="1"/>
  <c r="P32" i="44"/>
  <c r="W32" i="44" s="1"/>
  <c r="G32" i="44"/>
  <c r="R32" i="44" s="1"/>
  <c r="AC32" i="44" s="1"/>
  <c r="P31" i="44"/>
  <c r="W31" i="44" s="1"/>
  <c r="G31" i="44"/>
  <c r="R31" i="44" s="1"/>
  <c r="AC31" i="44" s="1"/>
  <c r="R30" i="44"/>
  <c r="AC30" i="44" s="1"/>
  <c r="P30" i="44"/>
  <c r="W30" i="44" s="1"/>
  <c r="G30" i="44"/>
  <c r="P29" i="44"/>
  <c r="W29" i="44" s="1"/>
  <c r="G29" i="44"/>
  <c r="R29" i="44" s="1"/>
  <c r="AC29" i="44" s="1"/>
  <c r="R28" i="44"/>
  <c r="AC28" i="44" s="1"/>
  <c r="P28" i="44"/>
  <c r="W28" i="44" s="1"/>
  <c r="G28" i="44"/>
  <c r="X27" i="44"/>
  <c r="R27" i="44"/>
  <c r="AC27" i="44" s="1"/>
  <c r="P27" i="44"/>
  <c r="W27" i="44" s="1"/>
  <c r="G27" i="44"/>
  <c r="R26" i="44"/>
  <c r="AC26" i="44" s="1"/>
  <c r="P26" i="44"/>
  <c r="W26" i="44" s="1"/>
  <c r="G26" i="44"/>
  <c r="R25" i="44"/>
  <c r="AC25" i="44" s="1"/>
  <c r="P25" i="44"/>
  <c r="W25" i="44" s="1"/>
  <c r="G25" i="44"/>
  <c r="X24" i="44"/>
  <c r="P24" i="44"/>
  <c r="W24" i="44" s="1"/>
  <c r="G24" i="44"/>
  <c r="R24" i="44" s="1"/>
  <c r="AC24" i="44" s="1"/>
  <c r="D24" i="44"/>
  <c r="R23" i="44"/>
  <c r="AC23" i="44" s="1"/>
  <c r="P23" i="44"/>
  <c r="W23" i="44" s="1"/>
  <c r="G23" i="44"/>
  <c r="P22" i="44"/>
  <c r="W22" i="44" s="1"/>
  <c r="G22" i="44"/>
  <c r="R22" i="44" s="1"/>
  <c r="AC22" i="44" s="1"/>
  <c r="R21" i="44"/>
  <c r="AC21" i="44" s="1"/>
  <c r="P21" i="44"/>
  <c r="V21" i="44" s="1"/>
  <c r="C98" i="44"/>
  <c r="G21" i="44"/>
  <c r="P20" i="44"/>
  <c r="V20" i="44" s="1"/>
  <c r="G20" i="44"/>
  <c r="R20" i="44" s="1"/>
  <c r="AC20" i="44" s="1"/>
  <c r="P19" i="44"/>
  <c r="S19" i="44" s="1"/>
  <c r="G19" i="44"/>
  <c r="R19" i="44" s="1"/>
  <c r="AC19" i="44" s="1"/>
  <c r="P18" i="44"/>
  <c r="Z18" i="44" s="1"/>
  <c r="G18" i="44"/>
  <c r="R18" i="44" s="1"/>
  <c r="AC18" i="44" s="1"/>
  <c r="P17" i="44"/>
  <c r="Z17" i="44" s="1"/>
  <c r="G17" i="44"/>
  <c r="R17" i="44" s="1"/>
  <c r="AC17" i="44" s="1"/>
  <c r="P16" i="44"/>
  <c r="Z16" i="44" s="1"/>
  <c r="G16" i="44"/>
  <c r="R16" i="44" s="1"/>
  <c r="AC16" i="44" s="1"/>
  <c r="P15" i="44"/>
  <c r="W15" i="44" s="1"/>
  <c r="G15" i="44"/>
  <c r="R15" i="44" s="1"/>
  <c r="AC15" i="44" s="1"/>
  <c r="P14" i="44"/>
  <c r="G14" i="44"/>
  <c r="R14" i="44" s="1"/>
  <c r="AC14" i="44" s="1"/>
  <c r="P13" i="44"/>
  <c r="W13" i="44" s="1"/>
  <c r="G13" i="44"/>
  <c r="R13" i="44" s="1"/>
  <c r="AC13" i="44" s="1"/>
  <c r="P12" i="44"/>
  <c r="X12" i="44" s="1"/>
  <c r="G12" i="44"/>
  <c r="R12" i="44" s="1"/>
  <c r="AC12" i="44" s="1"/>
  <c r="P11" i="44"/>
  <c r="W11" i="44" s="1"/>
  <c r="G11" i="44"/>
  <c r="R11" i="44" s="1"/>
  <c r="AC11" i="44" s="1"/>
  <c r="P10" i="44"/>
  <c r="G10" i="44"/>
  <c r="R10" i="44" s="1"/>
  <c r="AC10" i="44" s="1"/>
  <c r="P9" i="44"/>
  <c r="W9" i="44" s="1"/>
  <c r="G9" i="44"/>
  <c r="R9" i="44" s="1"/>
  <c r="AC9" i="44" s="1"/>
  <c r="P8" i="44"/>
  <c r="G8" i="44"/>
  <c r="R8" i="44" s="1"/>
  <c r="AC8" i="44" s="1"/>
  <c r="R7" i="44"/>
  <c r="AC7" i="44" s="1"/>
  <c r="P7" i="44"/>
  <c r="W7" i="44" s="1"/>
  <c r="G7" i="44"/>
  <c r="AH4" i="44"/>
  <c r="AD4" i="44"/>
  <c r="Z4" i="44"/>
  <c r="AK4" i="44" s="1"/>
  <c r="Y4" i="44"/>
  <c r="AJ4" i="44" s="1"/>
  <c r="X4" i="44"/>
  <c r="AI4" i="44" s="1"/>
  <c r="W4" i="44"/>
  <c r="V4" i="44"/>
  <c r="AG4" i="44" s="1"/>
  <c r="U4" i="44"/>
  <c r="AF4" i="44" s="1"/>
  <c r="T4" i="44"/>
  <c r="AE4" i="44" s="1"/>
  <c r="S4" i="44"/>
  <c r="R4" i="44"/>
  <c r="AC4" i="44" s="1"/>
  <c r="D2" i="44"/>
  <c r="H2" i="44" s="1"/>
  <c r="Q19" i="2"/>
  <c r="Z28" i="53" l="1"/>
  <c r="AB28" i="53"/>
  <c r="Y28" i="53"/>
  <c r="Z10" i="45"/>
  <c r="T16" i="45"/>
  <c r="Z22" i="45"/>
  <c r="W25" i="45"/>
  <c r="Z29" i="45"/>
  <c r="Z13" i="46"/>
  <c r="Y20" i="47"/>
  <c r="Y26" i="47"/>
  <c r="W29" i="47"/>
  <c r="Y31" i="47"/>
  <c r="S10" i="48"/>
  <c r="V11" i="48"/>
  <c r="S14" i="48"/>
  <c r="V15" i="48"/>
  <c r="V19" i="48"/>
  <c r="Z21" i="48"/>
  <c r="U24" i="48"/>
  <c r="Z25" i="48"/>
  <c r="U29" i="48"/>
  <c r="Z30" i="48"/>
  <c r="S7" i="49"/>
  <c r="U16" i="49"/>
  <c r="U25" i="49"/>
  <c r="AF25" i="49" s="1"/>
  <c r="W26" i="49"/>
  <c r="U29" i="49"/>
  <c r="AF29" i="49" s="1"/>
  <c r="Y30" i="49"/>
  <c r="AJ30" i="49" s="1"/>
  <c r="Z7" i="50"/>
  <c r="X15" i="50"/>
  <c r="V15" i="50"/>
  <c r="T24" i="50"/>
  <c r="W10" i="51"/>
  <c r="V10" i="51"/>
  <c r="U10" i="51"/>
  <c r="T10" i="51"/>
  <c r="S10" i="51"/>
  <c r="AD10" i="51" s="1"/>
  <c r="AL10" i="51" s="1"/>
  <c r="Z10" i="51"/>
  <c r="Y8" i="52"/>
  <c r="Z8" i="52"/>
  <c r="AK8" i="52" s="1"/>
  <c r="T8" i="52"/>
  <c r="S8" i="52"/>
  <c r="AD8" i="52" s="1"/>
  <c r="AL8" i="52" s="1"/>
  <c r="Y11" i="52"/>
  <c r="T11" i="52"/>
  <c r="V25" i="52"/>
  <c r="X25" i="52"/>
  <c r="U25" i="52"/>
  <c r="AK31" i="60"/>
  <c r="T8" i="46"/>
  <c r="Y27" i="46"/>
  <c r="V8" i="47"/>
  <c r="V14" i="47"/>
  <c r="Z20" i="47"/>
  <c r="T10" i="48"/>
  <c r="W11" i="48"/>
  <c r="T14" i="48"/>
  <c r="W15" i="48"/>
  <c r="W19" i="48"/>
  <c r="V24" i="48"/>
  <c r="V29" i="48"/>
  <c r="AA14" i="49"/>
  <c r="Z21" i="49"/>
  <c r="V25" i="49"/>
  <c r="AG25" i="49" s="1"/>
  <c r="Y26" i="49"/>
  <c r="AG29" i="49"/>
  <c r="AK30" i="49"/>
  <c r="AF32" i="49"/>
  <c r="Y24" i="50"/>
  <c r="X27" i="50"/>
  <c r="Y27" i="50"/>
  <c r="W27" i="50"/>
  <c r="T27" i="50"/>
  <c r="AM19" i="57"/>
  <c r="W8" i="47"/>
  <c r="U10" i="48"/>
  <c r="AF10" i="48" s="1"/>
  <c r="Z11" i="48"/>
  <c r="U14" i="48"/>
  <c r="AF14" i="48" s="1"/>
  <c r="Z15" i="48"/>
  <c r="AF7" i="49"/>
  <c r="Z26" i="49"/>
  <c r="X28" i="49"/>
  <c r="Y28" i="49"/>
  <c r="AH29" i="49"/>
  <c r="AD7" i="51"/>
  <c r="AL7" i="51" s="1"/>
  <c r="AA7" i="51"/>
  <c r="AC15" i="59"/>
  <c r="AK23" i="67"/>
  <c r="AM23" i="67"/>
  <c r="AC23" i="67"/>
  <c r="AF23" i="67"/>
  <c r="AN23" i="67" s="1"/>
  <c r="AH23" i="67"/>
  <c r="AG23" i="67"/>
  <c r="AI23" i="67"/>
  <c r="AL20" i="59"/>
  <c r="AC20" i="59"/>
  <c r="AG20" i="59"/>
  <c r="V8" i="46"/>
  <c r="Z8" i="45"/>
  <c r="AK8" i="45" s="1"/>
  <c r="V18" i="45"/>
  <c r="E78" i="45"/>
  <c r="U28" i="45"/>
  <c r="X32" i="45"/>
  <c r="W8" i="46"/>
  <c r="V12" i="46"/>
  <c r="Z16" i="46"/>
  <c r="Y23" i="46"/>
  <c r="U30" i="46"/>
  <c r="Z8" i="47"/>
  <c r="W10" i="47"/>
  <c r="V12" i="47"/>
  <c r="U17" i="47"/>
  <c r="U19" i="47"/>
  <c r="V10" i="48"/>
  <c r="S13" i="48"/>
  <c r="V14" i="48"/>
  <c r="S18" i="48"/>
  <c r="Y19" i="48"/>
  <c r="U23" i="48"/>
  <c r="Z24" i="48"/>
  <c r="Z29" i="48"/>
  <c r="V7" i="49"/>
  <c r="AH8" i="49"/>
  <c r="S12" i="49"/>
  <c r="AD12" i="49" s="1"/>
  <c r="AL12" i="49" s="1"/>
  <c r="T19" i="49"/>
  <c r="AA19" i="49" s="1"/>
  <c r="S24" i="49"/>
  <c r="Y25" i="49"/>
  <c r="AJ25" i="49" s="1"/>
  <c r="S28" i="49"/>
  <c r="Y29" i="49"/>
  <c r="AJ29" i="49" s="1"/>
  <c r="X8" i="50"/>
  <c r="Z8" i="50"/>
  <c r="V8" i="50"/>
  <c r="U8" i="50"/>
  <c r="X10" i="50"/>
  <c r="Y10" i="50"/>
  <c r="V10" i="50"/>
  <c r="U10" i="50"/>
  <c r="Z14" i="51"/>
  <c r="W14" i="51"/>
  <c r="V14" i="51"/>
  <c r="T14" i="51"/>
  <c r="S14" i="51"/>
  <c r="X31" i="51"/>
  <c r="Y31" i="51"/>
  <c r="W31" i="51"/>
  <c r="V31" i="51"/>
  <c r="AK32" i="66"/>
  <c r="AJ32" i="66"/>
  <c r="AC19" i="62"/>
  <c r="AD29" i="49"/>
  <c r="AL29" i="49" s="1"/>
  <c r="AA29" i="49"/>
  <c r="W28" i="45"/>
  <c r="Z32" i="45"/>
  <c r="Z8" i="46"/>
  <c r="U32" i="46"/>
  <c r="W10" i="48"/>
  <c r="T13" i="48"/>
  <c r="W14" i="48"/>
  <c r="Z19" i="48"/>
  <c r="S27" i="48"/>
  <c r="AA27" i="48" s="1"/>
  <c r="S32" i="48"/>
  <c r="AA32" i="48" s="1"/>
  <c r="W7" i="49"/>
  <c r="S9" i="49"/>
  <c r="T12" i="49"/>
  <c r="U24" i="49"/>
  <c r="Z25" i="49"/>
  <c r="AK25" i="49" s="1"/>
  <c r="U28" i="49"/>
  <c r="AF28" i="49" s="1"/>
  <c r="Z29" i="49"/>
  <c r="AK29" i="49" s="1"/>
  <c r="Z10" i="50"/>
  <c r="X13" i="50"/>
  <c r="U13" i="50"/>
  <c r="X22" i="50"/>
  <c r="Y22" i="50"/>
  <c r="T22" i="50"/>
  <c r="X25" i="50"/>
  <c r="Y25" i="50"/>
  <c r="W25" i="50"/>
  <c r="T25" i="50"/>
  <c r="X33" i="50"/>
  <c r="Y33" i="50"/>
  <c r="W33" i="50"/>
  <c r="T33" i="50"/>
  <c r="AE7" i="51"/>
  <c r="AD9" i="51"/>
  <c r="AL9" i="51" s="1"/>
  <c r="U14" i="51"/>
  <c r="X7" i="53"/>
  <c r="AA7" i="53"/>
  <c r="AG20" i="67"/>
  <c r="AC20" i="67"/>
  <c r="AF20" i="67"/>
  <c r="AH20" i="67"/>
  <c r="AJ20" i="67"/>
  <c r="AI20" i="67"/>
  <c r="Z10" i="48"/>
  <c r="Z14" i="48"/>
  <c r="AI7" i="49"/>
  <c r="AA25" i="49"/>
  <c r="AG28" i="49"/>
  <c r="X31" i="49"/>
  <c r="Z31" i="49"/>
  <c r="V31" i="49"/>
  <c r="S31" i="49"/>
  <c r="AF7" i="51"/>
  <c r="V29" i="52"/>
  <c r="Z29" i="52"/>
  <c r="Y29" i="52"/>
  <c r="X29" i="52"/>
  <c r="W29" i="52"/>
  <c r="U29" i="52"/>
  <c r="V32" i="52"/>
  <c r="Z32" i="52"/>
  <c r="Y32" i="52"/>
  <c r="X32" i="52"/>
  <c r="W32" i="52"/>
  <c r="U32" i="52"/>
  <c r="AL10" i="56"/>
  <c r="AJ10" i="56"/>
  <c r="AI10" i="56"/>
  <c r="AH10" i="56"/>
  <c r="AM10" i="56"/>
  <c r="AK10" i="56"/>
  <c r="AF10" i="56"/>
  <c r="AN10" i="56" s="1"/>
  <c r="AG10" i="56"/>
  <c r="S15" i="45"/>
  <c r="S17" i="45"/>
  <c r="T26" i="45"/>
  <c r="Z28" i="45"/>
  <c r="U28" i="46"/>
  <c r="V7" i="47"/>
  <c r="V15" i="47"/>
  <c r="W25" i="47"/>
  <c r="W30" i="47"/>
  <c r="Y32" i="47"/>
  <c r="S12" i="48"/>
  <c r="V13" i="48"/>
  <c r="T16" i="48"/>
  <c r="Z18" i="48"/>
  <c r="S26" i="48"/>
  <c r="AA26" i="48" s="1"/>
  <c r="V27" i="48"/>
  <c r="S31" i="48"/>
  <c r="AA31" i="48" s="1"/>
  <c r="V32" i="48"/>
  <c r="Y7" i="49"/>
  <c r="AJ7" i="49" s="1"/>
  <c r="AE8" i="49"/>
  <c r="U9" i="49"/>
  <c r="W12" i="49"/>
  <c r="AE14" i="49"/>
  <c r="Y24" i="49"/>
  <c r="AJ24" i="49" s="1"/>
  <c r="X27" i="49"/>
  <c r="Y27" i="49"/>
  <c r="AJ27" i="49" s="1"/>
  <c r="V27" i="49"/>
  <c r="AG27" i="49" s="1"/>
  <c r="W28" i="49"/>
  <c r="AH28" i="49" s="1"/>
  <c r="U31" i="49"/>
  <c r="AH9" i="51"/>
  <c r="AH30" i="49"/>
  <c r="X28" i="45"/>
  <c r="X7" i="44"/>
  <c r="X30" i="44"/>
  <c r="T12" i="45"/>
  <c r="T15" i="45"/>
  <c r="T17" i="45"/>
  <c r="X26" i="45"/>
  <c r="U31" i="45"/>
  <c r="V7" i="46"/>
  <c r="S20" i="46"/>
  <c r="U22" i="46"/>
  <c r="Y26" i="46"/>
  <c r="W15" i="47"/>
  <c r="S20" i="47"/>
  <c r="Y30" i="47"/>
  <c r="T12" i="48"/>
  <c r="W13" i="48"/>
  <c r="V22" i="48"/>
  <c r="U26" i="48"/>
  <c r="W27" i="48"/>
  <c r="U31" i="48"/>
  <c r="W32" i="48"/>
  <c r="AF8" i="49"/>
  <c r="V9" i="49"/>
  <c r="AG9" i="49" s="1"/>
  <c r="X12" i="49"/>
  <c r="AI12" i="49" s="1"/>
  <c r="AF14" i="49"/>
  <c r="S15" i="49"/>
  <c r="W17" i="49"/>
  <c r="Z24" i="49"/>
  <c r="AD27" i="49"/>
  <c r="AL27" i="49" s="1"/>
  <c r="Z28" i="49"/>
  <c r="AK28" i="49" s="1"/>
  <c r="AI30" i="49"/>
  <c r="W31" i="49"/>
  <c r="AH31" i="49" s="1"/>
  <c r="X11" i="50"/>
  <c r="Z11" i="50"/>
  <c r="V11" i="50"/>
  <c r="U11" i="50"/>
  <c r="X31" i="50"/>
  <c r="Y31" i="50"/>
  <c r="W31" i="50"/>
  <c r="T31" i="50"/>
  <c r="Y13" i="52"/>
  <c r="Z13" i="52"/>
  <c r="T13" i="52"/>
  <c r="S13" i="52"/>
  <c r="AB15" i="53"/>
  <c r="AA15" i="53"/>
  <c r="X15" i="53"/>
  <c r="U15" i="53"/>
  <c r="AJ13" i="61"/>
  <c r="AL13" i="61"/>
  <c r="AK31" i="65"/>
  <c r="AL31" i="65"/>
  <c r="AF31" i="65"/>
  <c r="AN31" i="65" s="1"/>
  <c r="AI31" i="65"/>
  <c r="AG19" i="60"/>
  <c r="AC19" i="60"/>
  <c r="AH19" i="60"/>
  <c r="AI19" i="60"/>
  <c r="AM19" i="60"/>
  <c r="AL19" i="60"/>
  <c r="AN19" i="60" s="1"/>
  <c r="AF19" i="60"/>
  <c r="Z26" i="45"/>
  <c r="Y7" i="46"/>
  <c r="U20" i="46"/>
  <c r="V22" i="46"/>
  <c r="U12" i="48"/>
  <c r="AF12" i="48" s="1"/>
  <c r="Z13" i="48"/>
  <c r="Z27" i="48"/>
  <c r="Z32" i="48"/>
  <c r="AI8" i="49"/>
  <c r="W9" i="49"/>
  <c r="AH9" i="49" s="1"/>
  <c r="AG14" i="49"/>
  <c r="AD30" i="49"/>
  <c r="AL30" i="49" s="1"/>
  <c r="Y31" i="49"/>
  <c r="AJ31" i="49" s="1"/>
  <c r="X33" i="49"/>
  <c r="AI33" i="49" s="1"/>
  <c r="Y33" i="49"/>
  <c r="AJ33" i="49" s="1"/>
  <c r="V33" i="49"/>
  <c r="AG33" i="49" s="1"/>
  <c r="U33" i="49"/>
  <c r="V27" i="52"/>
  <c r="Z27" i="52"/>
  <c r="X27" i="52"/>
  <c r="W27" i="52"/>
  <c r="U27" i="52"/>
  <c r="V30" i="52"/>
  <c r="Z30" i="52"/>
  <c r="X30" i="52"/>
  <c r="W30" i="52"/>
  <c r="U30" i="52"/>
  <c r="V33" i="52"/>
  <c r="Z33" i="52"/>
  <c r="X33" i="52"/>
  <c r="W33" i="52"/>
  <c r="U33" i="52"/>
  <c r="AL31" i="60"/>
  <c r="AF31" i="60"/>
  <c r="AN31" i="60" s="1"/>
  <c r="AC20" i="64"/>
  <c r="AG20" i="64"/>
  <c r="AH20" i="64"/>
  <c r="AJ20" i="64"/>
  <c r="AM20" i="64"/>
  <c r="AF20" i="64"/>
  <c r="AJ29" i="60"/>
  <c r="AL29" i="60"/>
  <c r="AK29" i="60"/>
  <c r="AF29" i="60"/>
  <c r="AN29" i="60" s="1"/>
  <c r="AF31" i="59"/>
  <c r="AN31" i="59" s="1"/>
  <c r="AC31" i="59"/>
  <c r="AI31" i="59"/>
  <c r="AJ31" i="59"/>
  <c r="AK31" i="59"/>
  <c r="AL19" i="57"/>
  <c r="AC19" i="57"/>
  <c r="AF19" i="57"/>
  <c r="AJ19" i="57"/>
  <c r="AI19" i="57"/>
  <c r="AG19" i="57"/>
  <c r="U22" i="45"/>
  <c r="X20" i="46"/>
  <c r="Y22" i="46"/>
  <c r="AI7" i="48"/>
  <c r="S11" i="48"/>
  <c r="V12" i="48"/>
  <c r="S15" i="48"/>
  <c r="W26" i="48"/>
  <c r="W31" i="48"/>
  <c r="X9" i="49"/>
  <c r="S26" i="49"/>
  <c r="AH27" i="49"/>
  <c r="AF30" i="49"/>
  <c r="S33" i="49"/>
  <c r="Y20" i="50"/>
  <c r="Z20" i="50"/>
  <c r="X20" i="50"/>
  <c r="W20" i="50"/>
  <c r="T20" i="50"/>
  <c r="Z8" i="51"/>
  <c r="Y8" i="51"/>
  <c r="X8" i="51"/>
  <c r="W8" i="51"/>
  <c r="AH8" i="51" s="1"/>
  <c r="V8" i="51"/>
  <c r="AG8" i="51" s="1"/>
  <c r="T8" i="51"/>
  <c r="AE8" i="51" s="1"/>
  <c r="S8" i="51"/>
  <c r="Z7" i="52"/>
  <c r="U7" i="52"/>
  <c r="T7" i="52"/>
  <c r="S7" i="52"/>
  <c r="Y10" i="52"/>
  <c r="Z10" i="52"/>
  <c r="U10" i="52"/>
  <c r="T10" i="52"/>
  <c r="S10" i="52"/>
  <c r="Y27" i="52"/>
  <c r="Y30" i="52"/>
  <c r="Y33" i="52"/>
  <c r="AM18" i="63"/>
  <c r="AI18" i="63"/>
  <c r="AJ18" i="63"/>
  <c r="AJ23" i="67"/>
  <c r="AK32" i="60"/>
  <c r="AJ32" i="60"/>
  <c r="AL32" i="60"/>
  <c r="AF23" i="59"/>
  <c r="AN23" i="59" s="1"/>
  <c r="AC23" i="59"/>
  <c r="AG23" i="59"/>
  <c r="AK23" i="59"/>
  <c r="AJ23" i="59"/>
  <c r="AM23" i="59"/>
  <c r="AH23" i="59"/>
  <c r="AL23" i="59"/>
  <c r="S10" i="45"/>
  <c r="AD10" i="45" s="1"/>
  <c r="AL10" i="45" s="1"/>
  <c r="X19" i="45"/>
  <c r="W22" i="45"/>
  <c r="T29" i="45"/>
  <c r="Z31" i="45"/>
  <c r="Y9" i="46"/>
  <c r="T13" i="46"/>
  <c r="Y15" i="46"/>
  <c r="U18" i="46"/>
  <c r="Y20" i="46"/>
  <c r="V31" i="46"/>
  <c r="Z9" i="47"/>
  <c r="W11" i="47"/>
  <c r="V20" i="47"/>
  <c r="AE20" i="47" s="1"/>
  <c r="W33" i="47"/>
  <c r="T11" i="48"/>
  <c r="W12" i="48"/>
  <c r="T15" i="48"/>
  <c r="S19" i="48"/>
  <c r="V21" i="48"/>
  <c r="Z26" i="48"/>
  <c r="Z31" i="48"/>
  <c r="AK8" i="49"/>
  <c r="AI14" i="49"/>
  <c r="AI25" i="49"/>
  <c r="U26" i="49"/>
  <c r="AF26" i="49" s="1"/>
  <c r="AK27" i="49"/>
  <c r="AI29" i="49"/>
  <c r="AG30" i="49"/>
  <c r="W33" i="49"/>
  <c r="AH33" i="49" s="1"/>
  <c r="U7" i="50"/>
  <c r="U20" i="50"/>
  <c r="AG20" i="50" s="1"/>
  <c r="X29" i="50"/>
  <c r="Y29" i="50"/>
  <c r="W29" i="50"/>
  <c r="T29" i="50"/>
  <c r="AF8" i="51"/>
  <c r="X33" i="51"/>
  <c r="Y33" i="51"/>
  <c r="W33" i="51"/>
  <c r="V33" i="51"/>
  <c r="V7" i="51"/>
  <c r="AG7" i="51" s="1"/>
  <c r="Y21" i="51"/>
  <c r="Y29" i="51"/>
  <c r="Z9" i="52"/>
  <c r="Y23" i="52"/>
  <c r="Z28" i="52"/>
  <c r="Z31" i="52"/>
  <c r="AB27" i="53"/>
  <c r="V7" i="55"/>
  <c r="V10" i="55"/>
  <c r="V15" i="55"/>
  <c r="AH25" i="55"/>
  <c r="X26" i="55"/>
  <c r="AH29" i="55"/>
  <c r="X30" i="55"/>
  <c r="AH33" i="55"/>
  <c r="AM18" i="56"/>
  <c r="AG32" i="60"/>
  <c r="AJ7" i="61"/>
  <c r="AJ12" i="61"/>
  <c r="AG19" i="62"/>
  <c r="AI17" i="63"/>
  <c r="AJ28" i="63"/>
  <c r="AL13" i="63"/>
  <c r="AK26" i="63"/>
  <c r="AH19" i="63"/>
  <c r="AH26" i="63"/>
  <c r="AM15" i="63"/>
  <c r="AL12" i="64"/>
  <c r="AJ21" i="65"/>
  <c r="AH24" i="66"/>
  <c r="AJ27" i="67"/>
  <c r="AF30" i="59"/>
  <c r="AN30" i="59" s="1"/>
  <c r="AC30" i="59"/>
  <c r="AJ25" i="59"/>
  <c r="E79" i="49"/>
  <c r="AI32" i="49"/>
  <c r="E77" i="50"/>
  <c r="W7" i="51"/>
  <c r="AH7" i="51" s="1"/>
  <c r="Z29" i="51"/>
  <c r="Z23" i="52"/>
  <c r="E14" i="53"/>
  <c r="X7" i="55"/>
  <c r="X10" i="55"/>
  <c r="W15" i="55"/>
  <c r="V17" i="55"/>
  <c r="U25" i="55"/>
  <c r="AF25" i="55" s="1"/>
  <c r="Y26" i="55"/>
  <c r="AG28" i="55"/>
  <c r="U29" i="55"/>
  <c r="Y30" i="55"/>
  <c r="AJ30" i="55" s="1"/>
  <c r="AG32" i="55"/>
  <c r="U33" i="55"/>
  <c r="AG31" i="60"/>
  <c r="AL9" i="62"/>
  <c r="AM14" i="63"/>
  <c r="AI26" i="66"/>
  <c r="AH7" i="66"/>
  <c r="AM11" i="67"/>
  <c r="AJ24" i="67"/>
  <c r="AJ22" i="61"/>
  <c r="AM33" i="59"/>
  <c r="AF9" i="59"/>
  <c r="AN9" i="59" s="1"/>
  <c r="S32" i="49"/>
  <c r="AJ32" i="49" s="1"/>
  <c r="X7" i="51"/>
  <c r="V26" i="51"/>
  <c r="Z10" i="55"/>
  <c r="X15" i="55"/>
  <c r="AH17" i="56"/>
  <c r="AL7" i="60"/>
  <c r="AK9" i="62"/>
  <c r="AG17" i="62"/>
  <c r="AH15" i="63"/>
  <c r="AK7" i="64"/>
  <c r="AI18" i="67"/>
  <c r="AM9" i="67"/>
  <c r="AI30" i="65"/>
  <c r="AI20" i="64"/>
  <c r="AM19" i="66"/>
  <c r="AK24" i="67"/>
  <c r="AG28" i="56"/>
  <c r="AI23" i="59"/>
  <c r="AM10" i="59"/>
  <c r="AF15" i="56"/>
  <c r="AN15" i="56" s="1"/>
  <c r="AL10" i="59"/>
  <c r="AK8" i="59"/>
  <c r="E14" i="55"/>
  <c r="AG29" i="60"/>
  <c r="AM32" i="60"/>
  <c r="AI22" i="63"/>
  <c r="AH23" i="64"/>
  <c r="AM11" i="65"/>
  <c r="AH9" i="59"/>
  <c r="AG9" i="59"/>
  <c r="AJ30" i="59"/>
  <c r="AL11" i="56"/>
  <c r="AM25" i="59"/>
  <c r="V32" i="49"/>
  <c r="AG32" i="49" s="1"/>
  <c r="Z7" i="51"/>
  <c r="T9" i="51"/>
  <c r="AE9" i="51" s="1"/>
  <c r="S12" i="51"/>
  <c r="AD12" i="51" s="1"/>
  <c r="AL12" i="51" s="1"/>
  <c r="T13" i="51"/>
  <c r="V16" i="51"/>
  <c r="S18" i="51"/>
  <c r="X20" i="51"/>
  <c r="Y24" i="51"/>
  <c r="Z26" i="51"/>
  <c r="W28" i="51"/>
  <c r="T17" i="52"/>
  <c r="AB30" i="53"/>
  <c r="S20" i="55"/>
  <c r="AC16" i="57"/>
  <c r="AH23" i="60"/>
  <c r="AJ23" i="60"/>
  <c r="AM31" i="60"/>
  <c r="AM17" i="63"/>
  <c r="AM33" i="64"/>
  <c r="AC16" i="66"/>
  <c r="AK9" i="67"/>
  <c r="AM29" i="67"/>
  <c r="AH33" i="65"/>
  <c r="AJ25" i="60"/>
  <c r="AM30" i="61"/>
  <c r="AJ25" i="63"/>
  <c r="AL25" i="63"/>
  <c r="AM30" i="67"/>
  <c r="AK25" i="63"/>
  <c r="AH20" i="59"/>
  <c r="AF21" i="59"/>
  <c r="AN21" i="59" s="1"/>
  <c r="AM31" i="59"/>
  <c r="AL31" i="59"/>
  <c r="AF9" i="51"/>
  <c r="W20" i="55"/>
  <c r="AI23" i="60"/>
  <c r="AG19" i="61"/>
  <c r="AH21" i="62"/>
  <c r="AM11" i="62"/>
  <c r="AJ29" i="64"/>
  <c r="AI13" i="66"/>
  <c r="AI20" i="59"/>
  <c r="AM31" i="65"/>
  <c r="AI22" i="61"/>
  <c r="AM30" i="59"/>
  <c r="AL30" i="59"/>
  <c r="AJ28" i="65"/>
  <c r="W23" i="50"/>
  <c r="V9" i="51"/>
  <c r="AG9" i="51" s="1"/>
  <c r="U12" i="51"/>
  <c r="V13" i="51"/>
  <c r="Z20" i="51"/>
  <c r="Z28" i="51"/>
  <c r="W30" i="51"/>
  <c r="V32" i="51"/>
  <c r="T12" i="52"/>
  <c r="V17" i="52"/>
  <c r="X22" i="52"/>
  <c r="X24" i="52"/>
  <c r="X26" i="52"/>
  <c r="Y24" i="53"/>
  <c r="AB26" i="53"/>
  <c r="Z9" i="55"/>
  <c r="Z14" i="55"/>
  <c r="X24" i="55"/>
  <c r="AI24" i="55" s="1"/>
  <c r="S27" i="55"/>
  <c r="X28" i="55"/>
  <c r="AI28" i="55" s="1"/>
  <c r="S31" i="55"/>
  <c r="AG31" i="55" s="1"/>
  <c r="X32" i="55"/>
  <c r="AI32" i="55" s="1"/>
  <c r="AC18" i="56"/>
  <c r="AJ14" i="59"/>
  <c r="AM29" i="60"/>
  <c r="AG24" i="63"/>
  <c r="AJ24" i="63"/>
  <c r="AJ8" i="63"/>
  <c r="AL15" i="63"/>
  <c r="AM26" i="63"/>
  <c r="AH13" i="64"/>
  <c r="AI8" i="64"/>
  <c r="AM18" i="65"/>
  <c r="AJ24" i="66"/>
  <c r="B82" i="67"/>
  <c r="AC14" i="67"/>
  <c r="AL20" i="67"/>
  <c r="AF32" i="60"/>
  <c r="AN32" i="60" s="1"/>
  <c r="AK10" i="59"/>
  <c r="AK24" i="56"/>
  <c r="AG12" i="56"/>
  <c r="AM9" i="59"/>
  <c r="AL24" i="60"/>
  <c r="AJ28" i="59"/>
  <c r="AM25" i="65"/>
  <c r="AI28" i="59"/>
  <c r="AL21" i="59"/>
  <c r="E78" i="50"/>
  <c r="U11" i="51"/>
  <c r="AG12" i="51"/>
  <c r="W32" i="51"/>
  <c r="AB24" i="53"/>
  <c r="AJ24" i="55"/>
  <c r="AG26" i="55"/>
  <c r="AF27" i="55"/>
  <c r="AJ28" i="55"/>
  <c r="AJ32" i="55"/>
  <c r="AI18" i="57"/>
  <c r="AH32" i="60"/>
  <c r="AJ15" i="60"/>
  <c r="AL7" i="61"/>
  <c r="AK13" i="63"/>
  <c r="AK7" i="63"/>
  <c r="AF9" i="67"/>
  <c r="AN9" i="67" s="1"/>
  <c r="AH31" i="59"/>
  <c r="AL33" i="61"/>
  <c r="AI25" i="59"/>
  <c r="AH29" i="56"/>
  <c r="AH26" i="57"/>
  <c r="AG28" i="59"/>
  <c r="AH8" i="59"/>
  <c r="E14" i="51"/>
  <c r="AH12" i="51"/>
  <c r="Z12" i="52"/>
  <c r="Y17" i="52"/>
  <c r="T19" i="52"/>
  <c r="Z24" i="52"/>
  <c r="Z26" i="52"/>
  <c r="U28" i="52"/>
  <c r="AF28" i="52" s="1"/>
  <c r="U31" i="52"/>
  <c r="AA18" i="53"/>
  <c r="Y33" i="53"/>
  <c r="V8" i="55"/>
  <c r="V11" i="55"/>
  <c r="U23" i="55"/>
  <c r="W27" i="55"/>
  <c r="W31" i="55"/>
  <c r="AI32" i="60"/>
  <c r="AG20" i="60"/>
  <c r="AH31" i="60"/>
  <c r="AH10" i="61"/>
  <c r="AM8" i="62"/>
  <c r="AL12" i="63"/>
  <c r="AI19" i="63"/>
  <c r="AF28" i="63"/>
  <c r="AN28" i="63" s="1"/>
  <c r="AI33" i="64"/>
  <c r="AH21" i="64"/>
  <c r="AH30" i="64"/>
  <c r="AG32" i="64"/>
  <c r="AF19" i="64"/>
  <c r="AK13" i="64"/>
  <c r="AH11" i="64"/>
  <c r="AC16" i="64"/>
  <c r="AH20" i="65"/>
  <c r="AL7" i="66"/>
  <c r="AH13" i="66"/>
  <c r="AI9" i="67"/>
  <c r="AK27" i="67"/>
  <c r="AG25" i="63"/>
  <c r="AC25" i="63"/>
  <c r="AM26" i="67"/>
  <c r="AG10" i="63"/>
  <c r="AK10" i="63"/>
  <c r="AJ28" i="56"/>
  <c r="AJ30" i="67"/>
  <c r="AH31" i="57"/>
  <c r="AL29" i="61"/>
  <c r="AG21" i="59"/>
  <c r="AL20" i="64"/>
  <c r="AG10" i="59"/>
  <c r="AG29" i="59"/>
  <c r="U9" i="50"/>
  <c r="V12" i="50"/>
  <c r="Y14" i="50"/>
  <c r="E8" i="51"/>
  <c r="X11" i="51"/>
  <c r="T17" i="51"/>
  <c r="V19" i="51"/>
  <c r="W23" i="51"/>
  <c r="V25" i="51"/>
  <c r="W27" i="51"/>
  <c r="E79" i="51"/>
  <c r="S9" i="52"/>
  <c r="T14" i="52"/>
  <c r="S16" i="52"/>
  <c r="W28" i="52"/>
  <c r="W31" i="52"/>
  <c r="E77" i="53"/>
  <c r="Y31" i="53"/>
  <c r="X8" i="55"/>
  <c r="X11" i="55"/>
  <c r="W23" i="55"/>
  <c r="S26" i="55"/>
  <c r="AH26" i="55" s="1"/>
  <c r="AI27" i="55"/>
  <c r="S30" i="55"/>
  <c r="AJ12" i="57"/>
  <c r="AI12" i="57"/>
  <c r="AI31" i="60"/>
  <c r="AI26" i="63"/>
  <c r="AF26" i="63"/>
  <c r="AN26" i="63" s="1"/>
  <c r="AH29" i="64"/>
  <c r="AG31" i="64"/>
  <c r="AJ13" i="66"/>
  <c r="AM24" i="66"/>
  <c r="AL26" i="66"/>
  <c r="AJ33" i="60"/>
  <c r="AL23" i="67"/>
  <c r="AK33" i="62"/>
  <c r="AF28" i="59"/>
  <c r="AN28" i="59" s="1"/>
  <c r="AC28" i="59"/>
  <c r="AK30" i="67"/>
  <c r="AM24" i="67"/>
  <c r="AJ31" i="65"/>
  <c r="AF20" i="59"/>
  <c r="AI29" i="61"/>
  <c r="AH25" i="59"/>
  <c r="AG25" i="59"/>
  <c r="AF25" i="59"/>
  <c r="AN25" i="59" s="1"/>
  <c r="AC25" i="59"/>
  <c r="AJ20" i="59"/>
  <c r="AG8" i="59"/>
  <c r="AB31" i="53"/>
  <c r="Z8" i="55"/>
  <c r="Z11" i="55"/>
  <c r="Y23" i="55"/>
  <c r="AJ23" i="55" s="1"/>
  <c r="AG25" i="55"/>
  <c r="U26" i="55"/>
  <c r="AF26" i="55" s="1"/>
  <c r="Y27" i="55"/>
  <c r="AG29" i="55"/>
  <c r="U30" i="55"/>
  <c r="Y31" i="55"/>
  <c r="AJ31" i="55" s="1"/>
  <c r="AG33" i="55"/>
  <c r="AH29" i="60"/>
  <c r="AL17" i="61"/>
  <c r="AM20" i="61"/>
  <c r="AH8" i="61"/>
  <c r="AJ16" i="62"/>
  <c r="AI18" i="62"/>
  <c r="AH21" i="63"/>
  <c r="AI31" i="64"/>
  <c r="AG20" i="65"/>
  <c r="AC16" i="65"/>
  <c r="AI29" i="66"/>
  <c r="AH26" i="66"/>
  <c r="AG29" i="66"/>
  <c r="AL33" i="66"/>
  <c r="AH9" i="67"/>
  <c r="AG29" i="67"/>
  <c r="AJ31" i="60"/>
  <c r="AL30" i="67"/>
  <c r="AG31" i="59"/>
  <c r="AF33" i="59"/>
  <c r="AN33" i="59" s="1"/>
  <c r="AC33" i="59"/>
  <c r="AK24" i="61"/>
  <c r="AF24" i="59"/>
  <c r="AN24" i="59" s="1"/>
  <c r="AC24" i="59"/>
  <c r="AH25" i="57"/>
  <c r="AJ25" i="65"/>
  <c r="AM21" i="59"/>
  <c r="AG12" i="59"/>
  <c r="AI30" i="59"/>
  <c r="AH18" i="67"/>
  <c r="AI14" i="67"/>
  <c r="AI16" i="67"/>
  <c r="AI17" i="67"/>
  <c r="AI13" i="67"/>
  <c r="AH15" i="67"/>
  <c r="AM16" i="67"/>
  <c r="AL14" i="67"/>
  <c r="AL13" i="67"/>
  <c r="AJ17" i="67"/>
  <c r="AJ18" i="67"/>
  <c r="AH17" i="67"/>
  <c r="AF19" i="67"/>
  <c r="AC19" i="67"/>
  <c r="Y21" i="67"/>
  <c r="X21" i="67"/>
  <c r="W21" i="67"/>
  <c r="V21" i="67"/>
  <c r="U21" i="67"/>
  <c r="Z21" i="67"/>
  <c r="AB21" i="67"/>
  <c r="AA21" i="67"/>
  <c r="H81" i="67"/>
  <c r="AH16" i="67"/>
  <c r="AG16" i="67"/>
  <c r="AL15" i="67"/>
  <c r="AC15" i="67"/>
  <c r="AN20" i="67"/>
  <c r="AH14" i="67"/>
  <c r="AG15" i="67"/>
  <c r="AG17" i="67"/>
  <c r="AM18" i="67"/>
  <c r="E81" i="67"/>
  <c r="AH13" i="67"/>
  <c r="AG14" i="67"/>
  <c r="AM15" i="67"/>
  <c r="AJ19" i="67"/>
  <c r="AL17" i="67"/>
  <c r="AG13" i="67"/>
  <c r="AG18" i="67"/>
  <c r="AF17" i="67"/>
  <c r="AC13" i="67"/>
  <c r="AK14" i="67"/>
  <c r="C75" i="67"/>
  <c r="C74" i="67"/>
  <c r="C73" i="67"/>
  <c r="C72" i="67"/>
  <c r="D86" i="67" s="1"/>
  <c r="C71" i="67"/>
  <c r="C70" i="67"/>
  <c r="C69" i="67"/>
  <c r="AF16" i="67"/>
  <c r="AF15" i="67"/>
  <c r="AN15" i="67" s="1"/>
  <c r="H82" i="67"/>
  <c r="AC16" i="67"/>
  <c r="AK13" i="67"/>
  <c r="AJ15" i="67"/>
  <c r="AM19" i="67"/>
  <c r="AF14" i="67"/>
  <c r="AN14" i="67" s="1"/>
  <c r="AF13" i="67"/>
  <c r="AN13" i="67" s="1"/>
  <c r="AJ14" i="67"/>
  <c r="AL18" i="67"/>
  <c r="B81" i="67"/>
  <c r="AI19" i="67"/>
  <c r="AH19" i="67"/>
  <c r="AJ13" i="67"/>
  <c r="E83" i="67"/>
  <c r="H83" i="67"/>
  <c r="AG19" i="67"/>
  <c r="E82" i="67"/>
  <c r="AJ16" i="67"/>
  <c r="AL19" i="67"/>
  <c r="AL16" i="67"/>
  <c r="AM17" i="67"/>
  <c r="AF18" i="67"/>
  <c r="AC18" i="67"/>
  <c r="AC17" i="67"/>
  <c r="AI15" i="67"/>
  <c r="AM14" i="67"/>
  <c r="AM13" i="67"/>
  <c r="AH27" i="66"/>
  <c r="AK26" i="66"/>
  <c r="AI16" i="66"/>
  <c r="AJ22" i="66"/>
  <c r="AM23" i="66"/>
  <c r="AJ29" i="66"/>
  <c r="AM7" i="66"/>
  <c r="AI27" i="66"/>
  <c r="AF16" i="66"/>
  <c r="AI20" i="66"/>
  <c r="AH22" i="66"/>
  <c r="AG26" i="66"/>
  <c r="AK23" i="66"/>
  <c r="AJ8" i="66"/>
  <c r="AM31" i="66"/>
  <c r="AI18" i="66"/>
  <c r="AL14" i="66"/>
  <c r="AI23" i="66"/>
  <c r="AH32" i="66"/>
  <c r="AM9" i="66"/>
  <c r="AI32" i="66"/>
  <c r="AH29" i="66"/>
  <c r="AH8" i="66"/>
  <c r="AH20" i="66"/>
  <c r="AM26" i="66"/>
  <c r="AI22" i="66"/>
  <c r="AH31" i="66"/>
  <c r="AG23" i="66"/>
  <c r="AF27" i="66"/>
  <c r="AN27" i="66" s="1"/>
  <c r="AC27" i="66"/>
  <c r="AJ7" i="66"/>
  <c r="AM30" i="66"/>
  <c r="AH17" i="66"/>
  <c r="AF18" i="66"/>
  <c r="AL20" i="66"/>
  <c r="AG20" i="66"/>
  <c r="AJ17" i="66"/>
  <c r="AH21" i="66"/>
  <c r="AL27" i="66"/>
  <c r="AI33" i="66"/>
  <c r="AH30" i="66"/>
  <c r="AG22" i="66"/>
  <c r="AF26" i="66"/>
  <c r="AN26" i="66" s="1"/>
  <c r="AC26" i="66"/>
  <c r="AM18" i="66"/>
  <c r="AM29" i="66"/>
  <c r="AG16" i="66"/>
  <c r="AJ27" i="66"/>
  <c r="AG21" i="66"/>
  <c r="AJ18" i="66"/>
  <c r="AL18" i="66"/>
  <c r="AG33" i="66"/>
  <c r="AN19" i="66"/>
  <c r="AF25" i="66"/>
  <c r="AN25" i="66" s="1"/>
  <c r="AC25" i="66"/>
  <c r="AL17" i="66"/>
  <c r="C75" i="66"/>
  <c r="C74" i="66"/>
  <c r="C73" i="66"/>
  <c r="C72" i="66"/>
  <c r="D86" i="66" s="1"/>
  <c r="C71" i="66"/>
  <c r="C70" i="66"/>
  <c r="C69" i="66"/>
  <c r="AM28" i="66"/>
  <c r="AF15" i="66"/>
  <c r="AN15" i="66" s="1"/>
  <c r="AC15" i="66"/>
  <c r="AG15" i="66"/>
  <c r="AL22" i="66"/>
  <c r="AG18" i="66"/>
  <c r="AG17" i="66"/>
  <c r="AC21" i="66"/>
  <c r="AF28" i="66"/>
  <c r="AN28" i="66" s="1"/>
  <c r="AC28" i="66"/>
  <c r="AI31" i="66"/>
  <c r="AH28" i="66"/>
  <c r="AG32" i="66"/>
  <c r="AF24" i="66"/>
  <c r="AN24" i="66" s="1"/>
  <c r="AC24" i="66"/>
  <c r="AJ16" i="66"/>
  <c r="AM27" i="66"/>
  <c r="AF14" i="66"/>
  <c r="AN14" i="66" s="1"/>
  <c r="AC14" i="66"/>
  <c r="AG14" i="66"/>
  <c r="AK14" i="66"/>
  <c r="AH18" i="66"/>
  <c r="AL24" i="66"/>
  <c r="AM16" i="66"/>
  <c r="AH15" i="66"/>
  <c r="AF21" i="66"/>
  <c r="AI30" i="66"/>
  <c r="AG31" i="66"/>
  <c r="AF23" i="66"/>
  <c r="AN23" i="66" s="1"/>
  <c r="AC23" i="66"/>
  <c r="AJ15" i="66"/>
  <c r="AF13" i="66"/>
  <c r="AN13" i="66" s="1"/>
  <c r="AC13" i="66"/>
  <c r="AG13" i="66"/>
  <c r="AK13" i="66"/>
  <c r="AL15" i="66"/>
  <c r="AI21" i="66"/>
  <c r="AJ21" i="66"/>
  <c r="AF22" i="66"/>
  <c r="AN22" i="66" s="1"/>
  <c r="AC22" i="66"/>
  <c r="AM25" i="66"/>
  <c r="AF12" i="66"/>
  <c r="AN12" i="66" s="1"/>
  <c r="AG12" i="66"/>
  <c r="AC12" i="66"/>
  <c r="AK12" i="66"/>
  <c r="AM21" i="66"/>
  <c r="AI15" i="66"/>
  <c r="AM12" i="66"/>
  <c r="AI17" i="66"/>
  <c r="AI28" i="66"/>
  <c r="AF33" i="66"/>
  <c r="AN33" i="66" s="1"/>
  <c r="AC33" i="66"/>
  <c r="AC18" i="66"/>
  <c r="AF11" i="66"/>
  <c r="AN11" i="66" s="1"/>
  <c r="AC11" i="66"/>
  <c r="AG11" i="66"/>
  <c r="AK11" i="66"/>
  <c r="AL9" i="66"/>
  <c r="AI11" i="66"/>
  <c r="AH11" i="66"/>
  <c r="AC17" i="66"/>
  <c r="AG28" i="66"/>
  <c r="AF32" i="66"/>
  <c r="AN32" i="66" s="1"/>
  <c r="AC32" i="66"/>
  <c r="AF10" i="66"/>
  <c r="AN10" i="66" s="1"/>
  <c r="AC10" i="66"/>
  <c r="AG10" i="66"/>
  <c r="AK10" i="66"/>
  <c r="AM10" i="66"/>
  <c r="AL10" i="66"/>
  <c r="AF17" i="66"/>
  <c r="AF31" i="66"/>
  <c r="AN31" i="66" s="1"/>
  <c r="AC31" i="66"/>
  <c r="AH16" i="66"/>
  <c r="AM22" i="66"/>
  <c r="AF9" i="66"/>
  <c r="AN9" i="66" s="1"/>
  <c r="AC9" i="66"/>
  <c r="AK9" i="66"/>
  <c r="AG9" i="66"/>
  <c r="AJ25" i="66"/>
  <c r="AH9" i="66"/>
  <c r="AI10" i="66"/>
  <c r="AK33" i="66"/>
  <c r="AL32" i="66"/>
  <c r="AI12" i="66"/>
  <c r="AF30" i="66"/>
  <c r="AN30" i="66" s="1"/>
  <c r="AC30" i="66"/>
  <c r="AL16" i="66"/>
  <c r="AM33" i="66"/>
  <c r="AF8" i="66"/>
  <c r="AN8" i="66" s="1"/>
  <c r="AC8" i="66"/>
  <c r="AK8" i="66"/>
  <c r="AG8" i="66"/>
  <c r="AL31" i="66"/>
  <c r="AL8" i="66"/>
  <c r="AJ33" i="66"/>
  <c r="AJ28" i="66"/>
  <c r="AJ30" i="66"/>
  <c r="AI8" i="66"/>
  <c r="AH33" i="66"/>
  <c r="AF20" i="66"/>
  <c r="AC20" i="66"/>
  <c r="AM20" i="66"/>
  <c r="AG25" i="66"/>
  <c r="AF29" i="66"/>
  <c r="AN29" i="66" s="1"/>
  <c r="AC29" i="66"/>
  <c r="AJ9" i="66"/>
  <c r="AM32" i="66"/>
  <c r="AF7" i="66"/>
  <c r="AN7" i="66" s="1"/>
  <c r="AC7" i="66"/>
  <c r="AG7" i="66"/>
  <c r="AK7" i="66"/>
  <c r="AK29" i="66"/>
  <c r="AJ31" i="66"/>
  <c r="AL28" i="66"/>
  <c r="AL23" i="66"/>
  <c r="AL25" i="66"/>
  <c r="AK30" i="66"/>
  <c r="AL11" i="66"/>
  <c r="AK11" i="65"/>
  <c r="AI15" i="65"/>
  <c r="AG9" i="65"/>
  <c r="AI20" i="65"/>
  <c r="AL14" i="65"/>
  <c r="AG8" i="65"/>
  <c r="AH9" i="65"/>
  <c r="AI13" i="65"/>
  <c r="AI18" i="65"/>
  <c r="AH8" i="65"/>
  <c r="AI9" i="65"/>
  <c r="AH17" i="65"/>
  <c r="AG13" i="65"/>
  <c r="AJ20" i="65"/>
  <c r="AK13" i="65"/>
  <c r="AG11" i="65"/>
  <c r="AH13" i="65"/>
  <c r="AI16" i="65"/>
  <c r="AG10" i="65"/>
  <c r="AH12" i="65"/>
  <c r="AM13" i="65"/>
  <c r="AL13" i="65"/>
  <c r="AK10" i="65"/>
  <c r="AI14" i="65"/>
  <c r="AF11" i="65"/>
  <c r="AN11" i="65" s="1"/>
  <c r="AC11" i="65"/>
  <c r="AJ11" i="65"/>
  <c r="AG17" i="65"/>
  <c r="AI21" i="65"/>
  <c r="AG21" i="65"/>
  <c r="AL12" i="65"/>
  <c r="AM21" i="65"/>
  <c r="AF10" i="65"/>
  <c r="AN10" i="65" s="1"/>
  <c r="AC10" i="65"/>
  <c r="AJ10" i="65"/>
  <c r="AH15" i="65"/>
  <c r="AG18" i="65"/>
  <c r="AF20" i="65"/>
  <c r="AC20" i="65"/>
  <c r="AM20" i="65"/>
  <c r="AI12" i="65"/>
  <c r="AL20" i="65"/>
  <c r="AG7" i="65"/>
  <c r="AF9" i="65"/>
  <c r="AN9" i="65" s="1"/>
  <c r="AC9" i="65"/>
  <c r="AJ9" i="65"/>
  <c r="AF18" i="65"/>
  <c r="AH21" i="65"/>
  <c r="AL7" i="65"/>
  <c r="AK7" i="65"/>
  <c r="AI11" i="65"/>
  <c r="AJ18" i="65"/>
  <c r="AL21" i="65"/>
  <c r="AF8" i="65"/>
  <c r="AN8" i="65" s="1"/>
  <c r="AC8" i="65"/>
  <c r="AJ8" i="65"/>
  <c r="AH11" i="65"/>
  <c r="AL9" i="65"/>
  <c r="AH10" i="65"/>
  <c r="AH14" i="65"/>
  <c r="AC18" i="65"/>
  <c r="AI10" i="65"/>
  <c r="AI17" i="65"/>
  <c r="AF7" i="65"/>
  <c r="AN7" i="65" s="1"/>
  <c r="AC7" i="65"/>
  <c r="AJ7" i="65"/>
  <c r="AH7" i="65"/>
  <c r="AH16" i="65"/>
  <c r="AF17" i="65"/>
  <c r="AL16" i="65"/>
  <c r="AG15" i="65"/>
  <c r="AH18" i="65"/>
  <c r="AL10" i="65"/>
  <c r="AF12" i="65"/>
  <c r="AN12" i="65" s="1"/>
  <c r="AC12" i="65"/>
  <c r="AJ12" i="65"/>
  <c r="AF21" i="65"/>
  <c r="AC21" i="65"/>
  <c r="AG14" i="65"/>
  <c r="AG16" i="65"/>
  <c r="AL17" i="65"/>
  <c r="AM10" i="65"/>
  <c r="AN19" i="65"/>
  <c r="AK14" i="65"/>
  <c r="AF15" i="65"/>
  <c r="AC15" i="65"/>
  <c r="AJ15" i="65"/>
  <c r="AM16" i="65"/>
  <c r="C75" i="65"/>
  <c r="C74" i="65"/>
  <c r="C73" i="65"/>
  <c r="C72" i="65"/>
  <c r="D86" i="65" s="1"/>
  <c r="C71" i="65"/>
  <c r="C70" i="65"/>
  <c r="C69" i="65"/>
  <c r="AG12" i="65"/>
  <c r="AF14" i="65"/>
  <c r="AC14" i="65"/>
  <c r="AJ14" i="65"/>
  <c r="AJ17" i="65"/>
  <c r="AL18" i="65"/>
  <c r="AM14" i="65"/>
  <c r="AL15" i="65"/>
  <c r="AK12" i="65"/>
  <c r="AJ16" i="65"/>
  <c r="AM17" i="65"/>
  <c r="AF13" i="65"/>
  <c r="AN13" i="65" s="1"/>
  <c r="AC13" i="65"/>
  <c r="AJ13" i="65"/>
  <c r="AF16" i="65"/>
  <c r="AM12" i="65"/>
  <c r="AI29" i="64"/>
  <c r="AH26" i="64"/>
  <c r="AG29" i="64"/>
  <c r="AL7" i="64"/>
  <c r="AK10" i="64"/>
  <c r="AH9" i="64"/>
  <c r="AK22" i="64"/>
  <c r="AL19" i="64"/>
  <c r="AG28" i="64"/>
  <c r="AI19" i="64"/>
  <c r="AN20" i="64"/>
  <c r="AL13" i="64"/>
  <c r="AJ13" i="64"/>
  <c r="AG25" i="64"/>
  <c r="AJ18" i="64"/>
  <c r="AG19" i="64"/>
  <c r="AN19" i="64" s="1"/>
  <c r="AM17" i="64"/>
  <c r="AC19" i="64"/>
  <c r="AM22" i="64"/>
  <c r="AL28" i="64"/>
  <c r="AH19" i="64"/>
  <c r="AI13" i="64"/>
  <c r="AJ22" i="64"/>
  <c r="AM21" i="64"/>
  <c r="AL18" i="64"/>
  <c r="AJ28" i="64"/>
  <c r="AF17" i="64"/>
  <c r="AM19" i="64"/>
  <c r="AM29" i="64"/>
  <c r="AF16" i="64"/>
  <c r="AM8" i="64"/>
  <c r="AH27" i="64"/>
  <c r="AM16" i="64"/>
  <c r="AK11" i="64"/>
  <c r="AH10" i="64"/>
  <c r="AM28" i="64"/>
  <c r="AI27" i="64"/>
  <c r="AH24" i="64"/>
  <c r="AG27" i="64"/>
  <c r="AF33" i="64"/>
  <c r="AN33" i="64" s="1"/>
  <c r="AC33" i="64"/>
  <c r="AK8" i="64"/>
  <c r="AH7" i="64"/>
  <c r="AM25" i="64"/>
  <c r="AF12" i="64"/>
  <c r="AN12" i="64" s="1"/>
  <c r="AC12" i="64"/>
  <c r="AG12" i="64"/>
  <c r="AF18" i="64"/>
  <c r="AJ14" i="64"/>
  <c r="AL27" i="64"/>
  <c r="AJ25" i="64"/>
  <c r="AF32" i="64"/>
  <c r="AN32" i="64" s="1"/>
  <c r="AC32" i="64"/>
  <c r="AM24" i="64"/>
  <c r="AF11" i="64"/>
  <c r="AN11" i="64" s="1"/>
  <c r="AC11" i="64"/>
  <c r="AG11" i="64"/>
  <c r="AL25" i="64"/>
  <c r="AJ23" i="64"/>
  <c r="AM7" i="64"/>
  <c r="AF31" i="64"/>
  <c r="AN31" i="64" s="1"/>
  <c r="AC31" i="64"/>
  <c r="AJ17" i="64"/>
  <c r="AM23" i="64"/>
  <c r="AF10" i="64"/>
  <c r="AN10" i="64" s="1"/>
  <c r="AC10" i="64"/>
  <c r="AG10" i="64"/>
  <c r="AM11" i="64"/>
  <c r="AJ11" i="64"/>
  <c r="AL23" i="64"/>
  <c r="AJ15" i="64"/>
  <c r="AL17" i="64"/>
  <c r="AF30" i="64"/>
  <c r="AN30" i="64" s="1"/>
  <c r="AC30" i="64"/>
  <c r="AI16" i="64"/>
  <c r="AH16" i="64"/>
  <c r="AF9" i="64"/>
  <c r="AN9" i="64" s="1"/>
  <c r="AC9" i="64"/>
  <c r="AG9" i="64"/>
  <c r="AL10" i="64"/>
  <c r="AL14" i="64"/>
  <c r="AK31" i="64"/>
  <c r="AI17" i="64"/>
  <c r="AI23" i="64"/>
  <c r="AH32" i="64"/>
  <c r="AG23" i="64"/>
  <c r="AF29" i="64"/>
  <c r="AN29" i="64" s="1"/>
  <c r="AC29" i="64"/>
  <c r="AL16" i="64"/>
  <c r="AH15" i="64"/>
  <c r="AL21" i="64"/>
  <c r="AF8" i="64"/>
  <c r="AN8" i="64" s="1"/>
  <c r="AC8" i="64"/>
  <c r="AG8" i="64"/>
  <c r="AK32" i="64"/>
  <c r="AJ8" i="64"/>
  <c r="AK29" i="64"/>
  <c r="AC17" i="64"/>
  <c r="AL24" i="64"/>
  <c r="AI22" i="64"/>
  <c r="AH31" i="64"/>
  <c r="AG22" i="64"/>
  <c r="AF28" i="64"/>
  <c r="AN28" i="64" s="1"/>
  <c r="AC28" i="64"/>
  <c r="AM18" i="64"/>
  <c r="AH14" i="64"/>
  <c r="AM32" i="64"/>
  <c r="AF7" i="64"/>
  <c r="AN7" i="64" s="1"/>
  <c r="AC7" i="64"/>
  <c r="AG7" i="64"/>
  <c r="AK30" i="64"/>
  <c r="AM15" i="64"/>
  <c r="AL11" i="64"/>
  <c r="AF21" i="64"/>
  <c r="AC21" i="64"/>
  <c r="AF27" i="64"/>
  <c r="AN27" i="64" s="1"/>
  <c r="AC27" i="64"/>
  <c r="AM31" i="64"/>
  <c r="AI18" i="64"/>
  <c r="AJ32" i="64"/>
  <c r="AI11" i="64"/>
  <c r="AJ9" i="64"/>
  <c r="AH18" i="64"/>
  <c r="AF26" i="64"/>
  <c r="AN26" i="64" s="1"/>
  <c r="AC26" i="64"/>
  <c r="AM30" i="64"/>
  <c r="AH17" i="64"/>
  <c r="AJ30" i="64"/>
  <c r="AK26" i="64"/>
  <c r="AM9" i="64"/>
  <c r="AF25" i="64"/>
  <c r="AN25" i="64" s="1"/>
  <c r="AC25" i="64"/>
  <c r="AG16" i="64"/>
  <c r="AI21" i="64"/>
  <c r="AG21" i="64"/>
  <c r="AI10" i="64"/>
  <c r="AF24" i="64"/>
  <c r="AN24" i="64" s="1"/>
  <c r="AC24" i="64"/>
  <c r="C75" i="64"/>
  <c r="C74" i="64"/>
  <c r="C73" i="64"/>
  <c r="C72" i="64"/>
  <c r="D86" i="64" s="1"/>
  <c r="C71" i="64"/>
  <c r="C70" i="64"/>
  <c r="C69" i="64"/>
  <c r="AF15" i="64"/>
  <c r="AN15" i="64" s="1"/>
  <c r="AC15" i="64"/>
  <c r="AG15" i="64"/>
  <c r="AJ26" i="64"/>
  <c r="AJ31" i="64"/>
  <c r="AG17" i="64"/>
  <c r="AN17" i="64" s="1"/>
  <c r="AJ10" i="64"/>
  <c r="AI7" i="64"/>
  <c r="AF23" i="64"/>
  <c r="AN23" i="64" s="1"/>
  <c r="AC23" i="64"/>
  <c r="AJ16" i="64"/>
  <c r="AM27" i="64"/>
  <c r="AF14" i="64"/>
  <c r="AN14" i="64" s="1"/>
  <c r="AC14" i="64"/>
  <c r="AG14" i="64"/>
  <c r="AJ24" i="64"/>
  <c r="AL31" i="64"/>
  <c r="AI15" i="64"/>
  <c r="AJ21" i="64"/>
  <c r="AL9" i="64"/>
  <c r="AH25" i="64"/>
  <c r="AF22" i="64"/>
  <c r="AN22" i="64" s="1"/>
  <c r="AC22" i="64"/>
  <c r="AK9" i="64"/>
  <c r="AM26" i="64"/>
  <c r="AF13" i="64"/>
  <c r="AN13" i="64" s="1"/>
  <c r="AC13" i="64"/>
  <c r="AG13" i="64"/>
  <c r="AG18" i="64"/>
  <c r="AL29" i="64"/>
  <c r="AJ27" i="64"/>
  <c r="AM10" i="64"/>
  <c r="AJ7" i="64"/>
  <c r="AM14" i="64"/>
  <c r="AI9" i="63"/>
  <c r="AM32" i="63"/>
  <c r="AM20" i="63"/>
  <c r="AL21" i="63"/>
  <c r="AG22" i="63"/>
  <c r="AF22" i="63"/>
  <c r="AN22" i="63" s="1"/>
  <c r="AC22" i="63"/>
  <c r="AK9" i="63"/>
  <c r="AF9" i="63"/>
  <c r="AN9" i="63" s="1"/>
  <c r="AJ13" i="63"/>
  <c r="AI13" i="63"/>
  <c r="AG21" i="63"/>
  <c r="AF21" i="63"/>
  <c r="AC21" i="63"/>
  <c r="AF33" i="63"/>
  <c r="AN33" i="63" s="1"/>
  <c r="AC33" i="63"/>
  <c r="AF31" i="63"/>
  <c r="AN31" i="63" s="1"/>
  <c r="AC31" i="63"/>
  <c r="AG8" i="63"/>
  <c r="AM16" i="63"/>
  <c r="AH16" i="63"/>
  <c r="AJ33" i="63"/>
  <c r="AJ17" i="63"/>
  <c r="AG20" i="63"/>
  <c r="AF20" i="63"/>
  <c r="AC20" i="63"/>
  <c r="AF32" i="63"/>
  <c r="AN32" i="63" s="1"/>
  <c r="AC32" i="63"/>
  <c r="C75" i="63"/>
  <c r="C74" i="63"/>
  <c r="C73" i="63"/>
  <c r="C72" i="63"/>
  <c r="D86" i="63" s="1"/>
  <c r="C69" i="63"/>
  <c r="C71" i="63"/>
  <c r="C70" i="63"/>
  <c r="AF27" i="63"/>
  <c r="AN27" i="63" s="1"/>
  <c r="AC27" i="63"/>
  <c r="AI27" i="63"/>
  <c r="AK24" i="63"/>
  <c r="AH17" i="63"/>
  <c r="AL8" i="63"/>
  <c r="AG19" i="63"/>
  <c r="AF19" i="63"/>
  <c r="AC19" i="63"/>
  <c r="AH31" i="63"/>
  <c r="AG31" i="63"/>
  <c r="AI28" i="63"/>
  <c r="AG26" i="63"/>
  <c r="AH27" i="63"/>
  <c r="AM8" i="63"/>
  <c r="AI21" i="63"/>
  <c r="AJ16" i="63"/>
  <c r="AL32" i="63"/>
  <c r="AF14" i="63"/>
  <c r="AN14" i="63" s="1"/>
  <c r="AG18" i="63"/>
  <c r="AF18" i="63"/>
  <c r="AC18" i="63"/>
  <c r="AM13" i="63"/>
  <c r="AM31" i="63"/>
  <c r="AG9" i="63"/>
  <c r="AH7" i="63"/>
  <c r="AG17" i="63"/>
  <c r="AF17" i="63"/>
  <c r="AC17" i="63"/>
  <c r="AC13" i="63"/>
  <c r="AF13" i="63"/>
  <c r="AN13" i="63" s="1"/>
  <c r="AL24" i="63"/>
  <c r="AI24" i="63"/>
  <c r="AM7" i="63"/>
  <c r="AM9" i="63"/>
  <c r="AL27" i="63"/>
  <c r="AJ32" i="63"/>
  <c r="AH32" i="63"/>
  <c r="AG16" i="63"/>
  <c r="AF16" i="63"/>
  <c r="AC16" i="63"/>
  <c r="AK27" i="63"/>
  <c r="AG12" i="63"/>
  <c r="AM24" i="63"/>
  <c r="AI20" i="63"/>
  <c r="AM33" i="63"/>
  <c r="AI7" i="63"/>
  <c r="AK32" i="63"/>
  <c r="AK31" i="63"/>
  <c r="AI32" i="63"/>
  <c r="AI31" i="63"/>
  <c r="AG15" i="63"/>
  <c r="AF15" i="63"/>
  <c r="AC15" i="63"/>
  <c r="AK22" i="63"/>
  <c r="AI16" i="63"/>
  <c r="AG28" i="63"/>
  <c r="AK33" i="63"/>
  <c r="AL22" i="63"/>
  <c r="AF7" i="63"/>
  <c r="AN7" i="63" s="1"/>
  <c r="AJ31" i="63"/>
  <c r="AJ9" i="63"/>
  <c r="AH9" i="63"/>
  <c r="AF8" i="63"/>
  <c r="AN8" i="63" s="1"/>
  <c r="AC8" i="63"/>
  <c r="AG27" i="63"/>
  <c r="AL20" i="63"/>
  <c r="AM28" i="63"/>
  <c r="AL18" i="63"/>
  <c r="AJ7" i="63"/>
  <c r="AF24" i="63"/>
  <c r="AN24" i="63" s="1"/>
  <c r="AC24" i="63"/>
  <c r="AH13" i="63"/>
  <c r="AG13" i="63"/>
  <c r="AK8" i="63"/>
  <c r="AF12" i="63"/>
  <c r="AN12" i="63" s="1"/>
  <c r="AC12" i="63"/>
  <c r="AI8" i="63"/>
  <c r="AL33" i="63"/>
  <c r="AG7" i="63"/>
  <c r="AJ22" i="63"/>
  <c r="AM21" i="63"/>
  <c r="AH24" i="63"/>
  <c r="AH22" i="63"/>
  <c r="AM27" i="63"/>
  <c r="AJ9" i="62"/>
  <c r="AI9" i="62"/>
  <c r="AH9" i="62"/>
  <c r="AG9" i="62"/>
  <c r="AI8" i="62"/>
  <c r="AH8" i="62"/>
  <c r="AG8" i="62"/>
  <c r="AL13" i="62"/>
  <c r="AJ15" i="62"/>
  <c r="AJ19" i="62"/>
  <c r="AL11" i="62"/>
  <c r="AJ18" i="62"/>
  <c r="AJ21" i="62"/>
  <c r="AM9" i="62"/>
  <c r="AI12" i="62"/>
  <c r="AM14" i="62"/>
  <c r="AF10" i="62"/>
  <c r="AN10" i="62" s="1"/>
  <c r="AC10" i="62"/>
  <c r="AL15" i="62"/>
  <c r="AL16" i="62"/>
  <c r="AI7" i="62"/>
  <c r="AH7" i="62"/>
  <c r="AG7" i="62"/>
  <c r="AC9" i="62"/>
  <c r="AF9" i="62"/>
  <c r="AN9" i="62" s="1"/>
  <c r="AN20" i="62"/>
  <c r="AF18" i="62"/>
  <c r="AL14" i="62"/>
  <c r="C75" i="62"/>
  <c r="C74" i="62"/>
  <c r="C73" i="62"/>
  <c r="C72" i="62"/>
  <c r="D86" i="62" s="1"/>
  <c r="C71" i="62"/>
  <c r="C70" i="62"/>
  <c r="C69" i="62"/>
  <c r="AL21" i="62"/>
  <c r="AC8" i="62"/>
  <c r="AF8" i="62"/>
  <c r="AN8" i="62" s="1"/>
  <c r="AI17" i="62"/>
  <c r="AH19" i="62"/>
  <c r="AK14" i="62"/>
  <c r="AM21" i="62"/>
  <c r="AC7" i="62"/>
  <c r="AF7" i="62"/>
  <c r="AN7" i="62" s="1"/>
  <c r="AM19" i="62"/>
  <c r="AI21" i="62"/>
  <c r="AF19" i="62"/>
  <c r="AL12" i="62"/>
  <c r="AK13" i="62"/>
  <c r="AJ14" i="62"/>
  <c r="AI16" i="62"/>
  <c r="AH16" i="62"/>
  <c r="AL17" i="62"/>
  <c r="AM18" i="62"/>
  <c r="AK12" i="62"/>
  <c r="AJ13" i="62"/>
  <c r="AI15" i="62"/>
  <c r="AH15" i="62"/>
  <c r="AG15" i="62"/>
  <c r="AH17" i="62"/>
  <c r="AM15" i="62"/>
  <c r="AF17" i="62"/>
  <c r="AG21" i="62"/>
  <c r="AL10" i="62"/>
  <c r="AK11" i="62"/>
  <c r="AJ12" i="62"/>
  <c r="AI14" i="62"/>
  <c r="AH14" i="62"/>
  <c r="AG14" i="62"/>
  <c r="AG16" i="62"/>
  <c r="AI19" i="62"/>
  <c r="AK10" i="62"/>
  <c r="AJ11" i="62"/>
  <c r="AI13" i="62"/>
  <c r="AH13" i="62"/>
  <c r="AG13" i="62"/>
  <c r="AC15" i="62"/>
  <c r="AF15" i="62"/>
  <c r="AN15" i="62" s="1"/>
  <c r="AH18" i="62"/>
  <c r="AM10" i="62"/>
  <c r="AM17" i="62"/>
  <c r="AJ10" i="62"/>
  <c r="AH12" i="62"/>
  <c r="AG12" i="62"/>
  <c r="AC14" i="62"/>
  <c r="AF14" i="62"/>
  <c r="AN14" i="62" s="1"/>
  <c r="AJ17" i="62"/>
  <c r="AK8" i="62"/>
  <c r="AI11" i="62"/>
  <c r="AH11" i="62"/>
  <c r="AG11" i="62"/>
  <c r="AC13" i="62"/>
  <c r="AF13" i="62"/>
  <c r="AN13" i="62" s="1"/>
  <c r="AF16" i="62"/>
  <c r="AC16" i="62"/>
  <c r="AL19" i="62"/>
  <c r="AL18" i="62"/>
  <c r="AF21" i="62"/>
  <c r="AC21" i="62"/>
  <c r="AK7" i="62"/>
  <c r="AJ8" i="62"/>
  <c r="AI10" i="62"/>
  <c r="AH10" i="62"/>
  <c r="AG10" i="62"/>
  <c r="AC12" i="62"/>
  <c r="AF12" i="62"/>
  <c r="AN12" i="62" s="1"/>
  <c r="AG18" i="62"/>
  <c r="AM16" i="62"/>
  <c r="AC17" i="62"/>
  <c r="AJ7" i="62"/>
  <c r="AC11" i="62"/>
  <c r="AF11" i="62"/>
  <c r="AN11" i="62" s="1"/>
  <c r="AM13" i="62"/>
  <c r="AM12" i="62"/>
  <c r="AK13" i="61"/>
  <c r="AM19" i="61"/>
  <c r="AL18" i="61"/>
  <c r="AH14" i="61"/>
  <c r="AJ20" i="61"/>
  <c r="AL16" i="61"/>
  <c r="AH13" i="61"/>
  <c r="AH12" i="61"/>
  <c r="AC19" i="61"/>
  <c r="AF16" i="61"/>
  <c r="AH9" i="61"/>
  <c r="AF17" i="61"/>
  <c r="AL15" i="61"/>
  <c r="AL12" i="61"/>
  <c r="AK12" i="61"/>
  <c r="AC18" i="61"/>
  <c r="AJ17" i="61"/>
  <c r="AF11" i="61"/>
  <c r="AN11" i="61" s="1"/>
  <c r="AC11" i="61"/>
  <c r="AM11" i="61"/>
  <c r="AI11" i="61"/>
  <c r="AG11" i="61"/>
  <c r="AF18" i="61"/>
  <c r="AF20" i="61"/>
  <c r="AC20" i="61"/>
  <c r="C75" i="61"/>
  <c r="C74" i="61"/>
  <c r="C73" i="61"/>
  <c r="C72" i="61"/>
  <c r="D86" i="61" s="1"/>
  <c r="C71" i="61"/>
  <c r="C70" i="61"/>
  <c r="C69" i="61"/>
  <c r="AI16" i="61"/>
  <c r="AF10" i="61"/>
  <c r="AN10" i="61" s="1"/>
  <c r="AC10" i="61"/>
  <c r="AM10" i="61"/>
  <c r="AI10" i="61"/>
  <c r="AG10" i="61"/>
  <c r="AL14" i="61"/>
  <c r="AC16" i="61"/>
  <c r="AM17" i="61"/>
  <c r="AH15" i="61"/>
  <c r="AF9" i="61"/>
  <c r="AN9" i="61" s="1"/>
  <c r="AC9" i="61"/>
  <c r="AM9" i="61"/>
  <c r="AI9" i="61"/>
  <c r="AG9" i="61"/>
  <c r="AF19" i="61"/>
  <c r="AL9" i="61"/>
  <c r="AL10" i="61"/>
  <c r="AF8" i="61"/>
  <c r="AN8" i="61" s="1"/>
  <c r="AC8" i="61"/>
  <c r="AM8" i="61"/>
  <c r="AI8" i="61"/>
  <c r="AG8" i="61"/>
  <c r="AH18" i="61"/>
  <c r="AI20" i="61"/>
  <c r="AJ19" i="61"/>
  <c r="AF7" i="61"/>
  <c r="AN7" i="61" s="1"/>
  <c r="AC7" i="61"/>
  <c r="AM7" i="61"/>
  <c r="AI7" i="61"/>
  <c r="AG7" i="61"/>
  <c r="AL8" i="61"/>
  <c r="AH20" i="61"/>
  <c r="AN21" i="61"/>
  <c r="AJ16" i="61"/>
  <c r="AI18" i="61"/>
  <c r="AH19" i="61"/>
  <c r="AK10" i="61"/>
  <c r="AH11" i="61"/>
  <c r="AL20" i="61"/>
  <c r="AH17" i="61"/>
  <c r="AL11" i="61"/>
  <c r="AC17" i="61"/>
  <c r="AJ18" i="61"/>
  <c r="AG16" i="61"/>
  <c r="AG18" i="61"/>
  <c r="AM18" i="61"/>
  <c r="AI17" i="61"/>
  <c r="AF15" i="61"/>
  <c r="AN15" i="61" s="1"/>
  <c r="AC15" i="61"/>
  <c r="AI15" i="61"/>
  <c r="AG15" i="61"/>
  <c r="AG20" i="61"/>
  <c r="AM15" i="61"/>
  <c r="AH16" i="61"/>
  <c r="AF14" i="61"/>
  <c r="AN14" i="61" s="1"/>
  <c r="AC14" i="61"/>
  <c r="AM14" i="61"/>
  <c r="AI14" i="61"/>
  <c r="AG14" i="61"/>
  <c r="AK8" i="61"/>
  <c r="AM16" i="61"/>
  <c r="AL19" i="61"/>
  <c r="AH7" i="61"/>
  <c r="AF13" i="61"/>
  <c r="AN13" i="61" s="1"/>
  <c r="AC13" i="61"/>
  <c r="AM13" i="61"/>
  <c r="AI13" i="61"/>
  <c r="AG13" i="61"/>
  <c r="AG17" i="61"/>
  <c r="AJ15" i="61"/>
  <c r="AJ9" i="61"/>
  <c r="AF12" i="61"/>
  <c r="AN12" i="61" s="1"/>
  <c r="AC12" i="61"/>
  <c r="AM12" i="61"/>
  <c r="AI12" i="61"/>
  <c r="AG12" i="61"/>
  <c r="AJ14" i="61"/>
  <c r="AJ11" i="61"/>
  <c r="AJ8" i="61"/>
  <c r="AI19" i="61"/>
  <c r="AM23" i="60"/>
  <c r="AJ9" i="60"/>
  <c r="AL21" i="60"/>
  <c r="AM18" i="60"/>
  <c r="AG18" i="60"/>
  <c r="AH17" i="60"/>
  <c r="AL16" i="60"/>
  <c r="AH15" i="60"/>
  <c r="AH16" i="60"/>
  <c r="AL18" i="60"/>
  <c r="AL23" i="60"/>
  <c r="AK9" i="60"/>
  <c r="AG23" i="60"/>
  <c r="AH18" i="60"/>
  <c r="AJ21" i="60"/>
  <c r="AH11" i="60"/>
  <c r="AF18" i="60"/>
  <c r="AI22" i="60"/>
  <c r="AG21" i="60"/>
  <c r="AJ17" i="60"/>
  <c r="AF7" i="60"/>
  <c r="AN7" i="60" s="1"/>
  <c r="AC7" i="60"/>
  <c r="AK7" i="60"/>
  <c r="AG7" i="60"/>
  <c r="AI7" i="60"/>
  <c r="AL9" i="60"/>
  <c r="AF17" i="60"/>
  <c r="AK23" i="60"/>
  <c r="AL15" i="60"/>
  <c r="AH21" i="60"/>
  <c r="AF20" i="60"/>
  <c r="AC20" i="60"/>
  <c r="AI16" i="60"/>
  <c r="AM7" i="60"/>
  <c r="AK22" i="60"/>
  <c r="AJ13" i="60"/>
  <c r="AJ11" i="60"/>
  <c r="AL22" i="60"/>
  <c r="AG16" i="60"/>
  <c r="AI20" i="60"/>
  <c r="AJ7" i="60"/>
  <c r="AL20" i="60"/>
  <c r="AG22" i="60"/>
  <c r="AH13" i="60"/>
  <c r="AF15" i="60"/>
  <c r="AC15" i="60"/>
  <c r="AM15" i="60"/>
  <c r="AG15" i="60"/>
  <c r="AI15" i="60"/>
  <c r="AM21" i="60"/>
  <c r="AM17" i="60"/>
  <c r="AF21" i="60"/>
  <c r="AC21" i="60"/>
  <c r="AF14" i="60"/>
  <c r="AN14" i="60" s="1"/>
  <c r="AC14" i="60"/>
  <c r="AM14" i="60"/>
  <c r="AI14" i="60"/>
  <c r="AG14" i="60"/>
  <c r="AK10" i="60"/>
  <c r="AI21" i="60"/>
  <c r="AJ18" i="60"/>
  <c r="AF13" i="60"/>
  <c r="AN13" i="60" s="1"/>
  <c r="AC13" i="60"/>
  <c r="AM13" i="60"/>
  <c r="AI13" i="60"/>
  <c r="AG13" i="60"/>
  <c r="C75" i="60"/>
  <c r="C74" i="60"/>
  <c r="C73" i="60"/>
  <c r="C72" i="60"/>
  <c r="D86" i="60" s="1"/>
  <c r="C71" i="60"/>
  <c r="C70" i="60"/>
  <c r="C69" i="60"/>
  <c r="AH10" i="60"/>
  <c r="AF12" i="60"/>
  <c r="AN12" i="60" s="1"/>
  <c r="AC12" i="60"/>
  <c r="AM12" i="60"/>
  <c r="AI12" i="60"/>
  <c r="AG12" i="60"/>
  <c r="AJ10" i="60"/>
  <c r="AL14" i="60"/>
  <c r="AJ12" i="60"/>
  <c r="AH20" i="60"/>
  <c r="AF11" i="60"/>
  <c r="AN11" i="60" s="1"/>
  <c r="AC11" i="60"/>
  <c r="AG11" i="60"/>
  <c r="AM11" i="60"/>
  <c r="AI11" i="60"/>
  <c r="AJ20" i="60"/>
  <c r="AM16" i="60"/>
  <c r="AF10" i="60"/>
  <c r="AN10" i="60" s="1"/>
  <c r="AC10" i="60"/>
  <c r="AI10" i="60"/>
  <c r="AG10" i="60"/>
  <c r="AI17" i="60"/>
  <c r="AL11" i="60"/>
  <c r="AF23" i="60"/>
  <c r="AN23" i="60" s="1"/>
  <c r="AC23" i="60"/>
  <c r="AM20" i="60"/>
  <c r="AH7" i="60"/>
  <c r="AJ16" i="60"/>
  <c r="AM22" i="60"/>
  <c r="AF9" i="60"/>
  <c r="AN9" i="60" s="1"/>
  <c r="AC9" i="60"/>
  <c r="AI9" i="60"/>
  <c r="AG9" i="60"/>
  <c r="AG17" i="60"/>
  <c r="AL17" i="60"/>
  <c r="AF16" i="60"/>
  <c r="AM10" i="60"/>
  <c r="AF22" i="60"/>
  <c r="AN22" i="60" s="1"/>
  <c r="AC22" i="60"/>
  <c r="AF8" i="60"/>
  <c r="AN8" i="60" s="1"/>
  <c r="AC8" i="60"/>
  <c r="AK8" i="60"/>
  <c r="AI8" i="60"/>
  <c r="AG8" i="60"/>
  <c r="AL13" i="60"/>
  <c r="AC17" i="60"/>
  <c r="AL8" i="60"/>
  <c r="AM17" i="59"/>
  <c r="AL18" i="59"/>
  <c r="AL16" i="59"/>
  <c r="AL14" i="59"/>
  <c r="AH17" i="59"/>
  <c r="AG17" i="59"/>
  <c r="AC16" i="59"/>
  <c r="C75" i="59"/>
  <c r="C74" i="59"/>
  <c r="C73" i="59"/>
  <c r="C72" i="59"/>
  <c r="D86" i="59" s="1"/>
  <c r="C71" i="59"/>
  <c r="C70" i="59"/>
  <c r="C69" i="59"/>
  <c r="AI18" i="59"/>
  <c r="AF19" i="59"/>
  <c r="AM19" i="59"/>
  <c r="AH18" i="59"/>
  <c r="AI16" i="59"/>
  <c r="AJ16" i="59"/>
  <c r="AL19" i="59"/>
  <c r="AF18" i="59"/>
  <c r="AH19" i="59"/>
  <c r="AG15" i="59"/>
  <c r="AI15" i="59"/>
  <c r="AH15" i="59"/>
  <c r="AG16" i="59"/>
  <c r="AC19" i="59"/>
  <c r="AG14" i="59"/>
  <c r="AI14" i="59"/>
  <c r="AJ17" i="59"/>
  <c r="AJ19" i="59"/>
  <c r="AM15" i="59"/>
  <c r="AH14" i="59"/>
  <c r="AJ18" i="59"/>
  <c r="AC17" i="59"/>
  <c r="AG18" i="59"/>
  <c r="AF17" i="59"/>
  <c r="AL17" i="59"/>
  <c r="AF16" i="59"/>
  <c r="AN16" i="59" s="1"/>
  <c r="AL15" i="59"/>
  <c r="AI17" i="59"/>
  <c r="AI19" i="59"/>
  <c r="AF14" i="59"/>
  <c r="AN14" i="59" s="1"/>
  <c r="AH16" i="59"/>
  <c r="AJ15" i="59"/>
  <c r="AK14" i="59"/>
  <c r="AM14" i="59"/>
  <c r="AM18" i="57"/>
  <c r="AK7" i="57"/>
  <c r="AJ16" i="57"/>
  <c r="AH15" i="57"/>
  <c r="AI17" i="57"/>
  <c r="AG14" i="57"/>
  <c r="AM16" i="57"/>
  <c r="AG17" i="57"/>
  <c r="AI20" i="57"/>
  <c r="AJ15" i="57"/>
  <c r="AG18" i="57"/>
  <c r="AH9" i="57"/>
  <c r="AG12" i="57"/>
  <c r="AJ14" i="57"/>
  <c r="AH18" i="57"/>
  <c r="AH21" i="57"/>
  <c r="AL10" i="57"/>
  <c r="AK12" i="57"/>
  <c r="AJ9" i="57"/>
  <c r="AI9" i="57"/>
  <c r="AH8" i="57"/>
  <c r="AM13" i="57"/>
  <c r="AF18" i="57"/>
  <c r="AL9" i="57"/>
  <c r="AH7" i="57"/>
  <c r="AM12" i="57"/>
  <c r="AG20" i="57"/>
  <c r="AK9" i="57"/>
  <c r="AM20" i="57"/>
  <c r="AG8" i="57"/>
  <c r="AF10" i="57"/>
  <c r="AN10" i="57" s="1"/>
  <c r="AC10" i="57"/>
  <c r="AM15" i="57"/>
  <c r="AF21" i="57"/>
  <c r="AC21" i="57"/>
  <c r="AK8" i="57"/>
  <c r="C75" i="57"/>
  <c r="C74" i="57"/>
  <c r="C73" i="57"/>
  <c r="C72" i="57"/>
  <c r="D86" i="57" s="1"/>
  <c r="C71" i="57"/>
  <c r="C70" i="57"/>
  <c r="C69" i="57"/>
  <c r="AI16" i="57"/>
  <c r="AG7" i="57"/>
  <c r="AF9" i="57"/>
  <c r="AN9" i="57" s="1"/>
  <c r="AC9" i="57"/>
  <c r="AJ21" i="57"/>
  <c r="AF16" i="57"/>
  <c r="AM21" i="57"/>
  <c r="AL21" i="57"/>
  <c r="AF8" i="57"/>
  <c r="AN8" i="57" s="1"/>
  <c r="AC8" i="57"/>
  <c r="AM14" i="57"/>
  <c r="AI15" i="57"/>
  <c r="AH14" i="57"/>
  <c r="AL20" i="57"/>
  <c r="AF7" i="57"/>
  <c r="AN7" i="57" s="1"/>
  <c r="AC7" i="57"/>
  <c r="AM8" i="57"/>
  <c r="AL15" i="57"/>
  <c r="AI14" i="57"/>
  <c r="AH13" i="57"/>
  <c r="AH16" i="57"/>
  <c r="AM9" i="57"/>
  <c r="AL14" i="57"/>
  <c r="AL16" i="57"/>
  <c r="AI13" i="57"/>
  <c r="AH12" i="57"/>
  <c r="AG15" i="57"/>
  <c r="AJ18" i="57"/>
  <c r="AL18" i="57"/>
  <c r="AG21" i="57"/>
  <c r="AH11" i="57"/>
  <c r="AG16" i="57"/>
  <c r="AI21" i="57"/>
  <c r="AF20" i="57"/>
  <c r="AC20" i="57"/>
  <c r="AK14" i="57"/>
  <c r="AJ11" i="57"/>
  <c r="AI11" i="57"/>
  <c r="AH10" i="57"/>
  <c r="AG13" i="57"/>
  <c r="AF15" i="57"/>
  <c r="AC15" i="57"/>
  <c r="AJ20" i="57"/>
  <c r="AK13" i="57"/>
  <c r="AJ10" i="57"/>
  <c r="AI10" i="57"/>
  <c r="AF14" i="57"/>
  <c r="AN14" i="57" s="1"/>
  <c r="AC14" i="57"/>
  <c r="AM11" i="57"/>
  <c r="AG11" i="57"/>
  <c r="AF13" i="57"/>
  <c r="AN13" i="57" s="1"/>
  <c r="AC13" i="57"/>
  <c r="AK11" i="57"/>
  <c r="AJ8" i="57"/>
  <c r="AI8" i="57"/>
  <c r="AG10" i="57"/>
  <c r="AF12" i="57"/>
  <c r="AN12" i="57" s="1"/>
  <c r="AC12" i="57"/>
  <c r="AM7" i="57"/>
  <c r="AL8" i="57"/>
  <c r="AK10" i="57"/>
  <c r="AJ7" i="57"/>
  <c r="AI7" i="57"/>
  <c r="AG9" i="57"/>
  <c r="AF11" i="57"/>
  <c r="AN11" i="57" s="1"/>
  <c r="AC11" i="57"/>
  <c r="AF17" i="57"/>
  <c r="AJ13" i="57"/>
  <c r="AM10" i="57"/>
  <c r="AA8" i="53"/>
  <c r="AL8" i="53" s="1"/>
  <c r="AA10" i="53"/>
  <c r="AA12" i="53"/>
  <c r="AM12" i="53" s="1"/>
  <c r="U17" i="53"/>
  <c r="AB22" i="53"/>
  <c r="U7" i="53"/>
  <c r="AF7" i="53" s="1"/>
  <c r="AN7" i="53" s="1"/>
  <c r="U9" i="53"/>
  <c r="AF9" i="53" s="1"/>
  <c r="AN9" i="53" s="1"/>
  <c r="U11" i="53"/>
  <c r="AF11" i="53" s="1"/>
  <c r="AN11" i="53" s="1"/>
  <c r="U13" i="53"/>
  <c r="AM13" i="53" s="1"/>
  <c r="W20" i="53"/>
  <c r="X9" i="53"/>
  <c r="X11" i="53"/>
  <c r="AI11" i="53" s="1"/>
  <c r="X13" i="53"/>
  <c r="X20" i="53"/>
  <c r="AL11" i="53"/>
  <c r="Z20" i="53"/>
  <c r="Y23" i="53"/>
  <c r="U8" i="53"/>
  <c r="AM8" i="53" s="1"/>
  <c r="U10" i="53"/>
  <c r="AF10" i="53" s="1"/>
  <c r="AN10" i="53" s="1"/>
  <c r="U12" i="53"/>
  <c r="Y21" i="53"/>
  <c r="X8" i="53"/>
  <c r="AI8" i="53" s="1"/>
  <c r="X10" i="53"/>
  <c r="X12" i="53"/>
  <c r="AI12" i="53" s="1"/>
  <c r="E78" i="53"/>
  <c r="AL12" i="53"/>
  <c r="AM11" i="53"/>
  <c r="AH16" i="56"/>
  <c r="AF16" i="56"/>
  <c r="AN14" i="56"/>
  <c r="AI19" i="56"/>
  <c r="AL17" i="56"/>
  <c r="AC16" i="56"/>
  <c r="C75" i="56"/>
  <c r="C74" i="56"/>
  <c r="C73" i="56"/>
  <c r="C72" i="56"/>
  <c r="D86" i="56" s="1"/>
  <c r="C71" i="56"/>
  <c r="C70" i="56"/>
  <c r="C69" i="56"/>
  <c r="AJ17" i="56"/>
  <c r="AI20" i="56"/>
  <c r="AG19" i="56"/>
  <c r="AM19" i="56"/>
  <c r="AI16" i="56"/>
  <c r="AM17" i="56"/>
  <c r="AL18" i="56"/>
  <c r="AJ20" i="56"/>
  <c r="AN21" i="56"/>
  <c r="AI18" i="56"/>
  <c r="AG20" i="56"/>
  <c r="AJ16" i="56"/>
  <c r="AF18" i="56"/>
  <c r="AF19" i="56"/>
  <c r="AC19" i="56"/>
  <c r="AL20" i="56"/>
  <c r="AH18" i="56"/>
  <c r="AH19" i="56"/>
  <c r="AI17" i="56"/>
  <c r="AJ19" i="56"/>
  <c r="AG17" i="56"/>
  <c r="AG16" i="56"/>
  <c r="AJ18" i="56"/>
  <c r="AC17" i="56"/>
  <c r="AM20" i="56"/>
  <c r="AG18" i="56"/>
  <c r="AF17" i="56"/>
  <c r="AF20" i="56"/>
  <c r="AC20" i="56"/>
  <c r="AL19" i="56"/>
  <c r="AL16" i="56"/>
  <c r="AM16" i="56"/>
  <c r="V13" i="55"/>
  <c r="Z17" i="55"/>
  <c r="U19" i="55"/>
  <c r="W22" i="55"/>
  <c r="AH22" i="55" s="1"/>
  <c r="X13" i="55"/>
  <c r="S16" i="55"/>
  <c r="V19" i="55"/>
  <c r="T21" i="55"/>
  <c r="AE21" i="55" s="1"/>
  <c r="X22" i="55"/>
  <c r="Z13" i="55"/>
  <c r="U16" i="55"/>
  <c r="X19" i="55"/>
  <c r="V21" i="55"/>
  <c r="Y22" i="55"/>
  <c r="AG24" i="55"/>
  <c r="T12" i="55"/>
  <c r="Y16" i="55"/>
  <c r="Z19" i="55"/>
  <c r="W21" i="55"/>
  <c r="X21" i="55"/>
  <c r="AH24" i="55"/>
  <c r="Z21" i="55"/>
  <c r="AG23" i="55"/>
  <c r="AF24" i="55"/>
  <c r="AH23" i="55"/>
  <c r="AF23" i="55"/>
  <c r="H83" i="55"/>
  <c r="X14" i="55"/>
  <c r="X17" i="55"/>
  <c r="S19" i="55"/>
  <c r="AE19" i="55" s="1"/>
  <c r="S22" i="55"/>
  <c r="AD22" i="55" s="1"/>
  <c r="AL22" i="55" s="1"/>
  <c r="X23" i="55"/>
  <c r="AI23" i="55" s="1"/>
  <c r="E79" i="55"/>
  <c r="E77" i="55"/>
  <c r="E78" i="55"/>
  <c r="S7" i="55"/>
  <c r="S8" i="55"/>
  <c r="AI8" i="55" s="1"/>
  <c r="S9" i="55"/>
  <c r="AJ9" i="55" s="1"/>
  <c r="S10" i="55"/>
  <c r="AJ10" i="55" s="1"/>
  <c r="S11" i="55"/>
  <c r="AJ11" i="55" s="1"/>
  <c r="S12" i="55"/>
  <c r="AJ12" i="55" s="1"/>
  <c r="S13" i="55"/>
  <c r="AI13" i="55" s="1"/>
  <c r="S14" i="55"/>
  <c r="S15" i="55"/>
  <c r="T16" i="55"/>
  <c r="U17" i="55"/>
  <c r="V18" i="55"/>
  <c r="W19" i="55"/>
  <c r="X20" i="55"/>
  <c r="Y21" i="55"/>
  <c r="Z22" i="55"/>
  <c r="Z23" i="55"/>
  <c r="AK23" i="55" s="1"/>
  <c r="Z24" i="55"/>
  <c r="AK24" i="55" s="1"/>
  <c r="Z25" i="55"/>
  <c r="AK25" i="55" s="1"/>
  <c r="Z26" i="55"/>
  <c r="AK26" i="55" s="1"/>
  <c r="Z27" i="55"/>
  <c r="AK27" i="55" s="1"/>
  <c r="Z28" i="55"/>
  <c r="AK28" i="55" s="1"/>
  <c r="Z29" i="55"/>
  <c r="AK29" i="55" s="1"/>
  <c r="Z30" i="55"/>
  <c r="Z31" i="55"/>
  <c r="AK31" i="55" s="1"/>
  <c r="Z32" i="55"/>
  <c r="AK32" i="55" s="1"/>
  <c r="Z33" i="55"/>
  <c r="AK33" i="55" s="1"/>
  <c r="W18" i="55"/>
  <c r="Y20" i="55"/>
  <c r="E22" i="55"/>
  <c r="AA22" i="55"/>
  <c r="E23" i="55"/>
  <c r="D95" i="55" s="1"/>
  <c r="AA23" i="55"/>
  <c r="E24" i="55"/>
  <c r="AA24" i="55"/>
  <c r="E25" i="55"/>
  <c r="AA25" i="55"/>
  <c r="E26" i="55"/>
  <c r="AA26" i="55"/>
  <c r="E27" i="55"/>
  <c r="AA27" i="55"/>
  <c r="E28" i="55"/>
  <c r="AA28" i="55"/>
  <c r="E29" i="55"/>
  <c r="AA29" i="55"/>
  <c r="E30" i="55"/>
  <c r="D96" i="55" s="1"/>
  <c r="AA30" i="55"/>
  <c r="E31" i="55"/>
  <c r="AA31" i="55"/>
  <c r="E32" i="55"/>
  <c r="AA32" i="55"/>
  <c r="E33" i="55"/>
  <c r="AA33" i="55"/>
  <c r="B81" i="55"/>
  <c r="U7" i="55"/>
  <c r="U8" i="55"/>
  <c r="U9" i="55"/>
  <c r="U10" i="55"/>
  <c r="U11" i="55"/>
  <c r="U12" i="55"/>
  <c r="U13" i="55"/>
  <c r="U14" i="55"/>
  <c r="U15" i="55"/>
  <c r="V16" i="55"/>
  <c r="X18" i="55"/>
  <c r="Z20" i="55"/>
  <c r="E21" i="55"/>
  <c r="E81" i="55"/>
  <c r="W16" i="55"/>
  <c r="Y18" i="55"/>
  <c r="E20" i="55"/>
  <c r="AD23" i="55"/>
  <c r="AL23" i="55" s="1"/>
  <c r="AD24" i="55"/>
  <c r="AL24" i="55" s="1"/>
  <c r="AD25" i="55"/>
  <c r="AL25" i="55" s="1"/>
  <c r="AD26" i="55"/>
  <c r="AL26" i="55" s="1"/>
  <c r="AD27" i="55"/>
  <c r="AL27" i="55" s="1"/>
  <c r="AD28" i="55"/>
  <c r="AL28" i="55" s="1"/>
  <c r="AD29" i="55"/>
  <c r="AL29" i="55" s="1"/>
  <c r="AD30" i="55"/>
  <c r="AL30" i="55" s="1"/>
  <c r="AD31" i="55"/>
  <c r="AL31" i="55" s="1"/>
  <c r="AD32" i="55"/>
  <c r="AL32" i="55" s="1"/>
  <c r="AD33" i="55"/>
  <c r="AL33" i="55" s="1"/>
  <c r="H81" i="55"/>
  <c r="W7" i="55"/>
  <c r="W8" i="55"/>
  <c r="W9" i="55"/>
  <c r="AH9" i="55" s="1"/>
  <c r="W10" i="55"/>
  <c r="W11" i="55"/>
  <c r="AH11" i="55" s="1"/>
  <c r="W12" i="55"/>
  <c r="W13" i="55"/>
  <c r="X16" i="55"/>
  <c r="Z18" i="55"/>
  <c r="AK18" i="55" s="1"/>
  <c r="E19" i="55"/>
  <c r="B82" i="55"/>
  <c r="E18" i="55"/>
  <c r="AF28" i="55"/>
  <c r="AF29" i="55"/>
  <c r="AF31" i="55"/>
  <c r="AF32" i="55"/>
  <c r="AF33" i="55"/>
  <c r="E82" i="55"/>
  <c r="Y7" i="55"/>
  <c r="E17" i="55"/>
  <c r="S21" i="55"/>
  <c r="T22" i="55"/>
  <c r="T23" i="55"/>
  <c r="AE23" i="55" s="1"/>
  <c r="T24" i="55"/>
  <c r="AE24" i="55" s="1"/>
  <c r="T25" i="55"/>
  <c r="AE25" i="55" s="1"/>
  <c r="T26" i="55"/>
  <c r="AE26" i="55" s="1"/>
  <c r="T27" i="55"/>
  <c r="AE27" i="55" s="1"/>
  <c r="T28" i="55"/>
  <c r="AE28" i="55" s="1"/>
  <c r="T29" i="55"/>
  <c r="AE29" i="55" s="1"/>
  <c r="T30" i="55"/>
  <c r="T31" i="55"/>
  <c r="AE31" i="55" s="1"/>
  <c r="T32" i="55"/>
  <c r="AE32" i="55" s="1"/>
  <c r="T33" i="55"/>
  <c r="AE33" i="55" s="1"/>
  <c r="H82" i="55"/>
  <c r="E16" i="55"/>
  <c r="B83" i="55"/>
  <c r="E8" i="55"/>
  <c r="E9" i="55"/>
  <c r="E10" i="55"/>
  <c r="E11" i="55"/>
  <c r="E12" i="55"/>
  <c r="E13" i="55"/>
  <c r="E15" i="55"/>
  <c r="T20" i="55"/>
  <c r="E83" i="55"/>
  <c r="S18" i="55"/>
  <c r="U20" i="55"/>
  <c r="V19" i="53"/>
  <c r="U14" i="53"/>
  <c r="AC14" i="53" s="1"/>
  <c r="U18" i="53"/>
  <c r="AL18" i="53" s="1"/>
  <c r="Y19" i="53"/>
  <c r="U21" i="53"/>
  <c r="X14" i="53"/>
  <c r="V16" i="53"/>
  <c r="V18" i="53"/>
  <c r="AF18" i="53" s="1"/>
  <c r="AB19" i="53"/>
  <c r="W21" i="53"/>
  <c r="AA14" i="53"/>
  <c r="W18" i="53"/>
  <c r="X21" i="53"/>
  <c r="Y18" i="53"/>
  <c r="AA21" i="53"/>
  <c r="AB23" i="53"/>
  <c r="H83" i="53"/>
  <c r="AF13" i="53"/>
  <c r="AN13" i="53" s="1"/>
  <c r="AI13" i="53"/>
  <c r="Y22" i="53"/>
  <c r="E8" i="53"/>
  <c r="E79" i="53"/>
  <c r="U16" i="53"/>
  <c r="V17" i="53"/>
  <c r="X19" i="53"/>
  <c r="Y20" i="53"/>
  <c r="Z21" i="53"/>
  <c r="AA22" i="53"/>
  <c r="AA23" i="53"/>
  <c r="AA24" i="53"/>
  <c r="AA25" i="53"/>
  <c r="AA26" i="53"/>
  <c r="AA27" i="53"/>
  <c r="AA28" i="53"/>
  <c r="AA29" i="53"/>
  <c r="AA30" i="53"/>
  <c r="AA31" i="53"/>
  <c r="AA32" i="53"/>
  <c r="AA33" i="53"/>
  <c r="V7" i="53"/>
  <c r="V8" i="53"/>
  <c r="V9" i="53"/>
  <c r="V10" i="53"/>
  <c r="AG10" i="53" s="1"/>
  <c r="V11" i="53"/>
  <c r="AG11" i="53" s="1"/>
  <c r="V12" i="53"/>
  <c r="AG12" i="53" s="1"/>
  <c r="V13" i="53"/>
  <c r="V14" i="53"/>
  <c r="V15" i="53"/>
  <c r="W16" i="53"/>
  <c r="X17" i="53"/>
  <c r="Z19" i="53"/>
  <c r="AA20" i="53"/>
  <c r="AB21" i="53"/>
  <c r="E22" i="53"/>
  <c r="E23" i="53"/>
  <c r="D95" i="53" s="1"/>
  <c r="E24" i="53"/>
  <c r="E25" i="53"/>
  <c r="E26" i="53"/>
  <c r="E27" i="53"/>
  <c r="E28" i="53"/>
  <c r="E29" i="53"/>
  <c r="E30" i="53"/>
  <c r="D96" i="53" s="1"/>
  <c r="E31" i="53"/>
  <c r="E32" i="53"/>
  <c r="E33" i="53"/>
  <c r="B81" i="53"/>
  <c r="W7" i="53"/>
  <c r="AH7" i="53" s="1"/>
  <c r="W8" i="53"/>
  <c r="AH8" i="53" s="1"/>
  <c r="W9" i="53"/>
  <c r="W10" i="53"/>
  <c r="W11" i="53"/>
  <c r="W12" i="53"/>
  <c r="W13" i="53"/>
  <c r="AH13" i="53" s="1"/>
  <c r="W14" i="53"/>
  <c r="W15" i="53"/>
  <c r="X16" i="53"/>
  <c r="Y17" i="53"/>
  <c r="AA19" i="53"/>
  <c r="AB20" i="53"/>
  <c r="E21" i="53"/>
  <c r="E81" i="53"/>
  <c r="Y16" i="53"/>
  <c r="E20" i="53"/>
  <c r="H81" i="53"/>
  <c r="Y7" i="53"/>
  <c r="Y8" i="53"/>
  <c r="AJ8" i="53" s="1"/>
  <c r="Y9" i="53"/>
  <c r="Y10" i="53"/>
  <c r="Y11" i="53"/>
  <c r="AJ11" i="53" s="1"/>
  <c r="Y12" i="53"/>
  <c r="AJ12" i="53" s="1"/>
  <c r="Y13" i="53"/>
  <c r="AJ13" i="53" s="1"/>
  <c r="Y14" i="53"/>
  <c r="Y15" i="53"/>
  <c r="Z16" i="53"/>
  <c r="AA17" i="53"/>
  <c r="E19" i="53"/>
  <c r="B82" i="53"/>
  <c r="Z7" i="53"/>
  <c r="Z8" i="53"/>
  <c r="Z9" i="53"/>
  <c r="Z10" i="53"/>
  <c r="AK10" i="53" s="1"/>
  <c r="Z11" i="53"/>
  <c r="AK11" i="53" s="1"/>
  <c r="Z12" i="53"/>
  <c r="AK12" i="53" s="1"/>
  <c r="Z13" i="53"/>
  <c r="AK13" i="53" s="1"/>
  <c r="Z14" i="53"/>
  <c r="Z15" i="53"/>
  <c r="AA16" i="53"/>
  <c r="E18" i="53"/>
  <c r="U22" i="53"/>
  <c r="U23" i="53"/>
  <c r="U24" i="53"/>
  <c r="U25" i="53"/>
  <c r="U26" i="53"/>
  <c r="U27" i="53"/>
  <c r="AM27" i="53" s="1"/>
  <c r="U28" i="53"/>
  <c r="U29" i="53"/>
  <c r="U30" i="53"/>
  <c r="U31" i="53"/>
  <c r="U32" i="53"/>
  <c r="U33" i="53"/>
  <c r="E82" i="53"/>
  <c r="E17" i="53"/>
  <c r="V22" i="53"/>
  <c r="V23" i="53"/>
  <c r="V24" i="53"/>
  <c r="AG24" i="53" s="1"/>
  <c r="V25" i="53"/>
  <c r="V26" i="53"/>
  <c r="V27" i="53"/>
  <c r="V28" i="53"/>
  <c r="V29" i="53"/>
  <c r="V30" i="53"/>
  <c r="V31" i="53"/>
  <c r="V32" i="53"/>
  <c r="V33" i="53"/>
  <c r="H82" i="53"/>
  <c r="AB7" i="53"/>
  <c r="E16" i="53"/>
  <c r="U20" i="53"/>
  <c r="W22" i="53"/>
  <c r="W23" i="53"/>
  <c r="W24" i="53"/>
  <c r="W25" i="53"/>
  <c r="W26" i="53"/>
  <c r="W27" i="53"/>
  <c r="W28" i="53"/>
  <c r="W29" i="53"/>
  <c r="W30" i="53"/>
  <c r="W31" i="53"/>
  <c r="W32" i="53"/>
  <c r="W33" i="53"/>
  <c r="B83" i="53"/>
  <c r="E9" i="53"/>
  <c r="E10" i="53"/>
  <c r="AC10" i="53"/>
  <c r="E11" i="53"/>
  <c r="AC11" i="53"/>
  <c r="E12" i="53"/>
  <c r="AC12" i="53"/>
  <c r="E13" i="53"/>
  <c r="AC13" i="53"/>
  <c r="E15" i="53"/>
  <c r="U19" i="53"/>
  <c r="X22" i="53"/>
  <c r="X23" i="53"/>
  <c r="X24" i="53"/>
  <c r="X25" i="53"/>
  <c r="X26" i="53"/>
  <c r="X27" i="53"/>
  <c r="X28" i="53"/>
  <c r="X29" i="53"/>
  <c r="AI29" i="53" s="1"/>
  <c r="X30" i="53"/>
  <c r="X31" i="53"/>
  <c r="X32" i="53"/>
  <c r="X33" i="53"/>
  <c r="AI33" i="53" s="1"/>
  <c r="E83" i="53"/>
  <c r="H83" i="52"/>
  <c r="U11" i="52"/>
  <c r="U14" i="52"/>
  <c r="T21" i="52"/>
  <c r="AD21" i="52" s="1"/>
  <c r="Y22" i="52"/>
  <c r="AF22" i="52" s="1"/>
  <c r="Y25" i="52"/>
  <c r="Z11" i="52"/>
  <c r="Z14" i="52"/>
  <c r="S20" i="52"/>
  <c r="V21" i="52"/>
  <c r="Z22" i="52"/>
  <c r="AK22" i="52" s="1"/>
  <c r="U24" i="52"/>
  <c r="Z25" i="52"/>
  <c r="U20" i="52"/>
  <c r="V20" i="52"/>
  <c r="W20" i="52"/>
  <c r="X20" i="52"/>
  <c r="AK21" i="52"/>
  <c r="S12" i="52"/>
  <c r="AE12" i="52" s="1"/>
  <c r="S15" i="52"/>
  <c r="X19" i="52"/>
  <c r="Y20" i="52"/>
  <c r="W23" i="52"/>
  <c r="AH23" i="52" s="1"/>
  <c r="W26" i="52"/>
  <c r="Z20" i="52"/>
  <c r="AD17" i="52"/>
  <c r="AE17" i="52"/>
  <c r="S11" i="52"/>
  <c r="AD11" i="52" s="1"/>
  <c r="AL11" i="52" s="1"/>
  <c r="S14" i="52"/>
  <c r="AF17" i="52"/>
  <c r="AF21" i="52"/>
  <c r="W22" i="52"/>
  <c r="W25" i="52"/>
  <c r="E14" i="52"/>
  <c r="E79" i="52"/>
  <c r="E78" i="52"/>
  <c r="E77" i="52"/>
  <c r="AJ10" i="52"/>
  <c r="AE10" i="52"/>
  <c r="AE13" i="52"/>
  <c r="AJ13" i="52"/>
  <c r="AD19" i="52"/>
  <c r="AK19" i="52"/>
  <c r="AA19" i="52"/>
  <c r="AJ19" i="52"/>
  <c r="AD10" i="52"/>
  <c r="AL10" i="52" s="1"/>
  <c r="AD13" i="52"/>
  <c r="AL13" i="52" s="1"/>
  <c r="AE19" i="52"/>
  <c r="AH21" i="52"/>
  <c r="AF19" i="52"/>
  <c r="AI33" i="52"/>
  <c r="AJ9" i="52"/>
  <c r="AE9" i="52"/>
  <c r="AG19" i="52"/>
  <c r="AH19" i="52"/>
  <c r="AE20" i="52"/>
  <c r="AD9" i="52"/>
  <c r="AL9" i="52" s="1"/>
  <c r="AD12" i="52"/>
  <c r="AL12" i="52" s="1"/>
  <c r="AK13" i="52"/>
  <c r="AI32" i="52"/>
  <c r="AK10" i="52"/>
  <c r="AF8" i="52"/>
  <c r="AE8" i="52"/>
  <c r="AJ8" i="52"/>
  <c r="AH31" i="52"/>
  <c r="AF10" i="52"/>
  <c r="AH17" i="52"/>
  <c r="AL17" i="52" s="1"/>
  <c r="U16" i="52"/>
  <c r="AJ17" i="52"/>
  <c r="W18" i="52"/>
  <c r="E22" i="52"/>
  <c r="E23" i="52"/>
  <c r="D95" i="52" s="1"/>
  <c r="E24" i="52"/>
  <c r="E25" i="52"/>
  <c r="E26" i="52"/>
  <c r="E27" i="52"/>
  <c r="E28" i="52"/>
  <c r="E29" i="52"/>
  <c r="E30" i="52"/>
  <c r="D96" i="52" s="1"/>
  <c r="E31" i="52"/>
  <c r="E32" i="52"/>
  <c r="E33" i="52"/>
  <c r="B81" i="52"/>
  <c r="AG17" i="52"/>
  <c r="V16" i="52"/>
  <c r="AK17" i="52"/>
  <c r="X18" i="52"/>
  <c r="E21" i="52"/>
  <c r="AA21" i="52"/>
  <c r="E81" i="52"/>
  <c r="V7" i="52"/>
  <c r="AG7" i="52" s="1"/>
  <c r="V8" i="52"/>
  <c r="AG8" i="52" s="1"/>
  <c r="V9" i="52"/>
  <c r="AG9" i="52" s="1"/>
  <c r="V10" i="52"/>
  <c r="AG10" i="52" s="1"/>
  <c r="V11" i="52"/>
  <c r="V12" i="52"/>
  <c r="V13" i="52"/>
  <c r="AG13" i="52" s="1"/>
  <c r="V14" i="52"/>
  <c r="V15" i="52"/>
  <c r="W16" i="52"/>
  <c r="Y18" i="52"/>
  <c r="E20" i="52"/>
  <c r="AA20" i="52"/>
  <c r="H81" i="52"/>
  <c r="AF9" i="52"/>
  <c r="W7" i="52"/>
  <c r="W8" i="52"/>
  <c r="AH8" i="52" s="1"/>
  <c r="W9" i="52"/>
  <c r="AH9" i="52" s="1"/>
  <c r="W10" i="52"/>
  <c r="AH10" i="52" s="1"/>
  <c r="W11" i="52"/>
  <c r="W12" i="52"/>
  <c r="W13" i="52"/>
  <c r="AH13" i="52" s="1"/>
  <c r="W14" i="52"/>
  <c r="W15" i="52"/>
  <c r="AH15" i="52" s="1"/>
  <c r="X16" i="52"/>
  <c r="Z18" i="52"/>
  <c r="E19" i="52"/>
  <c r="B82" i="52"/>
  <c r="X7" i="52"/>
  <c r="X8" i="52"/>
  <c r="AI8" i="52" s="1"/>
  <c r="X9" i="52"/>
  <c r="AI9" i="52" s="1"/>
  <c r="X10" i="52"/>
  <c r="AI10" i="52" s="1"/>
  <c r="X11" i="52"/>
  <c r="AI11" i="52" s="1"/>
  <c r="X12" i="52"/>
  <c r="X13" i="52"/>
  <c r="AI13" i="52" s="1"/>
  <c r="X14" i="52"/>
  <c r="AI14" i="52" s="1"/>
  <c r="X15" i="52"/>
  <c r="Y16" i="52"/>
  <c r="E18" i="52"/>
  <c r="S22" i="52"/>
  <c r="S23" i="52"/>
  <c r="AI23" i="52" s="1"/>
  <c r="S24" i="52"/>
  <c r="AF24" i="52" s="1"/>
  <c r="S25" i="52"/>
  <c r="S26" i="52"/>
  <c r="AF26" i="52" s="1"/>
  <c r="S27" i="52"/>
  <c r="S28" i="52"/>
  <c r="S29" i="52"/>
  <c r="AF29" i="52" s="1"/>
  <c r="S30" i="52"/>
  <c r="AI30" i="52" s="1"/>
  <c r="S31" i="52"/>
  <c r="AK31" i="52" s="1"/>
  <c r="S32" i="52"/>
  <c r="AG32" i="52" s="1"/>
  <c r="S33" i="52"/>
  <c r="E82" i="52"/>
  <c r="Y7" i="52"/>
  <c r="AD7" i="52" s="1"/>
  <c r="AL7" i="52" s="1"/>
  <c r="E17" i="52"/>
  <c r="AA17" i="52"/>
  <c r="T22" i="52"/>
  <c r="AE22" i="52" s="1"/>
  <c r="T23" i="52"/>
  <c r="AE23" i="52" s="1"/>
  <c r="T24" i="52"/>
  <c r="AE24" i="52" s="1"/>
  <c r="T25" i="52"/>
  <c r="AE25" i="52" s="1"/>
  <c r="T26" i="52"/>
  <c r="AE26" i="52" s="1"/>
  <c r="T27" i="52"/>
  <c r="T28" i="52"/>
  <c r="T29" i="52"/>
  <c r="T30" i="52"/>
  <c r="T31" i="52"/>
  <c r="T32" i="52"/>
  <c r="AE32" i="52" s="1"/>
  <c r="T33" i="52"/>
  <c r="H82" i="52"/>
  <c r="E16" i="52"/>
  <c r="B83" i="52"/>
  <c r="AF13" i="52"/>
  <c r="AA7" i="52"/>
  <c r="E8" i="52"/>
  <c r="AA8" i="52"/>
  <c r="E9" i="52"/>
  <c r="AA9" i="52"/>
  <c r="E10" i="52"/>
  <c r="AA10" i="52"/>
  <c r="E11" i="52"/>
  <c r="AA11" i="52"/>
  <c r="E12" i="52"/>
  <c r="E13" i="52"/>
  <c r="AA13" i="52"/>
  <c r="E15" i="52"/>
  <c r="E83" i="52"/>
  <c r="AH13" i="51"/>
  <c r="Y13" i="51"/>
  <c r="AE13" i="51" s="1"/>
  <c r="V15" i="51"/>
  <c r="U18" i="51"/>
  <c r="AA18" i="51" s="1"/>
  <c r="W19" i="51"/>
  <c r="AE19" i="51" s="1"/>
  <c r="V22" i="51"/>
  <c r="AG22" i="51" s="1"/>
  <c r="Z25" i="51"/>
  <c r="Z13" i="51"/>
  <c r="AK13" i="51" s="1"/>
  <c r="X14" i="51"/>
  <c r="W15" i="51"/>
  <c r="AH15" i="51" s="1"/>
  <c r="V18" i="51"/>
  <c r="X19" i="51"/>
  <c r="W22" i="51"/>
  <c r="H83" i="51"/>
  <c r="S11" i="51"/>
  <c r="AD11" i="51" s="1"/>
  <c r="AL11" i="51" s="1"/>
  <c r="Y14" i="51"/>
  <c r="AI14" i="51" s="1"/>
  <c r="X15" i="51"/>
  <c r="W18" i="51"/>
  <c r="AH18" i="51" s="1"/>
  <c r="Y19" i="51"/>
  <c r="AJ19" i="51" s="1"/>
  <c r="Y22" i="51"/>
  <c r="V24" i="51"/>
  <c r="T11" i="51"/>
  <c r="Y15" i="51"/>
  <c r="AE15" i="51" s="1"/>
  <c r="X18" i="51"/>
  <c r="Z19" i="51"/>
  <c r="Z22" i="51"/>
  <c r="AF11" i="51"/>
  <c r="Z15" i="51"/>
  <c r="Y18" i="51"/>
  <c r="AJ18" i="51" s="1"/>
  <c r="AG11" i="51"/>
  <c r="Z18" i="51"/>
  <c r="AK18" i="51" s="1"/>
  <c r="AF12" i="51"/>
  <c r="X21" i="51"/>
  <c r="Y26" i="51"/>
  <c r="AG13" i="51"/>
  <c r="T16" i="51"/>
  <c r="T19" i="51"/>
  <c r="W25" i="51"/>
  <c r="E78" i="51"/>
  <c r="E77" i="51"/>
  <c r="AF14" i="51"/>
  <c r="AF15" i="51"/>
  <c r="Z31" i="51"/>
  <c r="Z32" i="51"/>
  <c r="AK32" i="51" s="1"/>
  <c r="Z33" i="51"/>
  <c r="U16" i="51"/>
  <c r="V17" i="51"/>
  <c r="E22" i="51"/>
  <c r="E23" i="51"/>
  <c r="D95" i="51" s="1"/>
  <c r="E24" i="51"/>
  <c r="E25" i="51"/>
  <c r="E26" i="51"/>
  <c r="E27" i="51"/>
  <c r="E28" i="51"/>
  <c r="E29" i="51"/>
  <c r="E30" i="51"/>
  <c r="D96" i="51" s="1"/>
  <c r="E31" i="51"/>
  <c r="E32" i="51"/>
  <c r="E33" i="51"/>
  <c r="B81" i="51"/>
  <c r="E21" i="51"/>
  <c r="E81" i="51"/>
  <c r="AI7" i="51"/>
  <c r="AI8" i="51"/>
  <c r="AI9" i="51"/>
  <c r="AI10" i="51"/>
  <c r="AI12" i="51"/>
  <c r="AI13" i="51"/>
  <c r="W16" i="51"/>
  <c r="X17" i="51"/>
  <c r="E20" i="51"/>
  <c r="H81" i="51"/>
  <c r="AJ7" i="51"/>
  <c r="AJ8" i="51"/>
  <c r="AJ9" i="51"/>
  <c r="AJ10" i="51"/>
  <c r="AJ11" i="51"/>
  <c r="AJ12" i="51"/>
  <c r="AJ13" i="51"/>
  <c r="X16" i="51"/>
  <c r="Y17" i="51"/>
  <c r="E19" i="51"/>
  <c r="B82" i="51"/>
  <c r="AK7" i="51"/>
  <c r="AK8" i="51"/>
  <c r="AK9" i="51"/>
  <c r="AK10" i="51"/>
  <c r="AK11" i="51"/>
  <c r="AK12" i="51"/>
  <c r="Y16" i="51"/>
  <c r="Z17" i="51"/>
  <c r="E18" i="51"/>
  <c r="S22" i="51"/>
  <c r="AJ22" i="51" s="1"/>
  <c r="S23" i="51"/>
  <c r="AK23" i="51" s="1"/>
  <c r="S24" i="51"/>
  <c r="AH24" i="51" s="1"/>
  <c r="S25" i="51"/>
  <c r="S26" i="51"/>
  <c r="S27" i="51"/>
  <c r="S28" i="51"/>
  <c r="AG28" i="51" s="1"/>
  <c r="S29" i="51"/>
  <c r="S30" i="51"/>
  <c r="AG30" i="51" s="1"/>
  <c r="S31" i="51"/>
  <c r="AG31" i="51" s="1"/>
  <c r="S32" i="51"/>
  <c r="AI32" i="51" s="1"/>
  <c r="S33" i="51"/>
  <c r="AG33" i="51" s="1"/>
  <c r="E82" i="51"/>
  <c r="E17" i="51"/>
  <c r="S21" i="51"/>
  <c r="AF21" i="51" s="1"/>
  <c r="T22" i="51"/>
  <c r="AE22" i="51" s="1"/>
  <c r="T23" i="51"/>
  <c r="AE23" i="51" s="1"/>
  <c r="T24" i="51"/>
  <c r="T25" i="51"/>
  <c r="T26" i="51"/>
  <c r="T27" i="51"/>
  <c r="T28" i="51"/>
  <c r="T29" i="51"/>
  <c r="T30" i="51"/>
  <c r="AE30" i="51" s="1"/>
  <c r="T31" i="51"/>
  <c r="AE31" i="51" s="1"/>
  <c r="T32" i="51"/>
  <c r="AE32" i="51" s="1"/>
  <c r="T33" i="51"/>
  <c r="H82" i="51"/>
  <c r="E16" i="51"/>
  <c r="S20" i="51"/>
  <c r="AF20" i="51" s="1"/>
  <c r="T21" i="51"/>
  <c r="U22" i="51"/>
  <c r="U23" i="51"/>
  <c r="U24" i="51"/>
  <c r="U25" i="51"/>
  <c r="U26" i="51"/>
  <c r="U27" i="51"/>
  <c r="U28" i="51"/>
  <c r="U29" i="51"/>
  <c r="U30" i="51"/>
  <c r="AF30" i="51" s="1"/>
  <c r="U31" i="51"/>
  <c r="AF31" i="51" s="1"/>
  <c r="U32" i="51"/>
  <c r="AF32" i="51" s="1"/>
  <c r="U33" i="51"/>
  <c r="B83" i="51"/>
  <c r="AA8" i="51"/>
  <c r="E9" i="51"/>
  <c r="AA9" i="51"/>
  <c r="E10" i="51"/>
  <c r="AA10" i="51"/>
  <c r="E11" i="51"/>
  <c r="AA11" i="51"/>
  <c r="E12" i="51"/>
  <c r="AA12" i="51"/>
  <c r="E13" i="51"/>
  <c r="AA13" i="51"/>
  <c r="AA14" i="51"/>
  <c r="E15" i="51"/>
  <c r="AA15" i="51"/>
  <c r="E83" i="51"/>
  <c r="V13" i="50"/>
  <c r="Y18" i="50"/>
  <c r="S20" i="50"/>
  <c r="S21" i="50"/>
  <c r="Y13" i="50"/>
  <c r="T21" i="50"/>
  <c r="AF21" i="50" s="1"/>
  <c r="Z13" i="50"/>
  <c r="U21" i="50"/>
  <c r="U12" i="50"/>
  <c r="U15" i="50"/>
  <c r="T17" i="50"/>
  <c r="V20" i="50"/>
  <c r="V21" i="50"/>
  <c r="T23" i="50"/>
  <c r="W21" i="50"/>
  <c r="Y12" i="50"/>
  <c r="Y15" i="50"/>
  <c r="X17" i="50"/>
  <c r="X21" i="50"/>
  <c r="Z12" i="50"/>
  <c r="Z15" i="50"/>
  <c r="V19" i="50"/>
  <c r="E82" i="50"/>
  <c r="H83" i="50"/>
  <c r="Z14" i="50"/>
  <c r="AK14" i="50" s="1"/>
  <c r="S16" i="50"/>
  <c r="U18" i="50"/>
  <c r="W22" i="50"/>
  <c r="W24" i="50"/>
  <c r="E79" i="50"/>
  <c r="E14" i="50"/>
  <c r="AI29" i="50"/>
  <c r="AI31" i="50"/>
  <c r="AE31" i="50"/>
  <c r="AE23" i="50"/>
  <c r="AE29" i="50"/>
  <c r="AH23" i="50"/>
  <c r="AJ31" i="50"/>
  <c r="AI30" i="50"/>
  <c r="AJ8" i="50"/>
  <c r="AE24" i="50"/>
  <c r="S7" i="50"/>
  <c r="AF7" i="50" s="1"/>
  <c r="S8" i="50"/>
  <c r="AK8" i="50" s="1"/>
  <c r="S9" i="50"/>
  <c r="AJ9" i="50" s="1"/>
  <c r="S10" i="50"/>
  <c r="AG10" i="50" s="1"/>
  <c r="S11" i="50"/>
  <c r="AI11" i="50" s="1"/>
  <c r="S12" i="50"/>
  <c r="S13" i="50"/>
  <c r="S14" i="50"/>
  <c r="AI14" i="50" s="1"/>
  <c r="S15" i="50"/>
  <c r="T16" i="50"/>
  <c r="U17" i="50"/>
  <c r="V18" i="50"/>
  <c r="W19" i="50"/>
  <c r="Y21" i="50"/>
  <c r="Z22" i="50"/>
  <c r="Z23" i="50"/>
  <c r="Z24" i="50"/>
  <c r="Z25" i="50"/>
  <c r="Z26" i="50"/>
  <c r="Z27" i="50"/>
  <c r="Z28" i="50"/>
  <c r="Z29" i="50"/>
  <c r="AK29" i="50" s="1"/>
  <c r="Z30" i="50"/>
  <c r="AK30" i="50" s="1"/>
  <c r="Z31" i="50"/>
  <c r="Z32" i="50"/>
  <c r="Z33" i="50"/>
  <c r="T7" i="50"/>
  <c r="T8" i="50"/>
  <c r="T9" i="50"/>
  <c r="T10" i="50"/>
  <c r="T11" i="50"/>
  <c r="T12" i="50"/>
  <c r="T13" i="50"/>
  <c r="T14" i="50"/>
  <c r="T15" i="50"/>
  <c r="U16" i="50"/>
  <c r="V17" i="50"/>
  <c r="W18" i="50"/>
  <c r="X19" i="50"/>
  <c r="E22" i="50"/>
  <c r="E23" i="50"/>
  <c r="D95" i="50" s="1"/>
  <c r="E24" i="50"/>
  <c r="E25" i="50"/>
  <c r="E26" i="50"/>
  <c r="E27" i="50"/>
  <c r="E28" i="50"/>
  <c r="E29" i="50"/>
  <c r="E30" i="50"/>
  <c r="D96" i="50" s="1"/>
  <c r="E31" i="50"/>
  <c r="E32" i="50"/>
  <c r="E33" i="50"/>
  <c r="B81" i="50"/>
  <c r="V16" i="50"/>
  <c r="E21" i="50"/>
  <c r="E81" i="50"/>
  <c r="W16" i="50"/>
  <c r="Z19" i="50"/>
  <c r="E20" i="50"/>
  <c r="H81" i="50"/>
  <c r="W7" i="50"/>
  <c r="W8" i="50"/>
  <c r="AH8" i="50" s="1"/>
  <c r="W9" i="50"/>
  <c r="AH9" i="50" s="1"/>
  <c r="W10" i="50"/>
  <c r="W11" i="50"/>
  <c r="W12" i="50"/>
  <c r="W13" i="50"/>
  <c r="W14" i="50"/>
  <c r="AH14" i="50" s="1"/>
  <c r="W15" i="50"/>
  <c r="X16" i="50"/>
  <c r="Y17" i="50"/>
  <c r="Z18" i="50"/>
  <c r="E19" i="50"/>
  <c r="AD21" i="50"/>
  <c r="B82" i="50"/>
  <c r="X7" i="50"/>
  <c r="Y16" i="50"/>
  <c r="Z17" i="50"/>
  <c r="E18" i="50"/>
  <c r="S22" i="50"/>
  <c r="AJ22" i="50" s="1"/>
  <c r="S23" i="50"/>
  <c r="AJ23" i="50" s="1"/>
  <c r="S24" i="50"/>
  <c r="AJ24" i="50" s="1"/>
  <c r="S25" i="50"/>
  <c r="AH25" i="50" s="1"/>
  <c r="S26" i="50"/>
  <c r="AJ26" i="50" s="1"/>
  <c r="S27" i="50"/>
  <c r="AH27" i="50" s="1"/>
  <c r="S28" i="50"/>
  <c r="AE28" i="50" s="1"/>
  <c r="S29" i="50"/>
  <c r="AH29" i="50" s="1"/>
  <c r="S30" i="50"/>
  <c r="AH30" i="50" s="1"/>
  <c r="S31" i="50"/>
  <c r="AH31" i="50" s="1"/>
  <c r="S32" i="50"/>
  <c r="AH32" i="50" s="1"/>
  <c r="S33" i="50"/>
  <c r="Z16" i="50"/>
  <c r="E17" i="50"/>
  <c r="H82" i="50"/>
  <c r="E16" i="50"/>
  <c r="U22" i="50"/>
  <c r="U23" i="50"/>
  <c r="U24" i="50"/>
  <c r="U25" i="50"/>
  <c r="U26" i="50"/>
  <c r="U27" i="50"/>
  <c r="U28" i="50"/>
  <c r="U29" i="50"/>
  <c r="AF29" i="50" s="1"/>
  <c r="U30" i="50"/>
  <c r="AF30" i="50" s="1"/>
  <c r="U31" i="50"/>
  <c r="AF31" i="50" s="1"/>
  <c r="U32" i="50"/>
  <c r="AF32" i="50" s="1"/>
  <c r="U33" i="50"/>
  <c r="AF33" i="50" s="1"/>
  <c r="B83" i="50"/>
  <c r="E8" i="50"/>
  <c r="E9" i="50"/>
  <c r="E10" i="50"/>
  <c r="E11" i="50"/>
  <c r="E12" i="50"/>
  <c r="E13" i="50"/>
  <c r="E15" i="50"/>
  <c r="S19" i="50"/>
  <c r="V22" i="50"/>
  <c r="V23" i="50"/>
  <c r="AG23" i="50" s="1"/>
  <c r="V24" i="50"/>
  <c r="V25" i="50"/>
  <c r="V26" i="50"/>
  <c r="V27" i="50"/>
  <c r="V28" i="50"/>
  <c r="V29" i="50"/>
  <c r="V30" i="50"/>
  <c r="AG30" i="50" s="1"/>
  <c r="V31" i="50"/>
  <c r="V32" i="50"/>
  <c r="V33" i="50"/>
  <c r="AG33" i="50" s="1"/>
  <c r="E83" i="50"/>
  <c r="AG10" i="49"/>
  <c r="AK11" i="49"/>
  <c r="AA10" i="49"/>
  <c r="U10" i="49"/>
  <c r="T15" i="49"/>
  <c r="V19" i="49"/>
  <c r="AI22" i="49"/>
  <c r="V23" i="49"/>
  <c r="AK24" i="49"/>
  <c r="S13" i="49"/>
  <c r="AK13" i="49" s="1"/>
  <c r="U15" i="49"/>
  <c r="AF15" i="49" s="1"/>
  <c r="W19" i="49"/>
  <c r="AG19" i="49" s="1"/>
  <c r="W23" i="49"/>
  <c r="AJ12" i="49"/>
  <c r="V15" i="49"/>
  <c r="V8" i="49"/>
  <c r="AG8" i="49" s="1"/>
  <c r="X10" i="49"/>
  <c r="S11" i="49"/>
  <c r="Z12" i="49"/>
  <c r="AK12" i="49" s="1"/>
  <c r="U13" i="49"/>
  <c r="W15" i="49"/>
  <c r="S18" i="49"/>
  <c r="Y19" i="49"/>
  <c r="S21" i="49"/>
  <c r="AH21" i="49" s="1"/>
  <c r="V22" i="49"/>
  <c r="AG22" i="49" s="1"/>
  <c r="Z23" i="49"/>
  <c r="W10" i="49"/>
  <c r="AH10" i="49" s="1"/>
  <c r="T13" i="49"/>
  <c r="X19" i="49"/>
  <c r="Y23" i="49"/>
  <c r="AJ23" i="49" s="1"/>
  <c r="Y10" i="49"/>
  <c r="AJ10" i="49" s="1"/>
  <c r="T11" i="49"/>
  <c r="AA12" i="49"/>
  <c r="V13" i="49"/>
  <c r="AG13" i="49" s="1"/>
  <c r="X15" i="49"/>
  <c r="U18" i="49"/>
  <c r="Z19" i="49"/>
  <c r="AK19" i="49" s="1"/>
  <c r="T21" i="49"/>
  <c r="W22" i="49"/>
  <c r="AH22" i="49" s="1"/>
  <c r="H82" i="49"/>
  <c r="AD9" i="49"/>
  <c r="AL9" i="49" s="1"/>
  <c r="AK9" i="49"/>
  <c r="Z10" i="49"/>
  <c r="AK10" i="49" s="1"/>
  <c r="U11" i="49"/>
  <c r="W13" i="49"/>
  <c r="Y15" i="49"/>
  <c r="AJ15" i="49" s="1"/>
  <c r="W18" i="49"/>
  <c r="U21" i="49"/>
  <c r="AJ22" i="49"/>
  <c r="AJ8" i="49"/>
  <c r="V11" i="49"/>
  <c r="X13" i="49"/>
  <c r="AD14" i="49"/>
  <c r="AL14" i="49" s="1"/>
  <c r="X18" i="49"/>
  <c r="V21" i="49"/>
  <c r="Z22" i="49"/>
  <c r="AK22" i="49" s="1"/>
  <c r="AI24" i="49"/>
  <c r="AF9" i="49"/>
  <c r="W11" i="49"/>
  <c r="AH12" i="49"/>
  <c r="Y13" i="49"/>
  <c r="T17" i="49"/>
  <c r="X21" i="49"/>
  <c r="AF24" i="49"/>
  <c r="X11" i="49"/>
  <c r="V17" i="49"/>
  <c r="Y21" i="49"/>
  <c r="Y11" i="49"/>
  <c r="AJ11" i="49" s="1"/>
  <c r="AI23" i="49"/>
  <c r="AG24" i="49"/>
  <c r="AI9" i="49"/>
  <c r="H83" i="49"/>
  <c r="Z17" i="49"/>
  <c r="S19" i="49"/>
  <c r="Y20" i="49"/>
  <c r="S23" i="49"/>
  <c r="W24" i="49"/>
  <c r="AH24" i="49" s="1"/>
  <c r="E14" i="49"/>
  <c r="E78" i="49"/>
  <c r="E77" i="49"/>
  <c r="AD19" i="49"/>
  <c r="T16" i="49"/>
  <c r="AD16" i="49" s="1"/>
  <c r="U17" i="49"/>
  <c r="V18" i="49"/>
  <c r="X20" i="49"/>
  <c r="Z33" i="49"/>
  <c r="AK33" i="49" s="1"/>
  <c r="E22" i="49"/>
  <c r="AA22" i="49"/>
  <c r="E23" i="49"/>
  <c r="D95" i="49" s="1"/>
  <c r="AA23" i="49"/>
  <c r="E24" i="49"/>
  <c r="AA24" i="49"/>
  <c r="E25" i="49"/>
  <c r="E26" i="49"/>
  <c r="E27" i="49"/>
  <c r="E28" i="49"/>
  <c r="E29" i="49"/>
  <c r="E30" i="49"/>
  <c r="D96" i="49" s="1"/>
  <c r="E31" i="49"/>
  <c r="E32" i="49"/>
  <c r="E33" i="49"/>
  <c r="B81" i="49"/>
  <c r="Z20" i="49"/>
  <c r="E21" i="49"/>
  <c r="E81" i="49"/>
  <c r="W16" i="49"/>
  <c r="X17" i="49"/>
  <c r="Y18" i="49"/>
  <c r="E20" i="49"/>
  <c r="AD22" i="49"/>
  <c r="AL22" i="49" s="1"/>
  <c r="AD24" i="49"/>
  <c r="AL24" i="49" s="1"/>
  <c r="AD25" i="49"/>
  <c r="AL25" i="49" s="1"/>
  <c r="H81" i="49"/>
  <c r="X16" i="49"/>
  <c r="AA16" i="49" s="1"/>
  <c r="Y17" i="49"/>
  <c r="Z18" i="49"/>
  <c r="E19" i="49"/>
  <c r="B82" i="49"/>
  <c r="E18" i="49"/>
  <c r="E82" i="49"/>
  <c r="Z16" i="49"/>
  <c r="E17" i="49"/>
  <c r="T22" i="49"/>
  <c r="AE22" i="49" s="1"/>
  <c r="T23" i="49"/>
  <c r="AE23" i="49" s="1"/>
  <c r="T24" i="49"/>
  <c r="AE24" i="49" s="1"/>
  <c r="T25" i="49"/>
  <c r="AE25" i="49" s="1"/>
  <c r="T26" i="49"/>
  <c r="AE26" i="49" s="1"/>
  <c r="T27" i="49"/>
  <c r="AE27" i="49" s="1"/>
  <c r="T28" i="49"/>
  <c r="AE28" i="49" s="1"/>
  <c r="T29" i="49"/>
  <c r="AE29" i="49" s="1"/>
  <c r="T30" i="49"/>
  <c r="AE30" i="49" s="1"/>
  <c r="T31" i="49"/>
  <c r="AE31" i="49" s="1"/>
  <c r="T32" i="49"/>
  <c r="AE32" i="49" s="1"/>
  <c r="T33" i="49"/>
  <c r="AE33" i="49" s="1"/>
  <c r="E16" i="49"/>
  <c r="S20" i="49"/>
  <c r="B83" i="49"/>
  <c r="E8" i="49"/>
  <c r="E9" i="49"/>
  <c r="E10" i="49"/>
  <c r="E11" i="49"/>
  <c r="E12" i="49"/>
  <c r="E13" i="49"/>
  <c r="E15" i="49"/>
  <c r="T20" i="49"/>
  <c r="E83" i="49"/>
  <c r="U20" i="49"/>
  <c r="AF13" i="48"/>
  <c r="AF11" i="48"/>
  <c r="AF15" i="48"/>
  <c r="Y9" i="48"/>
  <c r="AJ9" i="48" s="1"/>
  <c r="AK11" i="48"/>
  <c r="AK12" i="48"/>
  <c r="AK14" i="48"/>
  <c r="AD19" i="48"/>
  <c r="X20" i="48"/>
  <c r="Y8" i="48"/>
  <c r="Z9" i="48"/>
  <c r="AG19" i="48"/>
  <c r="Y20" i="48"/>
  <c r="Z8" i="48"/>
  <c r="AK10" i="48"/>
  <c r="AK13" i="48"/>
  <c r="Y17" i="48"/>
  <c r="AH19" i="48"/>
  <c r="H83" i="48"/>
  <c r="AD10" i="48"/>
  <c r="AL10" i="48" s="1"/>
  <c r="AD14" i="48"/>
  <c r="AL14" i="48" s="1"/>
  <c r="AD11" i="48"/>
  <c r="AL11" i="48" s="1"/>
  <c r="AD13" i="48"/>
  <c r="AL13" i="48" s="1"/>
  <c r="AD15" i="48"/>
  <c r="AL15" i="48" s="1"/>
  <c r="S9" i="48"/>
  <c r="AD9" i="48" s="1"/>
  <c r="AL9" i="48" s="1"/>
  <c r="AE10" i="48"/>
  <c r="AE11" i="48"/>
  <c r="AE12" i="48"/>
  <c r="AE13" i="48"/>
  <c r="AE14" i="48"/>
  <c r="AE15" i="48"/>
  <c r="B81" i="48"/>
  <c r="AD12" i="48"/>
  <c r="AL12" i="48" s="1"/>
  <c r="E83" i="48"/>
  <c r="S8" i="48"/>
  <c r="AD8" i="48" s="1"/>
  <c r="AL8" i="48" s="1"/>
  <c r="T9" i="48"/>
  <c r="U9" i="48"/>
  <c r="AF9" i="48" s="1"/>
  <c r="U8" i="48"/>
  <c r="V9" i="48"/>
  <c r="AH10" i="48"/>
  <c r="AH11" i="48"/>
  <c r="AH12" i="48"/>
  <c r="AH13" i="48"/>
  <c r="AH14" i="48"/>
  <c r="AH15" i="48"/>
  <c r="S20" i="48"/>
  <c r="V8" i="48"/>
  <c r="AG8" i="48" s="1"/>
  <c r="W9" i="48"/>
  <c r="X10" i="48"/>
  <c r="AI10" i="48" s="1"/>
  <c r="X11" i="48"/>
  <c r="AI11" i="48" s="1"/>
  <c r="X12" i="48"/>
  <c r="AI12" i="48" s="1"/>
  <c r="X13" i="48"/>
  <c r="AI13" i="48" s="1"/>
  <c r="X14" i="48"/>
  <c r="AI14" i="48" s="1"/>
  <c r="X15" i="48"/>
  <c r="U17" i="48"/>
  <c r="T20" i="48"/>
  <c r="V17" i="48"/>
  <c r="U20" i="48"/>
  <c r="E14" i="48"/>
  <c r="E79" i="48"/>
  <c r="D25" i="48"/>
  <c r="D17" i="48"/>
  <c r="E77" i="48" s="1"/>
  <c r="D24" i="48"/>
  <c r="D30" i="48"/>
  <c r="D23" i="48"/>
  <c r="D29" i="48"/>
  <c r="AI24" i="48"/>
  <c r="AG26" i="48"/>
  <c r="AF25" i="48"/>
  <c r="AK19" i="48"/>
  <c r="AF19" i="48"/>
  <c r="AF24" i="48"/>
  <c r="AD23" i="48"/>
  <c r="AL23" i="48" s="1"/>
  <c r="AG24" i="48"/>
  <c r="AK25" i="48"/>
  <c r="AG30" i="48"/>
  <c r="AF23" i="48"/>
  <c r="AK24" i="48"/>
  <c r="S16" i="48"/>
  <c r="T17" i="48"/>
  <c r="U18" i="48"/>
  <c r="W20" i="48"/>
  <c r="X21" i="48"/>
  <c r="Y22" i="48"/>
  <c r="AJ22" i="48" s="1"/>
  <c r="Y23" i="48"/>
  <c r="AJ23" i="48" s="1"/>
  <c r="Y24" i="48"/>
  <c r="AJ24" i="48" s="1"/>
  <c r="Y25" i="48"/>
  <c r="AJ25" i="48" s="1"/>
  <c r="Y26" i="48"/>
  <c r="AJ26" i="48" s="1"/>
  <c r="Y27" i="48"/>
  <c r="AJ27" i="48" s="1"/>
  <c r="Y28" i="48"/>
  <c r="AJ28" i="48" s="1"/>
  <c r="Y29" i="48"/>
  <c r="AJ29" i="48" s="1"/>
  <c r="Y30" i="48"/>
  <c r="AJ30" i="48" s="1"/>
  <c r="Y31" i="48"/>
  <c r="AJ31" i="48" s="1"/>
  <c r="Y32" i="48"/>
  <c r="AJ32" i="48" s="1"/>
  <c r="Y33" i="48"/>
  <c r="AJ33" i="48" s="1"/>
  <c r="V16" i="48"/>
  <c r="W17" i="48"/>
  <c r="X18" i="48"/>
  <c r="Z20" i="48"/>
  <c r="E81" i="48"/>
  <c r="AJ15" i="48"/>
  <c r="W16" i="48"/>
  <c r="X17" i="48"/>
  <c r="Y18" i="48"/>
  <c r="AJ18" i="48" s="1"/>
  <c r="E20" i="48"/>
  <c r="H81" i="48"/>
  <c r="AG7" i="48"/>
  <c r="AG11" i="48"/>
  <c r="AJ7" i="48"/>
  <c r="AJ10" i="48"/>
  <c r="AJ11" i="48"/>
  <c r="AJ12" i="48"/>
  <c r="AJ13" i="48"/>
  <c r="AJ14" i="48"/>
  <c r="AK15" i="48"/>
  <c r="X16" i="48"/>
  <c r="AA19" i="48"/>
  <c r="B82" i="48"/>
  <c r="Y16" i="48"/>
  <c r="Z17" i="48"/>
  <c r="E82" i="48"/>
  <c r="AG15" i="48"/>
  <c r="Z16" i="48"/>
  <c r="S21" i="48"/>
  <c r="T22" i="48"/>
  <c r="AE22" i="48" s="1"/>
  <c r="T23" i="48"/>
  <c r="AE23" i="48" s="1"/>
  <c r="T24" i="48"/>
  <c r="AE24" i="48" s="1"/>
  <c r="T25" i="48"/>
  <c r="T26" i="48"/>
  <c r="AE26" i="48" s="1"/>
  <c r="T27" i="48"/>
  <c r="T28" i="48"/>
  <c r="T29" i="48"/>
  <c r="T30" i="48"/>
  <c r="T31" i="48"/>
  <c r="T32" i="48"/>
  <c r="T33" i="48"/>
  <c r="H82" i="48"/>
  <c r="E16" i="48"/>
  <c r="AE19" i="48"/>
  <c r="T21" i="48"/>
  <c r="B83" i="48"/>
  <c r="AG14" i="48"/>
  <c r="AA7" i="48"/>
  <c r="E8" i="48"/>
  <c r="E9" i="48"/>
  <c r="E10" i="48"/>
  <c r="AA10" i="48"/>
  <c r="E11" i="48"/>
  <c r="AA11" i="48"/>
  <c r="E12" i="48"/>
  <c r="AA12" i="48"/>
  <c r="E13" i="48"/>
  <c r="AA13" i="48"/>
  <c r="AA14" i="48"/>
  <c r="E15" i="48"/>
  <c r="AA15" i="48"/>
  <c r="U21" i="48"/>
  <c r="AG12" i="48"/>
  <c r="AG10" i="48"/>
  <c r="AG13" i="48"/>
  <c r="W12" i="44"/>
  <c r="X29" i="44"/>
  <c r="X9" i="44"/>
  <c r="S16" i="44"/>
  <c r="X32" i="44"/>
  <c r="X25" i="44"/>
  <c r="X31" i="44"/>
  <c r="X26" i="44"/>
  <c r="X28" i="44"/>
  <c r="T13" i="45"/>
  <c r="S7" i="45"/>
  <c r="AD7" i="45" s="1"/>
  <c r="AL7" i="45" s="1"/>
  <c r="S9" i="45"/>
  <c r="AD9" i="45" s="1"/>
  <c r="AL9" i="45" s="1"/>
  <c r="S11" i="45"/>
  <c r="AA11" i="45" s="1"/>
  <c r="W17" i="45"/>
  <c r="X18" i="45"/>
  <c r="V21" i="45"/>
  <c r="U24" i="45"/>
  <c r="U27" i="45"/>
  <c r="U30" i="45"/>
  <c r="U33" i="45"/>
  <c r="S21" i="45"/>
  <c r="T7" i="45"/>
  <c r="T9" i="45"/>
  <c r="T11" i="45"/>
  <c r="X17" i="45"/>
  <c r="S20" i="45"/>
  <c r="W21" i="45"/>
  <c r="W24" i="45"/>
  <c r="W27" i="45"/>
  <c r="W30" i="45"/>
  <c r="W33" i="45"/>
  <c r="T33" i="45"/>
  <c r="Z9" i="45"/>
  <c r="Y17" i="45"/>
  <c r="U20" i="45"/>
  <c r="AE20" i="45" s="1"/>
  <c r="Y21" i="45"/>
  <c r="X24" i="45"/>
  <c r="X27" i="45"/>
  <c r="X30" i="45"/>
  <c r="X33" i="45"/>
  <c r="V20" i="45"/>
  <c r="Z21" i="45"/>
  <c r="T23" i="45"/>
  <c r="Z24" i="45"/>
  <c r="Z27" i="45"/>
  <c r="Z30" i="45"/>
  <c r="Z33" i="45"/>
  <c r="AK33" i="45" s="1"/>
  <c r="S13" i="45"/>
  <c r="AA13" i="45" s="1"/>
  <c r="H83" i="45"/>
  <c r="T24" i="45"/>
  <c r="T30" i="45"/>
  <c r="T14" i="45"/>
  <c r="X20" i="45"/>
  <c r="U23" i="45"/>
  <c r="U26" i="45"/>
  <c r="U29" i="45"/>
  <c r="U32" i="45"/>
  <c r="T21" i="45"/>
  <c r="T27" i="45"/>
  <c r="AJ8" i="45"/>
  <c r="AJ10" i="45"/>
  <c r="S12" i="45"/>
  <c r="T19" i="45"/>
  <c r="Y20" i="45"/>
  <c r="W23" i="45"/>
  <c r="W26" i="45"/>
  <c r="W29" i="45"/>
  <c r="W32" i="45"/>
  <c r="Z20" i="45"/>
  <c r="AE8" i="45"/>
  <c r="AE10" i="45"/>
  <c r="W19" i="45"/>
  <c r="T22" i="45"/>
  <c r="Z23" i="45"/>
  <c r="T25" i="45"/>
  <c r="T28" i="45"/>
  <c r="T31" i="45"/>
  <c r="B81" i="45"/>
  <c r="T7" i="46"/>
  <c r="Y8" i="46"/>
  <c r="T11" i="46"/>
  <c r="Y12" i="46"/>
  <c r="T15" i="46"/>
  <c r="U23" i="46"/>
  <c r="Y24" i="46"/>
  <c r="U27" i="46"/>
  <c r="Y28" i="46"/>
  <c r="U31" i="46"/>
  <c r="Y32" i="46"/>
  <c r="W7" i="46"/>
  <c r="W11" i="46"/>
  <c r="W15" i="46"/>
  <c r="T17" i="46"/>
  <c r="T22" i="46"/>
  <c r="W23" i="46"/>
  <c r="T26" i="46"/>
  <c r="W27" i="46"/>
  <c r="T30" i="46"/>
  <c r="W31" i="46"/>
  <c r="V14" i="46"/>
  <c r="S21" i="46"/>
  <c r="T10" i="46"/>
  <c r="T14" i="46"/>
  <c r="V10" i="46"/>
  <c r="Z11" i="46"/>
  <c r="Z15" i="46"/>
  <c r="AK15" i="46" s="1"/>
  <c r="W10" i="46"/>
  <c r="W14" i="46"/>
  <c r="T20" i="46"/>
  <c r="AK20" i="46" s="1"/>
  <c r="T21" i="46"/>
  <c r="W22" i="46"/>
  <c r="T25" i="46"/>
  <c r="W26" i="46"/>
  <c r="T29" i="46"/>
  <c r="W30" i="46"/>
  <c r="T33" i="46"/>
  <c r="U25" i="46"/>
  <c r="U33" i="46"/>
  <c r="Y10" i="46"/>
  <c r="Y14" i="46"/>
  <c r="U21" i="46"/>
  <c r="V9" i="46"/>
  <c r="Z10" i="46"/>
  <c r="V13" i="46"/>
  <c r="Z14" i="46"/>
  <c r="V20" i="46"/>
  <c r="AF20" i="46" s="1"/>
  <c r="V21" i="46"/>
  <c r="V25" i="46"/>
  <c r="V29" i="46"/>
  <c r="V33" i="46"/>
  <c r="U29" i="46"/>
  <c r="W9" i="46"/>
  <c r="W13" i="46"/>
  <c r="S16" i="46"/>
  <c r="X21" i="46"/>
  <c r="T24" i="46"/>
  <c r="W25" i="46"/>
  <c r="T28" i="46"/>
  <c r="AE28" i="46" s="1"/>
  <c r="W29" i="46"/>
  <c r="T32" i="46"/>
  <c r="W33" i="46"/>
  <c r="Z21" i="46"/>
  <c r="Y25" i="46"/>
  <c r="Y29" i="46"/>
  <c r="Y33" i="46"/>
  <c r="H83" i="46"/>
  <c r="V24" i="46"/>
  <c r="V28" i="46"/>
  <c r="V32" i="46"/>
  <c r="V19" i="46"/>
  <c r="T23" i="46"/>
  <c r="W24" i="46"/>
  <c r="T27" i="46"/>
  <c r="AE27" i="46" s="1"/>
  <c r="W28" i="46"/>
  <c r="T31" i="46"/>
  <c r="W32" i="46"/>
  <c r="AH20" i="47"/>
  <c r="Y22" i="47"/>
  <c r="H83" i="47"/>
  <c r="W12" i="47"/>
  <c r="W14" i="47"/>
  <c r="S18" i="47"/>
  <c r="V19" i="47"/>
  <c r="W19" i="47"/>
  <c r="W27" i="47"/>
  <c r="Y27" i="47"/>
  <c r="S17" i="47"/>
  <c r="V18" i="47"/>
  <c r="Z19" i="47"/>
  <c r="W23" i="47"/>
  <c r="Y25" i="47"/>
  <c r="T17" i="47"/>
  <c r="Y18" i="47"/>
  <c r="Y23" i="47"/>
  <c r="V13" i="47"/>
  <c r="X17" i="47"/>
  <c r="X21" i="47"/>
  <c r="AD20" i="47"/>
  <c r="W28" i="47"/>
  <c r="S19" i="47"/>
  <c r="AJ20" i="47"/>
  <c r="W24" i="47"/>
  <c r="S16" i="47"/>
  <c r="T19" i="47"/>
  <c r="AG20" i="47"/>
  <c r="W22" i="47"/>
  <c r="Y24" i="47"/>
  <c r="B78" i="47"/>
  <c r="D10" i="47"/>
  <c r="D27" i="47"/>
  <c r="D29" i="47"/>
  <c r="D31" i="47"/>
  <c r="E79" i="47" s="1"/>
  <c r="B4" i="47"/>
  <c r="D12" i="47"/>
  <c r="D7" i="47"/>
  <c r="D14" i="47"/>
  <c r="D16" i="47"/>
  <c r="AI30" i="47"/>
  <c r="AH9" i="47"/>
  <c r="AH30" i="47"/>
  <c r="AJ30" i="47"/>
  <c r="AG10" i="47"/>
  <c r="AH31" i="47"/>
  <c r="AH33" i="47"/>
  <c r="AK10" i="47"/>
  <c r="AJ29" i="47"/>
  <c r="AJ31" i="47"/>
  <c r="S7" i="47"/>
  <c r="S8" i="47"/>
  <c r="AJ8" i="47" s="1"/>
  <c r="S9" i="47"/>
  <c r="AK9" i="47" s="1"/>
  <c r="S10" i="47"/>
  <c r="AH10" i="47" s="1"/>
  <c r="S11" i="47"/>
  <c r="AG11" i="47" s="1"/>
  <c r="S12" i="47"/>
  <c r="AJ12" i="47" s="1"/>
  <c r="S13" i="47"/>
  <c r="S14" i="47"/>
  <c r="S15" i="47"/>
  <c r="T16" i="47"/>
  <c r="Y21" i="47"/>
  <c r="Z22" i="47"/>
  <c r="Z23" i="47"/>
  <c r="Z24" i="47"/>
  <c r="Z25" i="47"/>
  <c r="Z26" i="47"/>
  <c r="Z27" i="47"/>
  <c r="Z28" i="47"/>
  <c r="Z29" i="47"/>
  <c r="Z30" i="47"/>
  <c r="Z31" i="47"/>
  <c r="Z32" i="47"/>
  <c r="Z33" i="47"/>
  <c r="AK20" i="47"/>
  <c r="T7" i="47"/>
  <c r="T8" i="47"/>
  <c r="AE8" i="47" s="1"/>
  <c r="T9" i="47"/>
  <c r="AE9" i="47" s="1"/>
  <c r="T10" i="47"/>
  <c r="AE10" i="47" s="1"/>
  <c r="T11" i="47"/>
  <c r="AE11" i="47" s="1"/>
  <c r="T12" i="47"/>
  <c r="AE12" i="47" s="1"/>
  <c r="T13" i="47"/>
  <c r="T14" i="47"/>
  <c r="T15" i="47"/>
  <c r="U16" i="47"/>
  <c r="V17" i="47"/>
  <c r="W18" i="47"/>
  <c r="AH18" i="47" s="1"/>
  <c r="Z21" i="47"/>
  <c r="B81" i="47"/>
  <c r="U7" i="47"/>
  <c r="U8" i="47"/>
  <c r="U9" i="47"/>
  <c r="U10" i="47"/>
  <c r="AF10" i="47" s="1"/>
  <c r="U11" i="47"/>
  <c r="AF11" i="47" s="1"/>
  <c r="U12" i="47"/>
  <c r="U13" i="47"/>
  <c r="U14" i="47"/>
  <c r="U15" i="47"/>
  <c r="V16" i="47"/>
  <c r="W17" i="47"/>
  <c r="E81" i="47"/>
  <c r="W16" i="47"/>
  <c r="AA20" i="47"/>
  <c r="H81" i="47"/>
  <c r="X16" i="47"/>
  <c r="B82" i="47"/>
  <c r="X7" i="47"/>
  <c r="AI7" i="47" s="1"/>
  <c r="X8" i="47"/>
  <c r="X9" i="47"/>
  <c r="AI9" i="47" s="1"/>
  <c r="X10" i="47"/>
  <c r="AI10" i="47" s="1"/>
  <c r="X11" i="47"/>
  <c r="AI11" i="47" s="1"/>
  <c r="X12" i="47"/>
  <c r="X13" i="47"/>
  <c r="X14" i="47"/>
  <c r="X15" i="47"/>
  <c r="Y16" i="47"/>
  <c r="S22" i="47"/>
  <c r="S23" i="47"/>
  <c r="S24" i="47"/>
  <c r="AJ24" i="47" s="1"/>
  <c r="S25" i="47"/>
  <c r="AI25" i="47" s="1"/>
  <c r="S26" i="47"/>
  <c r="AJ26" i="47" s="1"/>
  <c r="S27" i="47"/>
  <c r="S28" i="47"/>
  <c r="AI28" i="47" s="1"/>
  <c r="S29" i="47"/>
  <c r="AI29" i="47" s="1"/>
  <c r="S30" i="47"/>
  <c r="S31" i="47"/>
  <c r="AI31" i="47" s="1"/>
  <c r="S32" i="47"/>
  <c r="AI32" i="47" s="1"/>
  <c r="S33" i="47"/>
  <c r="E82" i="47"/>
  <c r="Y7" i="47"/>
  <c r="AJ7" i="47" s="1"/>
  <c r="Y13" i="47"/>
  <c r="AJ13" i="47" s="1"/>
  <c r="Y14" i="47"/>
  <c r="AJ14" i="47" s="1"/>
  <c r="Y15" i="47"/>
  <c r="S21" i="47"/>
  <c r="AG21" i="47" s="1"/>
  <c r="T22" i="47"/>
  <c r="T23" i="47"/>
  <c r="T24" i="47"/>
  <c r="T25" i="47"/>
  <c r="T26" i="47"/>
  <c r="T27" i="47"/>
  <c r="T28" i="47"/>
  <c r="T29" i="47"/>
  <c r="T30" i="47"/>
  <c r="T31" i="47"/>
  <c r="T32" i="47"/>
  <c r="T33" i="47"/>
  <c r="AE33" i="47" s="1"/>
  <c r="H82" i="47"/>
  <c r="AF20" i="47"/>
  <c r="T21" i="47"/>
  <c r="U22" i="47"/>
  <c r="U23" i="47"/>
  <c r="U24" i="47"/>
  <c r="U25" i="47"/>
  <c r="U26" i="47"/>
  <c r="U27" i="47"/>
  <c r="U28" i="47"/>
  <c r="U29" i="47"/>
  <c r="U30" i="47"/>
  <c r="AF30" i="47" s="1"/>
  <c r="U31" i="47"/>
  <c r="AF31" i="47" s="1"/>
  <c r="U32" i="47"/>
  <c r="U33" i="47"/>
  <c r="AF33" i="47" s="1"/>
  <c r="B83" i="47"/>
  <c r="E8" i="47"/>
  <c r="U21" i="47"/>
  <c r="V22" i="47"/>
  <c r="V23" i="47"/>
  <c r="V24" i="47"/>
  <c r="V25" i="47"/>
  <c r="V26" i="47"/>
  <c r="AG26" i="47" s="1"/>
  <c r="V27" i="47"/>
  <c r="V28" i="47"/>
  <c r="AG28" i="47" s="1"/>
  <c r="V29" i="47"/>
  <c r="V30" i="47"/>
  <c r="AG30" i="47" s="1"/>
  <c r="V31" i="47"/>
  <c r="V32" i="47"/>
  <c r="V33" i="47"/>
  <c r="AG33" i="47" s="1"/>
  <c r="E83" i="47"/>
  <c r="E78" i="46"/>
  <c r="E14" i="46"/>
  <c r="E79" i="46"/>
  <c r="E13" i="46"/>
  <c r="AJ14" i="46"/>
  <c r="AI28" i="46"/>
  <c r="AJ30" i="46"/>
  <c r="AI31" i="46"/>
  <c r="AE31" i="46"/>
  <c r="S7" i="46"/>
  <c r="AJ7" i="46" s="1"/>
  <c r="S8" i="46"/>
  <c r="S9" i="46"/>
  <c r="S10" i="46"/>
  <c r="AJ10" i="46" s="1"/>
  <c r="S11" i="46"/>
  <c r="AK11" i="46" s="1"/>
  <c r="S12" i="46"/>
  <c r="S13" i="46"/>
  <c r="AK13" i="46" s="1"/>
  <c r="S14" i="46"/>
  <c r="AH14" i="46" s="1"/>
  <c r="S15" i="46"/>
  <c r="T16" i="46"/>
  <c r="U17" i="46"/>
  <c r="V18" i="46"/>
  <c r="W19" i="46"/>
  <c r="Y21" i="46"/>
  <c r="Z22" i="46"/>
  <c r="Z23" i="46"/>
  <c r="Z24" i="46"/>
  <c r="Z25" i="46"/>
  <c r="Z26" i="46"/>
  <c r="Z27" i="46"/>
  <c r="Z28" i="46"/>
  <c r="Z29" i="46"/>
  <c r="Z30" i="46"/>
  <c r="Z31" i="46"/>
  <c r="Z32" i="46"/>
  <c r="Z33" i="46"/>
  <c r="V17" i="46"/>
  <c r="E26" i="46"/>
  <c r="E27" i="46"/>
  <c r="E30" i="46"/>
  <c r="D96" i="46" s="1"/>
  <c r="W18" i="46"/>
  <c r="X19" i="46"/>
  <c r="E22" i="46"/>
  <c r="E23" i="46"/>
  <c r="D95" i="46" s="1"/>
  <c r="E24" i="46"/>
  <c r="E25" i="46"/>
  <c r="E28" i="46"/>
  <c r="E29" i="46"/>
  <c r="E31" i="46"/>
  <c r="E32" i="46"/>
  <c r="E33" i="46"/>
  <c r="B81" i="46"/>
  <c r="U7" i="46"/>
  <c r="U8" i="46"/>
  <c r="U9" i="46"/>
  <c r="U10" i="46"/>
  <c r="U11" i="46"/>
  <c r="U12" i="46"/>
  <c r="U13" i="46"/>
  <c r="AF13" i="46" s="1"/>
  <c r="U14" i="46"/>
  <c r="AF14" i="46" s="1"/>
  <c r="U15" i="46"/>
  <c r="AF15" i="46" s="1"/>
  <c r="V16" i="46"/>
  <c r="AG16" i="46" s="1"/>
  <c r="W17" i="46"/>
  <c r="X18" i="46"/>
  <c r="Y19" i="46"/>
  <c r="E21" i="46"/>
  <c r="E81" i="46"/>
  <c r="W16" i="46"/>
  <c r="X17" i="46"/>
  <c r="Y18" i="46"/>
  <c r="Z19" i="46"/>
  <c r="E20" i="46"/>
  <c r="AA20" i="46"/>
  <c r="H81" i="46"/>
  <c r="X16" i="46"/>
  <c r="Y17" i="46"/>
  <c r="Z18" i="46"/>
  <c r="E19" i="46"/>
  <c r="B82" i="46"/>
  <c r="X7" i="46"/>
  <c r="Z17" i="46"/>
  <c r="E18" i="46"/>
  <c r="S22" i="46"/>
  <c r="S23" i="46"/>
  <c r="AJ23" i="46" s="1"/>
  <c r="S24" i="46"/>
  <c r="AJ24" i="46" s="1"/>
  <c r="S25" i="46"/>
  <c r="AI25" i="46" s="1"/>
  <c r="S26" i="46"/>
  <c r="AE26" i="46" s="1"/>
  <c r="S27" i="46"/>
  <c r="S28" i="46"/>
  <c r="S29" i="46"/>
  <c r="AJ29" i="46" s="1"/>
  <c r="S30" i="46"/>
  <c r="AF30" i="46" s="1"/>
  <c r="S31" i="46"/>
  <c r="AJ31" i="46" s="1"/>
  <c r="S32" i="46"/>
  <c r="S33" i="46"/>
  <c r="AI33" i="46" s="1"/>
  <c r="E82" i="46"/>
  <c r="E17" i="46"/>
  <c r="AE20" i="46"/>
  <c r="H82" i="46"/>
  <c r="E16" i="46"/>
  <c r="B83" i="46"/>
  <c r="E12" i="46"/>
  <c r="E15" i="46"/>
  <c r="S19" i="46"/>
  <c r="E77" i="46"/>
  <c r="E83" i="46"/>
  <c r="E8" i="46"/>
  <c r="E9" i="46"/>
  <c r="E10" i="46"/>
  <c r="E11" i="46"/>
  <c r="S18" i="46"/>
  <c r="AF18" i="46" s="1"/>
  <c r="T19" i="46"/>
  <c r="E14" i="45"/>
  <c r="E79" i="45"/>
  <c r="E77" i="45"/>
  <c r="AI26" i="45"/>
  <c r="AD20" i="45"/>
  <c r="AH23" i="45"/>
  <c r="S16" i="45"/>
  <c r="U18" i="45"/>
  <c r="V19" i="45"/>
  <c r="W20" i="45"/>
  <c r="X21" i="45"/>
  <c r="Y22" i="45"/>
  <c r="Y23" i="45"/>
  <c r="Y24" i="45"/>
  <c r="Y25" i="45"/>
  <c r="Y26" i="45"/>
  <c r="Y27" i="45"/>
  <c r="Y28" i="45"/>
  <c r="Y29" i="45"/>
  <c r="Y30" i="45"/>
  <c r="Y31" i="45"/>
  <c r="AJ31" i="45" s="1"/>
  <c r="Y32" i="45"/>
  <c r="Y33" i="45"/>
  <c r="E25" i="45"/>
  <c r="E29" i="45"/>
  <c r="E33" i="45"/>
  <c r="U7" i="45"/>
  <c r="U8" i="45"/>
  <c r="AF8" i="45" s="1"/>
  <c r="U9" i="45"/>
  <c r="U10" i="45"/>
  <c r="AF10" i="45" s="1"/>
  <c r="U11" i="45"/>
  <c r="U12" i="45"/>
  <c r="U13" i="45"/>
  <c r="U14" i="45"/>
  <c r="U15" i="45"/>
  <c r="V16" i="45"/>
  <c r="Y19" i="45"/>
  <c r="E21" i="45"/>
  <c r="E81" i="45"/>
  <c r="E22" i="45"/>
  <c r="E27" i="45"/>
  <c r="V7" i="45"/>
  <c r="AG7" i="45" s="1"/>
  <c r="V8" i="45"/>
  <c r="AG8" i="45" s="1"/>
  <c r="V9" i="45"/>
  <c r="V10" i="45"/>
  <c r="AG10" i="45" s="1"/>
  <c r="V11" i="45"/>
  <c r="V12" i="45"/>
  <c r="V13" i="45"/>
  <c r="V14" i="45"/>
  <c r="V15" i="45"/>
  <c r="W16" i="45"/>
  <c r="Y18" i="45"/>
  <c r="Z19" i="45"/>
  <c r="E20" i="45"/>
  <c r="H81" i="45"/>
  <c r="E24" i="45"/>
  <c r="E28" i="45"/>
  <c r="E30" i="45"/>
  <c r="D96" i="45" s="1"/>
  <c r="W7" i="45"/>
  <c r="W8" i="45"/>
  <c r="AH8" i="45" s="1"/>
  <c r="W9" i="45"/>
  <c r="W10" i="45"/>
  <c r="AH10" i="45" s="1"/>
  <c r="W11" i="45"/>
  <c r="W12" i="45"/>
  <c r="AH12" i="45" s="1"/>
  <c r="W13" i="45"/>
  <c r="AH13" i="45" s="1"/>
  <c r="W14" i="45"/>
  <c r="W15" i="45"/>
  <c r="X16" i="45"/>
  <c r="E19" i="45"/>
  <c r="B82" i="45"/>
  <c r="X7" i="45"/>
  <c r="X8" i="45"/>
  <c r="AI8" i="45" s="1"/>
  <c r="X9" i="45"/>
  <c r="X10" i="45"/>
  <c r="AI10" i="45" s="1"/>
  <c r="X11" i="45"/>
  <c r="X12" i="45"/>
  <c r="AI12" i="45" s="1"/>
  <c r="X13" i="45"/>
  <c r="AI13" i="45" s="1"/>
  <c r="X14" i="45"/>
  <c r="X15" i="45"/>
  <c r="Y16" i="45"/>
  <c r="E18" i="45"/>
  <c r="S22" i="45"/>
  <c r="S23" i="45"/>
  <c r="S24" i="45"/>
  <c r="AG24" i="45" s="1"/>
  <c r="S25" i="45"/>
  <c r="AG25" i="45" s="1"/>
  <c r="S26" i="45"/>
  <c r="S27" i="45"/>
  <c r="S28" i="45"/>
  <c r="S29" i="45"/>
  <c r="AE29" i="45" s="1"/>
  <c r="S30" i="45"/>
  <c r="AG30" i="45" s="1"/>
  <c r="S31" i="45"/>
  <c r="S32" i="45"/>
  <c r="AI32" i="45" s="1"/>
  <c r="S33" i="45"/>
  <c r="AG33" i="45" s="1"/>
  <c r="E82" i="45"/>
  <c r="E26" i="45"/>
  <c r="Y7" i="45"/>
  <c r="Y11" i="45"/>
  <c r="Y12" i="45"/>
  <c r="AJ12" i="45" s="1"/>
  <c r="Y13" i="45"/>
  <c r="Y14" i="45"/>
  <c r="AJ14" i="45" s="1"/>
  <c r="Y15" i="45"/>
  <c r="AJ15" i="45" s="1"/>
  <c r="E17" i="45"/>
  <c r="H82" i="45"/>
  <c r="E32" i="45"/>
  <c r="E16" i="45"/>
  <c r="B83" i="45"/>
  <c r="E8" i="45"/>
  <c r="AA8" i="45"/>
  <c r="E9" i="45"/>
  <c r="E10" i="45"/>
  <c r="AA10" i="45"/>
  <c r="E11" i="45"/>
  <c r="E12" i="45"/>
  <c r="AA12" i="45"/>
  <c r="E13" i="45"/>
  <c r="AA14" i="45"/>
  <c r="E15" i="45"/>
  <c r="AA15" i="45"/>
  <c r="E83" i="45"/>
  <c r="E31" i="45"/>
  <c r="AE17" i="45"/>
  <c r="E23" i="45"/>
  <c r="D95" i="45" s="1"/>
  <c r="X23" i="44"/>
  <c r="Y16" i="44"/>
  <c r="W21" i="44"/>
  <c r="E79" i="44"/>
  <c r="U19" i="44"/>
  <c r="W20" i="44"/>
  <c r="X13" i="44"/>
  <c r="T19" i="44"/>
  <c r="S18" i="44"/>
  <c r="S17" i="44"/>
  <c r="T18" i="44"/>
  <c r="W19" i="44"/>
  <c r="V19" i="44"/>
  <c r="U18" i="44"/>
  <c r="X22" i="44"/>
  <c r="U17" i="44"/>
  <c r="V18" i="44"/>
  <c r="T17" i="44"/>
  <c r="V17" i="44"/>
  <c r="W18" i="44"/>
  <c r="W17" i="44"/>
  <c r="X18" i="44"/>
  <c r="X17" i="44"/>
  <c r="Y18" i="44"/>
  <c r="Y17" i="44"/>
  <c r="X16" i="44"/>
  <c r="B4" i="44"/>
  <c r="D22" i="44"/>
  <c r="D20" i="44"/>
  <c r="B78" i="44"/>
  <c r="D12" i="44"/>
  <c r="B79" i="44"/>
  <c r="D9" i="44"/>
  <c r="B77" i="44"/>
  <c r="D30" i="44"/>
  <c r="D21" i="44"/>
  <c r="D23" i="44"/>
  <c r="D15" i="44"/>
  <c r="D26" i="44"/>
  <c r="D29" i="44"/>
  <c r="D17" i="44"/>
  <c r="D28" i="44"/>
  <c r="D18" i="44"/>
  <c r="D11" i="44"/>
  <c r="D16" i="44"/>
  <c r="D7" i="44"/>
  <c r="Z14" i="44"/>
  <c r="Y14" i="44"/>
  <c r="V14" i="44"/>
  <c r="U14" i="44"/>
  <c r="T14" i="44"/>
  <c r="S14" i="44"/>
  <c r="Y11" i="44"/>
  <c r="Z11" i="44"/>
  <c r="V11" i="44"/>
  <c r="T11" i="44"/>
  <c r="U11" i="44"/>
  <c r="S11" i="44"/>
  <c r="Z10" i="44"/>
  <c r="Y10" i="44"/>
  <c r="AJ10" i="44" s="1"/>
  <c r="V10" i="44"/>
  <c r="U10" i="44"/>
  <c r="AF10" i="44" s="1"/>
  <c r="T10" i="44"/>
  <c r="S10" i="44"/>
  <c r="X11" i="44"/>
  <c r="Z15" i="44"/>
  <c r="X15" i="44"/>
  <c r="Y15" i="44"/>
  <c r="V15" i="44"/>
  <c r="U15" i="44"/>
  <c r="T15" i="44"/>
  <c r="S15" i="44"/>
  <c r="Z9" i="44"/>
  <c r="Y9" i="44"/>
  <c r="V9" i="44"/>
  <c r="T9" i="44"/>
  <c r="U9" i="44"/>
  <c r="S9" i="44"/>
  <c r="W10" i="44"/>
  <c r="X10" i="44"/>
  <c r="Z8" i="44"/>
  <c r="Y8" i="44"/>
  <c r="V8" i="44"/>
  <c r="S8" i="44"/>
  <c r="U8" i="44"/>
  <c r="T8" i="44"/>
  <c r="H83" i="44"/>
  <c r="B83" i="44"/>
  <c r="Z7" i="44"/>
  <c r="H82" i="44"/>
  <c r="Y7" i="44"/>
  <c r="E82" i="44"/>
  <c r="B82" i="44"/>
  <c r="H81" i="44"/>
  <c r="E81" i="44"/>
  <c r="V7" i="44"/>
  <c r="T7" i="44"/>
  <c r="B81" i="44"/>
  <c r="U7" i="44"/>
  <c r="S7" i="44"/>
  <c r="W8" i="44"/>
  <c r="Z13" i="44"/>
  <c r="Y13" i="44"/>
  <c r="V13" i="44"/>
  <c r="U13" i="44"/>
  <c r="T13" i="44"/>
  <c r="S13" i="44"/>
  <c r="W14" i="44"/>
  <c r="X8" i="44"/>
  <c r="X14" i="44"/>
  <c r="AH7" i="44"/>
  <c r="Z12" i="44"/>
  <c r="Y12" i="44"/>
  <c r="V12" i="44"/>
  <c r="S12" i="44"/>
  <c r="U12" i="44"/>
  <c r="T12" i="44"/>
  <c r="T16" i="44"/>
  <c r="X21" i="44"/>
  <c r="Y28" i="44"/>
  <c r="U16" i="44"/>
  <c r="X19" i="44"/>
  <c r="Y20" i="44"/>
  <c r="Y21" i="44"/>
  <c r="Z22" i="44"/>
  <c r="Z23" i="44"/>
  <c r="Z24" i="44"/>
  <c r="Z25" i="44"/>
  <c r="Z26" i="44"/>
  <c r="Z27" i="44"/>
  <c r="AK27" i="44" s="1"/>
  <c r="Z28" i="44"/>
  <c r="Z29" i="44"/>
  <c r="Z30" i="44"/>
  <c r="Z31" i="44"/>
  <c r="Z32" i="44"/>
  <c r="Z33" i="44"/>
  <c r="Y22" i="44"/>
  <c r="Y25" i="44"/>
  <c r="Y26" i="44"/>
  <c r="Y31" i="44"/>
  <c r="Y32" i="44"/>
  <c r="V16" i="44"/>
  <c r="Y19" i="44"/>
  <c r="Z20" i="44"/>
  <c r="Z21" i="44"/>
  <c r="X20" i="44"/>
  <c r="Y23" i="44"/>
  <c r="Y24" i="44"/>
  <c r="Y27" i="44"/>
  <c r="Y29" i="44"/>
  <c r="Y30" i="44"/>
  <c r="Y33" i="44"/>
  <c r="W16" i="44"/>
  <c r="Z19" i="44"/>
  <c r="S24" i="44"/>
  <c r="AI24" i="44" s="1"/>
  <c r="S26" i="44"/>
  <c r="S28" i="44"/>
  <c r="AH28" i="44" s="1"/>
  <c r="S33" i="44"/>
  <c r="S22" i="44"/>
  <c r="S23" i="44"/>
  <c r="S27" i="44"/>
  <c r="AI27" i="44" s="1"/>
  <c r="S29" i="44"/>
  <c r="S20" i="44"/>
  <c r="S21" i="44"/>
  <c r="T22" i="44"/>
  <c r="T23" i="44"/>
  <c r="T24" i="44"/>
  <c r="T25" i="44"/>
  <c r="T26" i="44"/>
  <c r="AE26" i="44" s="1"/>
  <c r="T27" i="44"/>
  <c r="AE27" i="44" s="1"/>
  <c r="T28" i="44"/>
  <c r="T29" i="44"/>
  <c r="T30" i="44"/>
  <c r="T31" i="44"/>
  <c r="T32" i="44"/>
  <c r="T33" i="44"/>
  <c r="S25" i="44"/>
  <c r="S30" i="44"/>
  <c r="S31" i="44"/>
  <c r="AI31" i="44" s="1"/>
  <c r="S32" i="44"/>
  <c r="E8" i="44"/>
  <c r="T20" i="44"/>
  <c r="T21" i="44"/>
  <c r="U22" i="44"/>
  <c r="U23" i="44"/>
  <c r="U24" i="44"/>
  <c r="U25" i="44"/>
  <c r="U26" i="44"/>
  <c r="U27" i="44"/>
  <c r="U28" i="44"/>
  <c r="U29" i="44"/>
  <c r="U30" i="44"/>
  <c r="U31" i="44"/>
  <c r="U32" i="44"/>
  <c r="U33" i="44"/>
  <c r="U20" i="44"/>
  <c r="U21" i="44"/>
  <c r="V22" i="44"/>
  <c r="V23" i="44"/>
  <c r="V24" i="44"/>
  <c r="V25" i="44"/>
  <c r="V26" i="44"/>
  <c r="V27" i="44"/>
  <c r="V28" i="44"/>
  <c r="V29" i="44"/>
  <c r="V30" i="44"/>
  <c r="V31" i="44"/>
  <c r="V32" i="44"/>
  <c r="V33" i="44"/>
  <c r="E83" i="44"/>
  <c r="AI30" i="55" l="1"/>
  <c r="AM9" i="53"/>
  <c r="AH27" i="55"/>
  <c r="AN19" i="57"/>
  <c r="AJ28" i="47"/>
  <c r="AE21" i="49"/>
  <c r="AH14" i="52"/>
  <c r="AJ13" i="45"/>
  <c r="AI30" i="48"/>
  <c r="E32" i="48"/>
  <c r="AK25" i="51"/>
  <c r="AH25" i="51"/>
  <c r="AA12" i="52"/>
  <c r="AI12" i="52"/>
  <c r="AK26" i="53"/>
  <c r="AG9" i="53"/>
  <c r="AE30" i="55"/>
  <c r="AF22" i="55"/>
  <c r="AN17" i="66"/>
  <c r="AI26" i="55"/>
  <c r="AD26" i="49"/>
  <c r="AL26" i="49" s="1"/>
  <c r="AA26" i="49"/>
  <c r="AA9" i="45"/>
  <c r="AE26" i="45"/>
  <c r="AK9" i="45"/>
  <c r="AF28" i="47"/>
  <c r="AE15" i="47"/>
  <c r="AH15" i="47"/>
  <c r="AJ8" i="46"/>
  <c r="AE21" i="45"/>
  <c r="AA17" i="45"/>
  <c r="E28" i="48"/>
  <c r="AE32" i="48"/>
  <c r="AH13" i="49"/>
  <c r="AF29" i="51"/>
  <c r="AG19" i="51"/>
  <c r="AI27" i="52"/>
  <c r="AH12" i="52"/>
  <c r="AK29" i="52"/>
  <c r="AI28" i="53"/>
  <c r="AM7" i="53"/>
  <c r="AK9" i="53"/>
  <c r="AL9" i="53"/>
  <c r="AJ26" i="55"/>
  <c r="AF33" i="49"/>
  <c r="AF31" i="49"/>
  <c r="AG7" i="49"/>
  <c r="AJ26" i="49"/>
  <c r="AK20" i="45"/>
  <c r="AF21" i="45"/>
  <c r="E24" i="48"/>
  <c r="AF28" i="48"/>
  <c r="AI24" i="50"/>
  <c r="AF18" i="50"/>
  <c r="AJ20" i="50"/>
  <c r="AF27" i="52"/>
  <c r="AI27" i="53"/>
  <c r="AG7" i="53"/>
  <c r="AK22" i="55"/>
  <c r="AI14" i="55"/>
  <c r="AL7" i="53"/>
  <c r="AK32" i="49"/>
  <c r="AG26" i="49"/>
  <c r="AJ32" i="44"/>
  <c r="AK13" i="45"/>
  <c r="AI14" i="46"/>
  <c r="AF26" i="47"/>
  <c r="AE29" i="47"/>
  <c r="AI23" i="47"/>
  <c r="AH29" i="47"/>
  <c r="AH7" i="46"/>
  <c r="AH20" i="46"/>
  <c r="AF29" i="45"/>
  <c r="AE33" i="45"/>
  <c r="AF21" i="48"/>
  <c r="AE30" i="48"/>
  <c r="AH23" i="48"/>
  <c r="AF30" i="48"/>
  <c r="AD26" i="48"/>
  <c r="AL26" i="48" s="1"/>
  <c r="AF20" i="48"/>
  <c r="AE20" i="49"/>
  <c r="AH16" i="50"/>
  <c r="AE18" i="50"/>
  <c r="AJ18" i="50"/>
  <c r="AH30" i="51"/>
  <c r="AH14" i="51"/>
  <c r="AE33" i="52"/>
  <c r="AK12" i="52"/>
  <c r="AG20" i="52"/>
  <c r="AH28" i="53"/>
  <c r="AM23" i="53"/>
  <c r="AK7" i="53"/>
  <c r="AH10" i="55"/>
  <c r="AF15" i="55"/>
  <c r="AI10" i="53"/>
  <c r="AL10" i="53"/>
  <c r="AI31" i="55"/>
  <c r="AD31" i="49"/>
  <c r="AL31" i="49" s="1"/>
  <c r="AA31" i="49"/>
  <c r="AN20" i="59"/>
  <c r="AK10" i="45"/>
  <c r="AI28" i="45"/>
  <c r="AH27" i="47"/>
  <c r="AH28" i="47"/>
  <c r="AE22" i="45"/>
  <c r="AE12" i="45"/>
  <c r="AE28" i="47"/>
  <c r="AA16" i="47"/>
  <c r="AE19" i="47"/>
  <c r="AJ17" i="47"/>
  <c r="AH12" i="47"/>
  <c r="AE24" i="46"/>
  <c r="AG20" i="46"/>
  <c r="AE32" i="46"/>
  <c r="AH29" i="45"/>
  <c r="AF26" i="45"/>
  <c r="AE29" i="48"/>
  <c r="E21" i="48"/>
  <c r="AI33" i="48"/>
  <c r="AD33" i="48"/>
  <c r="AL33" i="48" s="1"/>
  <c r="AA18" i="50"/>
  <c r="AF13" i="50"/>
  <c r="AF8" i="50"/>
  <c r="AK7" i="50"/>
  <c r="AA19" i="51"/>
  <c r="AK19" i="51"/>
  <c r="AG14" i="51"/>
  <c r="AD16" i="52"/>
  <c r="AJ11" i="52"/>
  <c r="AJ27" i="52"/>
  <c r="AF20" i="52"/>
  <c r="AF11" i="52"/>
  <c r="AH27" i="53"/>
  <c r="AK22" i="53"/>
  <c r="AJ7" i="53"/>
  <c r="AF30" i="55"/>
  <c r="AH30" i="55"/>
  <c r="AG31" i="49"/>
  <c r="AH32" i="49"/>
  <c r="AH26" i="49"/>
  <c r="AE22" i="46"/>
  <c r="AK26" i="44"/>
  <c r="AJ26" i="44"/>
  <c r="AE27" i="47"/>
  <c r="AK21" i="45"/>
  <c r="AE28" i="48"/>
  <c r="E18" i="48"/>
  <c r="AK30" i="48"/>
  <c r="AK32" i="48"/>
  <c r="AI26" i="48"/>
  <c r="AA20" i="48"/>
  <c r="AI10" i="49"/>
  <c r="AG29" i="50"/>
  <c r="AH13" i="50"/>
  <c r="AG12" i="50"/>
  <c r="AG7" i="50"/>
  <c r="AE29" i="51"/>
  <c r="AD14" i="51"/>
  <c r="AL14" i="51" s="1"/>
  <c r="AE14" i="51"/>
  <c r="AE31" i="52"/>
  <c r="AG12" i="52"/>
  <c r="AG26" i="52"/>
  <c r="AK20" i="52"/>
  <c r="AI24" i="53"/>
  <c r="AJ33" i="53"/>
  <c r="AH8" i="55"/>
  <c r="AI7" i="55"/>
  <c r="AG22" i="55"/>
  <c r="AI27" i="49"/>
  <c r="AK31" i="49"/>
  <c r="AJ19" i="48"/>
  <c r="AF12" i="49"/>
  <c r="AJ27" i="47"/>
  <c r="AJ29" i="44"/>
  <c r="AG12" i="44"/>
  <c r="AH9" i="44"/>
  <c r="AK11" i="44"/>
  <c r="AH33" i="45"/>
  <c r="AF23" i="47"/>
  <c r="AE26" i="47"/>
  <c r="AJ10" i="47"/>
  <c r="AF28" i="46"/>
  <c r="AE27" i="48"/>
  <c r="AK17" i="48"/>
  <c r="AA18" i="48"/>
  <c r="AD28" i="48"/>
  <c r="AL28" i="48" s="1"/>
  <c r="AD30" i="48"/>
  <c r="AL30" i="48" s="1"/>
  <c r="AK23" i="48"/>
  <c r="AF10" i="49"/>
  <c r="AG28" i="50"/>
  <c r="AF26" i="50"/>
  <c r="AE9" i="50"/>
  <c r="AK24" i="50"/>
  <c r="AJ29" i="50"/>
  <c r="AG17" i="51"/>
  <c r="AF19" i="51"/>
  <c r="AF13" i="51"/>
  <c r="AD18" i="51"/>
  <c r="AD13" i="51"/>
  <c r="AL13" i="51" s="1"/>
  <c r="AJ21" i="52"/>
  <c r="AI23" i="53"/>
  <c r="AC9" i="53"/>
  <c r="AH25" i="53"/>
  <c r="AG30" i="53"/>
  <c r="AM32" i="53"/>
  <c r="AL16" i="53"/>
  <c r="AH12" i="53"/>
  <c r="AC15" i="53"/>
  <c r="AH7" i="55"/>
  <c r="AK30" i="55"/>
  <c r="AI11" i="55"/>
  <c r="AN16" i="63"/>
  <c r="AN17" i="63"/>
  <c r="AJ27" i="55"/>
  <c r="AI31" i="49"/>
  <c r="AJ28" i="49"/>
  <c r="AE10" i="51"/>
  <c r="AE9" i="45"/>
  <c r="AF9" i="44"/>
  <c r="AG19" i="45"/>
  <c r="AF7" i="47"/>
  <c r="AG21" i="45"/>
  <c r="AK26" i="48"/>
  <c r="E30" i="48"/>
  <c r="D96" i="48" s="1"/>
  <c r="AG11" i="49"/>
  <c r="AG15" i="49"/>
  <c r="AE10" i="49"/>
  <c r="AF25" i="50"/>
  <c r="AE8" i="50"/>
  <c r="AK23" i="50"/>
  <c r="AH16" i="51"/>
  <c r="AI30" i="51"/>
  <c r="AF33" i="52"/>
  <c r="AF12" i="52"/>
  <c r="AI22" i="53"/>
  <c r="AF11" i="55"/>
  <c r="AI9" i="53"/>
  <c r="AN17" i="57"/>
  <c r="AN16" i="64"/>
  <c r="AN21" i="65"/>
  <c r="AF27" i="49"/>
  <c r="AE12" i="49"/>
  <c r="AD28" i="49"/>
  <c r="AL28" i="49" s="1"/>
  <c r="AA28" i="49"/>
  <c r="AI28" i="49"/>
  <c r="AF10" i="51"/>
  <c r="AD7" i="49"/>
  <c r="AL7" i="49" s="1"/>
  <c r="AE7" i="49"/>
  <c r="AA7" i="49"/>
  <c r="AJ11" i="44"/>
  <c r="AF13" i="45"/>
  <c r="AE9" i="44"/>
  <c r="AF12" i="45"/>
  <c r="AJ30" i="45"/>
  <c r="AF18" i="45"/>
  <c r="AJ11" i="47"/>
  <c r="AA19" i="47"/>
  <c r="AH21" i="45"/>
  <c r="AG23" i="48"/>
  <c r="AI23" i="48"/>
  <c r="AH16" i="49"/>
  <c r="AF19" i="49"/>
  <c r="AD17" i="49"/>
  <c r="AJ21" i="49"/>
  <c r="AK23" i="49"/>
  <c r="AF24" i="50"/>
  <c r="AI7" i="50"/>
  <c r="AH10" i="50"/>
  <c r="AE7" i="50"/>
  <c r="AI8" i="50"/>
  <c r="AF22" i="51"/>
  <c r="AI29" i="51"/>
  <c r="AK14" i="51"/>
  <c r="AJ14" i="51"/>
  <c r="AH29" i="51"/>
  <c r="AJ12" i="52"/>
  <c r="AG21" i="52"/>
  <c r="AC7" i="53"/>
  <c r="AE22" i="55"/>
  <c r="AF10" i="55"/>
  <c r="AI7" i="53"/>
  <c r="AF8" i="53"/>
  <c r="AN8" i="53" s="1"/>
  <c r="AN16" i="60"/>
  <c r="AN18" i="60"/>
  <c r="AE12" i="51"/>
  <c r="AG27" i="55"/>
  <c r="AI26" i="49"/>
  <c r="AE9" i="49"/>
  <c r="AA9" i="49"/>
  <c r="AK26" i="49"/>
  <c r="AG10" i="51"/>
  <c r="AK7" i="49"/>
  <c r="AH7" i="50"/>
  <c r="AE28" i="44"/>
  <c r="AA20" i="45"/>
  <c r="AH12" i="46"/>
  <c r="AK7" i="47"/>
  <c r="AG20" i="45"/>
  <c r="AH30" i="48"/>
  <c r="AH18" i="50"/>
  <c r="AJ21" i="50"/>
  <c r="AH20" i="52"/>
  <c r="AH9" i="53"/>
  <c r="AN15" i="57"/>
  <c r="AN18" i="57"/>
  <c r="AN16" i="66"/>
  <c r="AG30" i="55"/>
  <c r="AH31" i="55"/>
  <c r="AD32" i="49"/>
  <c r="AL32" i="49" s="1"/>
  <c r="AA32" i="49"/>
  <c r="AK9" i="52"/>
  <c r="AD8" i="51"/>
  <c r="AL8" i="51" s="1"/>
  <c r="AD33" i="49"/>
  <c r="AL33" i="49" s="1"/>
  <c r="AA33" i="49"/>
  <c r="AG12" i="49"/>
  <c r="AH7" i="49"/>
  <c r="AH25" i="49"/>
  <c r="AH10" i="51"/>
  <c r="AJ9" i="49"/>
  <c r="AM21" i="67"/>
  <c r="D91" i="67"/>
  <c r="D89" i="67"/>
  <c r="D87" i="67"/>
  <c r="D88" i="67" s="1"/>
  <c r="AF21" i="67"/>
  <c r="AC21" i="67"/>
  <c r="AG21" i="67"/>
  <c r="AN17" i="67"/>
  <c r="AH21" i="67"/>
  <c r="AI21" i="67"/>
  <c r="AN16" i="67"/>
  <c r="AJ21" i="67"/>
  <c r="AN18" i="67"/>
  <c r="D85" i="67"/>
  <c r="D94" i="67"/>
  <c r="D92" i="67"/>
  <c r="D90" i="67"/>
  <c r="AN19" i="67"/>
  <c r="AL21" i="67"/>
  <c r="D91" i="66"/>
  <c r="D89" i="66"/>
  <c r="D87" i="66"/>
  <c r="D88" i="66" s="1"/>
  <c r="AN18" i="66"/>
  <c r="AN20" i="66"/>
  <c r="AN21" i="66"/>
  <c r="D85" i="66"/>
  <c r="D94" i="66"/>
  <c r="D92" i="66"/>
  <c r="D90" i="66"/>
  <c r="AN20" i="65"/>
  <c r="AN17" i="65"/>
  <c r="D91" i="65"/>
  <c r="D89" i="65"/>
  <c r="D87" i="65"/>
  <c r="D88" i="65" s="1"/>
  <c r="AN16" i="65"/>
  <c r="AN14" i="65"/>
  <c r="AN15" i="65"/>
  <c r="AN18" i="65"/>
  <c r="D85" i="65"/>
  <c r="D94" i="65"/>
  <c r="D92" i="65"/>
  <c r="D90" i="65"/>
  <c r="D91" i="64"/>
  <c r="D89" i="64"/>
  <c r="D87" i="64"/>
  <c r="D88" i="64" s="1"/>
  <c r="AN21" i="64"/>
  <c r="D85" i="64"/>
  <c r="D94" i="64"/>
  <c r="D92" i="64"/>
  <c r="D90" i="64"/>
  <c r="AN18" i="64"/>
  <c r="D85" i="63"/>
  <c r="D94" i="63"/>
  <c r="D92" i="63"/>
  <c r="D90" i="63"/>
  <c r="AN18" i="63"/>
  <c r="AN19" i="63"/>
  <c r="D91" i="63"/>
  <c r="D89" i="63"/>
  <c r="D87" i="63"/>
  <c r="D88" i="63" s="1"/>
  <c r="AN15" i="63"/>
  <c r="AN20" i="63"/>
  <c r="AN21" i="63"/>
  <c r="AN21" i="62"/>
  <c r="AN18" i="62"/>
  <c r="AN17" i="62"/>
  <c r="AN19" i="62"/>
  <c r="AN16" i="62"/>
  <c r="D94" i="62"/>
  <c r="D92" i="62"/>
  <c r="D90" i="62"/>
  <c r="D85" i="62"/>
  <c r="D91" i="62"/>
  <c r="D89" i="62"/>
  <c r="D87" i="62"/>
  <c r="D88" i="62" s="1"/>
  <c r="AN17" i="61"/>
  <c r="AN16" i="61"/>
  <c r="AN19" i="61"/>
  <c r="AN20" i="61"/>
  <c r="AN18" i="61"/>
  <c r="D85" i="61"/>
  <c r="D94" i="61"/>
  <c r="D92" i="61"/>
  <c r="D90" i="61"/>
  <c r="D91" i="61"/>
  <c r="D89" i="61"/>
  <c r="D87" i="61"/>
  <c r="D88" i="61" s="1"/>
  <c r="AN15" i="60"/>
  <c r="AN21" i="60"/>
  <c r="AN17" i="60"/>
  <c r="D85" i="60"/>
  <c r="D94" i="60"/>
  <c r="D92" i="60"/>
  <c r="D90" i="60"/>
  <c r="D91" i="60"/>
  <c r="D89" i="60"/>
  <c r="D87" i="60"/>
  <c r="D88" i="60" s="1"/>
  <c r="AN20" i="60"/>
  <c r="AN18" i="59"/>
  <c r="AN19" i="59"/>
  <c r="AN17" i="59"/>
  <c r="D85" i="59"/>
  <c r="D94" i="59"/>
  <c r="D92" i="59"/>
  <c r="D90" i="59"/>
  <c r="D91" i="59"/>
  <c r="D89" i="59"/>
  <c r="D87" i="59"/>
  <c r="D88" i="59" s="1"/>
  <c r="AN16" i="57"/>
  <c r="D91" i="57"/>
  <c r="D89" i="57"/>
  <c r="D87" i="57"/>
  <c r="D88" i="57" s="1"/>
  <c r="AN21" i="57"/>
  <c r="AN20" i="57"/>
  <c r="D85" i="57"/>
  <c r="D94" i="57"/>
  <c r="D92" i="57"/>
  <c r="D90" i="57"/>
  <c r="AI25" i="53"/>
  <c r="AH29" i="53"/>
  <c r="AK24" i="53"/>
  <c r="AK8" i="53"/>
  <c r="AJ9" i="53"/>
  <c r="AF12" i="53"/>
  <c r="AN12" i="53" s="1"/>
  <c r="AH26" i="53"/>
  <c r="AJ18" i="53"/>
  <c r="AC8" i="53"/>
  <c r="AH11" i="53"/>
  <c r="AG28" i="53"/>
  <c r="AH10" i="53"/>
  <c r="AG13" i="53"/>
  <c r="AK28" i="53"/>
  <c r="AM10" i="53"/>
  <c r="AL13" i="53"/>
  <c r="AI26" i="53"/>
  <c r="AM25" i="53"/>
  <c r="AJ10" i="53"/>
  <c r="AM21" i="53"/>
  <c r="AG8" i="53"/>
  <c r="AG25" i="53"/>
  <c r="AL32" i="53"/>
  <c r="AC18" i="53"/>
  <c r="AI30" i="53"/>
  <c r="AM29" i="53"/>
  <c r="AJ25" i="53"/>
  <c r="AH33" i="53"/>
  <c r="AG26" i="53"/>
  <c r="AL14" i="53"/>
  <c r="AN16" i="56"/>
  <c r="AN17" i="56"/>
  <c r="AN19" i="56"/>
  <c r="AN18" i="56"/>
  <c r="D85" i="56"/>
  <c r="D94" i="56"/>
  <c r="D92" i="56"/>
  <c r="D90" i="56"/>
  <c r="D91" i="56"/>
  <c r="D89" i="56"/>
  <c r="D87" i="56"/>
  <c r="D88" i="56" s="1"/>
  <c r="AN20" i="56"/>
  <c r="AF16" i="55"/>
  <c r="AI22" i="55"/>
  <c r="AF14" i="55"/>
  <c r="AF13" i="55"/>
  <c r="AH19" i="55"/>
  <c r="AF12" i="55"/>
  <c r="AI12" i="55"/>
  <c r="AE20" i="55"/>
  <c r="AK21" i="55"/>
  <c r="AH16" i="55"/>
  <c r="AJ22" i="55"/>
  <c r="AF17" i="55"/>
  <c r="AG17" i="55"/>
  <c r="AK17" i="55"/>
  <c r="AJ7" i="55"/>
  <c r="AF9" i="55"/>
  <c r="AE16" i="55"/>
  <c r="AK11" i="55"/>
  <c r="AD20" i="55"/>
  <c r="AG19" i="55"/>
  <c r="AH13" i="55"/>
  <c r="AF8" i="55"/>
  <c r="AD15" i="55"/>
  <c r="AA15" i="55"/>
  <c r="AG15" i="55"/>
  <c r="AE15" i="55"/>
  <c r="AK8" i="55"/>
  <c r="AD17" i="55"/>
  <c r="AI9" i="55"/>
  <c r="AD16" i="55"/>
  <c r="AH12" i="55"/>
  <c r="AF7" i="55"/>
  <c r="AD14" i="55"/>
  <c r="AA14" i="55"/>
  <c r="AG14" i="55"/>
  <c r="AE14" i="55"/>
  <c r="AH14" i="55"/>
  <c r="AF19" i="55"/>
  <c r="AJ8" i="55"/>
  <c r="AK20" i="55"/>
  <c r="AD13" i="55"/>
  <c r="AL13" i="55" s="1"/>
  <c r="AA13" i="55"/>
  <c r="AG13" i="55"/>
  <c r="AE13" i="55"/>
  <c r="AJ13" i="55"/>
  <c r="AG20" i="55"/>
  <c r="AH21" i="55"/>
  <c r="AF20" i="55"/>
  <c r="AJ20" i="55"/>
  <c r="AD12" i="55"/>
  <c r="AL12" i="55" s="1"/>
  <c r="AA12" i="55"/>
  <c r="AE12" i="55"/>
  <c r="AG12" i="55"/>
  <c r="AH17" i="55"/>
  <c r="AK19" i="55"/>
  <c r="AI10" i="55"/>
  <c r="AD18" i="55"/>
  <c r="AA18" i="55"/>
  <c r="AG16" i="55"/>
  <c r="AH18" i="55"/>
  <c r="AD11" i="55"/>
  <c r="AL11" i="55" s="1"/>
  <c r="AA11" i="55"/>
  <c r="AE11" i="55"/>
  <c r="AG11" i="55"/>
  <c r="AH15" i="55"/>
  <c r="AE18" i="55"/>
  <c r="AA16" i="55"/>
  <c r="AJ17" i="55"/>
  <c r="AD10" i="55"/>
  <c r="AL10" i="55" s="1"/>
  <c r="AA10" i="55"/>
  <c r="AG10" i="55"/>
  <c r="AE10" i="55"/>
  <c r="AK12" i="55"/>
  <c r="AJ16" i="55"/>
  <c r="AJ21" i="55"/>
  <c r="AD9" i="55"/>
  <c r="AL9" i="55" s="1"/>
  <c r="AA9" i="55"/>
  <c r="AG9" i="55"/>
  <c r="AE9" i="55"/>
  <c r="AH20" i="55"/>
  <c r="AK9" i="55"/>
  <c r="AJ15" i="55"/>
  <c r="AF21" i="55"/>
  <c r="AA20" i="55"/>
  <c r="AD8" i="55"/>
  <c r="AL8" i="55" s="1"/>
  <c r="AA8" i="55"/>
  <c r="AE8" i="55"/>
  <c r="AG8" i="55"/>
  <c r="AJ19" i="55"/>
  <c r="AK13" i="55"/>
  <c r="AA19" i="55"/>
  <c r="AG21" i="55"/>
  <c r="AD21" i="55"/>
  <c r="AA21" i="55"/>
  <c r="C75" i="55"/>
  <c r="C74" i="55"/>
  <c r="C73" i="55"/>
  <c r="C72" i="55"/>
  <c r="D86" i="55" s="1"/>
  <c r="C71" i="55"/>
  <c r="C70" i="55"/>
  <c r="C69" i="55"/>
  <c r="AD7" i="55"/>
  <c r="AL7" i="55" s="1"/>
  <c r="AA7" i="55"/>
  <c r="AE7" i="55"/>
  <c r="AG7" i="55"/>
  <c r="AE17" i="55"/>
  <c r="AF18" i="55"/>
  <c r="AK10" i="55"/>
  <c r="AK16" i="55"/>
  <c r="AA17" i="55"/>
  <c r="AJ18" i="55"/>
  <c r="AG18" i="55"/>
  <c r="AD19" i="55"/>
  <c r="AK15" i="55"/>
  <c r="AJ14" i="55"/>
  <c r="AK7" i="55"/>
  <c r="AK14" i="55"/>
  <c r="AM18" i="53"/>
  <c r="AG19" i="53"/>
  <c r="AH14" i="53"/>
  <c r="AJ20" i="53"/>
  <c r="AG18" i="53"/>
  <c r="AL17" i="53"/>
  <c r="AH23" i="53"/>
  <c r="AI14" i="53"/>
  <c r="AH22" i="53"/>
  <c r="AK14" i="53"/>
  <c r="AJ15" i="53"/>
  <c r="AG14" i="53"/>
  <c r="AJ14" i="53"/>
  <c r="AC21" i="53"/>
  <c r="AH18" i="53"/>
  <c r="AF21" i="53"/>
  <c r="AI18" i="53"/>
  <c r="AF14" i="53"/>
  <c r="AN14" i="53" s="1"/>
  <c r="AM14" i="53"/>
  <c r="AF31" i="53"/>
  <c r="AN31" i="53" s="1"/>
  <c r="AC31" i="53"/>
  <c r="AI17" i="53"/>
  <c r="AM31" i="53"/>
  <c r="AG27" i="53"/>
  <c r="AF30" i="53"/>
  <c r="AN30" i="53" s="1"/>
  <c r="AC30" i="53"/>
  <c r="C75" i="53"/>
  <c r="C74" i="53"/>
  <c r="C73" i="53"/>
  <c r="C72" i="53"/>
  <c r="D86" i="53" s="1"/>
  <c r="C69" i="53"/>
  <c r="C71" i="53"/>
  <c r="C70" i="53"/>
  <c r="AH16" i="53"/>
  <c r="AL31" i="53"/>
  <c r="AI19" i="53"/>
  <c r="AJ23" i="53"/>
  <c r="AJ19" i="53"/>
  <c r="AF20" i="53"/>
  <c r="AC20" i="53"/>
  <c r="AF29" i="53"/>
  <c r="AN29" i="53" s="1"/>
  <c r="AC29" i="53"/>
  <c r="AJ16" i="53"/>
  <c r="AG15" i="53"/>
  <c r="AL30" i="53"/>
  <c r="AG17" i="53"/>
  <c r="AJ21" i="53"/>
  <c r="AG21" i="53"/>
  <c r="AH32" i="53"/>
  <c r="AF28" i="53"/>
  <c r="AN28" i="53" s="1"/>
  <c r="AC28" i="53"/>
  <c r="AL15" i="53"/>
  <c r="AL29" i="53"/>
  <c r="AF16" i="53"/>
  <c r="AC16" i="53"/>
  <c r="AH21" i="53"/>
  <c r="AH31" i="53"/>
  <c r="AF27" i="53"/>
  <c r="AN27" i="53" s="1"/>
  <c r="AC27" i="53"/>
  <c r="AL28" i="53"/>
  <c r="AJ32" i="53"/>
  <c r="AI20" i="53"/>
  <c r="AI21" i="53"/>
  <c r="AM16" i="53"/>
  <c r="AH30" i="53"/>
  <c r="AG23" i="53"/>
  <c r="AF26" i="53"/>
  <c r="AN26" i="53" s="1"/>
  <c r="AC26" i="53"/>
  <c r="AL27" i="53"/>
  <c r="AJ30" i="53"/>
  <c r="AH17" i="53"/>
  <c r="AL21" i="53"/>
  <c r="AK33" i="53"/>
  <c r="AG22" i="53"/>
  <c r="AF25" i="53"/>
  <c r="AN25" i="53" s="1"/>
  <c r="AC25" i="53"/>
  <c r="AL26" i="53"/>
  <c r="AJ28" i="53"/>
  <c r="AI15" i="53"/>
  <c r="AG20" i="53"/>
  <c r="AK31" i="53"/>
  <c r="AM30" i="53"/>
  <c r="AG33" i="53"/>
  <c r="AC17" i="53"/>
  <c r="AF24" i="53"/>
  <c r="AN24" i="53" s="1"/>
  <c r="AC24" i="53"/>
  <c r="AM20" i="53"/>
  <c r="AL25" i="53"/>
  <c r="AJ26" i="53"/>
  <c r="AH20" i="53"/>
  <c r="AM17" i="53"/>
  <c r="AK29" i="53"/>
  <c r="AM28" i="53"/>
  <c r="AG32" i="53"/>
  <c r="AF23" i="53"/>
  <c r="AN23" i="53" s="1"/>
  <c r="AC23" i="53"/>
  <c r="AL19" i="53"/>
  <c r="AL24" i="53"/>
  <c r="AJ24" i="53"/>
  <c r="AF17" i="53"/>
  <c r="AK27" i="53"/>
  <c r="AM26" i="53"/>
  <c r="AF19" i="53"/>
  <c r="AC19" i="53"/>
  <c r="AM19" i="53"/>
  <c r="AG31" i="53"/>
  <c r="AF22" i="53"/>
  <c r="AN22" i="53" s="1"/>
  <c r="AC22" i="53"/>
  <c r="AJ17" i="53"/>
  <c r="AL23" i="53"/>
  <c r="AJ22" i="53"/>
  <c r="AF15" i="53"/>
  <c r="AJ31" i="53"/>
  <c r="AK25" i="53"/>
  <c r="AM24" i="53"/>
  <c r="AI32" i="53"/>
  <c r="AF33" i="53"/>
  <c r="AN33" i="53" s="1"/>
  <c r="AC33" i="53"/>
  <c r="AI16" i="53"/>
  <c r="AL20" i="53"/>
  <c r="AL22" i="53"/>
  <c r="AK32" i="53"/>
  <c r="AM15" i="53"/>
  <c r="AJ29" i="53"/>
  <c r="AK23" i="53"/>
  <c r="AM22" i="53"/>
  <c r="AI31" i="53"/>
  <c r="AH24" i="53"/>
  <c r="AG29" i="53"/>
  <c r="AF32" i="53"/>
  <c r="AN32" i="53" s="1"/>
  <c r="AC32" i="53"/>
  <c r="AH15" i="53"/>
  <c r="AL33" i="53"/>
  <c r="AK30" i="53"/>
  <c r="AM33" i="53"/>
  <c r="AJ27" i="53"/>
  <c r="AG16" i="53"/>
  <c r="AH19" i="53"/>
  <c r="AH11" i="52"/>
  <c r="AI24" i="52"/>
  <c r="AJ25" i="52"/>
  <c r="AK14" i="52"/>
  <c r="AF25" i="52"/>
  <c r="AI26" i="52"/>
  <c r="AJ26" i="52"/>
  <c r="AH26" i="52"/>
  <c r="AG23" i="52"/>
  <c r="AL21" i="52"/>
  <c r="AI22" i="52"/>
  <c r="AG11" i="52"/>
  <c r="AG22" i="52"/>
  <c r="AK11" i="52"/>
  <c r="AH18" i="52"/>
  <c r="AE11" i="52"/>
  <c r="AJ20" i="52"/>
  <c r="AE21" i="52"/>
  <c r="AD20" i="52"/>
  <c r="AL20" i="52" s="1"/>
  <c r="AH16" i="52"/>
  <c r="AK24" i="52"/>
  <c r="AD29" i="52"/>
  <c r="AL29" i="52" s="1"/>
  <c r="AA29" i="52"/>
  <c r="AG25" i="52"/>
  <c r="AK27" i="52"/>
  <c r="AK25" i="52"/>
  <c r="AA16" i="52"/>
  <c r="AD28" i="52"/>
  <c r="AL28" i="52" s="1"/>
  <c r="AA28" i="52"/>
  <c r="AF16" i="52"/>
  <c r="AK26" i="52"/>
  <c r="AJ23" i="52"/>
  <c r="AJ24" i="52"/>
  <c r="AL19" i="52"/>
  <c r="AD27" i="52"/>
  <c r="AL27" i="52" s="1"/>
  <c r="AA27" i="52"/>
  <c r="AD26" i="52"/>
  <c r="AL26" i="52" s="1"/>
  <c r="AA26" i="52"/>
  <c r="AJ18" i="52"/>
  <c r="AK23" i="52"/>
  <c r="AF18" i="52"/>
  <c r="AI29" i="52"/>
  <c r="AD15" i="52"/>
  <c r="AF23" i="52"/>
  <c r="AD30" i="52"/>
  <c r="AL30" i="52" s="1"/>
  <c r="AA30" i="52"/>
  <c r="AD24" i="52"/>
  <c r="AL24" i="52" s="1"/>
  <c r="AA24" i="52"/>
  <c r="AE15" i="52"/>
  <c r="AG15" i="52"/>
  <c r="AH28" i="52"/>
  <c r="AG18" i="52"/>
  <c r="AJ14" i="52"/>
  <c r="AK7" i="52"/>
  <c r="AE16" i="52"/>
  <c r="AF7" i="52"/>
  <c r="AE7" i="52"/>
  <c r="AJ7" i="52"/>
  <c r="AD23" i="52"/>
  <c r="AL23" i="52" s="1"/>
  <c r="AA23" i="52"/>
  <c r="AE14" i="52"/>
  <c r="AG14" i="52"/>
  <c r="AH25" i="52"/>
  <c r="AK15" i="52"/>
  <c r="AD18" i="52"/>
  <c r="AJ15" i="52"/>
  <c r="AI28" i="52"/>
  <c r="AJ31" i="52"/>
  <c r="AI31" i="52"/>
  <c r="AG33" i="52"/>
  <c r="AE18" i="52"/>
  <c r="AA15" i="52"/>
  <c r="AE30" i="52"/>
  <c r="AD22" i="52"/>
  <c r="AL22" i="52" s="1"/>
  <c r="AA22" i="52"/>
  <c r="AI7" i="52"/>
  <c r="AG16" i="52"/>
  <c r="AH22" i="52"/>
  <c r="AJ32" i="52"/>
  <c r="AJ33" i="52"/>
  <c r="AH33" i="52"/>
  <c r="AG30" i="52"/>
  <c r="AJ28" i="52"/>
  <c r="AE29" i="52"/>
  <c r="AD33" i="52"/>
  <c r="AL33" i="52" s="1"/>
  <c r="AA33" i="52"/>
  <c r="AA18" i="52"/>
  <c r="AH7" i="52"/>
  <c r="AF14" i="52"/>
  <c r="AD14" i="52"/>
  <c r="AG31" i="52"/>
  <c r="AI25" i="52"/>
  <c r="AK33" i="52"/>
  <c r="AH30" i="52"/>
  <c r="AG27" i="52"/>
  <c r="AD25" i="52"/>
  <c r="AL25" i="52" s="1"/>
  <c r="AA25" i="52"/>
  <c r="AA14" i="52"/>
  <c r="AE28" i="52"/>
  <c r="AD32" i="52"/>
  <c r="AL32" i="52" s="1"/>
  <c r="AA32" i="52"/>
  <c r="AF15" i="52"/>
  <c r="AK32" i="52"/>
  <c r="AJ29" i="52"/>
  <c r="AH32" i="52"/>
  <c r="AF32" i="52"/>
  <c r="AJ30" i="52"/>
  <c r="AH27" i="52"/>
  <c r="AG24" i="52"/>
  <c r="AF30" i="52"/>
  <c r="AJ22" i="52"/>
  <c r="C75" i="52"/>
  <c r="C69" i="52"/>
  <c r="C74" i="52"/>
  <c r="C73" i="52"/>
  <c r="C72" i="52"/>
  <c r="D86" i="52" s="1"/>
  <c r="C71" i="52"/>
  <c r="C70" i="52"/>
  <c r="AE27" i="52"/>
  <c r="AD31" i="52"/>
  <c r="AL31" i="52" s="1"/>
  <c r="AA31" i="52"/>
  <c r="AJ16" i="52"/>
  <c r="AK18" i="52"/>
  <c r="AF31" i="52"/>
  <c r="AG28" i="52"/>
  <c r="AH29" i="52"/>
  <c r="AK30" i="52"/>
  <c r="AG29" i="52"/>
  <c r="AH24" i="52"/>
  <c r="AK28" i="52"/>
  <c r="AK16" i="52"/>
  <c r="AH17" i="51"/>
  <c r="AJ24" i="51"/>
  <c r="AF18" i="51"/>
  <c r="AG15" i="51"/>
  <c r="AE25" i="51"/>
  <c r="AK15" i="51"/>
  <c r="AD15" i="51"/>
  <c r="AL15" i="51" s="1"/>
  <c r="AE24" i="51"/>
  <c r="AJ15" i="51"/>
  <c r="AD19" i="51"/>
  <c r="AL19" i="51" s="1"/>
  <c r="AG24" i="51"/>
  <c r="AG18" i="51"/>
  <c r="AE18" i="51"/>
  <c r="AH19" i="51"/>
  <c r="AE11" i="51"/>
  <c r="AH11" i="51"/>
  <c r="AI11" i="51"/>
  <c r="AF25" i="51"/>
  <c r="AA16" i="51"/>
  <c r="AD27" i="51"/>
  <c r="AL27" i="51" s="1"/>
  <c r="AA27" i="51"/>
  <c r="AK16" i="51"/>
  <c r="AI28" i="51"/>
  <c r="AK27" i="51"/>
  <c r="AD26" i="51"/>
  <c r="AL26" i="51" s="1"/>
  <c r="AA26" i="51"/>
  <c r="AD16" i="51"/>
  <c r="AL16" i="51" s="1"/>
  <c r="AJ33" i="51"/>
  <c r="AE17" i="51"/>
  <c r="AD25" i="51"/>
  <c r="AL25" i="51" s="1"/>
  <c r="AA25" i="51"/>
  <c r="AF16" i="51"/>
  <c r="AE16" i="51"/>
  <c r="AJ28" i="51"/>
  <c r="AH28" i="51"/>
  <c r="AJ31" i="51"/>
  <c r="AJ32" i="51"/>
  <c r="AF28" i="51"/>
  <c r="AE33" i="51"/>
  <c r="AD21" i="51"/>
  <c r="AA21" i="51"/>
  <c r="AD24" i="51"/>
  <c r="AL24" i="51" s="1"/>
  <c r="AA24" i="51"/>
  <c r="AK33" i="51"/>
  <c r="AG32" i="51"/>
  <c r="AK26" i="51"/>
  <c r="AH26" i="51"/>
  <c r="AA17" i="51"/>
  <c r="AK30" i="51"/>
  <c r="AF27" i="51"/>
  <c r="AD23" i="51"/>
  <c r="AL23" i="51" s="1"/>
  <c r="AA23" i="51"/>
  <c r="AG23" i="51"/>
  <c r="AK24" i="51"/>
  <c r="AD17" i="51"/>
  <c r="AG27" i="51"/>
  <c r="AF26" i="51"/>
  <c r="AD22" i="51"/>
  <c r="AL22" i="51" s="1"/>
  <c r="AA22" i="51"/>
  <c r="AK31" i="51"/>
  <c r="AK28" i="51"/>
  <c r="AI25" i="51"/>
  <c r="AJ21" i="51"/>
  <c r="AG21" i="51"/>
  <c r="AJ29" i="51"/>
  <c r="AG29" i="51"/>
  <c r="AJ25" i="51"/>
  <c r="AD33" i="51"/>
  <c r="AL33" i="51" s="1"/>
  <c r="AA33" i="51"/>
  <c r="AG25" i="51"/>
  <c r="AH23" i="51"/>
  <c r="AE20" i="51"/>
  <c r="AF17" i="51"/>
  <c r="AI26" i="51"/>
  <c r="AJ27" i="51"/>
  <c r="AI22" i="51"/>
  <c r="AF24" i="51"/>
  <c r="AD32" i="51"/>
  <c r="AL32" i="51" s="1"/>
  <c r="AA32" i="51"/>
  <c r="AJ23" i="51"/>
  <c r="AK21" i="51"/>
  <c r="AH33" i="51"/>
  <c r="AK22" i="51"/>
  <c r="AI24" i="51"/>
  <c r="AJ20" i="51"/>
  <c r="AD28" i="51"/>
  <c r="AL28" i="51" s="1"/>
  <c r="AA28" i="51"/>
  <c r="AF23" i="51"/>
  <c r="AE28" i="51"/>
  <c r="AD31" i="51"/>
  <c r="AL31" i="51" s="1"/>
  <c r="AA31" i="51"/>
  <c r="AK17" i="51"/>
  <c r="AH32" i="51"/>
  <c r="AH20" i="51"/>
  <c r="AJ26" i="51"/>
  <c r="AH31" i="51"/>
  <c r="AH21" i="51"/>
  <c r="AH22" i="51"/>
  <c r="AD20" i="51"/>
  <c r="AA20" i="51"/>
  <c r="AK20" i="51"/>
  <c r="AE27" i="51"/>
  <c r="AD30" i="51"/>
  <c r="AL30" i="51" s="1"/>
  <c r="AA30" i="51"/>
  <c r="AJ16" i="51"/>
  <c r="AJ17" i="51"/>
  <c r="C75" i="51"/>
  <c r="C74" i="51"/>
  <c r="C73" i="51"/>
  <c r="C72" i="51"/>
  <c r="D86" i="51" s="1"/>
  <c r="C71" i="51"/>
  <c r="C70" i="51"/>
  <c r="C69" i="51"/>
  <c r="AJ30" i="51"/>
  <c r="AI23" i="51"/>
  <c r="AK29" i="51"/>
  <c r="AI33" i="51"/>
  <c r="AF33" i="51"/>
  <c r="AE21" i="51"/>
  <c r="AE26" i="51"/>
  <c r="AD29" i="51"/>
  <c r="AL29" i="51" s="1"/>
  <c r="AA29" i="51"/>
  <c r="AI27" i="51"/>
  <c r="AG20" i="51"/>
  <c r="AG26" i="51"/>
  <c r="AI31" i="51"/>
  <c r="AH27" i="51"/>
  <c r="AG16" i="51"/>
  <c r="AA16" i="50"/>
  <c r="AG22" i="50"/>
  <c r="AK13" i="50"/>
  <c r="AJ13" i="50"/>
  <c r="AF20" i="50"/>
  <c r="AE20" i="50"/>
  <c r="AI12" i="50"/>
  <c r="AA20" i="50"/>
  <c r="AF17" i="50"/>
  <c r="AK16" i="50"/>
  <c r="AI13" i="50"/>
  <c r="AG13" i="50"/>
  <c r="AE14" i="50"/>
  <c r="AD20" i="50"/>
  <c r="AL20" i="50" s="1"/>
  <c r="AH15" i="50"/>
  <c r="AK19" i="50"/>
  <c r="AE13" i="50"/>
  <c r="AF15" i="50"/>
  <c r="AH20" i="50"/>
  <c r="AE12" i="50"/>
  <c r="AF12" i="50"/>
  <c r="AH12" i="50"/>
  <c r="AF14" i="50"/>
  <c r="AK20" i="50"/>
  <c r="AG32" i="50"/>
  <c r="AD25" i="50"/>
  <c r="AL25" i="50" s="1"/>
  <c r="AA25" i="50"/>
  <c r="AK33" i="50"/>
  <c r="AD18" i="50"/>
  <c r="AI27" i="50"/>
  <c r="AG31" i="50"/>
  <c r="AD24" i="50"/>
  <c r="AL24" i="50" s="1"/>
  <c r="AA24" i="50"/>
  <c r="AK18" i="50"/>
  <c r="AG17" i="50"/>
  <c r="AK32" i="50"/>
  <c r="AH19" i="50"/>
  <c r="AD7" i="50"/>
  <c r="AL7" i="50" s="1"/>
  <c r="AA7" i="50"/>
  <c r="AJ14" i="50"/>
  <c r="AG11" i="50"/>
  <c r="AJ27" i="50"/>
  <c r="AG21" i="50"/>
  <c r="AI25" i="50"/>
  <c r="AJ7" i="50"/>
  <c r="AK21" i="50"/>
  <c r="AD19" i="50"/>
  <c r="AA19" i="50"/>
  <c r="AJ19" i="50"/>
  <c r="AD8" i="50"/>
  <c r="AL8" i="50" s="1"/>
  <c r="AA8" i="50"/>
  <c r="AG14" i="50"/>
  <c r="AI9" i="50"/>
  <c r="AJ11" i="50"/>
  <c r="AF28" i="50"/>
  <c r="AD23" i="50"/>
  <c r="AL23" i="50" s="1"/>
  <c r="AA23" i="50"/>
  <c r="AJ17" i="50"/>
  <c r="AF16" i="50"/>
  <c r="AK31" i="50"/>
  <c r="AG18" i="50"/>
  <c r="AK11" i="50"/>
  <c r="AG8" i="50"/>
  <c r="AJ25" i="50"/>
  <c r="AE17" i="50"/>
  <c r="AI23" i="50"/>
  <c r="AH21" i="50"/>
  <c r="AF27" i="50"/>
  <c r="AD22" i="50"/>
  <c r="AL22" i="50" s="1"/>
  <c r="AA22" i="50"/>
  <c r="C75" i="50"/>
  <c r="C74" i="50"/>
  <c r="C73" i="50"/>
  <c r="C72" i="50"/>
  <c r="D86" i="50" s="1"/>
  <c r="C71" i="50"/>
  <c r="C70" i="50"/>
  <c r="C69" i="50"/>
  <c r="AE15" i="50"/>
  <c r="AI10" i="50"/>
  <c r="AF10" i="50"/>
  <c r="AD33" i="50"/>
  <c r="AL33" i="50" s="1"/>
  <c r="AA33" i="50"/>
  <c r="AE16" i="50"/>
  <c r="AH26" i="50"/>
  <c r="AF11" i="50"/>
  <c r="AE19" i="50"/>
  <c r="AK10" i="50"/>
  <c r="AG27" i="50"/>
  <c r="AD32" i="50"/>
  <c r="AL32" i="50" s="1"/>
  <c r="AA32" i="50"/>
  <c r="AK28" i="50"/>
  <c r="AD15" i="50"/>
  <c r="AA15" i="50"/>
  <c r="AI32" i="50"/>
  <c r="AJ15" i="50"/>
  <c r="AH17" i="50"/>
  <c r="AG26" i="50"/>
  <c r="AK27" i="50"/>
  <c r="AG15" i="50"/>
  <c r="AE25" i="50"/>
  <c r="AE21" i="50"/>
  <c r="AH28" i="50"/>
  <c r="AG25" i="50"/>
  <c r="AF23" i="50"/>
  <c r="AD30" i="50"/>
  <c r="AL30" i="50" s="1"/>
  <c r="AA30" i="50"/>
  <c r="AK17" i="50"/>
  <c r="AA21" i="50"/>
  <c r="AE11" i="50"/>
  <c r="AK26" i="50"/>
  <c r="AD13" i="50"/>
  <c r="AL13" i="50" s="1"/>
  <c r="AA13" i="50"/>
  <c r="AE30" i="50"/>
  <c r="AI28" i="50"/>
  <c r="AK15" i="50"/>
  <c r="AJ12" i="50"/>
  <c r="AF19" i="50"/>
  <c r="AA17" i="50"/>
  <c r="AJ32" i="50"/>
  <c r="AH24" i="50"/>
  <c r="AD31" i="50"/>
  <c r="AL31" i="50" s="1"/>
  <c r="AA31" i="50"/>
  <c r="AD14" i="50"/>
  <c r="AL14" i="50" s="1"/>
  <c r="AA14" i="50"/>
  <c r="AE32" i="50"/>
  <c r="AG19" i="50"/>
  <c r="AG24" i="50"/>
  <c r="AF22" i="50"/>
  <c r="AD29" i="50"/>
  <c r="AL29" i="50" s="1"/>
  <c r="AA29" i="50"/>
  <c r="AJ16" i="50"/>
  <c r="AH11" i="50"/>
  <c r="AE10" i="50"/>
  <c r="AK25" i="50"/>
  <c r="AD12" i="50"/>
  <c r="AL12" i="50" s="1"/>
  <c r="AA12" i="50"/>
  <c r="AI26" i="50"/>
  <c r="AK12" i="50"/>
  <c r="AG9" i="50"/>
  <c r="AF9" i="50"/>
  <c r="AD17" i="50"/>
  <c r="AJ30" i="50"/>
  <c r="AH22" i="50"/>
  <c r="AD28" i="50"/>
  <c r="AL28" i="50" s="1"/>
  <c r="AA28" i="50"/>
  <c r="AG16" i="50"/>
  <c r="AD11" i="50"/>
  <c r="AL11" i="50" s="1"/>
  <c r="AA11" i="50"/>
  <c r="AE26" i="50"/>
  <c r="AK9" i="50"/>
  <c r="AE33" i="50"/>
  <c r="AI33" i="50"/>
  <c r="AJ28" i="50"/>
  <c r="AD27" i="50"/>
  <c r="AL27" i="50" s="1"/>
  <c r="AA27" i="50"/>
  <c r="AD10" i="50"/>
  <c r="AL10" i="50" s="1"/>
  <c r="AA10" i="50"/>
  <c r="AI22" i="50"/>
  <c r="AJ33" i="50"/>
  <c r="AD16" i="50"/>
  <c r="AD26" i="50"/>
  <c r="AL26" i="50" s="1"/>
  <c r="AA26" i="50"/>
  <c r="AK22" i="50"/>
  <c r="AD9" i="50"/>
  <c r="AL9" i="50" s="1"/>
  <c r="AA9" i="50"/>
  <c r="AE22" i="50"/>
  <c r="AH33" i="50"/>
  <c r="AE27" i="50"/>
  <c r="AJ10" i="50"/>
  <c r="AJ16" i="49"/>
  <c r="AF23" i="49"/>
  <c r="AI11" i="49"/>
  <c r="AD13" i="49"/>
  <c r="AL13" i="49" s="1"/>
  <c r="AA13" i="49"/>
  <c r="AD11" i="49"/>
  <c r="AL11" i="49" s="1"/>
  <c r="AA11" i="49"/>
  <c r="AJ18" i="49"/>
  <c r="AA21" i="49"/>
  <c r="AI13" i="49"/>
  <c r="AE13" i="49"/>
  <c r="AA15" i="49"/>
  <c r="AE15" i="49"/>
  <c r="AE19" i="49"/>
  <c r="AG21" i="49"/>
  <c r="AJ17" i="49"/>
  <c r="AG16" i="49"/>
  <c r="AF21" i="49"/>
  <c r="AD21" i="49"/>
  <c r="AH23" i="49"/>
  <c r="AF17" i="49"/>
  <c r="AH19" i="49"/>
  <c r="AJ13" i="49"/>
  <c r="AD15" i="49"/>
  <c r="AL15" i="49" s="1"/>
  <c r="AK21" i="49"/>
  <c r="AH11" i="49"/>
  <c r="AD10" i="49"/>
  <c r="AL10" i="49" s="1"/>
  <c r="AH15" i="49"/>
  <c r="AJ19" i="49"/>
  <c r="AF11" i="49"/>
  <c r="AE11" i="49"/>
  <c r="AF13" i="49"/>
  <c r="AD23" i="49"/>
  <c r="AL23" i="49" s="1"/>
  <c r="AG23" i="49"/>
  <c r="AK15" i="49"/>
  <c r="AD18" i="49"/>
  <c r="C75" i="49"/>
  <c r="C74" i="49"/>
  <c r="C73" i="49"/>
  <c r="C72" i="49"/>
  <c r="D86" i="49" s="1"/>
  <c r="C71" i="49"/>
  <c r="C70" i="49"/>
  <c r="C69" i="49"/>
  <c r="AH17" i="49"/>
  <c r="AG20" i="49"/>
  <c r="AE17" i="49"/>
  <c r="AK18" i="49"/>
  <c r="AG18" i="49"/>
  <c r="AH18" i="49"/>
  <c r="AF20" i="49"/>
  <c r="AD20" i="49"/>
  <c r="AA20" i="49"/>
  <c r="AE16" i="49"/>
  <c r="AK17" i="49"/>
  <c r="AA18" i="49"/>
  <c r="AG17" i="49"/>
  <c r="AF16" i="49"/>
  <c r="AK20" i="49"/>
  <c r="AA17" i="49"/>
  <c r="AE18" i="49"/>
  <c r="AJ20" i="49"/>
  <c r="AL19" i="49"/>
  <c r="AF18" i="49"/>
  <c r="AK16" i="49"/>
  <c r="AH20" i="49"/>
  <c r="AK9" i="48"/>
  <c r="AG21" i="48"/>
  <c r="AH8" i="48"/>
  <c r="AL19" i="48"/>
  <c r="AE8" i="48"/>
  <c r="AF8" i="48"/>
  <c r="AA9" i="48"/>
  <c r="AH20" i="48"/>
  <c r="AA8" i="48"/>
  <c r="AA17" i="48"/>
  <c r="AE18" i="48"/>
  <c r="AI8" i="48"/>
  <c r="AF16" i="48"/>
  <c r="AK8" i="48"/>
  <c r="AG9" i="48"/>
  <c r="AJ8" i="48"/>
  <c r="AH9" i="48"/>
  <c r="AE9" i="48"/>
  <c r="AI9" i="48"/>
  <c r="E78" i="48"/>
  <c r="E33" i="48"/>
  <c r="E29" i="48"/>
  <c r="E25" i="48"/>
  <c r="E27" i="48"/>
  <c r="E31" i="48"/>
  <c r="E23" i="48"/>
  <c r="D95" i="48" s="1"/>
  <c r="E26" i="48"/>
  <c r="E19" i="48"/>
  <c r="E22" i="48"/>
  <c r="E17" i="48"/>
  <c r="C69" i="48" s="1"/>
  <c r="AE16" i="48"/>
  <c r="AJ16" i="48"/>
  <c r="AH29" i="48"/>
  <c r="AG31" i="48"/>
  <c r="AG20" i="48"/>
  <c r="AK28" i="48"/>
  <c r="AG18" i="48"/>
  <c r="AD22" i="48"/>
  <c r="AL22" i="48" s="1"/>
  <c r="AD31" i="48"/>
  <c r="AL31" i="48" s="1"/>
  <c r="AJ21" i="48"/>
  <c r="AG27" i="48"/>
  <c r="AE33" i="48"/>
  <c r="AD21" i="48"/>
  <c r="AA21" i="48"/>
  <c r="AK20" i="48"/>
  <c r="AJ20" i="48"/>
  <c r="AI22" i="48"/>
  <c r="AI29" i="48"/>
  <c r="AH32" i="48"/>
  <c r="AH33" i="48"/>
  <c r="AI25" i="48"/>
  <c r="AI32" i="48"/>
  <c r="AF31" i="48"/>
  <c r="AK29" i="48"/>
  <c r="AE31" i="48"/>
  <c r="AK16" i="48"/>
  <c r="AH17" i="48"/>
  <c r="AK18" i="48"/>
  <c r="AF29" i="48"/>
  <c r="AG25" i="48"/>
  <c r="AH26" i="48"/>
  <c r="AH27" i="48"/>
  <c r="AF33" i="48"/>
  <c r="AG28" i="48"/>
  <c r="AF22" i="48"/>
  <c r="AF32" i="48"/>
  <c r="AK22" i="48"/>
  <c r="AG16" i="48"/>
  <c r="AH24" i="48"/>
  <c r="AH31" i="48"/>
  <c r="AD24" i="48"/>
  <c r="AL24" i="48" s="1"/>
  <c r="AK21" i="48"/>
  <c r="AF26" i="48"/>
  <c r="AF27" i="48"/>
  <c r="AD27" i="48"/>
  <c r="AL27" i="48" s="1"/>
  <c r="AF17" i="48"/>
  <c r="AH22" i="48"/>
  <c r="AE21" i="48"/>
  <c r="C70" i="48"/>
  <c r="AK31" i="48"/>
  <c r="AH25" i="48"/>
  <c r="AD20" i="48"/>
  <c r="AK33" i="48"/>
  <c r="AD32" i="48"/>
  <c r="AL32" i="48" s="1"/>
  <c r="AG29" i="48"/>
  <c r="AG32" i="48"/>
  <c r="AD17" i="48"/>
  <c r="AG22" i="48"/>
  <c r="AF18" i="48"/>
  <c r="AD29" i="48"/>
  <c r="AL29" i="48" s="1"/>
  <c r="AE20" i="48"/>
  <c r="AJ17" i="48"/>
  <c r="AH18" i="48"/>
  <c r="AD18" i="48"/>
  <c r="AE25" i="48"/>
  <c r="AH16" i="48"/>
  <c r="AE17" i="48"/>
  <c r="AI27" i="48"/>
  <c r="AI28" i="48"/>
  <c r="AD25" i="48"/>
  <c r="AL25" i="48" s="1"/>
  <c r="AG17" i="48"/>
  <c r="AK27" i="48"/>
  <c r="AG33" i="48"/>
  <c r="AH28" i="48"/>
  <c r="AD16" i="48"/>
  <c r="AA16" i="48"/>
  <c r="AI31" i="48"/>
  <c r="AH21" i="48"/>
  <c r="AG10" i="44"/>
  <c r="AK25" i="44"/>
  <c r="AG18" i="44"/>
  <c r="AJ31" i="44"/>
  <c r="AG23" i="44"/>
  <c r="AF25" i="44"/>
  <c r="AJ30" i="44"/>
  <c r="AK24" i="44"/>
  <c r="AH12" i="44"/>
  <c r="AJ7" i="44"/>
  <c r="AH24" i="44"/>
  <c r="AF24" i="44"/>
  <c r="AJ25" i="44"/>
  <c r="AD18" i="44"/>
  <c r="AG33" i="44"/>
  <c r="AF23" i="44"/>
  <c r="AJ27" i="44"/>
  <c r="AJ12" i="44"/>
  <c r="AE11" i="44"/>
  <c r="AH23" i="44"/>
  <c r="AJ24" i="44"/>
  <c r="AG11" i="44"/>
  <c r="AH33" i="44"/>
  <c r="AE7" i="44"/>
  <c r="AI8" i="44"/>
  <c r="AI32" i="44"/>
  <c r="AE25" i="44"/>
  <c r="AG7" i="44"/>
  <c r="AJ29" i="45"/>
  <c r="AH16" i="45"/>
  <c r="AF9" i="45"/>
  <c r="AF30" i="45"/>
  <c r="AJ9" i="45"/>
  <c r="AJ11" i="45"/>
  <c r="AI9" i="45"/>
  <c r="AG15" i="45"/>
  <c r="AK26" i="45"/>
  <c r="AD17" i="45"/>
  <c r="AA7" i="45"/>
  <c r="AJ7" i="45"/>
  <c r="AJ20" i="45"/>
  <c r="AD21" i="45"/>
  <c r="AL21" i="45" s="1"/>
  <c r="AG17" i="45"/>
  <c r="AJ17" i="45"/>
  <c r="AG18" i="45"/>
  <c r="AH9" i="45"/>
  <c r="AD12" i="45"/>
  <c r="AL12" i="45" s="1"/>
  <c r="AF17" i="45"/>
  <c r="AI22" i="45"/>
  <c r="AK17" i="45"/>
  <c r="AJ23" i="45"/>
  <c r="AD15" i="45"/>
  <c r="AL15" i="45" s="1"/>
  <c r="AD18" i="45"/>
  <c r="AF16" i="45"/>
  <c r="AK15" i="45"/>
  <c r="AF15" i="45"/>
  <c r="AA21" i="45"/>
  <c r="AG32" i="45"/>
  <c r="AI31" i="45"/>
  <c r="AH15" i="45"/>
  <c r="AG9" i="45"/>
  <c r="AH20" i="45"/>
  <c r="AJ21" i="45"/>
  <c r="AK29" i="45"/>
  <c r="AH17" i="45"/>
  <c r="AH30" i="45"/>
  <c r="AH8" i="46"/>
  <c r="AF32" i="46"/>
  <c r="AJ20" i="46"/>
  <c r="AI32" i="46"/>
  <c r="AJ18" i="46"/>
  <c r="AE30" i="46"/>
  <c r="AK7" i="46"/>
  <c r="AJ21" i="46"/>
  <c r="AD20" i="46"/>
  <c r="AF19" i="46"/>
  <c r="AK30" i="46"/>
  <c r="AJ25" i="46"/>
  <c r="AK27" i="46"/>
  <c r="AI30" i="46"/>
  <c r="AK12" i="46"/>
  <c r="AK18" i="46"/>
  <c r="AI12" i="46"/>
  <c r="AH17" i="46"/>
  <c r="AK24" i="46"/>
  <c r="AI12" i="47"/>
  <c r="AG16" i="47"/>
  <c r="AK12" i="47"/>
  <c r="AF27" i="47"/>
  <c r="AF16" i="47"/>
  <c r="AK16" i="47"/>
  <c r="AI27" i="47"/>
  <c r="AH26" i="47"/>
  <c r="AH19" i="47"/>
  <c r="AF17" i="47"/>
  <c r="AG19" i="47"/>
  <c r="AF12" i="47"/>
  <c r="AF24" i="47"/>
  <c r="AH22" i="47"/>
  <c r="AG13" i="47"/>
  <c r="AI26" i="47"/>
  <c r="AE21" i="47"/>
  <c r="AL20" i="47"/>
  <c r="AK19" i="47"/>
  <c r="AD19" i="47"/>
  <c r="AF19" i="47"/>
  <c r="AG27" i="47"/>
  <c r="AH17" i="47"/>
  <c r="AJ19" i="47"/>
  <c r="E78" i="47"/>
  <c r="E14" i="47"/>
  <c r="E13" i="47"/>
  <c r="E77" i="47"/>
  <c r="E19" i="47"/>
  <c r="E15" i="47"/>
  <c r="E26" i="47"/>
  <c r="E24" i="47"/>
  <c r="E11" i="47"/>
  <c r="E23" i="47"/>
  <c r="D95" i="47" s="1"/>
  <c r="E10" i="47"/>
  <c r="E21" i="47"/>
  <c r="E22" i="47"/>
  <c r="E25" i="47"/>
  <c r="E12" i="47"/>
  <c r="E9" i="47"/>
  <c r="E33" i="47"/>
  <c r="E20" i="47"/>
  <c r="E32" i="47"/>
  <c r="E17" i="47"/>
  <c r="E31" i="47"/>
  <c r="E18" i="47"/>
  <c r="E30" i="47"/>
  <c r="D96" i="47" s="1"/>
  <c r="E29" i="47"/>
  <c r="E28" i="47"/>
  <c r="E16" i="47"/>
  <c r="E27" i="47"/>
  <c r="AK22" i="47"/>
  <c r="AI24" i="47"/>
  <c r="AG7" i="47"/>
  <c r="AK8" i="47"/>
  <c r="AH13" i="47"/>
  <c r="AD18" i="47"/>
  <c r="AG23" i="47"/>
  <c r="AF32" i="47"/>
  <c r="AE25" i="47"/>
  <c r="AD33" i="47"/>
  <c r="AL33" i="47" s="1"/>
  <c r="AA33" i="47"/>
  <c r="AA18" i="47"/>
  <c r="AF15" i="47"/>
  <c r="AG17" i="47"/>
  <c r="AK33" i="47"/>
  <c r="AJ21" i="47"/>
  <c r="AJ33" i="47"/>
  <c r="AH24" i="47"/>
  <c r="AH25" i="47"/>
  <c r="AK24" i="47"/>
  <c r="AF21" i="47"/>
  <c r="AJ16" i="47"/>
  <c r="AK31" i="47"/>
  <c r="AD15" i="47"/>
  <c r="AA15" i="47"/>
  <c r="AE17" i="47"/>
  <c r="AF18" i="47"/>
  <c r="AG32" i="47"/>
  <c r="AF29" i="47"/>
  <c r="AE22" i="47"/>
  <c r="AD30" i="47"/>
  <c r="AL30" i="47" s="1"/>
  <c r="AA30" i="47"/>
  <c r="AE14" i="47"/>
  <c r="AK30" i="47"/>
  <c r="AD14" i="47"/>
  <c r="AL14" i="47" s="1"/>
  <c r="AA14" i="47"/>
  <c r="AH14" i="47"/>
  <c r="AI33" i="47"/>
  <c r="AJ22" i="47"/>
  <c r="AK15" i="47"/>
  <c r="AD24" i="47"/>
  <c r="AL24" i="47" s="1"/>
  <c r="AA24" i="47"/>
  <c r="AG24" i="47"/>
  <c r="AK32" i="47"/>
  <c r="AI22" i="47"/>
  <c r="AD31" i="47"/>
  <c r="AL31" i="47" s="1"/>
  <c r="AA31" i="47"/>
  <c r="AH23" i="47"/>
  <c r="AG31" i="47"/>
  <c r="AD21" i="47"/>
  <c r="AA21" i="47"/>
  <c r="AI14" i="47"/>
  <c r="AD13" i="47"/>
  <c r="AL13" i="47" s="1"/>
  <c r="AA13" i="47"/>
  <c r="AK13" i="47"/>
  <c r="AE32" i="47"/>
  <c r="AA17" i="47"/>
  <c r="AD28" i="47"/>
  <c r="AL28" i="47" s="1"/>
  <c r="AA28" i="47"/>
  <c r="AI13" i="47"/>
  <c r="AK28" i="47"/>
  <c r="AD12" i="47"/>
  <c r="AL12" i="47" s="1"/>
  <c r="AA12" i="47"/>
  <c r="AH7" i="47"/>
  <c r="AJ23" i="47"/>
  <c r="AK14" i="47"/>
  <c r="AH8" i="47"/>
  <c r="AJ18" i="47"/>
  <c r="AD17" i="47"/>
  <c r="AG22" i="47"/>
  <c r="AD32" i="47"/>
  <c r="AL32" i="47" s="1"/>
  <c r="AA32" i="47"/>
  <c r="AE23" i="47"/>
  <c r="AD29" i="47"/>
  <c r="AL29" i="47" s="1"/>
  <c r="AA29" i="47"/>
  <c r="AK29" i="47"/>
  <c r="AJ25" i="47"/>
  <c r="AG18" i="47"/>
  <c r="AG29" i="47"/>
  <c r="AE31" i="47"/>
  <c r="AD27" i="47"/>
  <c r="AL27" i="47" s="1"/>
  <c r="AA27" i="47"/>
  <c r="AF9" i="47"/>
  <c r="AK27" i="47"/>
  <c r="AD11" i="47"/>
  <c r="AL11" i="47" s="1"/>
  <c r="AA11" i="47"/>
  <c r="AG9" i="47"/>
  <c r="AG15" i="47"/>
  <c r="AH11" i="47"/>
  <c r="AE24" i="47"/>
  <c r="AF14" i="47"/>
  <c r="AE16" i="47"/>
  <c r="AG8" i="47"/>
  <c r="AF13" i="47"/>
  <c r="AE13" i="47"/>
  <c r="AF25" i="47"/>
  <c r="AE30" i="47"/>
  <c r="AJ15" i="47"/>
  <c r="AD26" i="47"/>
  <c r="AL26" i="47" s="1"/>
  <c r="AA26" i="47"/>
  <c r="AH16" i="47"/>
  <c r="AF8" i="47"/>
  <c r="AK26" i="47"/>
  <c r="AD10" i="47"/>
  <c r="AL10" i="47" s="1"/>
  <c r="AA10" i="47"/>
  <c r="AD16" i="47"/>
  <c r="AG12" i="47"/>
  <c r="AH21" i="47"/>
  <c r="AK11" i="47"/>
  <c r="AE18" i="47"/>
  <c r="AD25" i="47"/>
  <c r="AL25" i="47" s="1"/>
  <c r="AA25" i="47"/>
  <c r="AK25" i="47"/>
  <c r="AD9" i="47"/>
  <c r="AL9" i="47" s="1"/>
  <c r="AA9" i="47"/>
  <c r="AG14" i="47"/>
  <c r="AK18" i="47"/>
  <c r="AH32" i="47"/>
  <c r="AK17" i="47"/>
  <c r="AD8" i="47"/>
  <c r="AL8" i="47" s="1"/>
  <c r="AA8" i="47"/>
  <c r="AG25" i="47"/>
  <c r="AF22" i="47"/>
  <c r="AD23" i="47"/>
  <c r="AL23" i="47" s="1"/>
  <c r="AA23" i="47"/>
  <c r="AI8" i="47"/>
  <c r="AK21" i="47"/>
  <c r="AE7" i="47"/>
  <c r="AK23" i="47"/>
  <c r="AD7" i="47"/>
  <c r="AL7" i="47" s="1"/>
  <c r="AA7" i="47"/>
  <c r="AJ9" i="47"/>
  <c r="AJ32" i="47"/>
  <c r="AD22" i="47"/>
  <c r="AL22" i="47" s="1"/>
  <c r="AA22" i="47"/>
  <c r="AG17" i="46"/>
  <c r="AD9" i="46"/>
  <c r="AL9" i="46" s="1"/>
  <c r="AA9" i="46"/>
  <c r="AE9" i="46"/>
  <c r="AG9" i="46"/>
  <c r="AE19" i="46"/>
  <c r="AF11" i="46"/>
  <c r="AH9" i="46"/>
  <c r="AF33" i="46"/>
  <c r="AF26" i="46"/>
  <c r="AD18" i="46"/>
  <c r="AA18" i="46"/>
  <c r="AA16" i="46"/>
  <c r="AH28" i="46"/>
  <c r="AG28" i="46"/>
  <c r="AD28" i="46"/>
  <c r="AL28" i="46" s="1"/>
  <c r="AA28" i="46"/>
  <c r="AD21" i="46"/>
  <c r="AF10" i="46"/>
  <c r="AK29" i="46"/>
  <c r="AE16" i="46"/>
  <c r="AJ28" i="46"/>
  <c r="AF24" i="46"/>
  <c r="AK14" i="46"/>
  <c r="AE18" i="46"/>
  <c r="AF17" i="46"/>
  <c r="AE21" i="46"/>
  <c r="AH27" i="46"/>
  <c r="AG27" i="46"/>
  <c r="AD27" i="46"/>
  <c r="AL27" i="46" s="1"/>
  <c r="AA27" i="46"/>
  <c r="AA21" i="46"/>
  <c r="AF9" i="46"/>
  <c r="AK28" i="46"/>
  <c r="AD15" i="46"/>
  <c r="AL15" i="46" s="1"/>
  <c r="AA15" i="46"/>
  <c r="AG15" i="46"/>
  <c r="AE15" i="46"/>
  <c r="AH15" i="46"/>
  <c r="AF27" i="46"/>
  <c r="AK16" i="46"/>
  <c r="AI23" i="46"/>
  <c r="C75" i="46"/>
  <c r="C74" i="46"/>
  <c r="C73" i="46"/>
  <c r="C72" i="46"/>
  <c r="D86" i="46" s="1"/>
  <c r="C71" i="46"/>
  <c r="C70" i="46"/>
  <c r="C69" i="46"/>
  <c r="AJ16" i="46"/>
  <c r="AD8" i="46"/>
  <c r="AL8" i="46" s="1"/>
  <c r="AA8" i="46"/>
  <c r="AG8" i="46"/>
  <c r="AE8" i="46"/>
  <c r="AF22" i="46"/>
  <c r="AH32" i="46"/>
  <c r="AG32" i="46"/>
  <c r="AD32" i="46"/>
  <c r="AL32" i="46" s="1"/>
  <c r="AA32" i="46"/>
  <c r="AI10" i="46"/>
  <c r="AH29" i="46"/>
  <c r="AG29" i="46"/>
  <c r="AD29" i="46"/>
  <c r="AL29" i="46" s="1"/>
  <c r="AA29" i="46"/>
  <c r="AK10" i="46"/>
  <c r="AF21" i="46"/>
  <c r="AH25" i="46"/>
  <c r="AG25" i="46"/>
  <c r="AD25" i="46"/>
  <c r="AL25" i="46" s="1"/>
  <c r="AA25" i="46"/>
  <c r="AJ17" i="46"/>
  <c r="AJ19" i="46"/>
  <c r="AF7" i="46"/>
  <c r="AH18" i="46"/>
  <c r="AK26" i="46"/>
  <c r="AD13" i="46"/>
  <c r="AL13" i="46" s="1"/>
  <c r="AA13" i="46"/>
  <c r="AE13" i="46"/>
  <c r="AG13" i="46"/>
  <c r="AI11" i="46"/>
  <c r="AF29" i="46"/>
  <c r="AF25" i="46"/>
  <c r="AG21" i="46"/>
  <c r="AH21" i="46"/>
  <c r="AH23" i="46"/>
  <c r="AG23" i="46"/>
  <c r="AD23" i="46"/>
  <c r="AL23" i="46" s="1"/>
  <c r="AA23" i="46"/>
  <c r="AK33" i="46"/>
  <c r="AH16" i="46"/>
  <c r="AH26" i="46"/>
  <c r="AG26" i="46"/>
  <c r="AD26" i="46"/>
  <c r="AL26" i="46" s="1"/>
  <c r="AA26" i="46"/>
  <c r="AF8" i="46"/>
  <c r="AD14" i="46"/>
  <c r="AL14" i="46" s="1"/>
  <c r="AA14" i="46"/>
  <c r="AG14" i="46"/>
  <c r="AE14" i="46"/>
  <c r="AI26" i="46"/>
  <c r="AK21" i="46"/>
  <c r="AH10" i="46"/>
  <c r="AH24" i="46"/>
  <c r="AG24" i="46"/>
  <c r="AD24" i="46"/>
  <c r="AL24" i="46" s="1"/>
  <c r="AA24" i="46"/>
  <c r="AK25" i="46"/>
  <c r="AD12" i="46"/>
  <c r="AL12" i="46" s="1"/>
  <c r="AA12" i="46"/>
  <c r="AE12" i="46"/>
  <c r="AG12" i="46"/>
  <c r="AJ12" i="46"/>
  <c r="AF23" i="46"/>
  <c r="AK9" i="46"/>
  <c r="AJ13" i="46"/>
  <c r="AJ22" i="46"/>
  <c r="AI24" i="46"/>
  <c r="AJ15" i="46"/>
  <c r="AD11" i="46"/>
  <c r="AL11" i="46" s="1"/>
  <c r="AA11" i="46"/>
  <c r="AG11" i="46"/>
  <c r="AE11" i="46"/>
  <c r="AA17" i="46"/>
  <c r="AI22" i="46"/>
  <c r="AJ33" i="46"/>
  <c r="AJ9" i="46"/>
  <c r="AI9" i="46"/>
  <c r="AJ11" i="46"/>
  <c r="AK23" i="46"/>
  <c r="AD10" i="46"/>
  <c r="AL10" i="46" s="1"/>
  <c r="AA10" i="46"/>
  <c r="AG10" i="46"/>
  <c r="AE10" i="46"/>
  <c r="AD17" i="46"/>
  <c r="AK22" i="46"/>
  <c r="AH22" i="46"/>
  <c r="AG22" i="46"/>
  <c r="AD22" i="46"/>
  <c r="AL22" i="46" s="1"/>
  <c r="AA22" i="46"/>
  <c r="AH33" i="46"/>
  <c r="AG33" i="46"/>
  <c r="AD33" i="46"/>
  <c r="AL33" i="46" s="1"/>
  <c r="AA33" i="46"/>
  <c r="AE33" i="46"/>
  <c r="AK32" i="46"/>
  <c r="AE23" i="46"/>
  <c r="AD19" i="46"/>
  <c r="AA19" i="46"/>
  <c r="AK19" i="46"/>
  <c r="AI8" i="46"/>
  <c r="AE17" i="46"/>
  <c r="AH31" i="46"/>
  <c r="AG31" i="46"/>
  <c r="AD31" i="46"/>
  <c r="AL31" i="46" s="1"/>
  <c r="AA31" i="46"/>
  <c r="AK17" i="46"/>
  <c r="AH19" i="46"/>
  <c r="AD7" i="46"/>
  <c r="AL7" i="46" s="1"/>
  <c r="AA7" i="46"/>
  <c r="AG7" i="46"/>
  <c r="AE7" i="46"/>
  <c r="AJ32" i="46"/>
  <c r="AD16" i="46"/>
  <c r="AJ26" i="46"/>
  <c r="AE29" i="46"/>
  <c r="AI29" i="46"/>
  <c r="AH11" i="46"/>
  <c r="AH30" i="46"/>
  <c r="AG30" i="46"/>
  <c r="AD30" i="46"/>
  <c r="AL30" i="46" s="1"/>
  <c r="AA30" i="46"/>
  <c r="AI7" i="46"/>
  <c r="AF12" i="46"/>
  <c r="AK31" i="46"/>
  <c r="AG18" i="46"/>
  <c r="AF16" i="46"/>
  <c r="AF31" i="46"/>
  <c r="AG19" i="46"/>
  <c r="AI27" i="46"/>
  <c r="AH13" i="46"/>
  <c r="AI13" i="46"/>
  <c r="AE25" i="46"/>
  <c r="AJ27" i="46"/>
  <c r="AK8" i="46"/>
  <c r="AE16" i="45"/>
  <c r="AK16" i="45"/>
  <c r="AA27" i="45"/>
  <c r="AD27" i="45"/>
  <c r="AL27" i="45" s="1"/>
  <c r="AK19" i="45"/>
  <c r="AG28" i="45"/>
  <c r="AK32" i="45"/>
  <c r="AG22" i="45"/>
  <c r="AD11" i="45"/>
  <c r="AL11" i="45" s="1"/>
  <c r="AD26" i="45"/>
  <c r="AL26" i="45" s="1"/>
  <c r="AA26" i="45"/>
  <c r="AI11" i="45"/>
  <c r="AH11" i="45"/>
  <c r="AJ18" i="45"/>
  <c r="AF11" i="45"/>
  <c r="AD16" i="45"/>
  <c r="AA16" i="45"/>
  <c r="AE19" i="45"/>
  <c r="AF32" i="45"/>
  <c r="AK18" i="45"/>
  <c r="AA19" i="45"/>
  <c r="AI33" i="45"/>
  <c r="AH18" i="45"/>
  <c r="AA25" i="45"/>
  <c r="AD25" i="45"/>
  <c r="AL25" i="45" s="1"/>
  <c r="AJ28" i="45"/>
  <c r="AA24" i="45"/>
  <c r="AD24" i="45"/>
  <c r="AL24" i="45" s="1"/>
  <c r="C69" i="45"/>
  <c r="C75" i="45"/>
  <c r="C74" i="45"/>
  <c r="C70" i="45"/>
  <c r="C73" i="45"/>
  <c r="C72" i="45"/>
  <c r="D86" i="45" s="1"/>
  <c r="C71" i="45"/>
  <c r="AK11" i="45"/>
  <c r="AJ27" i="45"/>
  <c r="AF19" i="45"/>
  <c r="AK7" i="45"/>
  <c r="AI30" i="45"/>
  <c r="AH19" i="45"/>
  <c r="AD13" i="45"/>
  <c r="AL13" i="45" s="1"/>
  <c r="AA23" i="45"/>
  <c r="AD23" i="45"/>
  <c r="AL23" i="45" s="1"/>
  <c r="AG14" i="45"/>
  <c r="AJ26" i="45"/>
  <c r="AK23" i="45"/>
  <c r="AF23" i="45"/>
  <c r="AE32" i="45"/>
  <c r="AD14" i="45"/>
  <c r="AL14" i="45" s="1"/>
  <c r="AG29" i="45"/>
  <c r="AI23" i="45"/>
  <c r="AK31" i="45"/>
  <c r="AI29" i="45"/>
  <c r="AH31" i="45"/>
  <c r="AD19" i="45"/>
  <c r="AD22" i="45"/>
  <c r="AL22" i="45" s="1"/>
  <c r="AA22" i="45"/>
  <c r="AI7" i="45"/>
  <c r="AH7" i="45"/>
  <c r="AG13" i="45"/>
  <c r="AF7" i="45"/>
  <c r="AJ25" i="45"/>
  <c r="AH27" i="45"/>
  <c r="AE14" i="45"/>
  <c r="AK30" i="45"/>
  <c r="AK14" i="45"/>
  <c r="AI27" i="45"/>
  <c r="AE30" i="45"/>
  <c r="AH28" i="45"/>
  <c r="AA33" i="45"/>
  <c r="AD33" i="45"/>
  <c r="AL33" i="45" s="1"/>
  <c r="AA18" i="45"/>
  <c r="AG12" i="45"/>
  <c r="AJ19" i="45"/>
  <c r="AJ24" i="45"/>
  <c r="AK12" i="45"/>
  <c r="AE11" i="45"/>
  <c r="AG26" i="45"/>
  <c r="AF33" i="45"/>
  <c r="AK28" i="45"/>
  <c r="AH25" i="45"/>
  <c r="AE27" i="45"/>
  <c r="AG16" i="45"/>
  <c r="AF25" i="45"/>
  <c r="AK25" i="45"/>
  <c r="AE18" i="45"/>
  <c r="AD28" i="45"/>
  <c r="AL28" i="45" s="1"/>
  <c r="AA28" i="45"/>
  <c r="AE25" i="45"/>
  <c r="AA32" i="45"/>
  <c r="AD32" i="45"/>
  <c r="AL32" i="45" s="1"/>
  <c r="AG31" i="45"/>
  <c r="AD31" i="45"/>
  <c r="AL31" i="45" s="1"/>
  <c r="AA31" i="45"/>
  <c r="AG23" i="45"/>
  <c r="AA30" i="45"/>
  <c r="AD30" i="45"/>
  <c r="AL30" i="45" s="1"/>
  <c r="AK24" i="45"/>
  <c r="AF24" i="45"/>
  <c r="AE24" i="45"/>
  <c r="AG27" i="45"/>
  <c r="AE15" i="45"/>
  <c r="AG11" i="45"/>
  <c r="AE7" i="45"/>
  <c r="AK27" i="45"/>
  <c r="AE13" i="45"/>
  <c r="AI24" i="45"/>
  <c r="AH22" i="45"/>
  <c r="AJ16" i="45"/>
  <c r="AJ22" i="45"/>
  <c r="AH32" i="45"/>
  <c r="AH24" i="45"/>
  <c r="AF31" i="45"/>
  <c r="AF27" i="45"/>
  <c r="AJ33" i="45"/>
  <c r="AD29" i="45"/>
  <c r="AL29" i="45" s="1"/>
  <c r="AA29" i="45"/>
  <c r="AI14" i="45"/>
  <c r="AH14" i="45"/>
  <c r="AF14" i="45"/>
  <c r="AJ32" i="45"/>
  <c r="AH26" i="45"/>
  <c r="AE28" i="45"/>
  <c r="AF28" i="45"/>
  <c r="AE23" i="45"/>
  <c r="AE31" i="45"/>
  <c r="AF20" i="45"/>
  <c r="AL20" i="45" s="1"/>
  <c r="AK22" i="45"/>
  <c r="AI25" i="45"/>
  <c r="AF22" i="45"/>
  <c r="AJ23" i="44"/>
  <c r="AE16" i="44"/>
  <c r="AH13" i="44"/>
  <c r="AF18" i="44"/>
  <c r="AD19" i="44"/>
  <c r="AF19" i="44"/>
  <c r="AH18" i="44"/>
  <c r="AG17" i="44"/>
  <c r="AF21" i="44"/>
  <c r="AG19" i="44"/>
  <c r="AK17" i="44"/>
  <c r="AF20" i="44"/>
  <c r="AK18" i="44"/>
  <c r="AE17" i="44"/>
  <c r="AE18" i="44"/>
  <c r="AH19" i="44"/>
  <c r="AH17" i="44"/>
  <c r="AJ17" i="44"/>
  <c r="AJ18" i="44"/>
  <c r="AA18" i="44"/>
  <c r="AA19" i="44"/>
  <c r="AD17" i="44"/>
  <c r="AA17" i="44"/>
  <c r="AF17" i="44"/>
  <c r="AJ19" i="44"/>
  <c r="AH15" i="44"/>
  <c r="AH14" i="44"/>
  <c r="AH21" i="44"/>
  <c r="AE19" i="44"/>
  <c r="E26" i="44"/>
  <c r="E25" i="44"/>
  <c r="E14" i="44"/>
  <c r="E15" i="44"/>
  <c r="E16" i="44"/>
  <c r="E78" i="44"/>
  <c r="E24" i="44"/>
  <c r="E77" i="44"/>
  <c r="E23" i="44"/>
  <c r="D95" i="44" s="1"/>
  <c r="E22" i="44"/>
  <c r="E19" i="44"/>
  <c r="E33" i="44"/>
  <c r="E20" i="44"/>
  <c r="E12" i="44"/>
  <c r="E18" i="44"/>
  <c r="E11" i="44"/>
  <c r="E30" i="44"/>
  <c r="D96" i="44" s="1"/>
  <c r="E13" i="44"/>
  <c r="E32" i="44"/>
  <c r="E31" i="44"/>
  <c r="E29" i="44"/>
  <c r="E9" i="44"/>
  <c r="E28" i="44"/>
  <c r="E21" i="44"/>
  <c r="E10" i="44"/>
  <c r="E17" i="44"/>
  <c r="E27" i="44"/>
  <c r="AD22" i="44"/>
  <c r="AA22" i="44"/>
  <c r="AG22" i="44"/>
  <c r="AH22" i="44"/>
  <c r="AJ22" i="44"/>
  <c r="AK23" i="44"/>
  <c r="AE13" i="44"/>
  <c r="AF15" i="44"/>
  <c r="AJ14" i="44"/>
  <c r="AF32" i="44"/>
  <c r="AE20" i="44"/>
  <c r="AD30" i="44"/>
  <c r="AL30" i="44" s="1"/>
  <c r="AA30" i="44"/>
  <c r="AD24" i="44"/>
  <c r="AL24" i="44" s="1"/>
  <c r="AA24" i="44"/>
  <c r="AK22" i="44"/>
  <c r="AK9" i="44"/>
  <c r="AG15" i="44"/>
  <c r="AK14" i="44"/>
  <c r="AG29" i="44"/>
  <c r="AF31" i="44"/>
  <c r="AD25" i="44"/>
  <c r="AL25" i="44" s="1"/>
  <c r="AA25" i="44"/>
  <c r="AE22" i="44"/>
  <c r="AK33" i="44"/>
  <c r="AJ21" i="44"/>
  <c r="AI14" i="44"/>
  <c r="AG13" i="44"/>
  <c r="AF8" i="44"/>
  <c r="AI10" i="44"/>
  <c r="AJ16" i="44"/>
  <c r="AJ15" i="44"/>
  <c r="AI29" i="44"/>
  <c r="AG32" i="44"/>
  <c r="AK10" i="44"/>
  <c r="AE21" i="44"/>
  <c r="AD26" i="44"/>
  <c r="AL26" i="44" s="1"/>
  <c r="AA26" i="44"/>
  <c r="AK32" i="44"/>
  <c r="AK16" i="44"/>
  <c r="AJ13" i="44"/>
  <c r="AA8" i="44"/>
  <c r="AD8" i="44"/>
  <c r="AL8" i="44" s="1"/>
  <c r="AG27" i="44"/>
  <c r="AF29" i="44"/>
  <c r="AE32" i="44"/>
  <c r="AD20" i="44"/>
  <c r="AA20" i="44"/>
  <c r="AK31" i="44"/>
  <c r="AI33" i="44"/>
  <c r="AK13" i="44"/>
  <c r="AG8" i="44"/>
  <c r="AK15" i="44"/>
  <c r="AD16" i="44"/>
  <c r="AG26" i="44"/>
  <c r="AF28" i="44"/>
  <c r="AE31" i="44"/>
  <c r="AD29" i="44"/>
  <c r="AL29" i="44" s="1"/>
  <c r="AA29" i="44"/>
  <c r="AK19" i="44"/>
  <c r="AK20" i="44"/>
  <c r="AK30" i="44"/>
  <c r="AF16" i="44"/>
  <c r="AE12" i="44"/>
  <c r="AH8" i="44"/>
  <c r="AK7" i="44"/>
  <c r="AJ8" i="44"/>
  <c r="AG20" i="44"/>
  <c r="AI25" i="44"/>
  <c r="AI11" i="44"/>
  <c r="AD33" i="44"/>
  <c r="AL33" i="44" s="1"/>
  <c r="AA33" i="44"/>
  <c r="AH27" i="44"/>
  <c r="AI22" i="44"/>
  <c r="AE15" i="44"/>
  <c r="AE24" i="44"/>
  <c r="AF30" i="44"/>
  <c r="AD21" i="44"/>
  <c r="AA21" i="44"/>
  <c r="AK21" i="44"/>
  <c r="AI23" i="44"/>
  <c r="AE30" i="44"/>
  <c r="AJ28" i="44"/>
  <c r="AA10" i="44"/>
  <c r="AD10" i="44"/>
  <c r="AL10" i="44" s="1"/>
  <c r="AD32" i="44"/>
  <c r="AL32" i="44" s="1"/>
  <c r="AA32" i="44"/>
  <c r="AD28" i="44"/>
  <c r="AL28" i="44" s="1"/>
  <c r="AA28" i="44"/>
  <c r="AG21" i="44"/>
  <c r="AA13" i="44"/>
  <c r="AD13" i="44"/>
  <c r="AL13" i="44" s="1"/>
  <c r="AG9" i="44"/>
  <c r="AG31" i="44"/>
  <c r="AD31" i="44"/>
  <c r="AL31" i="44" s="1"/>
  <c r="AA31" i="44"/>
  <c r="AG28" i="44"/>
  <c r="AE33" i="44"/>
  <c r="AJ20" i="44"/>
  <c r="AH11" i="44"/>
  <c r="AA16" i="44"/>
  <c r="AG25" i="44"/>
  <c r="AF27" i="44"/>
  <c r="AD27" i="44"/>
  <c r="AL27" i="44" s="1"/>
  <c r="AA27" i="44"/>
  <c r="AH16" i="44"/>
  <c r="AK29" i="44"/>
  <c r="AF12" i="44"/>
  <c r="AH29" i="44"/>
  <c r="AA7" i="44"/>
  <c r="AD7" i="44"/>
  <c r="AL7" i="44" s="1"/>
  <c r="AK8" i="44"/>
  <c r="AI12" i="44"/>
  <c r="AA11" i="44"/>
  <c r="AD11" i="44"/>
  <c r="AL11" i="44" s="1"/>
  <c r="AI13" i="44"/>
  <c r="AG24" i="44"/>
  <c r="AF26" i="44"/>
  <c r="AE29" i="44"/>
  <c r="AD23" i="44"/>
  <c r="AL23" i="44" s="1"/>
  <c r="AA23" i="44"/>
  <c r="AJ33" i="44"/>
  <c r="AG16" i="44"/>
  <c r="AK28" i="44"/>
  <c r="AA12" i="44"/>
  <c r="AD12" i="44"/>
  <c r="AL12" i="44" s="1"/>
  <c r="AF7" i="44"/>
  <c r="AI28" i="44"/>
  <c r="AH10" i="44"/>
  <c r="AE10" i="44"/>
  <c r="AF11" i="44"/>
  <c r="AI7" i="44"/>
  <c r="AI26" i="44"/>
  <c r="AH26" i="44"/>
  <c r="AA9" i="44"/>
  <c r="AD9" i="44"/>
  <c r="AL9" i="44" s="1"/>
  <c r="AI30" i="44"/>
  <c r="AA14" i="44"/>
  <c r="AD14" i="44"/>
  <c r="AL14" i="44" s="1"/>
  <c r="AE14" i="44"/>
  <c r="AK12" i="44"/>
  <c r="AD15" i="44"/>
  <c r="AL15" i="44" s="1"/>
  <c r="AA15" i="44"/>
  <c r="AF14" i="44"/>
  <c r="AF22" i="44"/>
  <c r="AI9" i="44"/>
  <c r="AG14" i="44"/>
  <c r="AH20" i="44"/>
  <c r="AF33" i="44"/>
  <c r="AH31" i="44"/>
  <c r="AJ9" i="44"/>
  <c r="AH30" i="44"/>
  <c r="AH32" i="44"/>
  <c r="AG30" i="44"/>
  <c r="AE23" i="44"/>
  <c r="AF13" i="44"/>
  <c r="AE8" i="44"/>
  <c r="AH25" i="44"/>
  <c r="C99" i="36"/>
  <c r="C98" i="36"/>
  <c r="C99" i="35"/>
  <c r="C98" i="35"/>
  <c r="C99" i="34"/>
  <c r="C98" i="34"/>
  <c r="C99" i="33"/>
  <c r="C98" i="33"/>
  <c r="C99" i="32"/>
  <c r="C98" i="32"/>
  <c r="C99" i="31"/>
  <c r="C98" i="31"/>
  <c r="C99" i="30"/>
  <c r="C98" i="30"/>
  <c r="C99" i="29"/>
  <c r="C98" i="29"/>
  <c r="C99" i="28"/>
  <c r="C98" i="28"/>
  <c r="C99" i="27"/>
  <c r="C98" i="27"/>
  <c r="C99" i="40"/>
  <c r="C98" i="40"/>
  <c r="C99" i="39"/>
  <c r="C98" i="39"/>
  <c r="C99" i="38"/>
  <c r="C98" i="38"/>
  <c r="C99" i="37"/>
  <c r="C98" i="37"/>
  <c r="C99" i="42"/>
  <c r="C98" i="42"/>
  <c r="C99" i="41"/>
  <c r="C98" i="41"/>
  <c r="C99" i="43"/>
  <c r="C99" i="3"/>
  <c r="C98" i="3"/>
  <c r="AL17" i="45" l="1"/>
  <c r="AL16" i="49"/>
  <c r="AL20" i="46"/>
  <c r="C73" i="48"/>
  <c r="AL18" i="44"/>
  <c r="AL16" i="47"/>
  <c r="C75" i="48"/>
  <c r="AL21" i="50"/>
  <c r="AL21" i="49"/>
  <c r="AN21" i="67"/>
  <c r="AN18" i="53"/>
  <c r="AL21" i="55"/>
  <c r="AL19" i="55"/>
  <c r="AL15" i="55"/>
  <c r="AL18" i="55"/>
  <c r="AL14" i="55"/>
  <c r="AL20" i="55"/>
  <c r="AL16" i="55"/>
  <c r="D85" i="55"/>
  <c r="D94" i="55"/>
  <c r="D92" i="55"/>
  <c r="D90" i="55"/>
  <c r="AL17" i="55"/>
  <c r="D91" i="55"/>
  <c r="D89" i="55"/>
  <c r="D87" i="55"/>
  <c r="D88" i="55" s="1"/>
  <c r="AN16" i="53"/>
  <c r="AN15" i="53"/>
  <c r="AN17" i="53"/>
  <c r="AN21" i="53"/>
  <c r="D91" i="53"/>
  <c r="D89" i="53"/>
  <c r="D87" i="53"/>
  <c r="D88" i="53" s="1"/>
  <c r="AN20" i="53"/>
  <c r="D85" i="53"/>
  <c r="D94" i="53"/>
  <c r="D92" i="53"/>
  <c r="D90" i="53"/>
  <c r="AN19" i="53"/>
  <c r="AL16" i="52"/>
  <c r="AL14" i="52"/>
  <c r="D91" i="52"/>
  <c r="D87" i="52"/>
  <c r="D88" i="52" s="1"/>
  <c r="D89" i="52"/>
  <c r="AL15" i="52"/>
  <c r="AL18" i="52"/>
  <c r="D85" i="52"/>
  <c r="D94" i="52"/>
  <c r="D92" i="52"/>
  <c r="D90" i="52"/>
  <c r="AL18" i="51"/>
  <c r="D85" i="51"/>
  <c r="D94" i="51"/>
  <c r="D92" i="51"/>
  <c r="D90" i="51"/>
  <c r="AL21" i="51"/>
  <c r="AL20" i="51"/>
  <c r="D91" i="51"/>
  <c r="D89" i="51"/>
  <c r="D87" i="51"/>
  <c r="D88" i="51" s="1"/>
  <c r="AL17" i="51"/>
  <c r="D91" i="50"/>
  <c r="D89" i="50"/>
  <c r="D87" i="50"/>
  <c r="D88" i="50" s="1"/>
  <c r="AL19" i="50"/>
  <c r="AL17" i="50"/>
  <c r="AL15" i="50"/>
  <c r="AL16" i="50"/>
  <c r="AL18" i="50"/>
  <c r="D85" i="50"/>
  <c r="D94" i="50"/>
  <c r="D92" i="50"/>
  <c r="D90" i="50"/>
  <c r="AL17" i="49"/>
  <c r="D85" i="49"/>
  <c r="D94" i="49"/>
  <c r="D92" i="49"/>
  <c r="D90" i="49"/>
  <c r="AL20" i="49"/>
  <c r="D91" i="49"/>
  <c r="D89" i="49"/>
  <c r="D87" i="49"/>
  <c r="D88" i="49" s="1"/>
  <c r="AL18" i="49"/>
  <c r="AL16" i="48"/>
  <c r="C71" i="48"/>
  <c r="C72" i="48"/>
  <c r="D86" i="48" s="1"/>
  <c r="C74" i="48"/>
  <c r="AL21" i="48"/>
  <c r="AL18" i="48"/>
  <c r="AL20" i="48"/>
  <c r="AL17" i="48"/>
  <c r="AL18" i="45"/>
  <c r="AL18" i="46"/>
  <c r="AL16" i="46"/>
  <c r="AL19" i="46"/>
  <c r="AL19" i="47"/>
  <c r="C69" i="47"/>
  <c r="C74" i="47"/>
  <c r="C75" i="47"/>
  <c r="C70" i="47"/>
  <c r="C71" i="47"/>
  <c r="C72" i="47"/>
  <c r="D86" i="47" s="1"/>
  <c r="C73" i="47"/>
  <c r="AL15" i="47"/>
  <c r="AL17" i="47"/>
  <c r="AL18" i="47"/>
  <c r="AL21" i="47"/>
  <c r="D85" i="46"/>
  <c r="D94" i="46"/>
  <c r="D92" i="46"/>
  <c r="D90" i="46"/>
  <c r="D91" i="46"/>
  <c r="D89" i="46"/>
  <c r="D87" i="46"/>
  <c r="D88" i="46" s="1"/>
  <c r="AL21" i="46"/>
  <c r="AL17" i="46"/>
  <c r="D85" i="45"/>
  <c r="D94" i="45"/>
  <c r="D92" i="45"/>
  <c r="D90" i="45"/>
  <c r="AL19" i="45"/>
  <c r="D87" i="45"/>
  <c r="D88" i="45" s="1"/>
  <c r="D91" i="45"/>
  <c r="D89" i="45"/>
  <c r="AL16" i="45"/>
  <c r="AL19" i="44"/>
  <c r="AL22" i="44"/>
  <c r="AL17" i="44"/>
  <c r="C71" i="44"/>
  <c r="C70" i="44"/>
  <c r="C75" i="44"/>
  <c r="C73" i="44"/>
  <c r="C72" i="44"/>
  <c r="D86" i="44" s="1"/>
  <c r="C74" i="44"/>
  <c r="C69" i="44"/>
  <c r="AL20" i="44"/>
  <c r="AL21" i="44"/>
  <c r="AL16" i="44"/>
  <c r="N21" i="43"/>
  <c r="B79" i="43"/>
  <c r="B78" i="43"/>
  <c r="B77" i="43"/>
  <c r="W33" i="43"/>
  <c r="P33" i="43"/>
  <c r="V33" i="43" s="1"/>
  <c r="G33" i="43"/>
  <c r="R33" i="43" s="1"/>
  <c r="AC33" i="43" s="1"/>
  <c r="D33" i="43"/>
  <c r="W32" i="43"/>
  <c r="P32" i="43"/>
  <c r="V32" i="43" s="1"/>
  <c r="G32" i="43"/>
  <c r="R32" i="43" s="1"/>
  <c r="AC32" i="43" s="1"/>
  <c r="D32" i="43"/>
  <c r="P31" i="43"/>
  <c r="V31" i="43" s="1"/>
  <c r="G31" i="43"/>
  <c r="R31" i="43" s="1"/>
  <c r="AC31" i="43" s="1"/>
  <c r="D31" i="43"/>
  <c r="P30" i="43"/>
  <c r="V30" i="43" s="1"/>
  <c r="G30" i="43"/>
  <c r="R30" i="43" s="1"/>
  <c r="AC30" i="43" s="1"/>
  <c r="D30" i="43"/>
  <c r="P29" i="43"/>
  <c r="V29" i="43" s="1"/>
  <c r="G29" i="43"/>
  <c r="R29" i="43" s="1"/>
  <c r="AC29" i="43" s="1"/>
  <c r="D29" i="43"/>
  <c r="W28" i="43"/>
  <c r="P28" i="43"/>
  <c r="V28" i="43" s="1"/>
  <c r="G28" i="43"/>
  <c r="R28" i="43" s="1"/>
  <c r="AC28" i="43" s="1"/>
  <c r="D28" i="43"/>
  <c r="W27" i="43"/>
  <c r="P27" i="43"/>
  <c r="V27" i="43" s="1"/>
  <c r="G27" i="43"/>
  <c r="R27" i="43" s="1"/>
  <c r="AC27" i="43" s="1"/>
  <c r="D27" i="43"/>
  <c r="P26" i="43"/>
  <c r="V26" i="43" s="1"/>
  <c r="G26" i="43"/>
  <c r="R26" i="43" s="1"/>
  <c r="AC26" i="43" s="1"/>
  <c r="D26" i="43"/>
  <c r="W25" i="43"/>
  <c r="P25" i="43"/>
  <c r="V25" i="43" s="1"/>
  <c r="G25" i="43"/>
  <c r="R25" i="43" s="1"/>
  <c r="AC25" i="43" s="1"/>
  <c r="D25" i="43"/>
  <c r="P24" i="43"/>
  <c r="V24" i="43" s="1"/>
  <c r="G24" i="43"/>
  <c r="R24" i="43" s="1"/>
  <c r="AC24" i="43" s="1"/>
  <c r="D24" i="43"/>
  <c r="P23" i="43"/>
  <c r="V23" i="43" s="1"/>
  <c r="G23" i="43"/>
  <c r="R23" i="43" s="1"/>
  <c r="AC23" i="43" s="1"/>
  <c r="D23" i="43"/>
  <c r="W22" i="43"/>
  <c r="P22" i="43"/>
  <c r="V22" i="43" s="1"/>
  <c r="G22" i="43"/>
  <c r="R22" i="43" s="1"/>
  <c r="AC22" i="43" s="1"/>
  <c r="D22" i="43"/>
  <c r="G21" i="43"/>
  <c r="R21" i="43" s="1"/>
  <c r="AC21" i="43" s="1"/>
  <c r="D21" i="43"/>
  <c r="R20" i="43"/>
  <c r="AC20" i="43" s="1"/>
  <c r="P20" i="43"/>
  <c r="T20" i="43" s="1"/>
  <c r="G20" i="43"/>
  <c r="D20" i="43"/>
  <c r="P19" i="43"/>
  <c r="S19" i="43" s="1"/>
  <c r="G19" i="43"/>
  <c r="R19" i="43" s="1"/>
  <c r="AC19" i="43" s="1"/>
  <c r="D19" i="43"/>
  <c r="P18" i="43"/>
  <c r="Z18" i="43" s="1"/>
  <c r="G18" i="43"/>
  <c r="R18" i="43" s="1"/>
  <c r="AC18" i="43" s="1"/>
  <c r="D18" i="43"/>
  <c r="Z17" i="43"/>
  <c r="X17" i="43"/>
  <c r="V17" i="43"/>
  <c r="R17" i="43"/>
  <c r="AC17" i="43" s="1"/>
  <c r="P17" i="43"/>
  <c r="Y17" i="43" s="1"/>
  <c r="G17" i="43"/>
  <c r="D17" i="43"/>
  <c r="P16" i="43"/>
  <c r="S16" i="43" s="1"/>
  <c r="G16" i="43"/>
  <c r="R16" i="43" s="1"/>
  <c r="AC16" i="43" s="1"/>
  <c r="D16" i="43"/>
  <c r="P15" i="43"/>
  <c r="W15" i="43" s="1"/>
  <c r="G15" i="43"/>
  <c r="R15" i="43" s="1"/>
  <c r="AC15" i="43" s="1"/>
  <c r="D15" i="43"/>
  <c r="Y14" i="43"/>
  <c r="W14" i="43"/>
  <c r="T14" i="43"/>
  <c r="S14" i="43"/>
  <c r="P14" i="43"/>
  <c r="X14" i="43" s="1"/>
  <c r="G14" i="43"/>
  <c r="R14" i="43" s="1"/>
  <c r="AC14" i="43" s="1"/>
  <c r="D14" i="43"/>
  <c r="W13" i="43"/>
  <c r="P13" i="43"/>
  <c r="Z13" i="43" s="1"/>
  <c r="G13" i="43"/>
  <c r="R13" i="43" s="1"/>
  <c r="AC13" i="43" s="1"/>
  <c r="D13" i="43"/>
  <c r="P12" i="43"/>
  <c r="Z12" i="43" s="1"/>
  <c r="G12" i="43"/>
  <c r="R12" i="43" s="1"/>
  <c r="AC12" i="43" s="1"/>
  <c r="D12" i="43"/>
  <c r="W11" i="43"/>
  <c r="S11" i="43"/>
  <c r="P11" i="43"/>
  <c r="X11" i="43" s="1"/>
  <c r="G11" i="43"/>
  <c r="R11" i="43" s="1"/>
  <c r="AC11" i="43" s="1"/>
  <c r="D11" i="43"/>
  <c r="X10" i="43"/>
  <c r="P10" i="43"/>
  <c r="Y10" i="43" s="1"/>
  <c r="G10" i="43"/>
  <c r="R10" i="43" s="1"/>
  <c r="AC10" i="43" s="1"/>
  <c r="D10" i="43"/>
  <c r="AA9" i="43"/>
  <c r="Y9" i="43"/>
  <c r="W9" i="43"/>
  <c r="S9" i="43"/>
  <c r="P9" i="43"/>
  <c r="X9" i="43" s="1"/>
  <c r="G9" i="43"/>
  <c r="R9" i="43" s="1"/>
  <c r="AC9" i="43" s="1"/>
  <c r="D9" i="43"/>
  <c r="W8" i="43"/>
  <c r="T8" i="43"/>
  <c r="P8" i="43"/>
  <c r="S8" i="43" s="1"/>
  <c r="G8" i="43"/>
  <c r="R8" i="43" s="1"/>
  <c r="AC8" i="43" s="1"/>
  <c r="D8" i="43"/>
  <c r="P7" i="43"/>
  <c r="G7" i="43"/>
  <c r="R7" i="43" s="1"/>
  <c r="AC7" i="43" s="1"/>
  <c r="D7" i="43"/>
  <c r="AF4" i="43"/>
  <c r="AE4" i="43"/>
  <c r="Z4" i="43"/>
  <c r="AK4" i="43" s="1"/>
  <c r="Y4" i="43"/>
  <c r="AJ4" i="43" s="1"/>
  <c r="X4" i="43"/>
  <c r="AI4" i="43" s="1"/>
  <c r="W4" i="43"/>
  <c r="AH4" i="43" s="1"/>
  <c r="V4" i="43"/>
  <c r="AG4" i="43" s="1"/>
  <c r="U4" i="43"/>
  <c r="T4" i="43"/>
  <c r="S4" i="43"/>
  <c r="AD4" i="43" s="1"/>
  <c r="R4" i="43"/>
  <c r="AC4" i="43" s="1"/>
  <c r="B4" i="43"/>
  <c r="D2" i="43"/>
  <c r="B79" i="42"/>
  <c r="B78" i="42"/>
  <c r="B77" i="42"/>
  <c r="W33" i="42"/>
  <c r="P33" i="42"/>
  <c r="V33" i="42" s="1"/>
  <c r="G33" i="42"/>
  <c r="R33" i="42" s="1"/>
  <c r="AC33" i="42" s="1"/>
  <c r="D33" i="42"/>
  <c r="W32" i="42"/>
  <c r="U32" i="42"/>
  <c r="S32" i="42"/>
  <c r="AA32" i="42" s="1"/>
  <c r="P32" i="42"/>
  <c r="V32" i="42" s="1"/>
  <c r="G32" i="42"/>
  <c r="R32" i="42" s="1"/>
  <c r="AC32" i="42" s="1"/>
  <c r="D32" i="42"/>
  <c r="S31" i="42"/>
  <c r="AA31" i="42" s="1"/>
  <c r="P31" i="42"/>
  <c r="V31" i="42" s="1"/>
  <c r="G31" i="42"/>
  <c r="R31" i="42" s="1"/>
  <c r="AC31" i="42" s="1"/>
  <c r="D31" i="42"/>
  <c r="E79" i="42" s="1"/>
  <c r="W30" i="42"/>
  <c r="S30" i="42"/>
  <c r="AA30" i="42" s="1"/>
  <c r="P30" i="42"/>
  <c r="V30" i="42" s="1"/>
  <c r="G30" i="42"/>
  <c r="R30" i="42" s="1"/>
  <c r="AC30" i="42" s="1"/>
  <c r="D30" i="42"/>
  <c r="P29" i="42"/>
  <c r="V29" i="42" s="1"/>
  <c r="G29" i="42"/>
  <c r="R29" i="42" s="1"/>
  <c r="AC29" i="42" s="1"/>
  <c r="D29" i="42"/>
  <c r="W28" i="42"/>
  <c r="U28" i="42"/>
  <c r="P28" i="42"/>
  <c r="V28" i="42" s="1"/>
  <c r="G28" i="42"/>
  <c r="R28" i="42" s="1"/>
  <c r="AC28" i="42" s="1"/>
  <c r="D28" i="42"/>
  <c r="U27" i="42"/>
  <c r="P27" i="42"/>
  <c r="V27" i="42" s="1"/>
  <c r="G27" i="42"/>
  <c r="R27" i="42" s="1"/>
  <c r="AC27" i="42" s="1"/>
  <c r="D27" i="42"/>
  <c r="P26" i="42"/>
  <c r="V26" i="42" s="1"/>
  <c r="G26" i="42"/>
  <c r="R26" i="42" s="1"/>
  <c r="AC26" i="42" s="1"/>
  <c r="D26" i="42"/>
  <c r="U25" i="42"/>
  <c r="P25" i="42"/>
  <c r="V25" i="42" s="1"/>
  <c r="G25" i="42"/>
  <c r="R25" i="42" s="1"/>
  <c r="AC25" i="42" s="1"/>
  <c r="D25" i="42"/>
  <c r="U24" i="42"/>
  <c r="P24" i="42"/>
  <c r="V24" i="42" s="1"/>
  <c r="G24" i="42"/>
  <c r="R24" i="42" s="1"/>
  <c r="AC24" i="42" s="1"/>
  <c r="D24" i="42"/>
  <c r="W23" i="42"/>
  <c r="P23" i="42"/>
  <c r="V23" i="42" s="1"/>
  <c r="G23" i="42"/>
  <c r="R23" i="42" s="1"/>
  <c r="AC23" i="42" s="1"/>
  <c r="D23" i="42"/>
  <c r="P22" i="42"/>
  <c r="V22" i="42" s="1"/>
  <c r="G22" i="42"/>
  <c r="R22" i="42" s="1"/>
  <c r="AC22" i="42" s="1"/>
  <c r="D22" i="42"/>
  <c r="R21" i="42"/>
  <c r="AC21" i="42" s="1"/>
  <c r="P21" i="42"/>
  <c r="S21" i="42" s="1"/>
  <c r="G21" i="42"/>
  <c r="D21" i="42"/>
  <c r="P20" i="42"/>
  <c r="T20" i="42" s="1"/>
  <c r="G20" i="42"/>
  <c r="R20" i="42" s="1"/>
  <c r="AC20" i="42" s="1"/>
  <c r="D20" i="42"/>
  <c r="R19" i="42"/>
  <c r="AC19" i="42" s="1"/>
  <c r="P19" i="42"/>
  <c r="V19" i="42" s="1"/>
  <c r="G19" i="42"/>
  <c r="D19" i="42"/>
  <c r="P18" i="42"/>
  <c r="Z18" i="42" s="1"/>
  <c r="G18" i="42"/>
  <c r="R18" i="42" s="1"/>
  <c r="AC18" i="42" s="1"/>
  <c r="D18" i="42"/>
  <c r="P17" i="42"/>
  <c r="Y17" i="42" s="1"/>
  <c r="G17" i="42"/>
  <c r="R17" i="42" s="1"/>
  <c r="AC17" i="42" s="1"/>
  <c r="D17" i="42"/>
  <c r="P16" i="42"/>
  <c r="G16" i="42"/>
  <c r="R16" i="42" s="1"/>
  <c r="AC16" i="42" s="1"/>
  <c r="D16" i="42"/>
  <c r="Z15" i="42"/>
  <c r="Y15" i="42"/>
  <c r="AJ15" i="42" s="1"/>
  <c r="X15" i="42"/>
  <c r="W15" i="42"/>
  <c r="AH15" i="42" s="1"/>
  <c r="V15" i="42"/>
  <c r="AG15" i="42" s="1"/>
  <c r="T15" i="42"/>
  <c r="AE15" i="42" s="1"/>
  <c r="S15" i="42"/>
  <c r="AD15" i="42" s="1"/>
  <c r="AL15" i="42" s="1"/>
  <c r="P15" i="42"/>
  <c r="U15" i="42" s="1"/>
  <c r="AF15" i="42" s="1"/>
  <c r="G15" i="42"/>
  <c r="R15" i="42" s="1"/>
  <c r="AC15" i="42" s="1"/>
  <c r="D15" i="42"/>
  <c r="Z14" i="42"/>
  <c r="Y14" i="42"/>
  <c r="X14" i="42"/>
  <c r="V14" i="42"/>
  <c r="U14" i="42"/>
  <c r="P14" i="42"/>
  <c r="W14" i="42" s="1"/>
  <c r="G14" i="42"/>
  <c r="R14" i="42" s="1"/>
  <c r="AC14" i="42" s="1"/>
  <c r="D14" i="42"/>
  <c r="Z13" i="42"/>
  <c r="X13" i="42"/>
  <c r="W13" i="42"/>
  <c r="U13" i="42"/>
  <c r="T13" i="42"/>
  <c r="P13" i="42"/>
  <c r="Y13" i="42" s="1"/>
  <c r="G13" i="42"/>
  <c r="R13" i="42" s="1"/>
  <c r="AC13" i="42" s="1"/>
  <c r="D13" i="42"/>
  <c r="Z12" i="42"/>
  <c r="X12" i="42"/>
  <c r="W12" i="42"/>
  <c r="V12" i="42"/>
  <c r="T12" i="42"/>
  <c r="AE12" i="42" s="1"/>
  <c r="S12" i="42"/>
  <c r="AD12" i="42" s="1"/>
  <c r="AL12" i="42" s="1"/>
  <c r="P12" i="42"/>
  <c r="Y12" i="42" s="1"/>
  <c r="G12" i="42"/>
  <c r="R12" i="42" s="1"/>
  <c r="AC12" i="42" s="1"/>
  <c r="D12" i="42"/>
  <c r="W11" i="42"/>
  <c r="U11" i="42"/>
  <c r="S11" i="42"/>
  <c r="AA11" i="42" s="1"/>
  <c r="P11" i="42"/>
  <c r="Y11" i="42" s="1"/>
  <c r="G11" i="42"/>
  <c r="R11" i="42" s="1"/>
  <c r="AC11" i="42" s="1"/>
  <c r="D11" i="42"/>
  <c r="V10" i="42"/>
  <c r="P10" i="42"/>
  <c r="Y10" i="42" s="1"/>
  <c r="G10" i="42"/>
  <c r="R10" i="42" s="1"/>
  <c r="AC10" i="42" s="1"/>
  <c r="D10" i="42"/>
  <c r="Z9" i="42"/>
  <c r="X9" i="42"/>
  <c r="W9" i="42"/>
  <c r="V9" i="42"/>
  <c r="U9" i="42"/>
  <c r="T9" i="42"/>
  <c r="S9" i="42"/>
  <c r="AA9" i="42" s="1"/>
  <c r="P9" i="42"/>
  <c r="Y9" i="42" s="1"/>
  <c r="G9" i="42"/>
  <c r="R9" i="42" s="1"/>
  <c r="AC9" i="42" s="1"/>
  <c r="D9" i="42"/>
  <c r="T8" i="42"/>
  <c r="P8" i="42"/>
  <c r="Y8" i="42" s="1"/>
  <c r="G8" i="42"/>
  <c r="R8" i="42" s="1"/>
  <c r="AC8" i="42" s="1"/>
  <c r="D8" i="42"/>
  <c r="V7" i="42"/>
  <c r="S7" i="42"/>
  <c r="AA7" i="42" s="1"/>
  <c r="P7" i="42"/>
  <c r="T7" i="42" s="1"/>
  <c r="G7" i="42"/>
  <c r="R7" i="42" s="1"/>
  <c r="AC7" i="42" s="1"/>
  <c r="D7" i="42"/>
  <c r="AK4" i="42"/>
  <c r="AI4" i="42"/>
  <c r="Y4" i="42"/>
  <c r="AJ4" i="42" s="1"/>
  <c r="X4" i="42"/>
  <c r="W4" i="42"/>
  <c r="AH4" i="42" s="1"/>
  <c r="V4" i="42"/>
  <c r="AG4" i="42" s="1"/>
  <c r="U4" i="42"/>
  <c r="AF4" i="42" s="1"/>
  <c r="T4" i="42"/>
  <c r="AE4" i="42" s="1"/>
  <c r="S4" i="42"/>
  <c r="AD4" i="42" s="1"/>
  <c r="R4" i="42"/>
  <c r="AC4" i="42" s="1"/>
  <c r="B4" i="42"/>
  <c r="D2" i="42"/>
  <c r="B79" i="41"/>
  <c r="B78" i="41"/>
  <c r="B77" i="41"/>
  <c r="V33" i="41"/>
  <c r="P33" i="41"/>
  <c r="Y33" i="41" s="1"/>
  <c r="G33" i="41"/>
  <c r="R33" i="41" s="1"/>
  <c r="AC33" i="41" s="1"/>
  <c r="D33" i="41"/>
  <c r="T32" i="41"/>
  <c r="P32" i="41"/>
  <c r="Y32" i="41" s="1"/>
  <c r="G32" i="41"/>
  <c r="R32" i="41" s="1"/>
  <c r="AC32" i="41" s="1"/>
  <c r="D32" i="41"/>
  <c r="Z31" i="41"/>
  <c r="P31" i="41"/>
  <c r="Y31" i="41" s="1"/>
  <c r="G31" i="41"/>
  <c r="R31" i="41" s="1"/>
  <c r="AC31" i="41" s="1"/>
  <c r="D31" i="41"/>
  <c r="Z30" i="41"/>
  <c r="X30" i="41"/>
  <c r="AI30" i="41" s="1"/>
  <c r="W30" i="41"/>
  <c r="AH30" i="41" s="1"/>
  <c r="S30" i="41"/>
  <c r="P30" i="41"/>
  <c r="Y30" i="41" s="1"/>
  <c r="G30" i="41"/>
  <c r="R30" i="41" s="1"/>
  <c r="AC30" i="41" s="1"/>
  <c r="D30" i="41"/>
  <c r="Z29" i="41"/>
  <c r="X29" i="41"/>
  <c r="W29" i="41"/>
  <c r="V29" i="41"/>
  <c r="U29" i="41"/>
  <c r="P29" i="41"/>
  <c r="Y29" i="41" s="1"/>
  <c r="G29" i="41"/>
  <c r="R29" i="41" s="1"/>
  <c r="AC29" i="41" s="1"/>
  <c r="D29" i="41"/>
  <c r="Z28" i="41"/>
  <c r="X28" i="41"/>
  <c r="W28" i="41"/>
  <c r="V28" i="41"/>
  <c r="U28" i="41"/>
  <c r="T28" i="41"/>
  <c r="S28" i="41"/>
  <c r="AG28" i="41" s="1"/>
  <c r="P28" i="41"/>
  <c r="Y28" i="41" s="1"/>
  <c r="G28" i="41"/>
  <c r="R28" i="41" s="1"/>
  <c r="AC28" i="41" s="1"/>
  <c r="D28" i="41"/>
  <c r="V27" i="41"/>
  <c r="P27" i="41"/>
  <c r="Y27" i="41" s="1"/>
  <c r="G27" i="41"/>
  <c r="R27" i="41" s="1"/>
  <c r="AC27" i="41" s="1"/>
  <c r="D27" i="41"/>
  <c r="T26" i="41"/>
  <c r="P26" i="41"/>
  <c r="Y26" i="41" s="1"/>
  <c r="G26" i="41"/>
  <c r="R26" i="41" s="1"/>
  <c r="AC26" i="41" s="1"/>
  <c r="D26" i="41"/>
  <c r="Z25" i="41"/>
  <c r="P25" i="41"/>
  <c r="Y25" i="41" s="1"/>
  <c r="G25" i="41"/>
  <c r="R25" i="41" s="1"/>
  <c r="AC25" i="41" s="1"/>
  <c r="D25" i="41"/>
  <c r="X24" i="41"/>
  <c r="AI24" i="41" s="1"/>
  <c r="W24" i="41"/>
  <c r="AH24" i="41" s="1"/>
  <c r="S24" i="41"/>
  <c r="P24" i="41"/>
  <c r="Y24" i="41" s="1"/>
  <c r="G24" i="41"/>
  <c r="R24" i="41" s="1"/>
  <c r="AC24" i="41" s="1"/>
  <c r="D24" i="41"/>
  <c r="Z23" i="41"/>
  <c r="X23" i="41"/>
  <c r="V23" i="41"/>
  <c r="U23" i="41"/>
  <c r="P23" i="41"/>
  <c r="Y23" i="41" s="1"/>
  <c r="G23" i="41"/>
  <c r="R23" i="41" s="1"/>
  <c r="AC23" i="41" s="1"/>
  <c r="D23" i="41"/>
  <c r="Z22" i="41"/>
  <c r="X22" i="41"/>
  <c r="W22" i="41"/>
  <c r="V22" i="41"/>
  <c r="U22" i="41"/>
  <c r="T22" i="41"/>
  <c r="S22" i="41"/>
  <c r="AG22" i="41" s="1"/>
  <c r="P22" i="41"/>
  <c r="Y22" i="41" s="1"/>
  <c r="G22" i="41"/>
  <c r="R22" i="41" s="1"/>
  <c r="AC22" i="41" s="1"/>
  <c r="D22" i="41"/>
  <c r="R21" i="41"/>
  <c r="AC21" i="41" s="1"/>
  <c r="P21" i="41"/>
  <c r="G21" i="41"/>
  <c r="D21" i="41"/>
  <c r="E78" i="41" s="1"/>
  <c r="R20" i="41"/>
  <c r="AC20" i="41" s="1"/>
  <c r="P20" i="41"/>
  <c r="G20" i="41"/>
  <c r="D20" i="41"/>
  <c r="P19" i="41"/>
  <c r="G19" i="41"/>
  <c r="R19" i="41" s="1"/>
  <c r="AC19" i="41" s="1"/>
  <c r="D19" i="41"/>
  <c r="P18" i="41"/>
  <c r="G18" i="41"/>
  <c r="R18" i="41" s="1"/>
  <c r="AC18" i="41" s="1"/>
  <c r="D18" i="41"/>
  <c r="P17" i="41"/>
  <c r="G17" i="41"/>
  <c r="R17" i="41" s="1"/>
  <c r="AC17" i="41" s="1"/>
  <c r="D17" i="41"/>
  <c r="P16" i="41"/>
  <c r="G16" i="41"/>
  <c r="R16" i="41" s="1"/>
  <c r="AC16" i="41" s="1"/>
  <c r="D16" i="41"/>
  <c r="P15" i="41"/>
  <c r="Z15" i="41" s="1"/>
  <c r="G15" i="41"/>
  <c r="R15" i="41" s="1"/>
  <c r="AC15" i="41" s="1"/>
  <c r="D15" i="41"/>
  <c r="P14" i="41"/>
  <c r="Z14" i="41" s="1"/>
  <c r="G14" i="41"/>
  <c r="R14" i="41" s="1"/>
  <c r="AC14" i="41" s="1"/>
  <c r="D14" i="41"/>
  <c r="P13" i="41"/>
  <c r="Z13" i="41" s="1"/>
  <c r="G13" i="41"/>
  <c r="R13" i="41" s="1"/>
  <c r="AC13" i="41" s="1"/>
  <c r="D13" i="41"/>
  <c r="P12" i="41"/>
  <c r="Z12" i="41" s="1"/>
  <c r="G12" i="41"/>
  <c r="R12" i="41" s="1"/>
  <c r="AC12" i="41" s="1"/>
  <c r="D12" i="41"/>
  <c r="P11" i="41"/>
  <c r="Z11" i="41" s="1"/>
  <c r="G11" i="41"/>
  <c r="R11" i="41" s="1"/>
  <c r="AC11" i="41" s="1"/>
  <c r="D11" i="41"/>
  <c r="P10" i="41"/>
  <c r="Z10" i="41" s="1"/>
  <c r="G10" i="41"/>
  <c r="R10" i="41" s="1"/>
  <c r="AC10" i="41" s="1"/>
  <c r="D10" i="41"/>
  <c r="P9" i="41"/>
  <c r="Z9" i="41" s="1"/>
  <c r="G9" i="41"/>
  <c r="R9" i="41" s="1"/>
  <c r="AC9" i="41" s="1"/>
  <c r="D9" i="41"/>
  <c r="P8" i="41"/>
  <c r="Z8" i="41" s="1"/>
  <c r="G8" i="41"/>
  <c r="R8" i="41" s="1"/>
  <c r="AC8" i="41" s="1"/>
  <c r="D8" i="41"/>
  <c r="P7" i="41"/>
  <c r="G7" i="41"/>
  <c r="R7" i="41" s="1"/>
  <c r="AC7" i="41" s="1"/>
  <c r="D7" i="41"/>
  <c r="AD4" i="41"/>
  <c r="Z4" i="41"/>
  <c r="AK4" i="41" s="1"/>
  <c r="Y4" i="41"/>
  <c r="AJ4" i="41" s="1"/>
  <c r="X4" i="41"/>
  <c r="AI4" i="41" s="1"/>
  <c r="W4" i="41"/>
  <c r="AH4" i="41" s="1"/>
  <c r="V4" i="41"/>
  <c r="AG4" i="41" s="1"/>
  <c r="U4" i="41"/>
  <c r="AF4" i="41" s="1"/>
  <c r="T4" i="41"/>
  <c r="AE4" i="41" s="1"/>
  <c r="S4" i="41"/>
  <c r="R4" i="41"/>
  <c r="AC4" i="41" s="1"/>
  <c r="B4" i="41"/>
  <c r="D2" i="41"/>
  <c r="B79" i="40"/>
  <c r="B78" i="40"/>
  <c r="B77" i="40"/>
  <c r="P33" i="40"/>
  <c r="V33" i="40" s="1"/>
  <c r="G33" i="40"/>
  <c r="R33" i="40" s="1"/>
  <c r="AC33" i="40" s="1"/>
  <c r="D33" i="40"/>
  <c r="P32" i="40"/>
  <c r="V32" i="40" s="1"/>
  <c r="G32" i="40"/>
  <c r="R32" i="40" s="1"/>
  <c r="AC32" i="40" s="1"/>
  <c r="D32" i="40"/>
  <c r="P31" i="40"/>
  <c r="V31" i="40" s="1"/>
  <c r="G31" i="40"/>
  <c r="R31" i="40" s="1"/>
  <c r="AC31" i="40" s="1"/>
  <c r="D31" i="40"/>
  <c r="P30" i="40"/>
  <c r="V30" i="40" s="1"/>
  <c r="G30" i="40"/>
  <c r="R30" i="40" s="1"/>
  <c r="AC30" i="40" s="1"/>
  <c r="D30" i="40"/>
  <c r="P29" i="40"/>
  <c r="V29" i="40" s="1"/>
  <c r="G29" i="40"/>
  <c r="R29" i="40" s="1"/>
  <c r="AC29" i="40" s="1"/>
  <c r="D29" i="40"/>
  <c r="P28" i="40"/>
  <c r="V28" i="40" s="1"/>
  <c r="G28" i="40"/>
  <c r="R28" i="40" s="1"/>
  <c r="AC28" i="40" s="1"/>
  <c r="D28" i="40"/>
  <c r="P27" i="40"/>
  <c r="V27" i="40" s="1"/>
  <c r="G27" i="40"/>
  <c r="R27" i="40" s="1"/>
  <c r="AC27" i="40" s="1"/>
  <c r="D27" i="40"/>
  <c r="P26" i="40"/>
  <c r="V26" i="40" s="1"/>
  <c r="G26" i="40"/>
  <c r="R26" i="40" s="1"/>
  <c r="AC26" i="40" s="1"/>
  <c r="D26" i="40"/>
  <c r="P25" i="40"/>
  <c r="V25" i="40" s="1"/>
  <c r="G25" i="40"/>
  <c r="R25" i="40" s="1"/>
  <c r="AC25" i="40" s="1"/>
  <c r="D25" i="40"/>
  <c r="P24" i="40"/>
  <c r="V24" i="40" s="1"/>
  <c r="G24" i="40"/>
  <c r="R24" i="40" s="1"/>
  <c r="AC24" i="40" s="1"/>
  <c r="D24" i="40"/>
  <c r="P23" i="40"/>
  <c r="V23" i="40" s="1"/>
  <c r="G23" i="40"/>
  <c r="R23" i="40" s="1"/>
  <c r="AC23" i="40" s="1"/>
  <c r="D23" i="40"/>
  <c r="P22" i="40"/>
  <c r="V22" i="40" s="1"/>
  <c r="G22" i="40"/>
  <c r="R22" i="40" s="1"/>
  <c r="AC22" i="40" s="1"/>
  <c r="D22" i="40"/>
  <c r="P21" i="40"/>
  <c r="W21" i="40" s="1"/>
  <c r="G21" i="40"/>
  <c r="R21" i="40" s="1"/>
  <c r="AC21" i="40" s="1"/>
  <c r="D21" i="40"/>
  <c r="P20" i="40"/>
  <c r="T20" i="40" s="1"/>
  <c r="G20" i="40"/>
  <c r="R20" i="40" s="1"/>
  <c r="AC20" i="40" s="1"/>
  <c r="D20" i="40"/>
  <c r="P19" i="40"/>
  <c r="S19" i="40" s="1"/>
  <c r="G19" i="40"/>
  <c r="R19" i="40" s="1"/>
  <c r="AC19" i="40" s="1"/>
  <c r="D19" i="40"/>
  <c r="S18" i="40"/>
  <c r="P18" i="40"/>
  <c r="Z18" i="40" s="1"/>
  <c r="G18" i="40"/>
  <c r="R18" i="40" s="1"/>
  <c r="AC18" i="40" s="1"/>
  <c r="D18" i="40"/>
  <c r="P17" i="40"/>
  <c r="Y17" i="40" s="1"/>
  <c r="G17" i="40"/>
  <c r="R17" i="40" s="1"/>
  <c r="AC17" i="40" s="1"/>
  <c r="D17" i="40"/>
  <c r="P16" i="40"/>
  <c r="Z16" i="40" s="1"/>
  <c r="G16" i="40"/>
  <c r="R16" i="40" s="1"/>
  <c r="AC16" i="40" s="1"/>
  <c r="D16" i="40"/>
  <c r="V15" i="40"/>
  <c r="P15" i="40"/>
  <c r="W15" i="40" s="1"/>
  <c r="G15" i="40"/>
  <c r="R15" i="40" s="1"/>
  <c r="AC15" i="40" s="1"/>
  <c r="D15" i="40"/>
  <c r="P14" i="40"/>
  <c r="Y14" i="40" s="1"/>
  <c r="G14" i="40"/>
  <c r="R14" i="40" s="1"/>
  <c r="AC14" i="40" s="1"/>
  <c r="D14" i="40"/>
  <c r="P13" i="40"/>
  <c r="Y13" i="40" s="1"/>
  <c r="G13" i="40"/>
  <c r="R13" i="40" s="1"/>
  <c r="AC13" i="40" s="1"/>
  <c r="D13" i="40"/>
  <c r="P12" i="40"/>
  <c r="Z12" i="40" s="1"/>
  <c r="G12" i="40"/>
  <c r="R12" i="40" s="1"/>
  <c r="AC12" i="40" s="1"/>
  <c r="D12" i="40"/>
  <c r="P11" i="40"/>
  <c r="S11" i="40" s="1"/>
  <c r="G11" i="40"/>
  <c r="R11" i="40" s="1"/>
  <c r="AC11" i="40" s="1"/>
  <c r="D11" i="40"/>
  <c r="P10" i="40"/>
  <c r="U10" i="40" s="1"/>
  <c r="G10" i="40"/>
  <c r="R10" i="40" s="1"/>
  <c r="AC10" i="40" s="1"/>
  <c r="D10" i="40"/>
  <c r="P9" i="40"/>
  <c r="X9" i="40" s="1"/>
  <c r="G9" i="40"/>
  <c r="R9" i="40" s="1"/>
  <c r="AC9" i="40" s="1"/>
  <c r="D9" i="40"/>
  <c r="T8" i="40"/>
  <c r="P8" i="40"/>
  <c r="Z8" i="40" s="1"/>
  <c r="G8" i="40"/>
  <c r="R8" i="40" s="1"/>
  <c r="AC8" i="40" s="1"/>
  <c r="D8" i="40"/>
  <c r="P7" i="40"/>
  <c r="Z7" i="40" s="1"/>
  <c r="G7" i="40"/>
  <c r="R7" i="40" s="1"/>
  <c r="AC7" i="40" s="1"/>
  <c r="D7" i="40"/>
  <c r="AI4" i="40"/>
  <c r="AE4" i="40"/>
  <c r="Z4" i="40"/>
  <c r="AK4" i="40" s="1"/>
  <c r="Y4" i="40"/>
  <c r="AJ4" i="40" s="1"/>
  <c r="X4" i="40"/>
  <c r="W4" i="40"/>
  <c r="AH4" i="40" s="1"/>
  <c r="V4" i="40"/>
  <c r="AG4" i="40" s="1"/>
  <c r="U4" i="40"/>
  <c r="AF4" i="40" s="1"/>
  <c r="T4" i="40"/>
  <c r="S4" i="40"/>
  <c r="AD4" i="40" s="1"/>
  <c r="R4" i="40"/>
  <c r="AC4" i="40" s="1"/>
  <c r="B4" i="40"/>
  <c r="D2" i="40"/>
  <c r="B79" i="39"/>
  <c r="B78" i="39"/>
  <c r="B77" i="39"/>
  <c r="T33" i="39"/>
  <c r="R33" i="39"/>
  <c r="AC33" i="39" s="1"/>
  <c r="P33" i="39"/>
  <c r="V33" i="39" s="1"/>
  <c r="G33" i="39"/>
  <c r="D33" i="39"/>
  <c r="R32" i="39"/>
  <c r="AC32" i="39" s="1"/>
  <c r="P32" i="39"/>
  <c r="V32" i="39" s="1"/>
  <c r="G32" i="39"/>
  <c r="D32" i="39"/>
  <c r="T31" i="39"/>
  <c r="R31" i="39"/>
  <c r="AC31" i="39" s="1"/>
  <c r="P31" i="39"/>
  <c r="V31" i="39" s="1"/>
  <c r="G31" i="39"/>
  <c r="D31" i="39"/>
  <c r="R30" i="39"/>
  <c r="AC30" i="39" s="1"/>
  <c r="P30" i="39"/>
  <c r="V30" i="39" s="1"/>
  <c r="G30" i="39"/>
  <c r="D30" i="39"/>
  <c r="T29" i="39"/>
  <c r="R29" i="39"/>
  <c r="AC29" i="39" s="1"/>
  <c r="P29" i="39"/>
  <c r="V29" i="39" s="1"/>
  <c r="G29" i="39"/>
  <c r="D29" i="39"/>
  <c r="P28" i="39"/>
  <c r="V28" i="39" s="1"/>
  <c r="G28" i="39"/>
  <c r="R28" i="39" s="1"/>
  <c r="AC28" i="39" s="1"/>
  <c r="D28" i="39"/>
  <c r="P27" i="39"/>
  <c r="V27" i="39" s="1"/>
  <c r="G27" i="39"/>
  <c r="R27" i="39" s="1"/>
  <c r="AC27" i="39" s="1"/>
  <c r="D27" i="39"/>
  <c r="T26" i="39"/>
  <c r="R26" i="39"/>
  <c r="AC26" i="39" s="1"/>
  <c r="P26" i="39"/>
  <c r="V26" i="39" s="1"/>
  <c r="G26" i="39"/>
  <c r="D26" i="39"/>
  <c r="R25" i="39"/>
  <c r="AC25" i="39" s="1"/>
  <c r="P25" i="39"/>
  <c r="V25" i="39" s="1"/>
  <c r="G25" i="39"/>
  <c r="D25" i="39"/>
  <c r="Z24" i="39"/>
  <c r="X24" i="39"/>
  <c r="P24" i="39"/>
  <c r="V24" i="39" s="1"/>
  <c r="G24" i="39"/>
  <c r="R24" i="39" s="1"/>
  <c r="AC24" i="39" s="1"/>
  <c r="D24" i="39"/>
  <c r="X23" i="39"/>
  <c r="T23" i="39"/>
  <c r="P23" i="39"/>
  <c r="V23" i="39" s="1"/>
  <c r="G23" i="39"/>
  <c r="R23" i="39" s="1"/>
  <c r="AC23" i="39" s="1"/>
  <c r="D23" i="39"/>
  <c r="Z22" i="39"/>
  <c r="P22" i="39"/>
  <c r="V22" i="39" s="1"/>
  <c r="G22" i="39"/>
  <c r="R22" i="39" s="1"/>
  <c r="AC22" i="39" s="1"/>
  <c r="D22" i="39"/>
  <c r="Z21" i="39"/>
  <c r="P21" i="39"/>
  <c r="V21" i="39" s="1"/>
  <c r="G21" i="39"/>
  <c r="R21" i="39" s="1"/>
  <c r="AC21" i="39" s="1"/>
  <c r="D21" i="39"/>
  <c r="X20" i="39"/>
  <c r="P20" i="39"/>
  <c r="T20" i="39" s="1"/>
  <c r="G20" i="39"/>
  <c r="R20" i="39" s="1"/>
  <c r="AC20" i="39" s="1"/>
  <c r="D20" i="39"/>
  <c r="P19" i="39"/>
  <c r="S19" i="39" s="1"/>
  <c r="G19" i="39"/>
  <c r="R19" i="39" s="1"/>
  <c r="AC19" i="39" s="1"/>
  <c r="D19" i="39"/>
  <c r="W18" i="39"/>
  <c r="P18" i="39"/>
  <c r="Z18" i="39" s="1"/>
  <c r="G18" i="39"/>
  <c r="R18" i="39" s="1"/>
  <c r="AC18" i="39" s="1"/>
  <c r="D18" i="39"/>
  <c r="P17" i="39"/>
  <c r="Y17" i="39" s="1"/>
  <c r="G17" i="39"/>
  <c r="R17" i="39" s="1"/>
  <c r="AC17" i="39" s="1"/>
  <c r="D17" i="39"/>
  <c r="Y16" i="39"/>
  <c r="T16" i="39"/>
  <c r="S16" i="39"/>
  <c r="P16" i="39"/>
  <c r="U16" i="39" s="1"/>
  <c r="G16" i="39"/>
  <c r="R16" i="39" s="1"/>
  <c r="AC16" i="39" s="1"/>
  <c r="D16" i="39"/>
  <c r="P15" i="39"/>
  <c r="Z15" i="39" s="1"/>
  <c r="G15" i="39"/>
  <c r="R15" i="39" s="1"/>
  <c r="AC15" i="39" s="1"/>
  <c r="D15" i="39"/>
  <c r="P14" i="39"/>
  <c r="Z14" i="39" s="1"/>
  <c r="G14" i="39"/>
  <c r="R14" i="39" s="1"/>
  <c r="AC14" i="39" s="1"/>
  <c r="D14" i="39"/>
  <c r="P13" i="39"/>
  <c r="Z13" i="39" s="1"/>
  <c r="G13" i="39"/>
  <c r="R13" i="39" s="1"/>
  <c r="AC13" i="39" s="1"/>
  <c r="D13" i="39"/>
  <c r="P12" i="39"/>
  <c r="Z12" i="39" s="1"/>
  <c r="G12" i="39"/>
  <c r="R12" i="39" s="1"/>
  <c r="AC12" i="39" s="1"/>
  <c r="D12" i="39"/>
  <c r="P11" i="39"/>
  <c r="Z11" i="39" s="1"/>
  <c r="G11" i="39"/>
  <c r="R11" i="39" s="1"/>
  <c r="AC11" i="39" s="1"/>
  <c r="D11" i="39"/>
  <c r="P10" i="39"/>
  <c r="Z10" i="39" s="1"/>
  <c r="G10" i="39"/>
  <c r="R10" i="39" s="1"/>
  <c r="AC10" i="39" s="1"/>
  <c r="D10" i="39"/>
  <c r="P9" i="39"/>
  <c r="Z9" i="39" s="1"/>
  <c r="G9" i="39"/>
  <c r="R9" i="39" s="1"/>
  <c r="AC9" i="39" s="1"/>
  <c r="D9" i="39"/>
  <c r="P8" i="39"/>
  <c r="Z8" i="39" s="1"/>
  <c r="G8" i="39"/>
  <c r="R8" i="39" s="1"/>
  <c r="AC8" i="39" s="1"/>
  <c r="D8" i="39"/>
  <c r="P7" i="39"/>
  <c r="G7" i="39"/>
  <c r="R7" i="39" s="1"/>
  <c r="AC7" i="39" s="1"/>
  <c r="D7" i="39"/>
  <c r="AE4" i="39"/>
  <c r="AD4" i="39"/>
  <c r="Z4" i="39"/>
  <c r="AK4" i="39" s="1"/>
  <c r="Y4" i="39"/>
  <c r="AJ4" i="39" s="1"/>
  <c r="X4" i="39"/>
  <c r="AI4" i="39" s="1"/>
  <c r="W4" i="39"/>
  <c r="AH4" i="39" s="1"/>
  <c r="V4" i="39"/>
  <c r="AG4" i="39" s="1"/>
  <c r="U4" i="39"/>
  <c r="AF4" i="39" s="1"/>
  <c r="T4" i="39"/>
  <c r="S4" i="39"/>
  <c r="R4" i="39"/>
  <c r="AC4" i="39" s="1"/>
  <c r="B4" i="39"/>
  <c r="D2" i="39"/>
  <c r="B79" i="38"/>
  <c r="B78" i="38"/>
  <c r="B77" i="38"/>
  <c r="AB33" i="38"/>
  <c r="Y33" i="38"/>
  <c r="V33" i="38"/>
  <c r="P33" i="38"/>
  <c r="X33" i="38" s="1"/>
  <c r="G33" i="38"/>
  <c r="T33" i="38" s="1"/>
  <c r="AE33" i="38" s="1"/>
  <c r="D33" i="38"/>
  <c r="AB32" i="38"/>
  <c r="Y32" i="38"/>
  <c r="V32" i="38"/>
  <c r="P32" i="38"/>
  <c r="X32" i="38" s="1"/>
  <c r="G32" i="38"/>
  <c r="T32" i="38" s="1"/>
  <c r="AE32" i="38" s="1"/>
  <c r="D32" i="38"/>
  <c r="Y31" i="38"/>
  <c r="V31" i="38"/>
  <c r="P31" i="38"/>
  <c r="X31" i="38" s="1"/>
  <c r="G31" i="38"/>
  <c r="T31" i="38" s="1"/>
  <c r="AE31" i="38" s="1"/>
  <c r="D31" i="38"/>
  <c r="P30" i="38"/>
  <c r="X30" i="38" s="1"/>
  <c r="G30" i="38"/>
  <c r="T30" i="38" s="1"/>
  <c r="AE30" i="38" s="1"/>
  <c r="D30" i="38"/>
  <c r="P29" i="38"/>
  <c r="X29" i="38" s="1"/>
  <c r="G29" i="38"/>
  <c r="T29" i="38" s="1"/>
  <c r="AE29" i="38" s="1"/>
  <c r="D29" i="38"/>
  <c r="Y28" i="38"/>
  <c r="W28" i="38"/>
  <c r="P28" i="38"/>
  <c r="X28" i="38" s="1"/>
  <c r="G28" i="38"/>
  <c r="T28" i="38" s="1"/>
  <c r="AE28" i="38" s="1"/>
  <c r="D28" i="38"/>
  <c r="Y27" i="38"/>
  <c r="W27" i="38"/>
  <c r="P27" i="38"/>
  <c r="X27" i="38" s="1"/>
  <c r="G27" i="38"/>
  <c r="T27" i="38" s="1"/>
  <c r="AE27" i="38" s="1"/>
  <c r="D27" i="38"/>
  <c r="AB26" i="38"/>
  <c r="W26" i="38"/>
  <c r="P26" i="38"/>
  <c r="X26" i="38" s="1"/>
  <c r="G26" i="38"/>
  <c r="T26" i="38" s="1"/>
  <c r="AE26" i="38" s="1"/>
  <c r="D26" i="38"/>
  <c r="AB25" i="38"/>
  <c r="P25" i="38"/>
  <c r="X25" i="38" s="1"/>
  <c r="G25" i="38"/>
  <c r="T25" i="38" s="1"/>
  <c r="AE25" i="38" s="1"/>
  <c r="D25" i="38"/>
  <c r="P24" i="38"/>
  <c r="X24" i="38" s="1"/>
  <c r="G24" i="38"/>
  <c r="T24" i="38" s="1"/>
  <c r="AE24" i="38" s="1"/>
  <c r="D24" i="38"/>
  <c r="AB23" i="38"/>
  <c r="W23" i="38"/>
  <c r="V23" i="38"/>
  <c r="P23" i="38"/>
  <c r="X23" i="38" s="1"/>
  <c r="G23" i="38"/>
  <c r="T23" i="38" s="1"/>
  <c r="AE23" i="38" s="1"/>
  <c r="D23" i="38"/>
  <c r="AB22" i="38"/>
  <c r="W22" i="38"/>
  <c r="V22" i="38"/>
  <c r="P22" i="38"/>
  <c r="X22" i="38" s="1"/>
  <c r="G22" i="38"/>
  <c r="T22" i="38" s="1"/>
  <c r="AE22" i="38" s="1"/>
  <c r="D22" i="38"/>
  <c r="P21" i="38"/>
  <c r="G21" i="38"/>
  <c r="T21" i="38" s="1"/>
  <c r="AE21" i="38" s="1"/>
  <c r="D21" i="38"/>
  <c r="T20" i="38"/>
  <c r="AE20" i="38" s="1"/>
  <c r="P20" i="38"/>
  <c r="V20" i="38" s="1"/>
  <c r="G20" i="38"/>
  <c r="D20" i="38"/>
  <c r="T19" i="38"/>
  <c r="AE19" i="38" s="1"/>
  <c r="P19" i="38"/>
  <c r="U19" i="38" s="1"/>
  <c r="G19" i="38"/>
  <c r="D19" i="38"/>
  <c r="P18" i="38"/>
  <c r="AB18" i="38" s="1"/>
  <c r="G18" i="38"/>
  <c r="T18" i="38" s="1"/>
  <c r="AE18" i="38" s="1"/>
  <c r="D18" i="38"/>
  <c r="T17" i="38"/>
  <c r="AE17" i="38" s="1"/>
  <c r="P17" i="38"/>
  <c r="V17" i="38" s="1"/>
  <c r="G17" i="38"/>
  <c r="D17" i="38"/>
  <c r="P16" i="38"/>
  <c r="G16" i="38"/>
  <c r="T16" i="38" s="1"/>
  <c r="AE16" i="38" s="1"/>
  <c r="D16" i="38"/>
  <c r="P15" i="38"/>
  <c r="AA15" i="38" s="1"/>
  <c r="G15" i="38"/>
  <c r="T15" i="38" s="1"/>
  <c r="AE15" i="38" s="1"/>
  <c r="D15" i="38"/>
  <c r="P14" i="38"/>
  <c r="AB14" i="38" s="1"/>
  <c r="G14" i="38"/>
  <c r="T14" i="38" s="1"/>
  <c r="AE14" i="38" s="1"/>
  <c r="D14" i="38"/>
  <c r="P13" i="38"/>
  <c r="AA13" i="38" s="1"/>
  <c r="G13" i="38"/>
  <c r="T13" i="38" s="1"/>
  <c r="AE13" i="38" s="1"/>
  <c r="D13" i="38"/>
  <c r="AB12" i="38"/>
  <c r="Z12" i="38"/>
  <c r="Y12" i="38"/>
  <c r="W12" i="38"/>
  <c r="P12" i="38"/>
  <c r="AA12" i="38" s="1"/>
  <c r="G12" i="38"/>
  <c r="T12" i="38" s="1"/>
  <c r="AE12" i="38" s="1"/>
  <c r="D12" i="38"/>
  <c r="AA11" i="38"/>
  <c r="Y11" i="38"/>
  <c r="X11" i="38"/>
  <c r="V11" i="38"/>
  <c r="P11" i="38"/>
  <c r="AB11" i="38" s="1"/>
  <c r="G11" i="38"/>
  <c r="T11" i="38" s="1"/>
  <c r="AE11" i="38" s="1"/>
  <c r="D11" i="38"/>
  <c r="AB10" i="38"/>
  <c r="Z10" i="38"/>
  <c r="X10" i="38"/>
  <c r="W10" i="38"/>
  <c r="V10" i="38"/>
  <c r="U10" i="38"/>
  <c r="AC10" i="38" s="1"/>
  <c r="P10" i="38"/>
  <c r="AA10" i="38" s="1"/>
  <c r="AL10" i="38" s="1"/>
  <c r="G10" i="38"/>
  <c r="T10" i="38" s="1"/>
  <c r="AE10" i="38" s="1"/>
  <c r="D10" i="38"/>
  <c r="AB9" i="38"/>
  <c r="AA9" i="38"/>
  <c r="AL9" i="38" s="1"/>
  <c r="X9" i="38"/>
  <c r="V9" i="38"/>
  <c r="U9" i="38"/>
  <c r="AC9" i="38" s="1"/>
  <c r="P9" i="38"/>
  <c r="Z9" i="38" s="1"/>
  <c r="G9" i="38"/>
  <c r="T9" i="38" s="1"/>
  <c r="AE9" i="38" s="1"/>
  <c r="D9" i="38"/>
  <c r="Y8" i="38"/>
  <c r="X8" i="38"/>
  <c r="P8" i="38"/>
  <c r="Z8" i="38" s="1"/>
  <c r="G8" i="38"/>
  <c r="T8" i="38" s="1"/>
  <c r="AE8" i="38" s="1"/>
  <c r="D8" i="38"/>
  <c r="W7" i="38"/>
  <c r="V7" i="38"/>
  <c r="P7" i="38"/>
  <c r="U7" i="38" s="1"/>
  <c r="AC7" i="38" s="1"/>
  <c r="G7" i="38"/>
  <c r="T7" i="38" s="1"/>
  <c r="AE7" i="38" s="1"/>
  <c r="D7" i="38"/>
  <c r="AM4" i="38"/>
  <c r="AB4" i="38"/>
  <c r="AA4" i="38"/>
  <c r="AL4" i="38" s="1"/>
  <c r="Z4" i="38"/>
  <c r="AK4" i="38" s="1"/>
  <c r="Y4" i="38"/>
  <c r="AJ4" i="38" s="1"/>
  <c r="X4" i="38"/>
  <c r="AI4" i="38" s="1"/>
  <c r="W4" i="38"/>
  <c r="AH4" i="38" s="1"/>
  <c r="V4" i="38"/>
  <c r="AG4" i="38" s="1"/>
  <c r="U4" i="38"/>
  <c r="AF4" i="38" s="1"/>
  <c r="T4" i="38"/>
  <c r="AE4" i="38" s="1"/>
  <c r="B4" i="38"/>
  <c r="D2" i="38"/>
  <c r="B79" i="37"/>
  <c r="B78" i="37"/>
  <c r="B77" i="37"/>
  <c r="Z33" i="37"/>
  <c r="AK33" i="37" s="1"/>
  <c r="Y33" i="37"/>
  <c r="AJ33" i="37" s="1"/>
  <c r="V33" i="37"/>
  <c r="T33" i="37"/>
  <c r="S33" i="37"/>
  <c r="AA33" i="37" s="1"/>
  <c r="P33" i="37"/>
  <c r="W33" i="37" s="1"/>
  <c r="G33" i="37"/>
  <c r="R33" i="37" s="1"/>
  <c r="AC33" i="37" s="1"/>
  <c r="D33" i="37"/>
  <c r="Z32" i="37"/>
  <c r="AK32" i="37" s="1"/>
  <c r="Y32" i="37"/>
  <c r="V32" i="37"/>
  <c r="T32" i="37"/>
  <c r="S32" i="37"/>
  <c r="AD32" i="37" s="1"/>
  <c r="AL32" i="37" s="1"/>
  <c r="P32" i="37"/>
  <c r="W32" i="37" s="1"/>
  <c r="G32" i="37"/>
  <c r="R32" i="37" s="1"/>
  <c r="AC32" i="37" s="1"/>
  <c r="D32" i="37"/>
  <c r="Z31" i="37"/>
  <c r="AK31" i="37" s="1"/>
  <c r="Y31" i="37"/>
  <c r="V31" i="37"/>
  <c r="T31" i="37"/>
  <c r="S31" i="37"/>
  <c r="AD31" i="37" s="1"/>
  <c r="AL31" i="37" s="1"/>
  <c r="P31" i="37"/>
  <c r="W31" i="37" s="1"/>
  <c r="G31" i="37"/>
  <c r="R31" i="37" s="1"/>
  <c r="AC31" i="37" s="1"/>
  <c r="D31" i="37"/>
  <c r="E79" i="37" s="1"/>
  <c r="Z30" i="37"/>
  <c r="AK30" i="37" s="1"/>
  <c r="Y30" i="37"/>
  <c r="AJ30" i="37" s="1"/>
  <c r="V30" i="37"/>
  <c r="T30" i="37"/>
  <c r="S30" i="37"/>
  <c r="AD30" i="37" s="1"/>
  <c r="AL30" i="37" s="1"/>
  <c r="P30" i="37"/>
  <c r="W30" i="37" s="1"/>
  <c r="G30" i="37"/>
  <c r="R30" i="37" s="1"/>
  <c r="AC30" i="37" s="1"/>
  <c r="D30" i="37"/>
  <c r="Z29" i="37"/>
  <c r="AK29" i="37" s="1"/>
  <c r="Y29" i="37"/>
  <c r="V29" i="37"/>
  <c r="T29" i="37"/>
  <c r="S29" i="37"/>
  <c r="AD29" i="37" s="1"/>
  <c r="AL29" i="37" s="1"/>
  <c r="P29" i="37"/>
  <c r="W29" i="37" s="1"/>
  <c r="G29" i="37"/>
  <c r="R29" i="37" s="1"/>
  <c r="AC29" i="37" s="1"/>
  <c r="D29" i="37"/>
  <c r="Z28" i="37"/>
  <c r="AK28" i="37" s="1"/>
  <c r="Y28" i="37"/>
  <c r="V28" i="37"/>
  <c r="T28" i="37"/>
  <c r="S28" i="37"/>
  <c r="AD28" i="37" s="1"/>
  <c r="AL28" i="37" s="1"/>
  <c r="P28" i="37"/>
  <c r="W28" i="37" s="1"/>
  <c r="G28" i="37"/>
  <c r="R28" i="37" s="1"/>
  <c r="AC28" i="37" s="1"/>
  <c r="D28" i="37"/>
  <c r="Z27" i="37"/>
  <c r="AK27" i="37" s="1"/>
  <c r="Y27" i="37"/>
  <c r="V27" i="37"/>
  <c r="T27" i="37"/>
  <c r="S27" i="37"/>
  <c r="AD27" i="37" s="1"/>
  <c r="AL27" i="37" s="1"/>
  <c r="P27" i="37"/>
  <c r="W27" i="37" s="1"/>
  <c r="G27" i="37"/>
  <c r="R27" i="37" s="1"/>
  <c r="AC27" i="37" s="1"/>
  <c r="D27" i="37"/>
  <c r="Z26" i="37"/>
  <c r="AK26" i="37" s="1"/>
  <c r="Y26" i="37"/>
  <c r="V26" i="37"/>
  <c r="T26" i="37"/>
  <c r="S26" i="37"/>
  <c r="AD26" i="37" s="1"/>
  <c r="AL26" i="37" s="1"/>
  <c r="P26" i="37"/>
  <c r="W26" i="37" s="1"/>
  <c r="G26" i="37"/>
  <c r="R26" i="37" s="1"/>
  <c r="AC26" i="37" s="1"/>
  <c r="D26" i="37"/>
  <c r="Z25" i="37"/>
  <c r="AK25" i="37" s="1"/>
  <c r="Y25" i="37"/>
  <c r="V25" i="37"/>
  <c r="T25" i="37"/>
  <c r="S25" i="37"/>
  <c r="AD25" i="37" s="1"/>
  <c r="AL25" i="37" s="1"/>
  <c r="P25" i="37"/>
  <c r="W25" i="37" s="1"/>
  <c r="G25" i="37"/>
  <c r="R25" i="37" s="1"/>
  <c r="AC25" i="37" s="1"/>
  <c r="D25" i="37"/>
  <c r="Z24" i="37"/>
  <c r="AK24" i="37" s="1"/>
  <c r="Y24" i="37"/>
  <c r="V24" i="37"/>
  <c r="T24" i="37"/>
  <c r="S24" i="37"/>
  <c r="AD24" i="37" s="1"/>
  <c r="AL24" i="37" s="1"/>
  <c r="P24" i="37"/>
  <c r="W24" i="37" s="1"/>
  <c r="G24" i="37"/>
  <c r="R24" i="37" s="1"/>
  <c r="AC24" i="37" s="1"/>
  <c r="D24" i="37"/>
  <c r="Z23" i="37"/>
  <c r="AK23" i="37" s="1"/>
  <c r="Y23" i="37"/>
  <c r="V23" i="37"/>
  <c r="T23" i="37"/>
  <c r="S23" i="37"/>
  <c r="AD23" i="37" s="1"/>
  <c r="AL23" i="37" s="1"/>
  <c r="P23" i="37"/>
  <c r="W23" i="37" s="1"/>
  <c r="G23" i="37"/>
  <c r="R23" i="37" s="1"/>
  <c r="AC23" i="37" s="1"/>
  <c r="D23" i="37"/>
  <c r="Z22" i="37"/>
  <c r="AK22" i="37" s="1"/>
  <c r="Y22" i="37"/>
  <c r="V22" i="37"/>
  <c r="T22" i="37"/>
  <c r="S22" i="37"/>
  <c r="AD22" i="37" s="1"/>
  <c r="AL22" i="37" s="1"/>
  <c r="P22" i="37"/>
  <c r="W22" i="37" s="1"/>
  <c r="G22" i="37"/>
  <c r="R22" i="37" s="1"/>
  <c r="AC22" i="37" s="1"/>
  <c r="D22" i="37"/>
  <c r="Y21" i="37"/>
  <c r="X21" i="37"/>
  <c r="U21" i="37"/>
  <c r="S21" i="37"/>
  <c r="AF21" i="37" s="1"/>
  <c r="R21" i="37"/>
  <c r="AC21" i="37" s="1"/>
  <c r="P21" i="37"/>
  <c r="V21" i="37" s="1"/>
  <c r="G21" i="37"/>
  <c r="D21" i="37"/>
  <c r="E78" i="37" s="1"/>
  <c r="Z20" i="37"/>
  <c r="AK20" i="37" s="1"/>
  <c r="Y20" i="37"/>
  <c r="AJ20" i="37" s="1"/>
  <c r="W20" i="37"/>
  <c r="T20" i="37"/>
  <c r="S20" i="37"/>
  <c r="AD20" i="37" s="1"/>
  <c r="AL20" i="37" s="1"/>
  <c r="R20" i="37"/>
  <c r="AC20" i="37" s="1"/>
  <c r="P20" i="37"/>
  <c r="U20" i="37" s="1"/>
  <c r="G20" i="37"/>
  <c r="D20" i="37"/>
  <c r="V19" i="37"/>
  <c r="U19" i="37"/>
  <c r="P19" i="37"/>
  <c r="Z19" i="37" s="1"/>
  <c r="G19" i="37"/>
  <c r="R19" i="37" s="1"/>
  <c r="AC19" i="37" s="1"/>
  <c r="D19" i="37"/>
  <c r="X18" i="37"/>
  <c r="W18" i="37"/>
  <c r="V18" i="37"/>
  <c r="U18" i="37"/>
  <c r="P18" i="37"/>
  <c r="Z18" i="37" s="1"/>
  <c r="G18" i="37"/>
  <c r="R18" i="37" s="1"/>
  <c r="AC18" i="37" s="1"/>
  <c r="D18" i="37"/>
  <c r="V17" i="37"/>
  <c r="T17" i="37"/>
  <c r="S17" i="37"/>
  <c r="P17" i="37"/>
  <c r="Z17" i="37" s="1"/>
  <c r="G17" i="37"/>
  <c r="R17" i="37" s="1"/>
  <c r="AC17" i="37" s="1"/>
  <c r="E17" i="37"/>
  <c r="D17" i="37"/>
  <c r="Z16" i="37"/>
  <c r="Y16" i="37"/>
  <c r="W16" i="37"/>
  <c r="U16" i="37"/>
  <c r="T16" i="37"/>
  <c r="AE16" i="37" s="1"/>
  <c r="S16" i="37"/>
  <c r="R16" i="37"/>
  <c r="AC16" i="37" s="1"/>
  <c r="P16" i="37"/>
  <c r="X16" i="37" s="1"/>
  <c r="G16" i="37"/>
  <c r="D16" i="37"/>
  <c r="R15" i="37"/>
  <c r="AC15" i="37" s="1"/>
  <c r="P15" i="37"/>
  <c r="Z15" i="37" s="1"/>
  <c r="G15" i="37"/>
  <c r="D15" i="37"/>
  <c r="P14" i="37"/>
  <c r="Z14" i="37" s="1"/>
  <c r="G14" i="37"/>
  <c r="R14" i="37" s="1"/>
  <c r="AC14" i="37" s="1"/>
  <c r="D14" i="37"/>
  <c r="R13" i="37"/>
  <c r="AC13" i="37" s="1"/>
  <c r="P13" i="37"/>
  <c r="Z13" i="37" s="1"/>
  <c r="G13" i="37"/>
  <c r="D13" i="37"/>
  <c r="R12" i="37"/>
  <c r="AC12" i="37" s="1"/>
  <c r="P12" i="37"/>
  <c r="Z12" i="37" s="1"/>
  <c r="G12" i="37"/>
  <c r="D12" i="37"/>
  <c r="P11" i="37"/>
  <c r="Z11" i="37" s="1"/>
  <c r="G11" i="37"/>
  <c r="R11" i="37" s="1"/>
  <c r="AC11" i="37" s="1"/>
  <c r="D11" i="37"/>
  <c r="R10" i="37"/>
  <c r="AC10" i="37" s="1"/>
  <c r="P10" i="37"/>
  <c r="Y10" i="37" s="1"/>
  <c r="G10" i="37"/>
  <c r="D10" i="37"/>
  <c r="R9" i="37"/>
  <c r="AC9" i="37" s="1"/>
  <c r="P9" i="37"/>
  <c r="Z9" i="37" s="1"/>
  <c r="G9" i="37"/>
  <c r="D9" i="37"/>
  <c r="P8" i="37"/>
  <c r="Z8" i="37" s="1"/>
  <c r="G8" i="37"/>
  <c r="R8" i="37" s="1"/>
  <c r="AC8" i="37" s="1"/>
  <c r="D8" i="37"/>
  <c r="E14" i="37" s="1"/>
  <c r="R7" i="37"/>
  <c r="AC7" i="37" s="1"/>
  <c r="P7" i="37"/>
  <c r="G7" i="37"/>
  <c r="D7" i="37"/>
  <c r="E77" i="37" s="1"/>
  <c r="AF4" i="37"/>
  <c r="Z4" i="37"/>
  <c r="AK4" i="37" s="1"/>
  <c r="Y4" i="37"/>
  <c r="AJ4" i="37" s="1"/>
  <c r="X4" i="37"/>
  <c r="AI4" i="37" s="1"/>
  <c r="W4" i="37"/>
  <c r="AH4" i="37" s="1"/>
  <c r="V4" i="37"/>
  <c r="AG4" i="37" s="1"/>
  <c r="U4" i="37"/>
  <c r="T4" i="37"/>
  <c r="AE4" i="37" s="1"/>
  <c r="S4" i="37"/>
  <c r="AD4" i="37" s="1"/>
  <c r="R4" i="37"/>
  <c r="AC4" i="37" s="1"/>
  <c r="B4" i="37"/>
  <c r="D2" i="37"/>
  <c r="AG24" i="37" l="1"/>
  <c r="AM10" i="38"/>
  <c r="AJ21" i="37"/>
  <c r="W19" i="37"/>
  <c r="Z21" i="37"/>
  <c r="AK21" i="37" s="1"/>
  <c r="AA22" i="37"/>
  <c r="AA23" i="37"/>
  <c r="AA24" i="37"/>
  <c r="AA25" i="37"/>
  <c r="AA26" i="37"/>
  <c r="AA27" i="37"/>
  <c r="AA28" i="37"/>
  <c r="AA29" i="37"/>
  <c r="AA30" i="37"/>
  <c r="AA31" i="37"/>
  <c r="AA32" i="37"/>
  <c r="X7" i="38"/>
  <c r="AA8" i="38"/>
  <c r="W13" i="38"/>
  <c r="Y22" i="38"/>
  <c r="V24" i="38"/>
  <c r="AB27" i="38"/>
  <c r="W29" i="38"/>
  <c r="T30" i="39"/>
  <c r="T32" i="39"/>
  <c r="Y9" i="40"/>
  <c r="T25" i="41"/>
  <c r="V26" i="41"/>
  <c r="X27" i="41"/>
  <c r="T31" i="41"/>
  <c r="V32" i="41"/>
  <c r="X33" i="41"/>
  <c r="U7" i="42"/>
  <c r="V8" i="42"/>
  <c r="X10" i="42"/>
  <c r="Z11" i="42"/>
  <c r="AA12" i="42"/>
  <c r="AK15" i="42"/>
  <c r="S24" i="42"/>
  <c r="AA24" i="42" s="1"/>
  <c r="U29" i="42"/>
  <c r="AI9" i="43"/>
  <c r="T10" i="43"/>
  <c r="T27" i="43"/>
  <c r="T33" i="43"/>
  <c r="V29" i="38"/>
  <c r="T18" i="37"/>
  <c r="Y7" i="38"/>
  <c r="AB8" i="38"/>
  <c r="U12" i="38"/>
  <c r="AC12" i="38" s="1"/>
  <c r="X13" i="38"/>
  <c r="W24" i="38"/>
  <c r="Y29" i="38"/>
  <c r="Z17" i="39"/>
  <c r="X28" i="39"/>
  <c r="X30" i="39"/>
  <c r="X32" i="39"/>
  <c r="U25" i="41"/>
  <c r="W26" i="41"/>
  <c r="Z27" i="41"/>
  <c r="AG30" i="41"/>
  <c r="U31" i="41"/>
  <c r="W32" i="41"/>
  <c r="Z33" i="41"/>
  <c r="W8" i="42"/>
  <c r="Z10" i="42"/>
  <c r="AA15" i="42"/>
  <c r="W29" i="42"/>
  <c r="AG23" i="37"/>
  <c r="AJ29" i="37"/>
  <c r="AM9" i="38"/>
  <c r="E83" i="37"/>
  <c r="AA7" i="38"/>
  <c r="AL7" i="38" s="1"/>
  <c r="U11" i="38"/>
  <c r="AC11" i="38" s="1"/>
  <c r="V12" i="38"/>
  <c r="Y13" i="38"/>
  <c r="Y24" i="38"/>
  <c r="V26" i="38"/>
  <c r="AB29" i="38"/>
  <c r="W31" i="38"/>
  <c r="E79" i="39"/>
  <c r="T24" i="41"/>
  <c r="AE24" i="41" s="1"/>
  <c r="V25" i="41"/>
  <c r="X26" i="41"/>
  <c r="AI26" i="41" s="1"/>
  <c r="T30" i="41"/>
  <c r="AE30" i="41" s="1"/>
  <c r="V31" i="41"/>
  <c r="X32" i="41"/>
  <c r="W7" i="42"/>
  <c r="X8" i="42"/>
  <c r="E22" i="42"/>
  <c r="W24" i="42"/>
  <c r="S26" i="42"/>
  <c r="AA26" i="42" s="1"/>
  <c r="U31" i="42"/>
  <c r="T9" i="43"/>
  <c r="Z10" i="43"/>
  <c r="V12" i="43"/>
  <c r="AE20" i="37"/>
  <c r="AJ27" i="37"/>
  <c r="AJ32" i="37"/>
  <c r="AF20" i="37"/>
  <c r="AB7" i="38"/>
  <c r="AM7" i="38" s="1"/>
  <c r="Z13" i="38"/>
  <c r="AB24" i="38"/>
  <c r="E78" i="39"/>
  <c r="E81" i="41"/>
  <c r="H83" i="41"/>
  <c r="E82" i="41"/>
  <c r="B82" i="41"/>
  <c r="S23" i="41"/>
  <c r="U24" i="41"/>
  <c r="W25" i="41"/>
  <c r="Z26" i="41"/>
  <c r="S29" i="41"/>
  <c r="U30" i="41"/>
  <c r="W31" i="41"/>
  <c r="Z32" i="41"/>
  <c r="X7" i="42"/>
  <c r="Z8" i="42"/>
  <c r="E32" i="42"/>
  <c r="S14" i="42"/>
  <c r="U26" i="42"/>
  <c r="W31" i="42"/>
  <c r="S33" i="42"/>
  <c r="AA33" i="42" s="1"/>
  <c r="U9" i="43"/>
  <c r="X12" i="43"/>
  <c r="U14" i="43"/>
  <c r="AD14" i="43" s="1"/>
  <c r="AL14" i="43" s="1"/>
  <c r="T19" i="43"/>
  <c r="T31" i="43"/>
  <c r="AG25" i="37"/>
  <c r="AF16" i="37"/>
  <c r="AG21" i="37"/>
  <c r="AH22" i="37"/>
  <c r="AH23" i="37"/>
  <c r="AH24" i="37"/>
  <c r="AH25" i="37"/>
  <c r="AH26" i="37"/>
  <c r="AH27" i="37"/>
  <c r="AH28" i="37"/>
  <c r="AH29" i="37"/>
  <c r="AH30" i="37"/>
  <c r="AH31" i="37"/>
  <c r="AH32" i="37"/>
  <c r="AH33" i="37"/>
  <c r="AK9" i="38"/>
  <c r="AG10" i="38"/>
  <c r="W11" i="38"/>
  <c r="X12" i="38"/>
  <c r="Y26" i="38"/>
  <c r="V28" i="38"/>
  <c r="AB31" i="38"/>
  <c r="W33" i="38"/>
  <c r="X22" i="39"/>
  <c r="T24" i="39"/>
  <c r="U7" i="40"/>
  <c r="AF7" i="40" s="1"/>
  <c r="E14" i="41"/>
  <c r="T23" i="41"/>
  <c r="V24" i="41"/>
  <c r="AG24" i="41" s="1"/>
  <c r="X25" i="41"/>
  <c r="T29" i="41"/>
  <c r="V30" i="41"/>
  <c r="X31" i="41"/>
  <c r="Z7" i="42"/>
  <c r="E20" i="42"/>
  <c r="S13" i="42"/>
  <c r="T14" i="42"/>
  <c r="AE14" i="42" s="1"/>
  <c r="W26" i="42"/>
  <c r="S28" i="42"/>
  <c r="AA28" i="42" s="1"/>
  <c r="U33" i="42"/>
  <c r="V9" i="43"/>
  <c r="V14" i="43"/>
  <c r="AI14" i="43" s="1"/>
  <c r="Y19" i="43"/>
  <c r="T25" i="43"/>
  <c r="W31" i="43"/>
  <c r="AD33" i="37"/>
  <c r="AL33" i="37" s="1"/>
  <c r="AE13" i="42"/>
  <c r="AI11" i="43"/>
  <c r="N34" i="43"/>
  <c r="C98" i="43"/>
  <c r="AG9" i="38"/>
  <c r="V30" i="38"/>
  <c r="T21" i="39"/>
  <c r="AF13" i="42"/>
  <c r="AE22" i="37"/>
  <c r="AE23" i="37"/>
  <c r="AE24" i="37"/>
  <c r="AE25" i="37"/>
  <c r="AE26" i="37"/>
  <c r="AE27" i="37"/>
  <c r="AE28" i="37"/>
  <c r="AE29" i="37"/>
  <c r="AE30" i="37"/>
  <c r="AE31" i="37"/>
  <c r="AE32" i="37"/>
  <c r="AE33" i="37"/>
  <c r="V16" i="37"/>
  <c r="U17" i="37"/>
  <c r="V20" i="37"/>
  <c r="AG20" i="37" s="1"/>
  <c r="T21" i="37"/>
  <c r="AE21" i="37" s="1"/>
  <c r="U22" i="37"/>
  <c r="AF22" i="37" s="1"/>
  <c r="U23" i="37"/>
  <c r="AF23" i="37" s="1"/>
  <c r="U24" i="37"/>
  <c r="AF24" i="37" s="1"/>
  <c r="U25" i="37"/>
  <c r="AF25" i="37" s="1"/>
  <c r="U26" i="37"/>
  <c r="AF26" i="37" s="1"/>
  <c r="U27" i="37"/>
  <c r="AF27" i="37" s="1"/>
  <c r="U28" i="37"/>
  <c r="AF28" i="37" s="1"/>
  <c r="U29" i="37"/>
  <c r="AF29" i="37" s="1"/>
  <c r="U30" i="37"/>
  <c r="AF30" i="37" s="1"/>
  <c r="U31" i="37"/>
  <c r="AF31" i="37" s="1"/>
  <c r="U32" i="37"/>
  <c r="AF32" i="37" s="1"/>
  <c r="U33" i="37"/>
  <c r="AF33" i="37" s="1"/>
  <c r="U8" i="38"/>
  <c r="AC8" i="38" s="1"/>
  <c r="W9" i="38"/>
  <c r="Y10" i="38"/>
  <c r="Z11" i="38"/>
  <c r="Y23" i="38"/>
  <c r="V25" i="38"/>
  <c r="AB28" i="38"/>
  <c r="W30" i="38"/>
  <c r="V16" i="39"/>
  <c r="U21" i="39"/>
  <c r="X29" i="39"/>
  <c r="X31" i="39"/>
  <c r="X33" i="39"/>
  <c r="T11" i="40"/>
  <c r="T21" i="40"/>
  <c r="W23" i="41"/>
  <c r="Z24" i="41"/>
  <c r="S27" i="41"/>
  <c r="AG27" i="41" s="1"/>
  <c r="S33" i="41"/>
  <c r="AG33" i="41" s="1"/>
  <c r="E33" i="42"/>
  <c r="S10" i="42"/>
  <c r="AA10" i="42" s="1"/>
  <c r="T11" i="42"/>
  <c r="U12" i="42"/>
  <c r="AF12" i="42" s="1"/>
  <c r="V13" i="42"/>
  <c r="S25" i="42"/>
  <c r="AA25" i="42" s="1"/>
  <c r="U30" i="42"/>
  <c r="V8" i="43"/>
  <c r="Z9" i="43"/>
  <c r="AK9" i="43" s="1"/>
  <c r="T11" i="43"/>
  <c r="U13" i="43"/>
  <c r="Z14" i="43"/>
  <c r="AG26" i="37"/>
  <c r="AG28" i="37"/>
  <c r="AG30" i="37"/>
  <c r="AG32" i="37"/>
  <c r="V8" i="38"/>
  <c r="AG8" i="38" s="1"/>
  <c r="AM12" i="38"/>
  <c r="W25" i="38"/>
  <c r="Y30" i="38"/>
  <c r="W21" i="39"/>
  <c r="Z27" i="39"/>
  <c r="T27" i="41"/>
  <c r="T33" i="41"/>
  <c r="T10" i="42"/>
  <c r="AH20" i="37"/>
  <c r="AG27" i="37"/>
  <c r="AG29" i="37"/>
  <c r="AG31" i="37"/>
  <c r="AG33" i="37"/>
  <c r="AL11" i="38"/>
  <c r="W17" i="37"/>
  <c r="X20" i="37"/>
  <c r="W21" i="37"/>
  <c r="AH21" i="37" s="1"/>
  <c r="X22" i="37"/>
  <c r="AI22" i="37" s="1"/>
  <c r="X23" i="37"/>
  <c r="AI23" i="37" s="1"/>
  <c r="X24" i="37"/>
  <c r="AI24" i="37" s="1"/>
  <c r="X25" i="37"/>
  <c r="AI25" i="37" s="1"/>
  <c r="X26" i="37"/>
  <c r="AI26" i="37" s="1"/>
  <c r="X27" i="37"/>
  <c r="AI27" i="37" s="1"/>
  <c r="X28" i="37"/>
  <c r="AI28" i="37" s="1"/>
  <c r="X29" i="37"/>
  <c r="AI29" i="37" s="1"/>
  <c r="X30" i="37"/>
  <c r="AI30" i="37" s="1"/>
  <c r="X31" i="37"/>
  <c r="AI31" i="37" s="1"/>
  <c r="X32" i="37"/>
  <c r="AI32" i="37" s="1"/>
  <c r="X33" i="37"/>
  <c r="AI33" i="37" s="1"/>
  <c r="W8" i="38"/>
  <c r="Y9" i="38"/>
  <c r="Y25" i="38"/>
  <c r="V27" i="38"/>
  <c r="AB30" i="38"/>
  <c r="W32" i="38"/>
  <c r="Z16" i="39"/>
  <c r="W19" i="39"/>
  <c r="X21" i="39"/>
  <c r="Z15" i="40"/>
  <c r="S26" i="41"/>
  <c r="AG26" i="41" s="1"/>
  <c r="U27" i="41"/>
  <c r="S32" i="41"/>
  <c r="AG32" i="41" s="1"/>
  <c r="U33" i="41"/>
  <c r="S8" i="42"/>
  <c r="AA8" i="42" s="1"/>
  <c r="U10" i="42"/>
  <c r="V11" i="42"/>
  <c r="W25" i="42"/>
  <c r="S27" i="42"/>
  <c r="AA27" i="42" s="1"/>
  <c r="Z8" i="43"/>
  <c r="Y11" i="43"/>
  <c r="X13" i="43"/>
  <c r="D89" i="48"/>
  <c r="AJ26" i="37"/>
  <c r="AJ31" i="37"/>
  <c r="Y21" i="39"/>
  <c r="AI22" i="41"/>
  <c r="AE32" i="41"/>
  <c r="AK14" i="42"/>
  <c r="Z11" i="43"/>
  <c r="AG22" i="37"/>
  <c r="AJ28" i="37"/>
  <c r="AG7" i="38"/>
  <c r="AK16" i="37"/>
  <c r="E79" i="40"/>
  <c r="S25" i="41"/>
  <c r="U26" i="41"/>
  <c r="W27" i="41"/>
  <c r="S31" i="41"/>
  <c r="U32" i="41"/>
  <c r="W33" i="41"/>
  <c r="U8" i="42"/>
  <c r="W10" i="42"/>
  <c r="X11" i="42"/>
  <c r="W27" i="42"/>
  <c r="S29" i="42"/>
  <c r="AA29" i="42" s="1"/>
  <c r="P21" i="43"/>
  <c r="H2" i="40"/>
  <c r="O3" i="2"/>
  <c r="H2" i="39"/>
  <c r="R3" i="2"/>
  <c r="H2" i="38"/>
  <c r="I3" i="2"/>
  <c r="H2" i="37"/>
  <c r="H2" i="42"/>
  <c r="M3" i="2"/>
  <c r="H2" i="41"/>
  <c r="L3" i="2"/>
  <c r="K3" i="2"/>
  <c r="H2" i="43"/>
  <c r="D91" i="48"/>
  <c r="D85" i="47"/>
  <c r="D90" i="48"/>
  <c r="D92" i="48"/>
  <c r="D94" i="48"/>
  <c r="D85" i="48"/>
  <c r="D87" i="48"/>
  <c r="D88" i="48" s="1"/>
  <c r="D89" i="47"/>
  <c r="D92" i="47"/>
  <c r="D91" i="47"/>
  <c r="D90" i="47"/>
  <c r="D94" i="47"/>
  <c r="D87" i="47"/>
  <c r="D88" i="47" s="1"/>
  <c r="D94" i="44"/>
  <c r="D87" i="44"/>
  <c r="D88" i="44" s="1"/>
  <c r="D85" i="44"/>
  <c r="D92" i="44"/>
  <c r="D89" i="44"/>
  <c r="D91" i="44"/>
  <c r="D90" i="44"/>
  <c r="T20" i="41"/>
  <c r="Y17" i="41"/>
  <c r="X21" i="41"/>
  <c r="Z16" i="41"/>
  <c r="Z18" i="41"/>
  <c r="S19" i="41"/>
  <c r="Z17" i="41"/>
  <c r="S21" i="41"/>
  <c r="U19" i="41"/>
  <c r="T19" i="41"/>
  <c r="T21" i="41"/>
  <c r="U21" i="41"/>
  <c r="V21" i="41"/>
  <c r="W21" i="41"/>
  <c r="Y21" i="41"/>
  <c r="Z21" i="41"/>
  <c r="U20" i="41"/>
  <c r="V20" i="41"/>
  <c r="E83" i="41"/>
  <c r="X20" i="41"/>
  <c r="T18" i="41"/>
  <c r="V18" i="41"/>
  <c r="W18" i="41"/>
  <c r="S18" i="41"/>
  <c r="S17" i="41"/>
  <c r="U17" i="41"/>
  <c r="V17" i="41"/>
  <c r="U23" i="42"/>
  <c r="S22" i="42"/>
  <c r="AA22" i="42" s="1"/>
  <c r="U22" i="42"/>
  <c r="W22" i="42"/>
  <c r="S23" i="42"/>
  <c r="AA23" i="42" s="1"/>
  <c r="V21" i="42"/>
  <c r="U21" i="42"/>
  <c r="T19" i="42"/>
  <c r="Y21" i="42"/>
  <c r="T21" i="42"/>
  <c r="W19" i="42"/>
  <c r="S19" i="42"/>
  <c r="Z21" i="42"/>
  <c r="S20" i="42"/>
  <c r="Y20" i="42"/>
  <c r="E83" i="42"/>
  <c r="X19" i="42"/>
  <c r="Y19" i="42"/>
  <c r="Z19" i="42"/>
  <c r="W18" i="42"/>
  <c r="V17" i="42"/>
  <c r="W17" i="42"/>
  <c r="X17" i="42"/>
  <c r="Z17" i="42"/>
  <c r="H82" i="42"/>
  <c r="U16" i="42"/>
  <c r="W21" i="38"/>
  <c r="E31" i="38"/>
  <c r="E17" i="38"/>
  <c r="E33" i="38"/>
  <c r="E78" i="38"/>
  <c r="V14" i="38"/>
  <c r="AG14" i="38" s="1"/>
  <c r="W14" i="38"/>
  <c r="X14" i="38"/>
  <c r="Z14" i="38"/>
  <c r="U14" i="38"/>
  <c r="AA14" i="38"/>
  <c r="Y14" i="38"/>
  <c r="AB13" i="38"/>
  <c r="U13" i="38"/>
  <c r="AL13" i="38" s="1"/>
  <c r="V13" i="38"/>
  <c r="AF13" i="38" s="1"/>
  <c r="AN13" i="38" s="1"/>
  <c r="AB15" i="38"/>
  <c r="U15" i="38"/>
  <c r="V15" i="38"/>
  <c r="W15" i="38"/>
  <c r="X15" i="38"/>
  <c r="Y15" i="38"/>
  <c r="Z15" i="38"/>
  <c r="U18" i="38"/>
  <c r="Y18" i="38"/>
  <c r="AA17" i="38"/>
  <c r="Z17" i="38"/>
  <c r="AB17" i="38"/>
  <c r="X21" i="38"/>
  <c r="AA20" i="38"/>
  <c r="X18" i="38"/>
  <c r="Y17" i="38"/>
  <c r="U21" i="38"/>
  <c r="V21" i="38"/>
  <c r="AA21" i="38"/>
  <c r="AB21" i="38"/>
  <c r="AB20" i="38"/>
  <c r="U20" i="38"/>
  <c r="W20" i="38"/>
  <c r="Z20" i="38"/>
  <c r="V19" i="38"/>
  <c r="Y19" i="38"/>
  <c r="X17" i="38"/>
  <c r="E83" i="38"/>
  <c r="H82" i="38"/>
  <c r="W17" i="38"/>
  <c r="T10" i="40"/>
  <c r="V10" i="40"/>
  <c r="X10" i="40"/>
  <c r="Y10" i="40"/>
  <c r="W8" i="40"/>
  <c r="W9" i="40"/>
  <c r="AH9" i="40" s="1"/>
  <c r="S15" i="40"/>
  <c r="X17" i="40"/>
  <c r="W26" i="40"/>
  <c r="T13" i="40"/>
  <c r="X15" i="40"/>
  <c r="W23" i="40"/>
  <c r="W13" i="40"/>
  <c r="Z13" i="40"/>
  <c r="S7" i="40"/>
  <c r="V11" i="40"/>
  <c r="Y18" i="40"/>
  <c r="T7" i="40"/>
  <c r="AE7" i="40" s="1"/>
  <c r="S10" i="40"/>
  <c r="AD10" i="40" s="1"/>
  <c r="AL10" i="40" s="1"/>
  <c r="X11" i="40"/>
  <c r="AI9" i="40"/>
  <c r="V7" i="40"/>
  <c r="S9" i="40"/>
  <c r="AA9" i="40" s="1"/>
  <c r="Z14" i="40"/>
  <c r="W32" i="40"/>
  <c r="X7" i="40"/>
  <c r="T9" i="40"/>
  <c r="T19" i="40"/>
  <c r="Y7" i="40"/>
  <c r="AG7" i="40" s="1"/>
  <c r="U9" i="40"/>
  <c r="AF9" i="40" s="1"/>
  <c r="V12" i="40"/>
  <c r="X19" i="40"/>
  <c r="W29" i="40"/>
  <c r="V9" i="40"/>
  <c r="Z10" i="40"/>
  <c r="V17" i="40"/>
  <c r="Y19" i="40"/>
  <c r="E14" i="40"/>
  <c r="E78" i="40"/>
  <c r="AD11" i="40"/>
  <c r="AL11" i="40" s="1"/>
  <c r="AA11" i="40"/>
  <c r="E83" i="40"/>
  <c r="Z9" i="40"/>
  <c r="AK9" i="40" s="1"/>
  <c r="W10" i="40"/>
  <c r="U11" i="40"/>
  <c r="S12" i="40"/>
  <c r="Y15" i="40"/>
  <c r="W17" i="40"/>
  <c r="T12" i="40"/>
  <c r="S8" i="40"/>
  <c r="W11" i="40"/>
  <c r="U12" i="40"/>
  <c r="S13" i="40"/>
  <c r="Z17" i="40"/>
  <c r="S21" i="40"/>
  <c r="W22" i="40"/>
  <c r="W25" i="40"/>
  <c r="W28" i="40"/>
  <c r="W31" i="40"/>
  <c r="U8" i="40"/>
  <c r="Y11" i="40"/>
  <c r="AE11" i="40" s="1"/>
  <c r="W12" i="40"/>
  <c r="U13" i="40"/>
  <c r="S14" i="40"/>
  <c r="AJ14" i="40" s="1"/>
  <c r="U21" i="40"/>
  <c r="V8" i="40"/>
  <c r="AD9" i="40"/>
  <c r="AL9" i="40" s="1"/>
  <c r="Z11" i="40"/>
  <c r="X12" i="40"/>
  <c r="V13" i="40"/>
  <c r="T14" i="40"/>
  <c r="V21" i="40"/>
  <c r="AE9" i="40"/>
  <c r="Y12" i="40"/>
  <c r="U14" i="40"/>
  <c r="X21" i="40"/>
  <c r="X8" i="40"/>
  <c r="X13" i="40"/>
  <c r="V14" i="40"/>
  <c r="T15" i="40"/>
  <c r="W18" i="40"/>
  <c r="Y21" i="40"/>
  <c r="AA7" i="40"/>
  <c r="Y8" i="40"/>
  <c r="AG9" i="40"/>
  <c r="W14" i="40"/>
  <c r="U15" i="40"/>
  <c r="X18" i="40"/>
  <c r="U20" i="40"/>
  <c r="Z21" i="40"/>
  <c r="X14" i="40"/>
  <c r="Y20" i="40"/>
  <c r="Z20" i="40"/>
  <c r="W24" i="40"/>
  <c r="W27" i="40"/>
  <c r="W30" i="40"/>
  <c r="W33" i="40"/>
  <c r="E77" i="40"/>
  <c r="E14" i="39"/>
  <c r="E77" i="39"/>
  <c r="AF16" i="39"/>
  <c r="AE16" i="39"/>
  <c r="AG16" i="39"/>
  <c r="U17" i="39"/>
  <c r="X25" i="39"/>
  <c r="W16" i="39"/>
  <c r="AH16" i="39" s="1"/>
  <c r="V17" i="39"/>
  <c r="Z25" i="39"/>
  <c r="T27" i="39"/>
  <c r="X16" i="39"/>
  <c r="AA16" i="39" s="1"/>
  <c r="X17" i="39"/>
  <c r="U19" i="39"/>
  <c r="S21" i="39"/>
  <c r="AH21" i="39" s="1"/>
  <c r="T22" i="39"/>
  <c r="X27" i="39"/>
  <c r="E83" i="39"/>
  <c r="T18" i="39"/>
  <c r="X26" i="39"/>
  <c r="AJ16" i="39"/>
  <c r="V18" i="39"/>
  <c r="V20" i="39"/>
  <c r="Z26" i="39"/>
  <c r="T28" i="39"/>
  <c r="AD16" i="39"/>
  <c r="Y18" i="39"/>
  <c r="Y20" i="39"/>
  <c r="Z28" i="39"/>
  <c r="S17" i="39"/>
  <c r="Z23" i="39"/>
  <c r="T25" i="39"/>
  <c r="E22" i="38"/>
  <c r="E25" i="38"/>
  <c r="E28" i="38"/>
  <c r="E77" i="38"/>
  <c r="E16" i="38"/>
  <c r="E24" i="38"/>
  <c r="E30" i="38"/>
  <c r="D96" i="38" s="1"/>
  <c r="E27" i="38"/>
  <c r="E23" i="38"/>
  <c r="D95" i="38" s="1"/>
  <c r="E26" i="38"/>
  <c r="E29" i="38"/>
  <c r="E32" i="38"/>
  <c r="E14" i="38"/>
  <c r="E79" i="38"/>
  <c r="E28" i="42"/>
  <c r="E25" i="42"/>
  <c r="E78" i="42"/>
  <c r="E14" i="42"/>
  <c r="E16" i="42"/>
  <c r="E18" i="42"/>
  <c r="E24" i="42"/>
  <c r="E27" i="42"/>
  <c r="E30" i="42"/>
  <c r="D96" i="42" s="1"/>
  <c r="E77" i="42"/>
  <c r="E31" i="42"/>
  <c r="E23" i="42"/>
  <c r="D95" i="42" s="1"/>
  <c r="E26" i="42"/>
  <c r="E29" i="42"/>
  <c r="E77" i="41"/>
  <c r="E79" i="41"/>
  <c r="AA8" i="43"/>
  <c r="U7" i="43"/>
  <c r="AD9" i="43"/>
  <c r="AL9" i="43" s="1"/>
  <c r="AK14" i="43"/>
  <c r="X15" i="43"/>
  <c r="V7" i="43"/>
  <c r="U8" i="43"/>
  <c r="AF8" i="43" s="1"/>
  <c r="AE9" i="43"/>
  <c r="S10" i="43"/>
  <c r="AI10" i="43" s="1"/>
  <c r="Y15" i="43"/>
  <c r="W17" i="43"/>
  <c r="T32" i="43"/>
  <c r="AF9" i="43"/>
  <c r="AA14" i="43"/>
  <c r="AD11" i="43"/>
  <c r="AL11" i="43" s="1"/>
  <c r="X7" i="43"/>
  <c r="AI7" i="43" s="1"/>
  <c r="AE11" i="43"/>
  <c r="S12" i="43"/>
  <c r="AG12" i="43" s="1"/>
  <c r="AH14" i="43"/>
  <c r="T30" i="43"/>
  <c r="W7" i="43"/>
  <c r="Z15" i="43"/>
  <c r="U10" i="43"/>
  <c r="AF10" i="43" s="1"/>
  <c r="Y7" i="43"/>
  <c r="X8" i="43"/>
  <c r="V10" i="43"/>
  <c r="U11" i="43"/>
  <c r="AF11" i="43" s="1"/>
  <c r="T12" i="43"/>
  <c r="AE12" i="43" s="1"/>
  <c r="S13" i="43"/>
  <c r="U21" i="43"/>
  <c r="T23" i="43"/>
  <c r="W30" i="43"/>
  <c r="Z7" i="43"/>
  <c r="Y8" i="43"/>
  <c r="AJ8" i="43" s="1"/>
  <c r="W10" i="43"/>
  <c r="V11" i="43"/>
  <c r="U12" i="43"/>
  <c r="T13" i="43"/>
  <c r="V21" i="43"/>
  <c r="W23" i="43"/>
  <c r="T28" i="43"/>
  <c r="W12" i="43"/>
  <c r="V13" i="43"/>
  <c r="AE14" i="43"/>
  <c r="S15" i="43"/>
  <c r="AH15" i="43" s="1"/>
  <c r="E83" i="43"/>
  <c r="S18" i="43"/>
  <c r="Z21" i="43"/>
  <c r="T26" i="43"/>
  <c r="AF14" i="43"/>
  <c r="T15" i="43"/>
  <c r="W18" i="43"/>
  <c r="U20" i="43"/>
  <c r="W26" i="43"/>
  <c r="U15" i="43"/>
  <c r="X18" i="43"/>
  <c r="Y20" i="43"/>
  <c r="T24" i="43"/>
  <c r="AH9" i="43"/>
  <c r="Y12" i="43"/>
  <c r="S7" i="43"/>
  <c r="AA11" i="43"/>
  <c r="Y13" i="43"/>
  <c r="AJ13" i="43" s="1"/>
  <c r="V15" i="43"/>
  <c r="Y18" i="43"/>
  <c r="Z20" i="43"/>
  <c r="W24" i="43"/>
  <c r="T29" i="43"/>
  <c r="T7" i="43"/>
  <c r="T22" i="43"/>
  <c r="W29" i="43"/>
  <c r="E78" i="43"/>
  <c r="E79" i="43"/>
  <c r="E77" i="43"/>
  <c r="E14" i="43"/>
  <c r="H83" i="43"/>
  <c r="S17" i="43"/>
  <c r="T18" i="43"/>
  <c r="U19" i="43"/>
  <c r="V20" i="43"/>
  <c r="W21" i="43"/>
  <c r="X22" i="43"/>
  <c r="X23" i="43"/>
  <c r="X24" i="43"/>
  <c r="X25" i="43"/>
  <c r="X26" i="43"/>
  <c r="X27" i="43"/>
  <c r="X28" i="43"/>
  <c r="X29" i="43"/>
  <c r="X30" i="43"/>
  <c r="X31" i="43"/>
  <c r="X32" i="43"/>
  <c r="X33" i="43"/>
  <c r="T17" i="43"/>
  <c r="U18" i="43"/>
  <c r="V19" i="43"/>
  <c r="W20" i="43"/>
  <c r="Y22" i="43"/>
  <c r="Y23" i="43"/>
  <c r="Y24" i="43"/>
  <c r="Y25" i="43"/>
  <c r="Y26" i="43"/>
  <c r="Y27" i="43"/>
  <c r="Y28" i="43"/>
  <c r="Y29" i="43"/>
  <c r="Y30" i="43"/>
  <c r="Y31" i="43"/>
  <c r="Y32" i="43"/>
  <c r="Y33" i="43"/>
  <c r="T16" i="43"/>
  <c r="U17" i="43"/>
  <c r="V18" i="43"/>
  <c r="W19" i="43"/>
  <c r="X20" i="43"/>
  <c r="Z22" i="43"/>
  <c r="Z23" i="43"/>
  <c r="Z24" i="43"/>
  <c r="Z25" i="43"/>
  <c r="Z26" i="43"/>
  <c r="Z27" i="43"/>
  <c r="Z28" i="43"/>
  <c r="Z29" i="43"/>
  <c r="Z30" i="43"/>
  <c r="Z31" i="43"/>
  <c r="Z32" i="43"/>
  <c r="Z33" i="43"/>
  <c r="AG8" i="43"/>
  <c r="AG9" i="43"/>
  <c r="AG11" i="43"/>
  <c r="AG14" i="43"/>
  <c r="U16" i="43"/>
  <c r="X19" i="43"/>
  <c r="E22" i="43"/>
  <c r="E23" i="43"/>
  <c r="D95" i="43" s="1"/>
  <c r="E24" i="43"/>
  <c r="E25" i="43"/>
  <c r="E26" i="43"/>
  <c r="E27" i="43"/>
  <c r="E28" i="43"/>
  <c r="E29" i="43"/>
  <c r="E30" i="43"/>
  <c r="D96" i="43" s="1"/>
  <c r="E31" i="43"/>
  <c r="E32" i="43"/>
  <c r="E33" i="43"/>
  <c r="B81" i="43"/>
  <c r="V16" i="43"/>
  <c r="E21" i="43"/>
  <c r="E81" i="43"/>
  <c r="W16" i="43"/>
  <c r="Z19" i="43"/>
  <c r="E20" i="43"/>
  <c r="H81" i="43"/>
  <c r="AJ9" i="43"/>
  <c r="AJ10" i="43"/>
  <c r="AJ11" i="43"/>
  <c r="AJ12" i="43"/>
  <c r="AJ14" i="43"/>
  <c r="X16" i="43"/>
  <c r="E19" i="43"/>
  <c r="Y16" i="43"/>
  <c r="E18" i="43"/>
  <c r="S22" i="43"/>
  <c r="S23" i="43"/>
  <c r="AE23" i="43" s="1"/>
  <c r="S24" i="43"/>
  <c r="S25" i="43"/>
  <c r="AE25" i="43" s="1"/>
  <c r="S26" i="43"/>
  <c r="AG26" i="43" s="1"/>
  <c r="S27" i="43"/>
  <c r="AE27" i="43" s="1"/>
  <c r="S28" i="43"/>
  <c r="AG28" i="43" s="1"/>
  <c r="S29" i="43"/>
  <c r="S30" i="43"/>
  <c r="AE30" i="43" s="1"/>
  <c r="S31" i="43"/>
  <c r="S32" i="43"/>
  <c r="S33" i="43"/>
  <c r="E82" i="43"/>
  <c r="Z16" i="43"/>
  <c r="E17" i="43"/>
  <c r="H82" i="43"/>
  <c r="E16" i="43"/>
  <c r="S20" i="43"/>
  <c r="U22" i="43"/>
  <c r="U23" i="43"/>
  <c r="U24" i="43"/>
  <c r="U25" i="43"/>
  <c r="U26" i="43"/>
  <c r="U27" i="43"/>
  <c r="U28" i="43"/>
  <c r="U29" i="43"/>
  <c r="U30" i="43"/>
  <c r="U31" i="43"/>
  <c r="U32" i="43"/>
  <c r="U33" i="43"/>
  <c r="B83" i="43"/>
  <c r="E8" i="43"/>
  <c r="E9" i="43"/>
  <c r="E10" i="43"/>
  <c r="E11" i="43"/>
  <c r="E12" i="43"/>
  <c r="E13" i="43"/>
  <c r="E15" i="43"/>
  <c r="AJ12" i="42"/>
  <c r="AH12" i="42"/>
  <c r="AG12" i="42"/>
  <c r="AJ9" i="42"/>
  <c r="AH9" i="42"/>
  <c r="AG9" i="42"/>
  <c r="AD10" i="42"/>
  <c r="AL10" i="42" s="1"/>
  <c r="AE11" i="42"/>
  <c r="AD11" i="42"/>
  <c r="AL11" i="42" s="1"/>
  <c r="AJ8" i="42"/>
  <c r="AH8" i="42"/>
  <c r="AG8" i="42"/>
  <c r="AD9" i="42"/>
  <c r="AL9" i="42" s="1"/>
  <c r="AE10" i="42"/>
  <c r="AF11" i="42"/>
  <c r="AD8" i="42"/>
  <c r="AL8" i="42" s="1"/>
  <c r="AE9" i="42"/>
  <c r="AF10" i="42"/>
  <c r="AI13" i="42"/>
  <c r="AE8" i="42"/>
  <c r="AF9" i="42"/>
  <c r="AI12" i="42"/>
  <c r="AK13" i="42"/>
  <c r="AE7" i="42"/>
  <c r="AF8" i="42"/>
  <c r="AI11" i="42"/>
  <c r="AK12" i="42"/>
  <c r="AI10" i="42"/>
  <c r="AK11" i="42"/>
  <c r="AI9" i="42"/>
  <c r="AK10" i="42"/>
  <c r="AJ11" i="42"/>
  <c r="AH11" i="42"/>
  <c r="AG11" i="42"/>
  <c r="AJ10" i="42"/>
  <c r="AH10" i="42"/>
  <c r="AG10" i="42"/>
  <c r="AK9" i="42"/>
  <c r="AK8" i="42"/>
  <c r="AJ13" i="42"/>
  <c r="AH13" i="42"/>
  <c r="AG13" i="42"/>
  <c r="AH29" i="42"/>
  <c r="U20" i="42"/>
  <c r="H83" i="42"/>
  <c r="AD14" i="42"/>
  <c r="AL14" i="42" s="1"/>
  <c r="S17" i="42"/>
  <c r="T18" i="42"/>
  <c r="U19" i="42"/>
  <c r="V20" i="42"/>
  <c r="W21" i="42"/>
  <c r="X22" i="42"/>
  <c r="X23" i="42"/>
  <c r="X24" i="42"/>
  <c r="X25" i="42"/>
  <c r="X26" i="42"/>
  <c r="X27" i="42"/>
  <c r="X28" i="42"/>
  <c r="X29" i="42"/>
  <c r="X30" i="42"/>
  <c r="X31" i="42"/>
  <c r="X32" i="42"/>
  <c r="X33" i="42"/>
  <c r="S18" i="42"/>
  <c r="S16" i="42"/>
  <c r="T17" i="42"/>
  <c r="U18" i="42"/>
  <c r="W20" i="42"/>
  <c r="X21" i="42"/>
  <c r="Y22" i="42"/>
  <c r="AJ22" i="42" s="1"/>
  <c r="Y23" i="42"/>
  <c r="AJ23" i="42" s="1"/>
  <c r="Y24" i="42"/>
  <c r="AJ24" i="42" s="1"/>
  <c r="Y25" i="42"/>
  <c r="AG25" i="42" s="1"/>
  <c r="Y26" i="42"/>
  <c r="AJ26" i="42" s="1"/>
  <c r="Y27" i="42"/>
  <c r="AJ27" i="42" s="1"/>
  <c r="Y28" i="42"/>
  <c r="AJ28" i="42" s="1"/>
  <c r="Y29" i="42"/>
  <c r="AJ29" i="42" s="1"/>
  <c r="Y30" i="42"/>
  <c r="AJ30" i="42" s="1"/>
  <c r="Y31" i="42"/>
  <c r="AJ31" i="42" s="1"/>
  <c r="Y32" i="42"/>
  <c r="AJ32" i="42" s="1"/>
  <c r="Y33" i="42"/>
  <c r="AJ33" i="42" s="1"/>
  <c r="T16" i="42"/>
  <c r="U17" i="42"/>
  <c r="V18" i="42"/>
  <c r="X20" i="42"/>
  <c r="Z22" i="42"/>
  <c r="Z23" i="42"/>
  <c r="Z24" i="42"/>
  <c r="AK24" i="42" s="1"/>
  <c r="Z25" i="42"/>
  <c r="Z26" i="42"/>
  <c r="AK26" i="42" s="1"/>
  <c r="Z27" i="42"/>
  <c r="Z28" i="42"/>
  <c r="Z29" i="42"/>
  <c r="Z30" i="42"/>
  <c r="Z31" i="42"/>
  <c r="Z32" i="42"/>
  <c r="Z33" i="42"/>
  <c r="B81" i="42"/>
  <c r="V16" i="42"/>
  <c r="X18" i="42"/>
  <c r="Z20" i="42"/>
  <c r="E21" i="42"/>
  <c r="C75" i="42" s="1"/>
  <c r="E81" i="42"/>
  <c r="W16" i="42"/>
  <c r="Y18" i="42"/>
  <c r="H81" i="42"/>
  <c r="X16" i="42"/>
  <c r="E19" i="42"/>
  <c r="B82" i="42"/>
  <c r="Y16" i="42"/>
  <c r="E82" i="42"/>
  <c r="Y7" i="42"/>
  <c r="AF7" i="42" s="1"/>
  <c r="Z16" i="42"/>
  <c r="E17" i="42"/>
  <c r="T22" i="42"/>
  <c r="T23" i="42"/>
  <c r="T24" i="42"/>
  <c r="AE24" i="42" s="1"/>
  <c r="T25" i="42"/>
  <c r="AE25" i="42" s="1"/>
  <c r="T26" i="42"/>
  <c r="AE26" i="42" s="1"/>
  <c r="T27" i="42"/>
  <c r="AE27" i="42" s="1"/>
  <c r="T28" i="42"/>
  <c r="AE28" i="42" s="1"/>
  <c r="T29" i="42"/>
  <c r="T30" i="42"/>
  <c r="T31" i="42"/>
  <c r="T32" i="42"/>
  <c r="T33" i="42"/>
  <c r="B83" i="42"/>
  <c r="E8" i="42"/>
  <c r="E9" i="42"/>
  <c r="E10" i="42"/>
  <c r="E11" i="42"/>
  <c r="E12" i="42"/>
  <c r="E13" i="42"/>
  <c r="E15" i="42"/>
  <c r="AE22" i="41"/>
  <c r="AJ27" i="41"/>
  <c r="AK27" i="41"/>
  <c r="AE28" i="41"/>
  <c r="AJ33" i="41"/>
  <c r="AK33" i="41"/>
  <c r="AK29" i="41"/>
  <c r="AJ29" i="41"/>
  <c r="AH23" i="41"/>
  <c r="AH29" i="41"/>
  <c r="AI23" i="41"/>
  <c r="AJ26" i="41"/>
  <c r="AK26" i="41"/>
  <c r="AE27" i="41"/>
  <c r="AI29" i="41"/>
  <c r="AK32" i="41"/>
  <c r="AJ32" i="41"/>
  <c r="AE33" i="41"/>
  <c r="AK23" i="41"/>
  <c r="AJ23" i="41"/>
  <c r="AH22" i="41"/>
  <c r="AH28" i="41"/>
  <c r="AK25" i="41"/>
  <c r="AJ25" i="41"/>
  <c r="AI28" i="41"/>
  <c r="AK31" i="41"/>
  <c r="AJ31" i="41"/>
  <c r="AK9" i="41"/>
  <c r="AG25" i="41"/>
  <c r="AH27" i="41"/>
  <c r="AG31" i="41"/>
  <c r="AH33" i="41"/>
  <c r="AJ24" i="41"/>
  <c r="AK24" i="41"/>
  <c r="AE25" i="41"/>
  <c r="AI27" i="41"/>
  <c r="AJ30" i="41"/>
  <c r="AK30" i="41"/>
  <c r="AE31" i="41"/>
  <c r="AI33" i="41"/>
  <c r="AG23" i="41"/>
  <c r="AG29" i="41"/>
  <c r="AJ22" i="41"/>
  <c r="AK22" i="41"/>
  <c r="AE23" i="41"/>
  <c r="AI25" i="41"/>
  <c r="AJ28" i="41"/>
  <c r="AK28" i="41"/>
  <c r="AE29" i="41"/>
  <c r="AI31" i="41"/>
  <c r="S16" i="41"/>
  <c r="T17" i="41"/>
  <c r="U18" i="41"/>
  <c r="V19" i="41"/>
  <c r="W20" i="41"/>
  <c r="S7" i="41"/>
  <c r="S8" i="41"/>
  <c r="S9" i="41"/>
  <c r="S10" i="41"/>
  <c r="S11" i="41"/>
  <c r="S12" i="41"/>
  <c r="S13" i="41"/>
  <c r="S14" i="41"/>
  <c r="S15" i="41"/>
  <c r="T16" i="41"/>
  <c r="W19" i="41"/>
  <c r="T7" i="41"/>
  <c r="AE7" i="41" s="1"/>
  <c r="T8" i="41"/>
  <c r="AE8" i="41" s="1"/>
  <c r="T9" i="41"/>
  <c r="T10" i="41"/>
  <c r="T11" i="41"/>
  <c r="T12" i="41"/>
  <c r="T13" i="41"/>
  <c r="T14" i="41"/>
  <c r="T15" i="41"/>
  <c r="U16" i="41"/>
  <c r="X19" i="41"/>
  <c r="Y20" i="41"/>
  <c r="E22" i="41"/>
  <c r="AA22" i="41"/>
  <c r="E23" i="41"/>
  <c r="D95" i="41" s="1"/>
  <c r="AA23" i="41"/>
  <c r="E24" i="41"/>
  <c r="AA24" i="41"/>
  <c r="E25" i="41"/>
  <c r="AA25" i="41"/>
  <c r="E26" i="41"/>
  <c r="AA26" i="41"/>
  <c r="E27" i="41"/>
  <c r="AA27" i="41"/>
  <c r="E28" i="41"/>
  <c r="AA28" i="41"/>
  <c r="E29" i="41"/>
  <c r="AA29" i="41"/>
  <c r="E30" i="41"/>
  <c r="D96" i="41" s="1"/>
  <c r="AA30" i="41"/>
  <c r="E31" i="41"/>
  <c r="AA31" i="41"/>
  <c r="E32" i="41"/>
  <c r="AA32" i="41"/>
  <c r="E33" i="41"/>
  <c r="AA33" i="41"/>
  <c r="B81" i="41"/>
  <c r="U7" i="41"/>
  <c r="U8" i="41"/>
  <c r="U9" i="41"/>
  <c r="U10" i="41"/>
  <c r="U11" i="41"/>
  <c r="U12" i="41"/>
  <c r="U13" i="41"/>
  <c r="U14" i="41"/>
  <c r="U15" i="41"/>
  <c r="V16" i="41"/>
  <c r="W17" i="41"/>
  <c r="X18" i="41"/>
  <c r="Y19" i="41"/>
  <c r="Z20" i="41"/>
  <c r="E21" i="41"/>
  <c r="V7" i="41"/>
  <c r="V8" i="41"/>
  <c r="V9" i="41"/>
  <c r="V10" i="41"/>
  <c r="V11" i="41"/>
  <c r="AG11" i="41" s="1"/>
  <c r="V12" i="41"/>
  <c r="V13" i="41"/>
  <c r="V14" i="41"/>
  <c r="V15" i="41"/>
  <c r="W16" i="41"/>
  <c r="X17" i="41"/>
  <c r="Y18" i="41"/>
  <c r="Z19" i="41"/>
  <c r="E20" i="41"/>
  <c r="AD22" i="41"/>
  <c r="AL22" i="41" s="1"/>
  <c r="AD23" i="41"/>
  <c r="AL23" i="41" s="1"/>
  <c r="AD24" i="41"/>
  <c r="AL24" i="41" s="1"/>
  <c r="AD25" i="41"/>
  <c r="AL25" i="41" s="1"/>
  <c r="AD26" i="41"/>
  <c r="AL26" i="41" s="1"/>
  <c r="AD27" i="41"/>
  <c r="AL27" i="41" s="1"/>
  <c r="AD28" i="41"/>
  <c r="AL28" i="41" s="1"/>
  <c r="AD29" i="41"/>
  <c r="AL29" i="41" s="1"/>
  <c r="AD30" i="41"/>
  <c r="AL30" i="41" s="1"/>
  <c r="AD31" i="41"/>
  <c r="AL31" i="41" s="1"/>
  <c r="AD32" i="41"/>
  <c r="AL32" i="41" s="1"/>
  <c r="AD33" i="41"/>
  <c r="AL33" i="41" s="1"/>
  <c r="H81" i="41"/>
  <c r="W7" i="41"/>
  <c r="W8" i="41"/>
  <c r="AH8" i="41" s="1"/>
  <c r="W9" i="41"/>
  <c r="AH9" i="41" s="1"/>
  <c r="W10" i="41"/>
  <c r="W11" i="41"/>
  <c r="W12" i="41"/>
  <c r="W13" i="41"/>
  <c r="W14" i="41"/>
  <c r="W15" i="41"/>
  <c r="X16" i="41"/>
  <c r="E19" i="41"/>
  <c r="X7" i="41"/>
  <c r="X8" i="41"/>
  <c r="X9" i="41"/>
  <c r="AI9" i="41" s="1"/>
  <c r="X10" i="41"/>
  <c r="X11" i="41"/>
  <c r="X12" i="41"/>
  <c r="X13" i="41"/>
  <c r="X14" i="41"/>
  <c r="X15" i="41"/>
  <c r="Y16" i="41"/>
  <c r="E18" i="41"/>
  <c r="AF22" i="41"/>
  <c r="AF23" i="41"/>
  <c r="AF24" i="41"/>
  <c r="AF25" i="41"/>
  <c r="AF26" i="41"/>
  <c r="AF27" i="41"/>
  <c r="AF28" i="41"/>
  <c r="AF29" i="41"/>
  <c r="AF30" i="41"/>
  <c r="AF31" i="41"/>
  <c r="AF32" i="41"/>
  <c r="AF33" i="41"/>
  <c r="Y7" i="41"/>
  <c r="Y8" i="41"/>
  <c r="AJ8" i="41" s="1"/>
  <c r="Y9" i="41"/>
  <c r="AJ9" i="41" s="1"/>
  <c r="Y10" i="41"/>
  <c r="AJ10" i="41" s="1"/>
  <c r="Y11" i="41"/>
  <c r="AJ11" i="41" s="1"/>
  <c r="Y12" i="41"/>
  <c r="AJ12" i="41" s="1"/>
  <c r="Y13" i="41"/>
  <c r="AJ13" i="41" s="1"/>
  <c r="Y14" i="41"/>
  <c r="AJ14" i="41" s="1"/>
  <c r="Y15" i="41"/>
  <c r="AJ15" i="41" s="1"/>
  <c r="E17" i="41"/>
  <c r="H82" i="41"/>
  <c r="Z7" i="41"/>
  <c r="E16" i="41"/>
  <c r="S20" i="41"/>
  <c r="E8" i="41"/>
  <c r="E9" i="41"/>
  <c r="E10" i="41"/>
  <c r="E11" i="41"/>
  <c r="E12" i="41"/>
  <c r="E13" i="41"/>
  <c r="E15" i="41"/>
  <c r="H83" i="40"/>
  <c r="S17" i="40"/>
  <c r="T18" i="40"/>
  <c r="U19" i="40"/>
  <c r="V20" i="40"/>
  <c r="X22" i="40"/>
  <c r="X23" i="40"/>
  <c r="X24" i="40"/>
  <c r="X25" i="40"/>
  <c r="X26" i="40"/>
  <c r="X27" i="40"/>
  <c r="X28" i="40"/>
  <c r="X29" i="40"/>
  <c r="X30" i="40"/>
  <c r="X31" i="40"/>
  <c r="X32" i="40"/>
  <c r="X33" i="40"/>
  <c r="S16" i="40"/>
  <c r="T17" i="40"/>
  <c r="U18" i="40"/>
  <c r="V19" i="40"/>
  <c r="W20" i="40"/>
  <c r="Y22" i="40"/>
  <c r="Y23" i="40"/>
  <c r="Y24" i="40"/>
  <c r="Y25" i="40"/>
  <c r="Y26" i="40"/>
  <c r="Y27" i="40"/>
  <c r="Y28" i="40"/>
  <c r="Y29" i="40"/>
  <c r="Y30" i="40"/>
  <c r="Y31" i="40"/>
  <c r="Y32" i="40"/>
  <c r="Y33" i="40"/>
  <c r="T16" i="40"/>
  <c r="U17" i="40"/>
  <c r="V18" i="40"/>
  <c r="W19" i="40"/>
  <c r="X20" i="40"/>
  <c r="Z22" i="40"/>
  <c r="Z23" i="40"/>
  <c r="Z24" i="40"/>
  <c r="Z25" i="40"/>
  <c r="Z26" i="40"/>
  <c r="Z27" i="40"/>
  <c r="Z28" i="40"/>
  <c r="Z29" i="40"/>
  <c r="Z30" i="40"/>
  <c r="Z31" i="40"/>
  <c r="Z32" i="40"/>
  <c r="Z33" i="40"/>
  <c r="U16" i="40"/>
  <c r="E22" i="40"/>
  <c r="E23" i="40"/>
  <c r="D95" i="40" s="1"/>
  <c r="E24" i="40"/>
  <c r="E25" i="40"/>
  <c r="E26" i="40"/>
  <c r="E27" i="40"/>
  <c r="E28" i="40"/>
  <c r="E29" i="40"/>
  <c r="E30" i="40"/>
  <c r="D96" i="40" s="1"/>
  <c r="E31" i="40"/>
  <c r="E32" i="40"/>
  <c r="E33" i="40"/>
  <c r="B81" i="40"/>
  <c r="V16" i="40"/>
  <c r="E21" i="40"/>
  <c r="E81" i="40"/>
  <c r="W16" i="40"/>
  <c r="Z19" i="40"/>
  <c r="E20" i="40"/>
  <c r="H81" i="40"/>
  <c r="W7" i="40"/>
  <c r="AH7" i="40" s="1"/>
  <c r="AJ10" i="40"/>
  <c r="AJ12" i="40"/>
  <c r="X16" i="40"/>
  <c r="E19" i="40"/>
  <c r="B82" i="40"/>
  <c r="Y16" i="40"/>
  <c r="E18" i="40"/>
  <c r="S22" i="40"/>
  <c r="S23" i="40"/>
  <c r="AG23" i="40" s="1"/>
  <c r="S24" i="40"/>
  <c r="S25" i="40"/>
  <c r="S26" i="40"/>
  <c r="S27" i="40"/>
  <c r="S28" i="40"/>
  <c r="S29" i="40"/>
  <c r="S30" i="40"/>
  <c r="S31" i="40"/>
  <c r="S32" i="40"/>
  <c r="S33" i="40"/>
  <c r="E82" i="40"/>
  <c r="E17" i="40"/>
  <c r="T22" i="40"/>
  <c r="AE22" i="40" s="1"/>
  <c r="T23" i="40"/>
  <c r="T24" i="40"/>
  <c r="T25" i="40"/>
  <c r="T26" i="40"/>
  <c r="T27" i="40"/>
  <c r="T28" i="40"/>
  <c r="T29" i="40"/>
  <c r="T30" i="40"/>
  <c r="T31" i="40"/>
  <c r="T32" i="40"/>
  <c r="T33" i="40"/>
  <c r="H82" i="40"/>
  <c r="E16" i="40"/>
  <c r="S20" i="40"/>
  <c r="U22" i="40"/>
  <c r="U23" i="40"/>
  <c r="U24" i="40"/>
  <c r="U25" i="40"/>
  <c r="U26" i="40"/>
  <c r="U27" i="40"/>
  <c r="U28" i="40"/>
  <c r="U29" i="40"/>
  <c r="U30" i="40"/>
  <c r="U31" i="40"/>
  <c r="U32" i="40"/>
  <c r="AF32" i="40" s="1"/>
  <c r="U33" i="40"/>
  <c r="B83" i="40"/>
  <c r="E8" i="40"/>
  <c r="E9" i="40"/>
  <c r="E10" i="40"/>
  <c r="E11" i="40"/>
  <c r="E12" i="40"/>
  <c r="E13" i="40"/>
  <c r="E15" i="40"/>
  <c r="AH18" i="39"/>
  <c r="AG25" i="39"/>
  <c r="AE25" i="39"/>
  <c r="S18" i="39"/>
  <c r="T19" i="39"/>
  <c r="U20" i="39"/>
  <c r="W22" i="39"/>
  <c r="W23" i="39"/>
  <c r="W24" i="39"/>
  <c r="W25" i="39"/>
  <c r="W26" i="39"/>
  <c r="W27" i="39"/>
  <c r="AH27" i="39" s="1"/>
  <c r="W28" i="39"/>
  <c r="W29" i="39"/>
  <c r="W30" i="39"/>
  <c r="W31" i="39"/>
  <c r="W32" i="39"/>
  <c r="W33" i="39"/>
  <c r="H83" i="39"/>
  <c r="T17" i="39"/>
  <c r="U18" i="39"/>
  <c r="V19" i="39"/>
  <c r="W20" i="39"/>
  <c r="Y22" i="39"/>
  <c r="AJ22" i="39" s="1"/>
  <c r="Y23" i="39"/>
  <c r="AJ23" i="39" s="1"/>
  <c r="Y24" i="39"/>
  <c r="Y25" i="39"/>
  <c r="Y26" i="39"/>
  <c r="AI26" i="39" s="1"/>
  <c r="Y27" i="39"/>
  <c r="Y28" i="39"/>
  <c r="Y29" i="39"/>
  <c r="Y30" i="39"/>
  <c r="Y31" i="39"/>
  <c r="Y32" i="39"/>
  <c r="Y33" i="39"/>
  <c r="S7" i="39"/>
  <c r="S8" i="39"/>
  <c r="S9" i="39"/>
  <c r="S10" i="39"/>
  <c r="AK10" i="39" s="1"/>
  <c r="S11" i="39"/>
  <c r="S12" i="39"/>
  <c r="S13" i="39"/>
  <c r="S14" i="39"/>
  <c r="S15" i="39"/>
  <c r="Z29" i="39"/>
  <c r="Z30" i="39"/>
  <c r="Z31" i="39"/>
  <c r="Z32" i="39"/>
  <c r="AK32" i="39" s="1"/>
  <c r="Z33" i="39"/>
  <c r="T7" i="39"/>
  <c r="T8" i="39"/>
  <c r="T9" i="39"/>
  <c r="T10" i="39"/>
  <c r="T11" i="39"/>
  <c r="T12" i="39"/>
  <c r="T13" i="39"/>
  <c r="T14" i="39"/>
  <c r="T15" i="39"/>
  <c r="X19" i="39"/>
  <c r="E22" i="39"/>
  <c r="E23" i="39"/>
  <c r="D95" i="39" s="1"/>
  <c r="E24" i="39"/>
  <c r="E25" i="39"/>
  <c r="E26" i="39"/>
  <c r="E27" i="39"/>
  <c r="E28" i="39"/>
  <c r="E29" i="39"/>
  <c r="E30" i="39"/>
  <c r="D96" i="39" s="1"/>
  <c r="E31" i="39"/>
  <c r="E32" i="39"/>
  <c r="E33" i="39"/>
  <c r="B81" i="39"/>
  <c r="U7" i="39"/>
  <c r="U8" i="39"/>
  <c r="U9" i="39"/>
  <c r="U10" i="39"/>
  <c r="AF10" i="39" s="1"/>
  <c r="U11" i="39"/>
  <c r="U12" i="39"/>
  <c r="U13" i="39"/>
  <c r="U14" i="39"/>
  <c r="U15" i="39"/>
  <c r="W17" i="39"/>
  <c r="AH17" i="39" s="1"/>
  <c r="X18" i="39"/>
  <c r="Y19" i="39"/>
  <c r="AJ19" i="39" s="1"/>
  <c r="Z20" i="39"/>
  <c r="AK20" i="39" s="1"/>
  <c r="E21" i="39"/>
  <c r="AA21" i="39"/>
  <c r="E81" i="39"/>
  <c r="V7" i="39"/>
  <c r="V8" i="39"/>
  <c r="V9" i="39"/>
  <c r="V10" i="39"/>
  <c r="V11" i="39"/>
  <c r="V12" i="39"/>
  <c r="V13" i="39"/>
  <c r="V14" i="39"/>
  <c r="V15" i="39"/>
  <c r="Z19" i="39"/>
  <c r="E20" i="39"/>
  <c r="H81" i="39"/>
  <c r="W7" i="39"/>
  <c r="W8" i="39"/>
  <c r="W9" i="39"/>
  <c r="W10" i="39"/>
  <c r="W11" i="39"/>
  <c r="W12" i="39"/>
  <c r="W13" i="39"/>
  <c r="W14" i="39"/>
  <c r="W15" i="39"/>
  <c r="E19" i="39"/>
  <c r="AD21" i="39"/>
  <c r="B82" i="39"/>
  <c r="X7" i="39"/>
  <c r="X8" i="39"/>
  <c r="X9" i="39"/>
  <c r="X10" i="39"/>
  <c r="X11" i="39"/>
  <c r="X12" i="39"/>
  <c r="X13" i="39"/>
  <c r="X14" i="39"/>
  <c r="X15" i="39"/>
  <c r="E18" i="39"/>
  <c r="AE21" i="39"/>
  <c r="S22" i="39"/>
  <c r="S23" i="39"/>
  <c r="S24" i="39"/>
  <c r="S25" i="39"/>
  <c r="S26" i="39"/>
  <c r="S27" i="39"/>
  <c r="AG27" i="39" s="1"/>
  <c r="S28" i="39"/>
  <c r="S29" i="39"/>
  <c r="AI29" i="39" s="1"/>
  <c r="S30" i="39"/>
  <c r="AE30" i="39" s="1"/>
  <c r="S31" i="39"/>
  <c r="S32" i="39"/>
  <c r="AG32" i="39" s="1"/>
  <c r="S33" i="39"/>
  <c r="AE33" i="39" s="1"/>
  <c r="E82" i="39"/>
  <c r="Y7" i="39"/>
  <c r="Y8" i="39"/>
  <c r="Y9" i="39"/>
  <c r="Y10" i="39"/>
  <c r="Y11" i="39"/>
  <c r="AJ11" i="39" s="1"/>
  <c r="Y12" i="39"/>
  <c r="Y13" i="39"/>
  <c r="AJ13" i="39" s="1"/>
  <c r="Y14" i="39"/>
  <c r="AJ14" i="39" s="1"/>
  <c r="Y15" i="39"/>
  <c r="E17" i="39"/>
  <c r="AA17" i="39"/>
  <c r="H82" i="39"/>
  <c r="Z7" i="39"/>
  <c r="E16" i="39"/>
  <c r="S20" i="39"/>
  <c r="U22" i="39"/>
  <c r="U23" i="39"/>
  <c r="U24" i="39"/>
  <c r="U25" i="39"/>
  <c r="AF25" i="39" s="1"/>
  <c r="U26" i="39"/>
  <c r="AF26" i="39" s="1"/>
  <c r="U27" i="39"/>
  <c r="U28" i="39"/>
  <c r="U29" i="39"/>
  <c r="U30" i="39"/>
  <c r="U31" i="39"/>
  <c r="U32" i="39"/>
  <c r="U33" i="39"/>
  <c r="B83" i="39"/>
  <c r="E8" i="39"/>
  <c r="E9" i="39"/>
  <c r="E10" i="39"/>
  <c r="E11" i="39"/>
  <c r="E12" i="39"/>
  <c r="E13" i="39"/>
  <c r="E15" i="39"/>
  <c r="AI27" i="38"/>
  <c r="H83" i="38"/>
  <c r="AF7" i="38"/>
  <c r="AN7" i="38" s="1"/>
  <c r="AF8" i="38"/>
  <c r="AN8" i="38" s="1"/>
  <c r="AF9" i="38"/>
  <c r="AN9" i="38" s="1"/>
  <c r="AF10" i="38"/>
  <c r="AN10" i="38" s="1"/>
  <c r="AF11" i="38"/>
  <c r="AN11" i="38" s="1"/>
  <c r="AF12" i="38"/>
  <c r="AN12" i="38" s="1"/>
  <c r="AF14" i="38"/>
  <c r="AN14" i="38" s="1"/>
  <c r="U17" i="38"/>
  <c r="V18" i="38"/>
  <c r="W19" i="38"/>
  <c r="X20" i="38"/>
  <c r="Y21" i="38"/>
  <c r="Z22" i="38"/>
  <c r="Z23" i="38"/>
  <c r="AK23" i="38" s="1"/>
  <c r="Z24" i="38"/>
  <c r="Z25" i="38"/>
  <c r="Z26" i="38"/>
  <c r="Z27" i="38"/>
  <c r="Z28" i="38"/>
  <c r="Z29" i="38"/>
  <c r="Z30" i="38"/>
  <c r="Z31" i="38"/>
  <c r="Z32" i="38"/>
  <c r="Z33" i="38"/>
  <c r="U16" i="38"/>
  <c r="W18" i="38"/>
  <c r="X19" i="38"/>
  <c r="Y20" i="38"/>
  <c r="Z21" i="38"/>
  <c r="AA22" i="38"/>
  <c r="AA23" i="38"/>
  <c r="AA24" i="38"/>
  <c r="AA25" i="38"/>
  <c r="AA26" i="38"/>
  <c r="AA27" i="38"/>
  <c r="AA28" i="38"/>
  <c r="AA29" i="38"/>
  <c r="AG29" i="38" s="1"/>
  <c r="AA30" i="38"/>
  <c r="AL30" i="38" s="1"/>
  <c r="AA31" i="38"/>
  <c r="AA32" i="38"/>
  <c r="AA33" i="38"/>
  <c r="AH7" i="38"/>
  <c r="AH9" i="38"/>
  <c r="AH11" i="38"/>
  <c r="AH8" i="38"/>
  <c r="AH10" i="38"/>
  <c r="AI10" i="38"/>
  <c r="AI14" i="38"/>
  <c r="Z19" i="38"/>
  <c r="B81" i="38"/>
  <c r="AI9" i="38"/>
  <c r="AJ7" i="38"/>
  <c r="AJ8" i="38"/>
  <c r="AJ9" i="38"/>
  <c r="AJ10" i="38"/>
  <c r="AJ11" i="38"/>
  <c r="AJ12" i="38"/>
  <c r="AJ13" i="38"/>
  <c r="AJ14" i="38"/>
  <c r="X16" i="38"/>
  <c r="Z18" i="38"/>
  <c r="AA19" i="38"/>
  <c r="E21" i="38"/>
  <c r="E81" i="38"/>
  <c r="V16" i="38"/>
  <c r="AI8" i="38"/>
  <c r="AI11" i="38"/>
  <c r="AK10" i="38"/>
  <c r="AK11" i="38"/>
  <c r="AK12" i="38"/>
  <c r="AK14" i="38"/>
  <c r="Y16" i="38"/>
  <c r="AA18" i="38"/>
  <c r="AB19" i="38"/>
  <c r="E20" i="38"/>
  <c r="H81" i="38"/>
  <c r="AI7" i="38"/>
  <c r="AI13" i="38"/>
  <c r="W16" i="38"/>
  <c r="Z16" i="38"/>
  <c r="E19" i="38"/>
  <c r="B82" i="38"/>
  <c r="AH12" i="38"/>
  <c r="AI12" i="38"/>
  <c r="Z7" i="38"/>
  <c r="AK7" i="38" s="1"/>
  <c r="AA16" i="38"/>
  <c r="E18" i="38"/>
  <c r="U22" i="38"/>
  <c r="U23" i="38"/>
  <c r="AJ23" i="38" s="1"/>
  <c r="U24" i="38"/>
  <c r="U25" i="38"/>
  <c r="AM25" i="38" s="1"/>
  <c r="U26" i="38"/>
  <c r="U27" i="38"/>
  <c r="AJ27" i="38" s="1"/>
  <c r="U28" i="38"/>
  <c r="AG28" i="38" s="1"/>
  <c r="U29" i="38"/>
  <c r="U30" i="38"/>
  <c r="U31" i="38"/>
  <c r="AM31" i="38" s="1"/>
  <c r="U32" i="38"/>
  <c r="AJ32" i="38" s="1"/>
  <c r="U33" i="38"/>
  <c r="AI33" i="38" s="1"/>
  <c r="E82" i="38"/>
  <c r="AB16" i="38"/>
  <c r="B83" i="38"/>
  <c r="E8" i="38"/>
  <c r="E9" i="38"/>
  <c r="E10" i="38"/>
  <c r="E11" i="38"/>
  <c r="E12" i="38"/>
  <c r="E13" i="38"/>
  <c r="E15" i="38"/>
  <c r="AJ10" i="37"/>
  <c r="Z10" i="37"/>
  <c r="E8" i="37"/>
  <c r="E9" i="37"/>
  <c r="E10" i="37"/>
  <c r="E11" i="37"/>
  <c r="E12" i="37"/>
  <c r="E15" i="37"/>
  <c r="S19" i="37"/>
  <c r="AF19" i="37" s="1"/>
  <c r="AD16" i="37"/>
  <c r="AL16" i="37" s="1"/>
  <c r="S18" i="37"/>
  <c r="T19" i="37"/>
  <c r="AJ22" i="37"/>
  <c r="AJ23" i="37"/>
  <c r="AJ24" i="37"/>
  <c r="AJ25" i="37"/>
  <c r="H83" i="37"/>
  <c r="S7" i="37"/>
  <c r="S13" i="37"/>
  <c r="S15" i="37"/>
  <c r="AG16" i="37"/>
  <c r="S10" i="37"/>
  <c r="T7" i="37"/>
  <c r="AH16" i="37"/>
  <c r="X19" i="37"/>
  <c r="E22" i="37"/>
  <c r="E23" i="37"/>
  <c r="D95" i="37" s="1"/>
  <c r="E24" i="37"/>
  <c r="E25" i="37"/>
  <c r="E26" i="37"/>
  <c r="E27" i="37"/>
  <c r="E28" i="37"/>
  <c r="E29" i="37"/>
  <c r="E30" i="37"/>
  <c r="D96" i="37" s="1"/>
  <c r="E31" i="37"/>
  <c r="E32" i="37"/>
  <c r="E33" i="37"/>
  <c r="B81" i="37"/>
  <c r="S8" i="37"/>
  <c r="S12" i="37"/>
  <c r="T10" i="37"/>
  <c r="T12" i="37"/>
  <c r="T14" i="37"/>
  <c r="U7" i="37"/>
  <c r="U15" i="37"/>
  <c r="Y19" i="37"/>
  <c r="E81" i="37"/>
  <c r="S9" i="37"/>
  <c r="T8" i="37"/>
  <c r="T11" i="37"/>
  <c r="T15" i="37"/>
  <c r="U10" i="37"/>
  <c r="AF10" i="37" s="1"/>
  <c r="AJ16" i="37"/>
  <c r="AA21" i="37"/>
  <c r="V7" i="37"/>
  <c r="V8" i="37"/>
  <c r="V9" i="37"/>
  <c r="AG9" i="37" s="1"/>
  <c r="V10" i="37"/>
  <c r="AG10" i="37" s="1"/>
  <c r="V11" i="37"/>
  <c r="V12" i="37"/>
  <c r="V13" i="37"/>
  <c r="V14" i="37"/>
  <c r="V15" i="37"/>
  <c r="X17" i="37"/>
  <c r="Y18" i="37"/>
  <c r="E20" i="37"/>
  <c r="AA20" i="37"/>
  <c r="H81" i="37"/>
  <c r="S11" i="37"/>
  <c r="T9" i="37"/>
  <c r="U8" i="37"/>
  <c r="U11" i="37"/>
  <c r="U14" i="37"/>
  <c r="W7" i="37"/>
  <c r="W8" i="37"/>
  <c r="W9" i="37"/>
  <c r="W10" i="37"/>
  <c r="W11" i="37"/>
  <c r="W12" i="37"/>
  <c r="W13" i="37"/>
  <c r="W14" i="37"/>
  <c r="AH14" i="37" s="1"/>
  <c r="W15" i="37"/>
  <c r="Y17" i="37"/>
  <c r="AH17" i="37" s="1"/>
  <c r="E19" i="37"/>
  <c r="AD21" i="37"/>
  <c r="AL21" i="37" s="1"/>
  <c r="B82" i="37"/>
  <c r="S14" i="37"/>
  <c r="T13" i="37"/>
  <c r="U9" i="37"/>
  <c r="U12" i="37"/>
  <c r="U13" i="37"/>
  <c r="E21" i="37"/>
  <c r="X7" i="37"/>
  <c r="X8" i="37"/>
  <c r="X9" i="37"/>
  <c r="X10" i="37"/>
  <c r="X11" i="37"/>
  <c r="X12" i="37"/>
  <c r="X13" i="37"/>
  <c r="X14" i="37"/>
  <c r="AI14" i="37" s="1"/>
  <c r="X15" i="37"/>
  <c r="E18" i="37"/>
  <c r="E82" i="37"/>
  <c r="Y8" i="37"/>
  <c r="AJ8" i="37" s="1"/>
  <c r="Y11" i="37"/>
  <c r="AJ11" i="37" s="1"/>
  <c r="Y12" i="37"/>
  <c r="Y13" i="37"/>
  <c r="Y15" i="37"/>
  <c r="AA17" i="37"/>
  <c r="H82" i="37"/>
  <c r="Y9" i="37"/>
  <c r="Y14" i="37"/>
  <c r="AJ14" i="37" s="1"/>
  <c r="Z7" i="37"/>
  <c r="E16" i="37"/>
  <c r="AA16" i="37"/>
  <c r="B83" i="37"/>
  <c r="Y7" i="37"/>
  <c r="AJ7" i="37" s="1"/>
  <c r="E13" i="37"/>
  <c r="M45" i="2"/>
  <c r="L45" i="2"/>
  <c r="AJ26" i="38" l="1"/>
  <c r="AH27" i="38"/>
  <c r="AG30" i="40"/>
  <c r="AD7" i="42"/>
  <c r="AL7" i="42" s="1"/>
  <c r="AE32" i="43"/>
  <c r="AJ19" i="43"/>
  <c r="AE7" i="43"/>
  <c r="Y21" i="43"/>
  <c r="X21" i="43"/>
  <c r="T21" i="43"/>
  <c r="AF21" i="43" s="1"/>
  <c r="S21" i="43"/>
  <c r="AI12" i="37"/>
  <c r="AK10" i="37"/>
  <c r="AL23" i="38"/>
  <c r="AG33" i="38"/>
  <c r="AJ7" i="41"/>
  <c r="AG8" i="41"/>
  <c r="AI33" i="42"/>
  <c r="AK7" i="43"/>
  <c r="AE10" i="40"/>
  <c r="AH25" i="41"/>
  <c r="AI8" i="42"/>
  <c r="AJ15" i="37"/>
  <c r="AI10" i="37"/>
  <c r="AF11" i="37"/>
  <c r="AG12" i="37"/>
  <c r="AK9" i="37"/>
  <c r="AG17" i="37"/>
  <c r="AG27" i="38"/>
  <c r="AK7" i="41"/>
  <c r="AI32" i="42"/>
  <c r="AH17" i="43"/>
  <c r="AE10" i="43"/>
  <c r="AH7" i="43"/>
  <c r="AL8" i="38"/>
  <c r="AK11" i="39"/>
  <c r="AK18" i="39"/>
  <c r="AK32" i="40"/>
  <c r="AH19" i="40"/>
  <c r="AJ17" i="40"/>
  <c r="AK33" i="42"/>
  <c r="AG18" i="43"/>
  <c r="AJ24" i="43"/>
  <c r="AA19" i="39"/>
  <c r="AK11" i="43"/>
  <c r="AI32" i="41"/>
  <c r="AG12" i="38"/>
  <c r="AE19" i="37"/>
  <c r="AD17" i="37"/>
  <c r="AL17" i="37" s="1"/>
  <c r="AL32" i="38"/>
  <c r="AH14" i="41"/>
  <c r="AK32" i="42"/>
  <c r="AH12" i="43"/>
  <c r="AK8" i="38"/>
  <c r="AJ14" i="42"/>
  <c r="AA14" i="42"/>
  <c r="AH32" i="41"/>
  <c r="AI7" i="37"/>
  <c r="AG19" i="37"/>
  <c r="AE23" i="40"/>
  <c r="AI14" i="41"/>
  <c r="AG33" i="42"/>
  <c r="AH25" i="43"/>
  <c r="AG15" i="43"/>
  <c r="AG20" i="39"/>
  <c r="AG14" i="41"/>
  <c r="AM8" i="38"/>
  <c r="AK19" i="37"/>
  <c r="AF12" i="37"/>
  <c r="AE12" i="37"/>
  <c r="AL28" i="38"/>
  <c r="AK33" i="38"/>
  <c r="AG22" i="40"/>
  <c r="AH10" i="41"/>
  <c r="AG13" i="41"/>
  <c r="AK26" i="43"/>
  <c r="AJ31" i="43"/>
  <c r="AA18" i="43"/>
  <c r="AI12" i="43"/>
  <c r="AE13" i="43"/>
  <c r="AG17" i="39"/>
  <c r="AJ7" i="40"/>
  <c r="AM13" i="38"/>
  <c r="AE26" i="41"/>
  <c r="AF14" i="42"/>
  <c r="AD13" i="42"/>
  <c r="AL13" i="42" s="1"/>
  <c r="AA13" i="42"/>
  <c r="B82" i="43"/>
  <c r="AH26" i="41"/>
  <c r="AL12" i="38"/>
  <c r="AH10" i="37"/>
  <c r="AJ18" i="37"/>
  <c r="AE10" i="37"/>
  <c r="AJ29" i="38"/>
  <c r="AJ12" i="39"/>
  <c r="AI28" i="39"/>
  <c r="AJ32" i="39"/>
  <c r="AG33" i="40"/>
  <c r="AG12" i="41"/>
  <c r="AK13" i="41"/>
  <c r="AK27" i="42"/>
  <c r="AI25" i="42"/>
  <c r="AH32" i="42"/>
  <c r="AK16" i="43"/>
  <c r="AK25" i="43"/>
  <c r="AF12" i="43"/>
  <c r="AG10" i="43"/>
  <c r="AH11" i="43"/>
  <c r="AH31" i="41"/>
  <c r="AG14" i="42"/>
  <c r="AE33" i="42"/>
  <c r="AI24" i="42"/>
  <c r="AH22" i="43"/>
  <c r="AH21" i="43"/>
  <c r="AE8" i="43"/>
  <c r="C73" i="42"/>
  <c r="AK17" i="39"/>
  <c r="AI14" i="42"/>
  <c r="AM11" i="38"/>
  <c r="AL25" i="38"/>
  <c r="AK30" i="38"/>
  <c r="AH33" i="38"/>
  <c r="AJ10" i="39"/>
  <c r="AI8" i="41"/>
  <c r="AE14" i="41"/>
  <c r="AE32" i="42"/>
  <c r="AK25" i="42"/>
  <c r="AH26" i="42"/>
  <c r="AD26" i="42"/>
  <c r="AL26" i="42" s="1"/>
  <c r="AK19" i="43"/>
  <c r="AH10" i="43"/>
  <c r="AJ7" i="43"/>
  <c r="AD17" i="39"/>
  <c r="AF23" i="42"/>
  <c r="AG11" i="38"/>
  <c r="AH14" i="42"/>
  <c r="AF17" i="41"/>
  <c r="AG21" i="41"/>
  <c r="AK17" i="41"/>
  <c r="AH17" i="41"/>
  <c r="AD21" i="41"/>
  <c r="AA21" i="41"/>
  <c r="AG20" i="41"/>
  <c r="AA19" i="41"/>
  <c r="AA18" i="41"/>
  <c r="AH18" i="41"/>
  <c r="AG18" i="41"/>
  <c r="AJ18" i="41"/>
  <c r="AE21" i="41"/>
  <c r="AF21" i="41"/>
  <c r="AK21" i="41"/>
  <c r="AJ21" i="41"/>
  <c r="AH21" i="41"/>
  <c r="AF20" i="41"/>
  <c r="AE20" i="41"/>
  <c r="AJ20" i="41"/>
  <c r="AJ19" i="41"/>
  <c r="AK18" i="41"/>
  <c r="AD18" i="41"/>
  <c r="AJ17" i="41"/>
  <c r="AE17" i="41"/>
  <c r="AA17" i="41"/>
  <c r="AG17" i="41"/>
  <c r="AD17" i="41"/>
  <c r="AG16" i="41"/>
  <c r="AE16" i="41"/>
  <c r="AK22" i="42"/>
  <c r="AE23" i="42"/>
  <c r="AD22" i="42"/>
  <c r="AL22" i="42" s="1"/>
  <c r="AE22" i="42"/>
  <c r="AI23" i="42"/>
  <c r="AK23" i="42"/>
  <c r="AD23" i="42"/>
  <c r="AL23" i="42" s="1"/>
  <c r="AJ21" i="42"/>
  <c r="AH21" i="42"/>
  <c r="AJ17" i="42"/>
  <c r="AE17" i="42"/>
  <c r="AF17" i="42"/>
  <c r="AK21" i="42"/>
  <c r="AH20" i="42"/>
  <c r="AA20" i="42"/>
  <c r="AK19" i="42"/>
  <c r="AA19" i="42"/>
  <c r="AA21" i="42"/>
  <c r="AD21" i="42"/>
  <c r="AG21" i="42"/>
  <c r="AE21" i="42"/>
  <c r="AF21" i="42"/>
  <c r="AG20" i="42"/>
  <c r="AF20" i="42"/>
  <c r="AE20" i="42"/>
  <c r="AJ20" i="42"/>
  <c r="AK20" i="42"/>
  <c r="AD20" i="42"/>
  <c r="AF19" i="42"/>
  <c r="AH19" i="42"/>
  <c r="AD19" i="42"/>
  <c r="AJ19" i="42"/>
  <c r="AG19" i="42"/>
  <c r="AE19" i="42"/>
  <c r="AJ18" i="42"/>
  <c r="AF18" i="42"/>
  <c r="AG17" i="42"/>
  <c r="AK17" i="42"/>
  <c r="AH17" i="42"/>
  <c r="AG16" i="42"/>
  <c r="AH14" i="38"/>
  <c r="AJ15" i="38"/>
  <c r="AH15" i="38"/>
  <c r="AG15" i="38"/>
  <c r="AC15" i="38"/>
  <c r="AL14" i="38"/>
  <c r="AC14" i="38"/>
  <c r="AM14" i="38"/>
  <c r="AH13" i="38"/>
  <c r="AK13" i="38"/>
  <c r="AG13" i="38"/>
  <c r="AC13" i="38"/>
  <c r="AM15" i="38"/>
  <c r="AF15" i="38"/>
  <c r="AI15" i="38"/>
  <c r="AL15" i="38"/>
  <c r="AC18" i="38"/>
  <c r="AL19" i="38"/>
  <c r="AF19" i="38"/>
  <c r="AG18" i="38"/>
  <c r="AJ21" i="38"/>
  <c r="AH21" i="38"/>
  <c r="AJ20" i="38"/>
  <c r="AJ19" i="38"/>
  <c r="AL18" i="38"/>
  <c r="AJ18" i="38"/>
  <c r="AH18" i="38"/>
  <c r="AL16" i="38"/>
  <c r="AI21" i="38"/>
  <c r="AC21" i="38"/>
  <c r="AM21" i="38"/>
  <c r="AL21" i="38"/>
  <c r="AG21" i="38"/>
  <c r="AF21" i="38"/>
  <c r="AI20" i="38"/>
  <c r="AC20" i="38"/>
  <c r="AH20" i="38"/>
  <c r="AF20" i="38"/>
  <c r="AG20" i="38"/>
  <c r="AM20" i="38"/>
  <c r="AL20" i="38"/>
  <c r="AH19" i="38"/>
  <c r="AG19" i="38"/>
  <c r="AM19" i="38"/>
  <c r="AC19" i="38"/>
  <c r="AE13" i="40"/>
  <c r="AF12" i="40"/>
  <c r="AG24" i="40"/>
  <c r="AI7" i="40"/>
  <c r="AF28" i="40"/>
  <c r="AI22" i="40"/>
  <c r="AH28" i="40"/>
  <c r="AJ9" i="40"/>
  <c r="AH30" i="40"/>
  <c r="AF11" i="40"/>
  <c r="AH32" i="40"/>
  <c r="AH10" i="40"/>
  <c r="AG16" i="40"/>
  <c r="AK24" i="40"/>
  <c r="AJ29" i="40"/>
  <c r="AA10" i="40"/>
  <c r="AK10" i="40"/>
  <c r="AI11" i="40"/>
  <c r="AH11" i="40"/>
  <c r="AJ28" i="40"/>
  <c r="AE14" i="40"/>
  <c r="AF8" i="40"/>
  <c r="AE19" i="40"/>
  <c r="AJ11" i="40"/>
  <c r="AE18" i="40"/>
  <c r="AK21" i="40"/>
  <c r="AI13" i="40"/>
  <c r="AI12" i="40"/>
  <c r="AF15" i="40"/>
  <c r="AF10" i="40"/>
  <c r="AI10" i="40"/>
  <c r="AH14" i="40"/>
  <c r="AD18" i="40"/>
  <c r="AG12" i="40"/>
  <c r="AG10" i="40"/>
  <c r="AD7" i="40"/>
  <c r="AL7" i="40" s="1"/>
  <c r="AK7" i="40"/>
  <c r="AE21" i="40"/>
  <c r="AG18" i="40"/>
  <c r="AD15" i="40"/>
  <c r="AG8" i="40"/>
  <c r="AA18" i="40"/>
  <c r="AJ23" i="40"/>
  <c r="AJ8" i="40"/>
  <c r="AF14" i="40"/>
  <c r="AJ22" i="40"/>
  <c r="AD14" i="40"/>
  <c r="AL14" i="40" s="1"/>
  <c r="AA14" i="40"/>
  <c r="AK16" i="40"/>
  <c r="AD13" i="40"/>
  <c r="AL13" i="40" s="1"/>
  <c r="AA13" i="40"/>
  <c r="AH13" i="40"/>
  <c r="AA19" i="40"/>
  <c r="AK12" i="40"/>
  <c r="AH21" i="40"/>
  <c r="AH15" i="40"/>
  <c r="AG29" i="40"/>
  <c r="AK19" i="40"/>
  <c r="AD19" i="40"/>
  <c r="AJ18" i="40"/>
  <c r="AJ21" i="40"/>
  <c r="AF13" i="40"/>
  <c r="AK14" i="40"/>
  <c r="AG28" i="40"/>
  <c r="AH24" i="40"/>
  <c r="AG15" i="40"/>
  <c r="AH18" i="40"/>
  <c r="AH12" i="40"/>
  <c r="AK15" i="40"/>
  <c r="AD8" i="40"/>
  <c r="AL8" i="40" s="1"/>
  <c r="AA8" i="40"/>
  <c r="AH8" i="40"/>
  <c r="AF23" i="40"/>
  <c r="AD21" i="40"/>
  <c r="AG19" i="40"/>
  <c r="AF22" i="40"/>
  <c r="AE25" i="40"/>
  <c r="AH27" i="40"/>
  <c r="AK26" i="40"/>
  <c r="AJ31" i="40"/>
  <c r="AF18" i="40"/>
  <c r="AI24" i="40"/>
  <c r="AI14" i="40"/>
  <c r="AE15" i="40"/>
  <c r="AG21" i="40"/>
  <c r="AK11" i="40"/>
  <c r="AF21" i="40"/>
  <c r="AA21" i="40"/>
  <c r="AE12" i="40"/>
  <c r="AK13" i="40"/>
  <c r="AE8" i="40"/>
  <c r="AF33" i="40"/>
  <c r="AE20" i="40"/>
  <c r="AE24" i="40"/>
  <c r="AG26" i="40"/>
  <c r="AK25" i="40"/>
  <c r="AJ30" i="40"/>
  <c r="AE17" i="40"/>
  <c r="AI23" i="40"/>
  <c r="AG14" i="40"/>
  <c r="AK18" i="40"/>
  <c r="AG11" i="40"/>
  <c r="AK8" i="40"/>
  <c r="AJ13" i="40"/>
  <c r="AK23" i="40"/>
  <c r="AH22" i="40"/>
  <c r="AG13" i="40"/>
  <c r="AJ15" i="40"/>
  <c r="AF19" i="40"/>
  <c r="AI8" i="40"/>
  <c r="AJ19" i="40"/>
  <c r="AD12" i="40"/>
  <c r="AL12" i="40" s="1"/>
  <c r="AA12" i="40"/>
  <c r="AA15" i="40"/>
  <c r="AE26" i="39"/>
  <c r="AE27" i="39"/>
  <c r="AE17" i="39"/>
  <c r="AI23" i="39"/>
  <c r="AG29" i="39"/>
  <c r="AJ21" i="39"/>
  <c r="AI22" i="39"/>
  <c r="AF17" i="39"/>
  <c r="AE10" i="39"/>
  <c r="AG21" i="39"/>
  <c r="AJ17" i="39"/>
  <c r="AF27" i="39"/>
  <c r="AJ15" i="39"/>
  <c r="AH15" i="39"/>
  <c r="AG15" i="39"/>
  <c r="AF8" i="39"/>
  <c r="AE7" i="39"/>
  <c r="AK9" i="39"/>
  <c r="AJ24" i="39"/>
  <c r="AH29" i="39"/>
  <c r="AK16" i="39"/>
  <c r="AL16" i="39" s="1"/>
  <c r="AF7" i="39"/>
  <c r="AK33" i="39"/>
  <c r="AH28" i="39"/>
  <c r="AJ33" i="39"/>
  <c r="AH20" i="39"/>
  <c r="AH26" i="39"/>
  <c r="AF21" i="39"/>
  <c r="AK21" i="39"/>
  <c r="AI27" i="39"/>
  <c r="C72" i="42"/>
  <c r="D86" i="42" s="1"/>
  <c r="C74" i="42"/>
  <c r="C71" i="42"/>
  <c r="AG32" i="43"/>
  <c r="AD15" i="43"/>
  <c r="AL15" i="43" s="1"/>
  <c r="AA15" i="43"/>
  <c r="AH13" i="43"/>
  <c r="AH33" i="43"/>
  <c r="AE33" i="43"/>
  <c r="AF15" i="43"/>
  <c r="AI8" i="43"/>
  <c r="AF16" i="43"/>
  <c r="AG13" i="43"/>
  <c r="AG17" i="43"/>
  <c r="AE31" i="43"/>
  <c r="AG19" i="43"/>
  <c r="AG33" i="43"/>
  <c r="AJ17" i="43"/>
  <c r="AJ18" i="43"/>
  <c r="AE19" i="43"/>
  <c r="AH18" i="43"/>
  <c r="AK15" i="43"/>
  <c r="AG23" i="43"/>
  <c r="AF22" i="43"/>
  <c r="AI22" i="43"/>
  <c r="AH32" i="43"/>
  <c r="AF7" i="43"/>
  <c r="AH16" i="43"/>
  <c r="AI24" i="43"/>
  <c r="AE17" i="43"/>
  <c r="AF33" i="43"/>
  <c r="AK20" i="43"/>
  <c r="AK23" i="43"/>
  <c r="AJ28" i="43"/>
  <c r="AI33" i="43"/>
  <c r="AD7" i="43"/>
  <c r="AL7" i="43" s="1"/>
  <c r="AA7" i="43"/>
  <c r="AK8" i="43"/>
  <c r="AK18" i="43"/>
  <c r="AF32" i="43"/>
  <c r="AH26" i="43"/>
  <c r="AG16" i="43"/>
  <c r="AG7" i="43"/>
  <c r="AK22" i="43"/>
  <c r="AI32" i="43"/>
  <c r="AK12" i="43"/>
  <c r="AH8" i="43"/>
  <c r="AF24" i="43"/>
  <c r="AF18" i="43"/>
  <c r="AE29" i="43"/>
  <c r="AK13" i="43"/>
  <c r="AK33" i="43"/>
  <c r="AF19" i="43"/>
  <c r="AA19" i="43"/>
  <c r="AK21" i="43"/>
  <c r="AD13" i="43"/>
  <c r="AL13" i="43" s="1"/>
  <c r="AI13" i="43"/>
  <c r="AA13" i="43"/>
  <c r="AJ15" i="43"/>
  <c r="AD8" i="43"/>
  <c r="AL8" i="43" s="1"/>
  <c r="AE24" i="43"/>
  <c r="AF23" i="43"/>
  <c r="AI23" i="43"/>
  <c r="AE15" i="43"/>
  <c r="AF13" i="43"/>
  <c r="AH19" i="43"/>
  <c r="AE18" i="43"/>
  <c r="AD19" i="43"/>
  <c r="AL19" i="43" s="1"/>
  <c r="AD18" i="43"/>
  <c r="AG21" i="43"/>
  <c r="AD12" i="43"/>
  <c r="AL12" i="43" s="1"/>
  <c r="AA12" i="43"/>
  <c r="AD10" i="43"/>
  <c r="AL10" i="43" s="1"/>
  <c r="AA10" i="43"/>
  <c r="AK10" i="43"/>
  <c r="AJ27" i="43"/>
  <c r="AG20" i="43"/>
  <c r="AJ20" i="43"/>
  <c r="AF31" i="43"/>
  <c r="AD25" i="43"/>
  <c r="AL25" i="43" s="1"/>
  <c r="AA25" i="43"/>
  <c r="AJ26" i="43"/>
  <c r="AG31" i="43"/>
  <c r="AF30" i="43"/>
  <c r="AD24" i="43"/>
  <c r="AL24" i="43" s="1"/>
  <c r="AA24" i="43"/>
  <c r="AK32" i="43"/>
  <c r="AJ25" i="43"/>
  <c r="AI30" i="43"/>
  <c r="AE28" i="43"/>
  <c r="AH29" i="43"/>
  <c r="AF28" i="43"/>
  <c r="AD22" i="43"/>
  <c r="AL22" i="43" s="1"/>
  <c r="AA22" i="43"/>
  <c r="AK30" i="43"/>
  <c r="AF17" i="43"/>
  <c r="AJ23" i="43"/>
  <c r="AI28" i="43"/>
  <c r="AH30" i="43"/>
  <c r="AH27" i="43"/>
  <c r="AE22" i="43"/>
  <c r="AD26" i="43"/>
  <c r="AL26" i="43" s="1"/>
  <c r="AA26" i="43"/>
  <c r="AE20" i="43"/>
  <c r="AK31" i="43"/>
  <c r="AH23" i="43"/>
  <c r="AF27" i="43"/>
  <c r="AD33" i="43"/>
  <c r="AL33" i="43" s="1"/>
  <c r="AA33" i="43"/>
  <c r="AK29" i="43"/>
  <c r="AE16" i="43"/>
  <c r="AJ22" i="43"/>
  <c r="AI27" i="43"/>
  <c r="AH31" i="43"/>
  <c r="AG25" i="43"/>
  <c r="AD17" i="43"/>
  <c r="AA17" i="43"/>
  <c r="AK17" i="43"/>
  <c r="AF26" i="43"/>
  <c r="AD32" i="43"/>
  <c r="AL32" i="43" s="1"/>
  <c r="AA32" i="43"/>
  <c r="C75" i="43"/>
  <c r="C74" i="43"/>
  <c r="C73" i="43"/>
  <c r="C72" i="43"/>
  <c r="D86" i="43" s="1"/>
  <c r="C71" i="43"/>
  <c r="C70" i="43"/>
  <c r="C69" i="43"/>
  <c r="AK28" i="43"/>
  <c r="AJ33" i="43"/>
  <c r="AH20" i="43"/>
  <c r="AI26" i="43"/>
  <c r="AH24" i="43"/>
  <c r="AF29" i="43"/>
  <c r="AD23" i="43"/>
  <c r="AL23" i="43" s="1"/>
  <c r="AA23" i="43"/>
  <c r="AI29" i="43"/>
  <c r="AG27" i="43"/>
  <c r="AF25" i="43"/>
  <c r="AD31" i="43"/>
  <c r="AL31" i="43" s="1"/>
  <c r="AA31" i="43"/>
  <c r="AJ16" i="43"/>
  <c r="AK27" i="43"/>
  <c r="AJ32" i="43"/>
  <c r="AI25" i="43"/>
  <c r="AE26" i="43"/>
  <c r="AG22" i="43"/>
  <c r="AD30" i="43"/>
  <c r="AL30" i="43" s="1"/>
  <c r="AA30" i="43"/>
  <c r="AF20" i="43"/>
  <c r="AD29" i="43"/>
  <c r="AL29" i="43" s="1"/>
  <c r="AA29" i="43"/>
  <c r="AJ30" i="43"/>
  <c r="AD28" i="43"/>
  <c r="AL28" i="43" s="1"/>
  <c r="AA28" i="43"/>
  <c r="AK24" i="43"/>
  <c r="AJ29" i="43"/>
  <c r="AA16" i="43"/>
  <c r="AD16" i="43"/>
  <c r="AH28" i="43"/>
  <c r="AG29" i="43"/>
  <c r="AD20" i="43"/>
  <c r="AA20" i="43"/>
  <c r="AD27" i="43"/>
  <c r="AL27" i="43" s="1"/>
  <c r="AA27" i="43"/>
  <c r="AI31" i="43"/>
  <c r="AG30" i="43"/>
  <c r="AG24" i="43"/>
  <c r="AA16" i="42"/>
  <c r="AD16" i="42"/>
  <c r="AG31" i="42"/>
  <c r="AD18" i="42"/>
  <c r="AA18" i="42"/>
  <c r="AI22" i="42"/>
  <c r="AH23" i="42"/>
  <c r="AF25" i="42"/>
  <c r="AD33" i="42"/>
  <c r="AL33" i="42" s="1"/>
  <c r="AG30" i="42"/>
  <c r="AG28" i="42"/>
  <c r="C70" i="42"/>
  <c r="AH33" i="42"/>
  <c r="AD30" i="42"/>
  <c r="AL30" i="42" s="1"/>
  <c r="AG27" i="42"/>
  <c r="AD25" i="42"/>
  <c r="AL25" i="42" s="1"/>
  <c r="C69" i="42"/>
  <c r="AF22" i="42"/>
  <c r="AH30" i="42"/>
  <c r="AF33" i="42"/>
  <c r="AD27" i="42"/>
  <c r="AL27" i="42" s="1"/>
  <c r="AG24" i="42"/>
  <c r="AH31" i="42"/>
  <c r="AG22" i="42"/>
  <c r="AD31" i="42"/>
  <c r="AL31" i="42" s="1"/>
  <c r="AK16" i="42"/>
  <c r="AH25" i="42"/>
  <c r="AJ25" i="42"/>
  <c r="AI31" i="42"/>
  <c r="AD28" i="42"/>
  <c r="AL28" i="42" s="1"/>
  <c r="AH27" i="42"/>
  <c r="AF30" i="42"/>
  <c r="AD24" i="42"/>
  <c r="AL24" i="42" s="1"/>
  <c r="AH28" i="42"/>
  <c r="AE31" i="42"/>
  <c r="AJ7" i="42"/>
  <c r="AH7" i="42"/>
  <c r="AG7" i="42"/>
  <c r="AG18" i="42"/>
  <c r="AI30" i="42"/>
  <c r="AE18" i="42"/>
  <c r="AG32" i="42"/>
  <c r="AH24" i="42"/>
  <c r="AF27" i="42"/>
  <c r="AK18" i="42"/>
  <c r="AH22" i="42"/>
  <c r="AE30" i="42"/>
  <c r="AH16" i="42"/>
  <c r="AK31" i="42"/>
  <c r="AI29" i="42"/>
  <c r="AD17" i="42"/>
  <c r="AA17" i="42"/>
  <c r="AI7" i="42"/>
  <c r="AG29" i="42"/>
  <c r="AF24" i="42"/>
  <c r="AF16" i="42"/>
  <c r="AE29" i="42"/>
  <c r="AK30" i="42"/>
  <c r="AE16" i="42"/>
  <c r="AI28" i="42"/>
  <c r="AF32" i="42"/>
  <c r="AG26" i="42"/>
  <c r="AH18" i="42"/>
  <c r="AJ16" i="42"/>
  <c r="AK29" i="42"/>
  <c r="AI27" i="42"/>
  <c r="AF29" i="42"/>
  <c r="AD32" i="42"/>
  <c r="AL32" i="42" s="1"/>
  <c r="AG23" i="42"/>
  <c r="AK7" i="42"/>
  <c r="AF31" i="42"/>
  <c r="AK28" i="42"/>
  <c r="AI26" i="42"/>
  <c r="AF26" i="42"/>
  <c r="AD29" i="42"/>
  <c r="AL29" i="42" s="1"/>
  <c r="AF28" i="42"/>
  <c r="C75" i="41"/>
  <c r="C74" i="41"/>
  <c r="C73" i="41"/>
  <c r="C72" i="41"/>
  <c r="D86" i="41" s="1"/>
  <c r="C71" i="41"/>
  <c r="C70" i="41"/>
  <c r="C69" i="41"/>
  <c r="AH15" i="41"/>
  <c r="AK19" i="41"/>
  <c r="AG7" i="41"/>
  <c r="AF12" i="41"/>
  <c r="AE13" i="41"/>
  <c r="AA12" i="41"/>
  <c r="AD12" i="41"/>
  <c r="AL12" i="41" s="1"/>
  <c r="AF19" i="41"/>
  <c r="AA13" i="41"/>
  <c r="AD13" i="41"/>
  <c r="AL13" i="41" s="1"/>
  <c r="AI13" i="41"/>
  <c r="AF11" i="41"/>
  <c r="AE12" i="41"/>
  <c r="AA11" i="41"/>
  <c r="AD11" i="41"/>
  <c r="AL11" i="41" s="1"/>
  <c r="AK11" i="41"/>
  <c r="AI12" i="41"/>
  <c r="AH13" i="41"/>
  <c r="AF10" i="41"/>
  <c r="AE11" i="41"/>
  <c r="AA10" i="41"/>
  <c r="AD10" i="41"/>
  <c r="AL10" i="41" s="1"/>
  <c r="AD19" i="41"/>
  <c r="AI7" i="41"/>
  <c r="AA16" i="41"/>
  <c r="AD16" i="41"/>
  <c r="AD20" i="41"/>
  <c r="AA20" i="41"/>
  <c r="AI11" i="41"/>
  <c r="AH12" i="41"/>
  <c r="AH16" i="41"/>
  <c r="AF9" i="41"/>
  <c r="AE10" i="41"/>
  <c r="AA9" i="41"/>
  <c r="AD9" i="41"/>
  <c r="AL9" i="41" s="1"/>
  <c r="AE18" i="41"/>
  <c r="AF13" i="41"/>
  <c r="AI10" i="41"/>
  <c r="AH11" i="41"/>
  <c r="AG15" i="41"/>
  <c r="AK20" i="41"/>
  <c r="AF8" i="41"/>
  <c r="AE9" i="41"/>
  <c r="AA8" i="41"/>
  <c r="AD8" i="41"/>
  <c r="AL8" i="41" s="1"/>
  <c r="AF7" i="41"/>
  <c r="AA7" i="41"/>
  <c r="AD7" i="41"/>
  <c r="AL7" i="41" s="1"/>
  <c r="AH19" i="41"/>
  <c r="AH20" i="41"/>
  <c r="AH7" i="41"/>
  <c r="AG10" i="41"/>
  <c r="AF15" i="41"/>
  <c r="AF16" i="41"/>
  <c r="AA15" i="41"/>
  <c r="AD15" i="41"/>
  <c r="AL15" i="41" s="1"/>
  <c r="AF18" i="41"/>
  <c r="AK10" i="41"/>
  <c r="AK12" i="41"/>
  <c r="AK15" i="41"/>
  <c r="AG19" i="41"/>
  <c r="AK16" i="41"/>
  <c r="AJ16" i="41"/>
  <c r="AG9" i="41"/>
  <c r="AF14" i="41"/>
  <c r="AE15" i="41"/>
  <c r="AA14" i="41"/>
  <c r="AD14" i="41"/>
  <c r="AL14" i="41" s="1"/>
  <c r="AE19" i="41"/>
  <c r="AK8" i="41"/>
  <c r="AK14" i="41"/>
  <c r="AI30" i="40"/>
  <c r="AF27" i="40"/>
  <c r="AE30" i="40"/>
  <c r="AD32" i="40"/>
  <c r="AL32" i="40" s="1"/>
  <c r="AA32" i="40"/>
  <c r="AK31" i="40"/>
  <c r="AJ24" i="40"/>
  <c r="AI29" i="40"/>
  <c r="AE31" i="40"/>
  <c r="AJ25" i="40"/>
  <c r="AF26" i="40"/>
  <c r="AD31" i="40"/>
  <c r="AL31" i="40" s="1"/>
  <c r="AA31" i="40"/>
  <c r="AK30" i="40"/>
  <c r="AF17" i="40"/>
  <c r="AI28" i="40"/>
  <c r="AG31" i="40"/>
  <c r="AG32" i="40"/>
  <c r="AD25" i="40"/>
  <c r="AL25" i="40" s="1"/>
  <c r="AA25" i="40"/>
  <c r="AD17" i="40"/>
  <c r="AA17" i="40"/>
  <c r="AK17" i="40"/>
  <c r="AE29" i="40"/>
  <c r="AF25" i="40"/>
  <c r="AE28" i="40"/>
  <c r="AD30" i="40"/>
  <c r="AL30" i="40" s="1"/>
  <c r="AA30" i="40"/>
  <c r="AJ16" i="40"/>
  <c r="C75" i="40"/>
  <c r="C74" i="40"/>
  <c r="C73" i="40"/>
  <c r="C72" i="40"/>
  <c r="D86" i="40" s="1"/>
  <c r="C71" i="40"/>
  <c r="C70" i="40"/>
  <c r="C69" i="40"/>
  <c r="AK29" i="40"/>
  <c r="AE16" i="40"/>
  <c r="AI27" i="40"/>
  <c r="AG27" i="40"/>
  <c r="AF24" i="40"/>
  <c r="AE27" i="40"/>
  <c r="AD29" i="40"/>
  <c r="AL29" i="40" s="1"/>
  <c r="AA29" i="40"/>
  <c r="AK28" i="40"/>
  <c r="AJ33" i="40"/>
  <c r="AH20" i="40"/>
  <c r="AI26" i="40"/>
  <c r="AG25" i="40"/>
  <c r="AH31" i="40"/>
  <c r="AD20" i="40"/>
  <c r="AA20" i="40"/>
  <c r="AF20" i="40"/>
  <c r="AD33" i="40"/>
  <c r="AL33" i="40" s="1"/>
  <c r="AA33" i="40"/>
  <c r="AE26" i="40"/>
  <c r="AD28" i="40"/>
  <c r="AL28" i="40" s="1"/>
  <c r="AA28" i="40"/>
  <c r="AH16" i="40"/>
  <c r="AK27" i="40"/>
  <c r="AJ32" i="40"/>
  <c r="AI25" i="40"/>
  <c r="AJ20" i="40"/>
  <c r="AD26" i="40"/>
  <c r="AL26" i="40" s="1"/>
  <c r="AA26" i="40"/>
  <c r="AH25" i="40"/>
  <c r="AF31" i="40"/>
  <c r="AD24" i="40"/>
  <c r="AL24" i="40" s="1"/>
  <c r="AA24" i="40"/>
  <c r="AG20" i="40"/>
  <c r="AH17" i="40"/>
  <c r="AH29" i="40"/>
  <c r="AF30" i="40"/>
  <c r="AE33" i="40"/>
  <c r="AD23" i="40"/>
  <c r="AL23" i="40" s="1"/>
  <c r="AA23" i="40"/>
  <c r="AF16" i="40"/>
  <c r="AK22" i="40"/>
  <c r="AJ27" i="40"/>
  <c r="AI32" i="40"/>
  <c r="AH33" i="40"/>
  <c r="AH26" i="40"/>
  <c r="AD27" i="40"/>
  <c r="AL27" i="40" s="1"/>
  <c r="AA27" i="40"/>
  <c r="AA16" i="40"/>
  <c r="AD16" i="40"/>
  <c r="AI33" i="40"/>
  <c r="AF29" i="40"/>
  <c r="AE32" i="40"/>
  <c r="AD22" i="40"/>
  <c r="AL22" i="40" s="1"/>
  <c r="AA22" i="40"/>
  <c r="AK33" i="40"/>
  <c r="AJ26" i="40"/>
  <c r="AI31" i="40"/>
  <c r="AG17" i="40"/>
  <c r="AH23" i="40"/>
  <c r="AK20" i="40"/>
  <c r="AG14" i="39"/>
  <c r="AA8" i="39"/>
  <c r="AD8" i="39"/>
  <c r="AL8" i="39" s="1"/>
  <c r="AI13" i="39"/>
  <c r="AE29" i="39"/>
  <c r="AF24" i="39"/>
  <c r="AG12" i="39"/>
  <c r="AF33" i="39"/>
  <c r="AJ9" i="39"/>
  <c r="AD25" i="39"/>
  <c r="AL25" i="39" s="1"/>
  <c r="AK25" i="39"/>
  <c r="AA25" i="39"/>
  <c r="AH9" i="39"/>
  <c r="AF14" i="39"/>
  <c r="AE13" i="39"/>
  <c r="AJ30" i="39"/>
  <c r="AH23" i="39"/>
  <c r="AF19" i="39"/>
  <c r="AI30" i="39"/>
  <c r="AF32" i="39"/>
  <c r="AJ8" i="39"/>
  <c r="AK24" i="39"/>
  <c r="AD24" i="39"/>
  <c r="AL24" i="39" s="1"/>
  <c r="AA24" i="39"/>
  <c r="AI8" i="39"/>
  <c r="AH8" i="39"/>
  <c r="AG8" i="39"/>
  <c r="AF13" i="39"/>
  <c r="AE12" i="39"/>
  <c r="AA14" i="39"/>
  <c r="AD14" i="39"/>
  <c r="AL14" i="39" s="1"/>
  <c r="AJ29" i="39"/>
  <c r="AH22" i="39"/>
  <c r="AG28" i="39"/>
  <c r="AI25" i="39"/>
  <c r="AG26" i="39"/>
  <c r="AD20" i="39"/>
  <c r="AJ20" i="39"/>
  <c r="AA20" i="39"/>
  <c r="AI9" i="39"/>
  <c r="AG9" i="39"/>
  <c r="AA15" i="39"/>
  <c r="AD15" i="39"/>
  <c r="AL15" i="39" s="1"/>
  <c r="AF31" i="39"/>
  <c r="AK7" i="39"/>
  <c r="AJ7" i="39"/>
  <c r="AK23" i="39"/>
  <c r="AD23" i="39"/>
  <c r="AL23" i="39" s="1"/>
  <c r="AA23" i="39"/>
  <c r="AI7" i="39"/>
  <c r="AH7" i="39"/>
  <c r="AG7" i="39"/>
  <c r="AF12" i="39"/>
  <c r="AE11" i="39"/>
  <c r="AA13" i="39"/>
  <c r="AD13" i="39"/>
  <c r="AL13" i="39" s="1"/>
  <c r="AJ28" i="39"/>
  <c r="AH33" i="39"/>
  <c r="AF20" i="39"/>
  <c r="AG22" i="39"/>
  <c r="AD31" i="39"/>
  <c r="AL31" i="39" s="1"/>
  <c r="AA31" i="39"/>
  <c r="AI14" i="39"/>
  <c r="AH13" i="39"/>
  <c r="AA12" i="39"/>
  <c r="AD12" i="39"/>
  <c r="AL12" i="39" s="1"/>
  <c r="AK14" i="39"/>
  <c r="AI12" i="39"/>
  <c r="AF30" i="39"/>
  <c r="AF11" i="39"/>
  <c r="AH32" i="39"/>
  <c r="AF29" i="39"/>
  <c r="AD33" i="39"/>
  <c r="AL33" i="39" s="1"/>
  <c r="AA33" i="39"/>
  <c r="C75" i="39"/>
  <c r="C74" i="39"/>
  <c r="C73" i="39"/>
  <c r="C72" i="39"/>
  <c r="D86" i="39" s="1"/>
  <c r="C71" i="39"/>
  <c r="C70" i="39"/>
  <c r="C69" i="39"/>
  <c r="AE9" i="39"/>
  <c r="AA11" i="39"/>
  <c r="AD11" i="39"/>
  <c r="AL11" i="39" s="1"/>
  <c r="AJ26" i="39"/>
  <c r="AH31" i="39"/>
  <c r="AD18" i="39"/>
  <c r="AA18" i="39"/>
  <c r="AG18" i="39"/>
  <c r="AJ18" i="39"/>
  <c r="AE24" i="39"/>
  <c r="AK15" i="39"/>
  <c r="AI24" i="39"/>
  <c r="AE31" i="39"/>
  <c r="AG13" i="39"/>
  <c r="AH12" i="39"/>
  <c r="AK31" i="39"/>
  <c r="AD22" i="39"/>
  <c r="AL22" i="39" s="1"/>
  <c r="AA22" i="39"/>
  <c r="AK22" i="39"/>
  <c r="AJ27" i="39"/>
  <c r="AE19" i="39"/>
  <c r="AI33" i="39"/>
  <c r="AE32" i="39"/>
  <c r="AF28" i="39"/>
  <c r="AD32" i="39"/>
  <c r="AL32" i="39" s="1"/>
  <c r="AA32" i="39"/>
  <c r="AK19" i="39"/>
  <c r="AF9" i="39"/>
  <c r="AE8" i="39"/>
  <c r="AA10" i="39"/>
  <c r="AD10" i="39"/>
  <c r="AL10" i="39" s="1"/>
  <c r="AJ25" i="39"/>
  <c r="AH30" i="39"/>
  <c r="AE28" i="39"/>
  <c r="AK12" i="39"/>
  <c r="AG33" i="39"/>
  <c r="AA9" i="39"/>
  <c r="AD9" i="39"/>
  <c r="AL9" i="39" s="1"/>
  <c r="AG31" i="39"/>
  <c r="AE23" i="39"/>
  <c r="AA7" i="39"/>
  <c r="AD7" i="39"/>
  <c r="AL7" i="39" s="1"/>
  <c r="AD30" i="39"/>
  <c r="AL30" i="39" s="1"/>
  <c r="AA30" i="39"/>
  <c r="AD29" i="39"/>
  <c r="AL29" i="39" s="1"/>
  <c r="AA29" i="39"/>
  <c r="AG30" i="39"/>
  <c r="AF23" i="39"/>
  <c r="AI11" i="39"/>
  <c r="AG11" i="39"/>
  <c r="AG19" i="39"/>
  <c r="AH14" i="39"/>
  <c r="AD28" i="39"/>
  <c r="AL28" i="39" s="1"/>
  <c r="AK28" i="39"/>
  <c r="AA28" i="39"/>
  <c r="AK13" i="39"/>
  <c r="AK27" i="39"/>
  <c r="AD27" i="39"/>
  <c r="AL27" i="39" s="1"/>
  <c r="AA27" i="39"/>
  <c r="AH11" i="39"/>
  <c r="AE15" i="39"/>
  <c r="AK30" i="39"/>
  <c r="AH25" i="39"/>
  <c r="AG23" i="39"/>
  <c r="AG24" i="39"/>
  <c r="AD19" i="39"/>
  <c r="AK8" i="39"/>
  <c r="AE20" i="39"/>
  <c r="AF22" i="39"/>
  <c r="AD26" i="39"/>
  <c r="AL26" i="39" s="1"/>
  <c r="AA26" i="39"/>
  <c r="AK26" i="39"/>
  <c r="AI10" i="39"/>
  <c r="AH10" i="39"/>
  <c r="AG10" i="39"/>
  <c r="AF15" i="39"/>
  <c r="AE14" i="39"/>
  <c r="AK29" i="39"/>
  <c r="AJ31" i="39"/>
  <c r="AF18" i="39"/>
  <c r="AH24" i="39"/>
  <c r="AE18" i="39"/>
  <c r="AE22" i="39"/>
  <c r="AH19" i="39"/>
  <c r="AI32" i="39"/>
  <c r="AI31" i="39"/>
  <c r="AF24" i="38"/>
  <c r="AN24" i="38" s="1"/>
  <c r="AC24" i="38"/>
  <c r="AF22" i="38"/>
  <c r="AN22" i="38" s="1"/>
  <c r="AC22" i="38"/>
  <c r="AI26" i="38"/>
  <c r="AF32" i="38"/>
  <c r="AN32" i="38" s="1"/>
  <c r="AC32" i="38"/>
  <c r="AG16" i="38"/>
  <c r="AL26" i="38"/>
  <c r="AK31" i="38"/>
  <c r="AG32" i="38"/>
  <c r="AI23" i="38"/>
  <c r="AF18" i="38"/>
  <c r="AM28" i="38"/>
  <c r="AG25" i="38"/>
  <c r="AF30" i="38"/>
  <c r="AN30" i="38" s="1"/>
  <c r="AC30" i="38"/>
  <c r="AL24" i="38"/>
  <c r="AK29" i="38"/>
  <c r="AF17" i="38"/>
  <c r="AC17" i="38"/>
  <c r="AJ17" i="38"/>
  <c r="AM17" i="38"/>
  <c r="AL17" i="38"/>
  <c r="AG26" i="38"/>
  <c r="AJ33" i="38"/>
  <c r="AG30" i="38"/>
  <c r="AG22" i="38"/>
  <c r="AF31" i="38"/>
  <c r="AN31" i="38" s="1"/>
  <c r="AC31" i="38"/>
  <c r="C75" i="38"/>
  <c r="C74" i="38"/>
  <c r="C73" i="38"/>
  <c r="C72" i="38"/>
  <c r="D86" i="38" s="1"/>
  <c r="C71" i="38"/>
  <c r="C70" i="38"/>
  <c r="C69" i="38"/>
  <c r="AF29" i="38"/>
  <c r="AN29" i="38" s="1"/>
  <c r="AC29" i="38"/>
  <c r="AG23" i="38"/>
  <c r="AF28" i="38"/>
  <c r="AN28" i="38" s="1"/>
  <c r="AC28" i="38"/>
  <c r="AJ16" i="38"/>
  <c r="AL22" i="38"/>
  <c r="AK27" i="38"/>
  <c r="AH17" i="38"/>
  <c r="AG24" i="38"/>
  <c r="AM22" i="38"/>
  <c r="AM32" i="38"/>
  <c r="AK28" i="38"/>
  <c r="AJ30" i="38"/>
  <c r="AI24" i="38"/>
  <c r="AF27" i="38"/>
  <c r="AN27" i="38" s="1"/>
  <c r="AC27" i="38"/>
  <c r="AL33" i="38"/>
  <c r="AK26" i="38"/>
  <c r="AM33" i="38"/>
  <c r="AJ24" i="38"/>
  <c r="AM18" i="38"/>
  <c r="AJ22" i="38"/>
  <c r="AI31" i="38"/>
  <c r="AI16" i="38"/>
  <c r="AK25" i="38"/>
  <c r="AI32" i="38"/>
  <c r="AI18" i="38"/>
  <c r="AJ31" i="38"/>
  <c r="AH31" i="38"/>
  <c r="AM29" i="38"/>
  <c r="AF25" i="38"/>
  <c r="AN25" i="38" s="1"/>
  <c r="AC25" i="38"/>
  <c r="AL31" i="38"/>
  <c r="AI19" i="38"/>
  <c r="AK24" i="38"/>
  <c r="AH32" i="38"/>
  <c r="AM30" i="38"/>
  <c r="AG17" i="38"/>
  <c r="AJ28" i="38"/>
  <c r="AH28" i="38"/>
  <c r="AI28" i="38"/>
  <c r="AF26" i="38"/>
  <c r="AN26" i="38" s="1"/>
  <c r="AC26" i="38"/>
  <c r="AH16" i="38"/>
  <c r="AH29" i="38"/>
  <c r="AI29" i="38"/>
  <c r="AJ25" i="38"/>
  <c r="AH25" i="38"/>
  <c r="AM26" i="38"/>
  <c r="AM16" i="38"/>
  <c r="AF23" i="38"/>
  <c r="AN23" i="38" s="1"/>
  <c r="AC23" i="38"/>
  <c r="AL29" i="38"/>
  <c r="AC16" i="38"/>
  <c r="AF16" i="38"/>
  <c r="AK22" i="38"/>
  <c r="AH26" i="38"/>
  <c r="AM27" i="38"/>
  <c r="AH30" i="38"/>
  <c r="AH22" i="38"/>
  <c r="AI25" i="38"/>
  <c r="AH23" i="38"/>
  <c r="AM23" i="38"/>
  <c r="AF33" i="38"/>
  <c r="AN33" i="38" s="1"/>
  <c r="AC33" i="38"/>
  <c r="AL27" i="38"/>
  <c r="AK32" i="38"/>
  <c r="AI17" i="38"/>
  <c r="AM24" i="38"/>
  <c r="AH24" i="38"/>
  <c r="AI30" i="38"/>
  <c r="AG31" i="38"/>
  <c r="AI22" i="38"/>
  <c r="AA11" i="37"/>
  <c r="AD11" i="37"/>
  <c r="AL11" i="37" s="1"/>
  <c r="AF9" i="37"/>
  <c r="AA7" i="37"/>
  <c r="AD7" i="37"/>
  <c r="AL7" i="37" s="1"/>
  <c r="AH9" i="37"/>
  <c r="AA12" i="37"/>
  <c r="AD12" i="37"/>
  <c r="AL12" i="37" s="1"/>
  <c r="C75" i="37"/>
  <c r="C74" i="37"/>
  <c r="C73" i="37"/>
  <c r="C72" i="37"/>
  <c r="D86" i="37" s="1"/>
  <c r="C71" i="37"/>
  <c r="C70" i="37"/>
  <c r="C69" i="37"/>
  <c r="AD13" i="37"/>
  <c r="AL13" i="37" s="1"/>
  <c r="AA13" i="37"/>
  <c r="AJ9" i="37"/>
  <c r="AI13" i="37"/>
  <c r="AA14" i="37"/>
  <c r="AD14" i="37"/>
  <c r="AL14" i="37" s="1"/>
  <c r="AH8" i="37"/>
  <c r="AG15" i="37"/>
  <c r="AE15" i="37"/>
  <c r="AA8" i="37"/>
  <c r="AD8" i="37"/>
  <c r="AL8" i="37" s="1"/>
  <c r="AK12" i="37"/>
  <c r="AH11" i="37"/>
  <c r="AH7" i="37"/>
  <c r="AG14" i="37"/>
  <c r="AE11" i="37"/>
  <c r="AK7" i="37"/>
  <c r="AE13" i="37"/>
  <c r="AI11" i="37"/>
  <c r="AF14" i="37"/>
  <c r="AG13" i="37"/>
  <c r="AE8" i="37"/>
  <c r="AK8" i="37"/>
  <c r="AA9" i="37"/>
  <c r="AD9" i="37"/>
  <c r="AL9" i="37" s="1"/>
  <c r="AK15" i="37"/>
  <c r="AJ13" i="37"/>
  <c r="AI9" i="37"/>
  <c r="AJ17" i="37"/>
  <c r="AF17" i="37"/>
  <c r="AF8" i="37"/>
  <c r="AG11" i="37"/>
  <c r="AE7" i="37"/>
  <c r="AF18" i="37"/>
  <c r="AK14" i="37"/>
  <c r="AJ12" i="37"/>
  <c r="AI8" i="37"/>
  <c r="AH15" i="37"/>
  <c r="AE9" i="37"/>
  <c r="AJ19" i="37"/>
  <c r="AA10" i="37"/>
  <c r="AD10" i="37"/>
  <c r="AL10" i="37" s="1"/>
  <c r="AD18" i="37"/>
  <c r="AL18" i="37" s="1"/>
  <c r="AG18" i="37"/>
  <c r="AA18" i="37"/>
  <c r="AH18" i="37"/>
  <c r="AK13" i="37"/>
  <c r="AK11" i="37"/>
  <c r="AF15" i="37"/>
  <c r="AH13" i="37"/>
  <c r="AG8" i="37"/>
  <c r="AF7" i="37"/>
  <c r="AD19" i="37"/>
  <c r="AL19" i="37" s="1"/>
  <c r="AA19" i="37"/>
  <c r="AH19" i="37"/>
  <c r="AE18" i="37"/>
  <c r="AE17" i="37"/>
  <c r="AF13" i="37"/>
  <c r="AH12" i="37"/>
  <c r="AG7" i="37"/>
  <c r="AE14" i="37"/>
  <c r="AA15" i="37"/>
  <c r="AD15" i="37"/>
  <c r="AL15" i="37" s="1"/>
  <c r="AK18" i="37"/>
  <c r="AK17" i="37"/>
  <c r="K44" i="2"/>
  <c r="K42" i="2"/>
  <c r="O39" i="2"/>
  <c r="I55" i="2"/>
  <c r="I42" i="2"/>
  <c r="M55" i="2"/>
  <c r="I44" i="2"/>
  <c r="R38" i="2"/>
  <c r="M44" i="2"/>
  <c r="M38" i="2"/>
  <c r="I43" i="2"/>
  <c r="K45" i="2"/>
  <c r="K55" i="2"/>
  <c r="R48" i="2"/>
  <c r="R45" i="2"/>
  <c r="L48" i="2"/>
  <c r="K48" i="2"/>
  <c r="L38" i="2"/>
  <c r="R39" i="2"/>
  <c r="M39" i="2"/>
  <c r="R42" i="2"/>
  <c r="M43" i="2"/>
  <c r="M49" i="2"/>
  <c r="L43" i="2"/>
  <c r="I48" i="2"/>
  <c r="K39" i="2"/>
  <c r="M42" i="2"/>
  <c r="I52" i="2"/>
  <c r="I47" i="2"/>
  <c r="L51" i="2"/>
  <c r="L39" i="2"/>
  <c r="R51" i="2"/>
  <c r="R40" i="2"/>
  <c r="R44" i="2"/>
  <c r="I40" i="2"/>
  <c r="R55" i="2"/>
  <c r="L49" i="2"/>
  <c r="M48" i="2"/>
  <c r="I49" i="2"/>
  <c r="I39" i="2"/>
  <c r="O52" i="2"/>
  <c r="O51" i="2"/>
  <c r="K56" i="2"/>
  <c r="L55" i="2"/>
  <c r="O49" i="2"/>
  <c r="I51" i="2"/>
  <c r="M53" i="2"/>
  <c r="I45" i="2"/>
  <c r="K47" i="2"/>
  <c r="O45" i="2"/>
  <c r="M56" i="2"/>
  <c r="R47" i="2"/>
  <c r="O53" i="2"/>
  <c r="R56" i="2"/>
  <c r="I53" i="2"/>
  <c r="K40" i="2"/>
  <c r="I38" i="2"/>
  <c r="R53" i="2"/>
  <c r="K49" i="2"/>
  <c r="L56" i="2"/>
  <c r="L40" i="2"/>
  <c r="O40" i="2"/>
  <c r="O44" i="2"/>
  <c r="O55" i="2"/>
  <c r="O43" i="2"/>
  <c r="K38" i="2"/>
  <c r="O42" i="2"/>
  <c r="M47" i="2"/>
  <c r="K43" i="2"/>
  <c r="L47" i="2"/>
  <c r="K51" i="2"/>
  <c r="L52" i="2"/>
  <c r="O56" i="2"/>
  <c r="M52" i="2"/>
  <c r="O47" i="2"/>
  <c r="L42" i="2"/>
  <c r="K52" i="2"/>
  <c r="R43" i="2"/>
  <c r="O38" i="2"/>
  <c r="I56" i="2"/>
  <c r="R52" i="2"/>
  <c r="L53" i="2"/>
  <c r="L44" i="2"/>
  <c r="R49" i="2"/>
  <c r="O48" i="2"/>
  <c r="M40" i="2"/>
  <c r="K53" i="2"/>
  <c r="M51" i="2"/>
  <c r="AL17" i="43" l="1"/>
  <c r="AL17" i="39"/>
  <c r="AA21" i="43"/>
  <c r="AD21" i="43"/>
  <c r="AE21" i="43"/>
  <c r="AJ21" i="43"/>
  <c r="AL21" i="39"/>
  <c r="AL19" i="40"/>
  <c r="R61" i="2"/>
  <c r="R58" i="2"/>
  <c r="R59" i="2" s="1"/>
  <c r="I61" i="2"/>
  <c r="R65" i="2"/>
  <c r="O65" i="2"/>
  <c r="R62" i="2"/>
  <c r="R67" i="2"/>
  <c r="I62" i="2"/>
  <c r="I67" i="2"/>
  <c r="M65" i="2"/>
  <c r="L65" i="2"/>
  <c r="K65" i="2"/>
  <c r="L66" i="2"/>
  <c r="K58" i="2"/>
  <c r="K60" i="2" s="1"/>
  <c r="I58" i="2"/>
  <c r="I60" i="2" s="1"/>
  <c r="L58" i="2"/>
  <c r="L60" i="2" s="1"/>
  <c r="O61" i="2"/>
  <c r="L62" i="2"/>
  <c r="L67" i="2"/>
  <c r="O58" i="2"/>
  <c r="O59" i="2" s="1"/>
  <c r="M66" i="2"/>
  <c r="O66" i="2"/>
  <c r="K66" i="2"/>
  <c r="I65" i="2"/>
  <c r="M61" i="2"/>
  <c r="K61" i="2"/>
  <c r="O67" i="2"/>
  <c r="O62" i="2"/>
  <c r="R66" i="2"/>
  <c r="M58" i="2"/>
  <c r="M59" i="2" s="1"/>
  <c r="K62" i="2"/>
  <c r="K67" i="2"/>
  <c r="I66" i="2"/>
  <c r="M67" i="2"/>
  <c r="M62" i="2"/>
  <c r="L61" i="2"/>
  <c r="D91" i="42"/>
  <c r="AL17" i="41"/>
  <c r="AL21" i="41"/>
  <c r="AL20" i="41"/>
  <c r="AL19" i="41"/>
  <c r="AL18" i="41"/>
  <c r="AL16" i="41"/>
  <c r="AL20" i="42"/>
  <c r="AL21" i="42"/>
  <c r="AL19" i="42"/>
  <c r="AL18" i="42"/>
  <c r="AL17" i="42"/>
  <c r="AL16" i="42"/>
  <c r="AN16" i="38"/>
  <c r="AN15" i="38"/>
  <c r="AN19" i="38"/>
  <c r="AN18" i="38"/>
  <c r="AN21" i="38"/>
  <c r="AN20" i="38"/>
  <c r="AN17" i="38"/>
  <c r="AL18" i="40"/>
  <c r="AL15" i="40"/>
  <c r="AL17" i="40"/>
  <c r="AL20" i="40"/>
  <c r="AL16" i="40"/>
  <c r="AL21" i="40"/>
  <c r="AL19" i="39"/>
  <c r="AL18" i="39"/>
  <c r="AL20" i="39"/>
  <c r="AL18" i="43"/>
  <c r="AL20" i="43"/>
  <c r="AL16" i="43"/>
  <c r="D91" i="43"/>
  <c r="D89" i="43"/>
  <c r="D87" i="43"/>
  <c r="D88" i="43" s="1"/>
  <c r="D94" i="43"/>
  <c r="D92" i="43"/>
  <c r="D90" i="43"/>
  <c r="D85" i="43"/>
  <c r="D94" i="42"/>
  <c r="D92" i="42"/>
  <c r="D90" i="42"/>
  <c r="D85" i="42"/>
  <c r="D87" i="42"/>
  <c r="D89" i="42"/>
  <c r="D94" i="41"/>
  <c r="D92" i="41"/>
  <c r="D85" i="41"/>
  <c r="D90" i="41"/>
  <c r="D91" i="41"/>
  <c r="D89" i="41"/>
  <c r="D87" i="41"/>
  <c r="D88" i="41" s="1"/>
  <c r="D91" i="40"/>
  <c r="D89" i="40"/>
  <c r="D87" i="40"/>
  <c r="D88" i="40" s="1"/>
  <c r="D94" i="40"/>
  <c r="D92" i="40"/>
  <c r="D90" i="40"/>
  <c r="D85" i="40"/>
  <c r="D94" i="39"/>
  <c r="D92" i="39"/>
  <c r="D90" i="39"/>
  <c r="D85" i="39"/>
  <c r="D91" i="39"/>
  <c r="D89" i="39"/>
  <c r="D87" i="39"/>
  <c r="D94" i="38"/>
  <c r="D92" i="38"/>
  <c r="D90" i="38"/>
  <c r="D85" i="38"/>
  <c r="D91" i="38"/>
  <c r="D89" i="38"/>
  <c r="D87" i="38"/>
  <c r="D88" i="38" s="1"/>
  <c r="D91" i="37"/>
  <c r="D89" i="37"/>
  <c r="D87" i="37"/>
  <c r="D88" i="37" s="1"/>
  <c r="D94" i="37"/>
  <c r="D92" i="37"/>
  <c r="D90" i="37"/>
  <c r="D85" i="37"/>
  <c r="L20" i="2"/>
  <c r="M13" i="2"/>
  <c r="R16" i="2"/>
  <c r="M10" i="2"/>
  <c r="I30" i="2"/>
  <c r="R25" i="2"/>
  <c r="R29" i="2"/>
  <c r="L34" i="2"/>
  <c r="R18" i="2"/>
  <c r="O12" i="2"/>
  <c r="O16" i="2"/>
  <c r="K8" i="2"/>
  <c r="L9" i="2"/>
  <c r="R12" i="2"/>
  <c r="M26" i="2"/>
  <c r="L24" i="2"/>
  <c r="M32" i="2"/>
  <c r="R30" i="2"/>
  <c r="L28" i="2"/>
  <c r="M23" i="2"/>
  <c r="K32" i="2"/>
  <c r="K19" i="2"/>
  <c r="I11" i="2"/>
  <c r="L33" i="2"/>
  <c r="I19" i="2"/>
  <c r="K16" i="2"/>
  <c r="I22" i="2"/>
  <c r="M8" i="2"/>
  <c r="I33" i="2"/>
  <c r="I10" i="2"/>
  <c r="L12" i="2"/>
  <c r="I20" i="2"/>
  <c r="K23" i="2"/>
  <c r="R14" i="2"/>
  <c r="K21" i="2"/>
  <c r="I29" i="2"/>
  <c r="M21" i="2"/>
  <c r="M25" i="2"/>
  <c r="I9" i="2"/>
  <c r="R13" i="2"/>
  <c r="O17" i="2"/>
  <c r="R24" i="2"/>
  <c r="R33" i="2"/>
  <c r="O32" i="2"/>
  <c r="O8" i="2"/>
  <c r="L22" i="2"/>
  <c r="L29" i="2"/>
  <c r="K17" i="2"/>
  <c r="O25" i="2"/>
  <c r="I26" i="2"/>
  <c r="K34" i="2"/>
  <c r="O30" i="2"/>
  <c r="R22" i="2"/>
  <c r="I12" i="2"/>
  <c r="M14" i="2"/>
  <c r="L14" i="2"/>
  <c r="K24" i="2"/>
  <c r="R28" i="2"/>
  <c r="O23" i="2"/>
  <c r="M18" i="2"/>
  <c r="I28" i="2"/>
  <c r="I8" i="2"/>
  <c r="O13" i="2"/>
  <c r="M24" i="2"/>
  <c r="L16" i="2"/>
  <c r="I17" i="2"/>
  <c r="I21" i="2"/>
  <c r="R10" i="2"/>
  <c r="K22" i="2"/>
  <c r="L18" i="2"/>
  <c r="L26" i="2"/>
  <c r="I23" i="2"/>
  <c r="M12" i="2"/>
  <c r="I13" i="2"/>
  <c r="L17" i="2"/>
  <c r="M9" i="2"/>
  <c r="M22" i="2"/>
  <c r="R11" i="2"/>
  <c r="M19" i="2"/>
  <c r="M17" i="2"/>
  <c r="O19" i="2"/>
  <c r="R8" i="2"/>
  <c r="K12" i="2"/>
  <c r="L25" i="2"/>
  <c r="R34" i="2"/>
  <c r="M33" i="2"/>
  <c r="O18" i="2"/>
  <c r="K25" i="2"/>
  <c r="R17" i="2"/>
  <c r="L8" i="2"/>
  <c r="I14" i="2"/>
  <c r="I34" i="2"/>
  <c r="M20" i="2"/>
  <c r="R32" i="2"/>
  <c r="I16" i="2"/>
  <c r="K33" i="2"/>
  <c r="K28" i="2"/>
  <c r="O11" i="2"/>
  <c r="O10" i="2"/>
  <c r="O29" i="2"/>
  <c r="L10" i="2"/>
  <c r="R26" i="2"/>
  <c r="K13" i="2"/>
  <c r="K9" i="2"/>
  <c r="R20" i="2"/>
  <c r="M16" i="2"/>
  <c r="I24" i="2"/>
  <c r="K30" i="2"/>
  <c r="K10" i="2"/>
  <c r="O33" i="2"/>
  <c r="O34" i="2"/>
  <c r="M29" i="2"/>
  <c r="L23" i="2"/>
  <c r="O9" i="2"/>
  <c r="M11" i="2"/>
  <c r="K29" i="2"/>
  <c r="M28" i="2"/>
  <c r="I18" i="2"/>
  <c r="I32" i="2"/>
  <c r="L11" i="2"/>
  <c r="M30" i="2"/>
  <c r="O24" i="2"/>
  <c r="R23" i="2"/>
  <c r="O28" i="2"/>
  <c r="L32" i="2"/>
  <c r="O20" i="2"/>
  <c r="K18" i="2"/>
  <c r="K14" i="2"/>
  <c r="R9" i="2"/>
  <c r="I25" i="2"/>
  <c r="L19" i="2"/>
  <c r="L21" i="2"/>
  <c r="O21" i="2"/>
  <c r="M34" i="2"/>
  <c r="O22" i="2"/>
  <c r="K20" i="2"/>
  <c r="O26" i="2"/>
  <c r="K11" i="2"/>
  <c r="K26" i="2"/>
  <c r="O14" i="2"/>
  <c r="L13" i="2"/>
  <c r="R19" i="2"/>
  <c r="R21" i="2"/>
  <c r="L30" i="2"/>
  <c r="AL21" i="43" l="1"/>
  <c r="R60" i="2"/>
  <c r="R63" i="2" s="1"/>
  <c r="K59" i="2"/>
  <c r="K63" i="2" s="1"/>
  <c r="L59" i="2"/>
  <c r="L63" i="2" s="1"/>
  <c r="I59" i="2"/>
  <c r="I63" i="2" s="1"/>
  <c r="O35" i="2"/>
  <c r="I35" i="2"/>
  <c r="K35" i="2"/>
  <c r="M35" i="2"/>
  <c r="R35" i="2"/>
  <c r="L35" i="2"/>
  <c r="M60" i="2"/>
  <c r="M63" i="2" s="1"/>
  <c r="O60" i="2"/>
  <c r="O63" i="2" s="1"/>
  <c r="D88" i="42"/>
  <c r="D88" i="39"/>
  <c r="B79" i="36"/>
  <c r="E78" i="36"/>
  <c r="B78" i="36"/>
  <c r="B77" i="36"/>
  <c r="P33" i="36"/>
  <c r="V33" i="36" s="1"/>
  <c r="G33" i="36"/>
  <c r="R33" i="36" s="1"/>
  <c r="AC33" i="36" s="1"/>
  <c r="P32" i="36"/>
  <c r="V32" i="36" s="1"/>
  <c r="G32" i="36"/>
  <c r="R32" i="36" s="1"/>
  <c r="AC32" i="36" s="1"/>
  <c r="P31" i="36"/>
  <c r="V31" i="36" s="1"/>
  <c r="G31" i="36"/>
  <c r="R31" i="36" s="1"/>
  <c r="AC31" i="36" s="1"/>
  <c r="E79" i="36"/>
  <c r="P30" i="36"/>
  <c r="V30" i="36" s="1"/>
  <c r="G30" i="36"/>
  <c r="R30" i="36" s="1"/>
  <c r="AC30" i="36" s="1"/>
  <c r="X29" i="36"/>
  <c r="P29" i="36"/>
  <c r="V29" i="36" s="1"/>
  <c r="G29" i="36"/>
  <c r="R29" i="36" s="1"/>
  <c r="AC29" i="36" s="1"/>
  <c r="P28" i="36"/>
  <c r="V28" i="36" s="1"/>
  <c r="G28" i="36"/>
  <c r="R28" i="36" s="1"/>
  <c r="AC28" i="36" s="1"/>
  <c r="X27" i="36"/>
  <c r="P27" i="36"/>
  <c r="V27" i="36" s="1"/>
  <c r="G27" i="36"/>
  <c r="R27" i="36" s="1"/>
  <c r="AC27" i="36" s="1"/>
  <c r="P26" i="36"/>
  <c r="V26" i="36" s="1"/>
  <c r="G26" i="36"/>
  <c r="R26" i="36" s="1"/>
  <c r="AC26" i="36" s="1"/>
  <c r="X25" i="36"/>
  <c r="P25" i="36"/>
  <c r="V25" i="36" s="1"/>
  <c r="G25" i="36"/>
  <c r="R25" i="36" s="1"/>
  <c r="AC25" i="36" s="1"/>
  <c r="P24" i="36"/>
  <c r="V24" i="36" s="1"/>
  <c r="G24" i="36"/>
  <c r="R24" i="36" s="1"/>
  <c r="AC24" i="36" s="1"/>
  <c r="P23" i="36"/>
  <c r="V23" i="36" s="1"/>
  <c r="G23" i="36"/>
  <c r="R23" i="36" s="1"/>
  <c r="AC23" i="36" s="1"/>
  <c r="P22" i="36"/>
  <c r="V22" i="36" s="1"/>
  <c r="G22" i="36"/>
  <c r="R22" i="36" s="1"/>
  <c r="AC22" i="36" s="1"/>
  <c r="P21" i="36"/>
  <c r="G21" i="36"/>
  <c r="R21" i="36" s="1"/>
  <c r="AC21" i="36" s="1"/>
  <c r="P20" i="36"/>
  <c r="G20" i="36"/>
  <c r="R20" i="36" s="1"/>
  <c r="AC20" i="36" s="1"/>
  <c r="P19" i="36"/>
  <c r="X19" i="36" s="1"/>
  <c r="G19" i="36"/>
  <c r="R19" i="36" s="1"/>
  <c r="AC19" i="36" s="1"/>
  <c r="P18" i="36"/>
  <c r="W18" i="36" s="1"/>
  <c r="G18" i="36"/>
  <c r="R18" i="36" s="1"/>
  <c r="AC18" i="36" s="1"/>
  <c r="P17" i="36"/>
  <c r="G17" i="36"/>
  <c r="R17" i="36" s="1"/>
  <c r="AC17" i="36" s="1"/>
  <c r="R16" i="36"/>
  <c r="AC16" i="36" s="1"/>
  <c r="P16" i="36"/>
  <c r="G16" i="36"/>
  <c r="P15" i="36"/>
  <c r="G15" i="36"/>
  <c r="R15" i="36" s="1"/>
  <c r="AC15" i="36" s="1"/>
  <c r="P14" i="36"/>
  <c r="Z14" i="36" s="1"/>
  <c r="G14" i="36"/>
  <c r="R14" i="36" s="1"/>
  <c r="AC14" i="36" s="1"/>
  <c r="P13" i="36"/>
  <c r="Z13" i="36" s="1"/>
  <c r="G13" i="36"/>
  <c r="R13" i="36" s="1"/>
  <c r="AC13" i="36" s="1"/>
  <c r="P12" i="36"/>
  <c r="Z12" i="36" s="1"/>
  <c r="G12" i="36"/>
  <c r="R12" i="36" s="1"/>
  <c r="AC12" i="36" s="1"/>
  <c r="P11" i="36"/>
  <c r="Z11" i="36" s="1"/>
  <c r="G11" i="36"/>
  <c r="R11" i="36" s="1"/>
  <c r="AC11" i="36" s="1"/>
  <c r="P10" i="36"/>
  <c r="Z10" i="36" s="1"/>
  <c r="G10" i="36"/>
  <c r="R10" i="36" s="1"/>
  <c r="AC10" i="36" s="1"/>
  <c r="P9" i="36"/>
  <c r="Z9" i="36" s="1"/>
  <c r="G9" i="36"/>
  <c r="R9" i="36" s="1"/>
  <c r="AC9" i="36" s="1"/>
  <c r="P8" i="36"/>
  <c r="Z8" i="36" s="1"/>
  <c r="G8" i="36"/>
  <c r="R8" i="36" s="1"/>
  <c r="AC8" i="36" s="1"/>
  <c r="P7" i="36"/>
  <c r="G7" i="36"/>
  <c r="R7" i="36" s="1"/>
  <c r="AC7" i="36" s="1"/>
  <c r="E77" i="36"/>
  <c r="AJ4" i="36"/>
  <c r="AG4" i="36"/>
  <c r="Z4" i="36"/>
  <c r="AK4" i="36" s="1"/>
  <c r="Y4" i="36"/>
  <c r="X4" i="36"/>
  <c r="AI4" i="36" s="1"/>
  <c r="W4" i="36"/>
  <c r="AH4" i="36" s="1"/>
  <c r="V4" i="36"/>
  <c r="U4" i="36"/>
  <c r="AF4" i="36" s="1"/>
  <c r="T4" i="36"/>
  <c r="AE4" i="36" s="1"/>
  <c r="S4" i="36"/>
  <c r="AD4" i="36" s="1"/>
  <c r="R4" i="36"/>
  <c r="AC4" i="36" s="1"/>
  <c r="D2" i="36"/>
  <c r="D3" i="2" s="1"/>
  <c r="B79" i="35"/>
  <c r="B78" i="35"/>
  <c r="B77" i="35"/>
  <c r="P33" i="35"/>
  <c r="U33" i="35" s="1"/>
  <c r="G33" i="35"/>
  <c r="R33" i="35" s="1"/>
  <c r="AC33" i="35" s="1"/>
  <c r="D33" i="35"/>
  <c r="R32" i="35"/>
  <c r="AC32" i="35" s="1"/>
  <c r="P32" i="35"/>
  <c r="U32" i="35" s="1"/>
  <c r="G32" i="35"/>
  <c r="D32" i="35"/>
  <c r="R31" i="35"/>
  <c r="AC31" i="35" s="1"/>
  <c r="P31" i="35"/>
  <c r="U31" i="35" s="1"/>
  <c r="G31" i="35"/>
  <c r="D31" i="35"/>
  <c r="P30" i="35"/>
  <c r="U30" i="35" s="1"/>
  <c r="G30" i="35"/>
  <c r="R30" i="35" s="1"/>
  <c r="AC30" i="35" s="1"/>
  <c r="D30" i="35"/>
  <c r="R29" i="35"/>
  <c r="AC29" i="35" s="1"/>
  <c r="P29" i="35"/>
  <c r="U29" i="35" s="1"/>
  <c r="G29" i="35"/>
  <c r="D29" i="35"/>
  <c r="Z28" i="35"/>
  <c r="R28" i="35"/>
  <c r="AC28" i="35" s="1"/>
  <c r="P28" i="35"/>
  <c r="U28" i="35" s="1"/>
  <c r="G28" i="35"/>
  <c r="D28" i="35"/>
  <c r="P27" i="35"/>
  <c r="U27" i="35" s="1"/>
  <c r="G27" i="35"/>
  <c r="R27" i="35" s="1"/>
  <c r="AC27" i="35" s="1"/>
  <c r="D27" i="35"/>
  <c r="P26" i="35"/>
  <c r="U26" i="35" s="1"/>
  <c r="G26" i="35"/>
  <c r="R26" i="35" s="1"/>
  <c r="AC26" i="35" s="1"/>
  <c r="D26" i="35"/>
  <c r="R25" i="35"/>
  <c r="AC25" i="35" s="1"/>
  <c r="P25" i="35"/>
  <c r="U25" i="35" s="1"/>
  <c r="G25" i="35"/>
  <c r="D25" i="35"/>
  <c r="P24" i="35"/>
  <c r="U24" i="35" s="1"/>
  <c r="G24" i="35"/>
  <c r="R24" i="35" s="1"/>
  <c r="AC24" i="35" s="1"/>
  <c r="D24" i="35"/>
  <c r="P23" i="35"/>
  <c r="U23" i="35" s="1"/>
  <c r="G23" i="35"/>
  <c r="R23" i="35" s="1"/>
  <c r="AC23" i="35" s="1"/>
  <c r="D23" i="35"/>
  <c r="R22" i="35"/>
  <c r="AC22" i="35" s="1"/>
  <c r="P22" i="35"/>
  <c r="U22" i="35" s="1"/>
  <c r="G22" i="35"/>
  <c r="D22" i="35"/>
  <c r="P21" i="35"/>
  <c r="T21" i="35" s="1"/>
  <c r="G21" i="35"/>
  <c r="R21" i="35" s="1"/>
  <c r="AC21" i="35" s="1"/>
  <c r="D21" i="35"/>
  <c r="P20" i="35"/>
  <c r="S20" i="35" s="1"/>
  <c r="G20" i="35"/>
  <c r="R20" i="35" s="1"/>
  <c r="AC20" i="35" s="1"/>
  <c r="D20" i="35"/>
  <c r="P19" i="35"/>
  <c r="X19" i="35" s="1"/>
  <c r="G19" i="35"/>
  <c r="R19" i="35" s="1"/>
  <c r="AC19" i="35" s="1"/>
  <c r="D19" i="35"/>
  <c r="P18" i="35"/>
  <c r="Y18" i="35" s="1"/>
  <c r="G18" i="35"/>
  <c r="R18" i="35" s="1"/>
  <c r="AC18" i="35" s="1"/>
  <c r="D18" i="35"/>
  <c r="R17" i="35"/>
  <c r="AC17" i="35" s="1"/>
  <c r="P17" i="35"/>
  <c r="Z17" i="35" s="1"/>
  <c r="G17" i="35"/>
  <c r="D17" i="35"/>
  <c r="S16" i="35"/>
  <c r="R16" i="35"/>
  <c r="AC16" i="35" s="1"/>
  <c r="P16" i="35"/>
  <c r="Z16" i="35" s="1"/>
  <c r="G16" i="35"/>
  <c r="D16" i="35"/>
  <c r="P15" i="35"/>
  <c r="Z15" i="35" s="1"/>
  <c r="G15" i="35"/>
  <c r="R15" i="35" s="1"/>
  <c r="AC15" i="35" s="1"/>
  <c r="D15" i="35"/>
  <c r="P14" i="35"/>
  <c r="Z14" i="35" s="1"/>
  <c r="G14" i="35"/>
  <c r="R14" i="35" s="1"/>
  <c r="AC14" i="35" s="1"/>
  <c r="D14" i="35"/>
  <c r="R13" i="35"/>
  <c r="AC13" i="35" s="1"/>
  <c r="P13" i="35"/>
  <c r="Z13" i="35" s="1"/>
  <c r="G13" i="35"/>
  <c r="D13" i="35"/>
  <c r="P12" i="35"/>
  <c r="Z12" i="35" s="1"/>
  <c r="G12" i="35"/>
  <c r="R12" i="35" s="1"/>
  <c r="AC12" i="35" s="1"/>
  <c r="D12" i="35"/>
  <c r="P11" i="35"/>
  <c r="Z11" i="35" s="1"/>
  <c r="G11" i="35"/>
  <c r="R11" i="35" s="1"/>
  <c r="AC11" i="35" s="1"/>
  <c r="D11" i="35"/>
  <c r="R10" i="35"/>
  <c r="AC10" i="35" s="1"/>
  <c r="P10" i="35"/>
  <c r="Z10" i="35" s="1"/>
  <c r="G10" i="35"/>
  <c r="D10" i="35"/>
  <c r="P9" i="35"/>
  <c r="Z9" i="35" s="1"/>
  <c r="G9" i="35"/>
  <c r="R9" i="35" s="1"/>
  <c r="AC9" i="35" s="1"/>
  <c r="D9" i="35"/>
  <c r="P8" i="35"/>
  <c r="Z8" i="35" s="1"/>
  <c r="G8" i="35"/>
  <c r="R8" i="35" s="1"/>
  <c r="AC8" i="35" s="1"/>
  <c r="D8" i="35"/>
  <c r="E14" i="35" s="1"/>
  <c r="R7" i="35"/>
  <c r="AC7" i="35" s="1"/>
  <c r="P7" i="35"/>
  <c r="G7" i="35"/>
  <c r="D7" i="35"/>
  <c r="AD4" i="35"/>
  <c r="Z4" i="35"/>
  <c r="AK4" i="35" s="1"/>
  <c r="Y4" i="35"/>
  <c r="AJ4" i="35" s="1"/>
  <c r="X4" i="35"/>
  <c r="AI4" i="35" s="1"/>
  <c r="W4" i="35"/>
  <c r="AH4" i="35" s="1"/>
  <c r="V4" i="35"/>
  <c r="AG4" i="35" s="1"/>
  <c r="U4" i="35"/>
  <c r="AF4" i="35" s="1"/>
  <c r="T4" i="35"/>
  <c r="AE4" i="35" s="1"/>
  <c r="S4" i="35"/>
  <c r="R4" i="35"/>
  <c r="AC4" i="35" s="1"/>
  <c r="B4" i="35"/>
  <c r="D2" i="35"/>
  <c r="B79" i="34"/>
  <c r="B78" i="34"/>
  <c r="B77" i="34"/>
  <c r="P33" i="34"/>
  <c r="V33" i="34" s="1"/>
  <c r="G33" i="34"/>
  <c r="R33" i="34" s="1"/>
  <c r="AC33" i="34" s="1"/>
  <c r="D33" i="34"/>
  <c r="P32" i="34"/>
  <c r="V32" i="34" s="1"/>
  <c r="G32" i="34"/>
  <c r="R32" i="34" s="1"/>
  <c r="AC32" i="34" s="1"/>
  <c r="D32" i="34"/>
  <c r="P31" i="34"/>
  <c r="V31" i="34" s="1"/>
  <c r="G31" i="34"/>
  <c r="R31" i="34" s="1"/>
  <c r="AC31" i="34" s="1"/>
  <c r="D31" i="34"/>
  <c r="P30" i="34"/>
  <c r="V30" i="34" s="1"/>
  <c r="G30" i="34"/>
  <c r="R30" i="34" s="1"/>
  <c r="AC30" i="34" s="1"/>
  <c r="D30" i="34"/>
  <c r="P29" i="34"/>
  <c r="V29" i="34" s="1"/>
  <c r="G29" i="34"/>
  <c r="R29" i="34" s="1"/>
  <c r="AC29" i="34" s="1"/>
  <c r="D29" i="34"/>
  <c r="P28" i="34"/>
  <c r="V28" i="34" s="1"/>
  <c r="G28" i="34"/>
  <c r="R28" i="34" s="1"/>
  <c r="AC28" i="34" s="1"/>
  <c r="D28" i="34"/>
  <c r="P27" i="34"/>
  <c r="V27" i="34" s="1"/>
  <c r="G27" i="34"/>
  <c r="R27" i="34" s="1"/>
  <c r="AC27" i="34" s="1"/>
  <c r="D27" i="34"/>
  <c r="P26" i="34"/>
  <c r="G26" i="34"/>
  <c r="R26" i="34" s="1"/>
  <c r="AC26" i="34" s="1"/>
  <c r="D26" i="34"/>
  <c r="P25" i="34"/>
  <c r="G25" i="34"/>
  <c r="R25" i="34" s="1"/>
  <c r="AC25" i="34" s="1"/>
  <c r="D25" i="34"/>
  <c r="P24" i="34"/>
  <c r="G24" i="34"/>
  <c r="R24" i="34" s="1"/>
  <c r="AC24" i="34" s="1"/>
  <c r="D24" i="34"/>
  <c r="P23" i="34"/>
  <c r="G23" i="34"/>
  <c r="R23" i="34" s="1"/>
  <c r="AC23" i="34" s="1"/>
  <c r="D23" i="34"/>
  <c r="P22" i="34"/>
  <c r="G22" i="34"/>
  <c r="R22" i="34" s="1"/>
  <c r="AC22" i="34" s="1"/>
  <c r="D22" i="34"/>
  <c r="P21" i="34"/>
  <c r="G21" i="34"/>
  <c r="R21" i="34" s="1"/>
  <c r="AC21" i="34" s="1"/>
  <c r="D21" i="34"/>
  <c r="R20" i="34"/>
  <c r="AC20" i="34" s="1"/>
  <c r="P20" i="34"/>
  <c r="G20" i="34"/>
  <c r="D20" i="34"/>
  <c r="P19" i="34"/>
  <c r="G19" i="34"/>
  <c r="R19" i="34" s="1"/>
  <c r="AC19" i="34" s="1"/>
  <c r="D19" i="34"/>
  <c r="P18" i="34"/>
  <c r="G18" i="34"/>
  <c r="R18" i="34" s="1"/>
  <c r="AC18" i="34" s="1"/>
  <c r="D18" i="34"/>
  <c r="P17" i="34"/>
  <c r="P66" i="34" s="1"/>
  <c r="G17" i="34"/>
  <c r="R17" i="34" s="1"/>
  <c r="AC17" i="34" s="1"/>
  <c r="D17" i="34"/>
  <c r="P16" i="34"/>
  <c r="G16" i="34"/>
  <c r="R16" i="34" s="1"/>
  <c r="AC16" i="34" s="1"/>
  <c r="D16" i="34"/>
  <c r="Y15" i="34"/>
  <c r="P15" i="34"/>
  <c r="G15" i="34"/>
  <c r="R15" i="34" s="1"/>
  <c r="AC15" i="34" s="1"/>
  <c r="D15" i="34"/>
  <c r="P14" i="34"/>
  <c r="G14" i="34"/>
  <c r="R14" i="34" s="1"/>
  <c r="AC14" i="34" s="1"/>
  <c r="D14" i="34"/>
  <c r="P13" i="34"/>
  <c r="G13" i="34"/>
  <c r="R13" i="34" s="1"/>
  <c r="AC13" i="34" s="1"/>
  <c r="D13" i="34"/>
  <c r="P12" i="34"/>
  <c r="G12" i="34"/>
  <c r="R12" i="34" s="1"/>
  <c r="AC12" i="34" s="1"/>
  <c r="D12" i="34"/>
  <c r="P11" i="34"/>
  <c r="G11" i="34"/>
  <c r="R11" i="34" s="1"/>
  <c r="AC11" i="34" s="1"/>
  <c r="D11" i="34"/>
  <c r="U10" i="34"/>
  <c r="T10" i="34"/>
  <c r="S10" i="34"/>
  <c r="P10" i="34"/>
  <c r="G10" i="34"/>
  <c r="R10" i="34" s="1"/>
  <c r="AC10" i="34" s="1"/>
  <c r="D10" i="34"/>
  <c r="P9" i="34"/>
  <c r="V9" i="34" s="1"/>
  <c r="G9" i="34"/>
  <c r="R9" i="34" s="1"/>
  <c r="AC9" i="34" s="1"/>
  <c r="D9" i="34"/>
  <c r="T8" i="34"/>
  <c r="P8" i="34"/>
  <c r="Z8" i="34" s="1"/>
  <c r="G8" i="34"/>
  <c r="R8" i="34" s="1"/>
  <c r="AC8" i="34" s="1"/>
  <c r="D8" i="34"/>
  <c r="X7" i="34"/>
  <c r="P7" i="34"/>
  <c r="P56" i="34" s="1"/>
  <c r="G7" i="34"/>
  <c r="R7" i="34" s="1"/>
  <c r="AC7" i="34" s="1"/>
  <c r="D7" i="34"/>
  <c r="AH4" i="34"/>
  <c r="Z4" i="34"/>
  <c r="AK4" i="34" s="1"/>
  <c r="Y4" i="34"/>
  <c r="AJ4" i="34" s="1"/>
  <c r="X4" i="34"/>
  <c r="AI4" i="34" s="1"/>
  <c r="W4" i="34"/>
  <c r="V4" i="34"/>
  <c r="AG4" i="34" s="1"/>
  <c r="U4" i="34"/>
  <c r="AF4" i="34" s="1"/>
  <c r="T4" i="34"/>
  <c r="AE4" i="34" s="1"/>
  <c r="S4" i="34"/>
  <c r="AD4" i="34" s="1"/>
  <c r="R4" i="34"/>
  <c r="AC4" i="34" s="1"/>
  <c r="B4" i="34"/>
  <c r="D2" i="34"/>
  <c r="B79" i="33"/>
  <c r="B78" i="33"/>
  <c r="B77" i="33"/>
  <c r="P33" i="33"/>
  <c r="V33" i="33" s="1"/>
  <c r="G33" i="33"/>
  <c r="R33" i="33" s="1"/>
  <c r="AC33" i="33" s="1"/>
  <c r="D33" i="33"/>
  <c r="W32" i="33"/>
  <c r="T32" i="33"/>
  <c r="P32" i="33"/>
  <c r="V32" i="33" s="1"/>
  <c r="G32" i="33"/>
  <c r="R32" i="33" s="1"/>
  <c r="AC32" i="33" s="1"/>
  <c r="D32" i="33"/>
  <c r="W31" i="33"/>
  <c r="T31" i="33"/>
  <c r="P31" i="33"/>
  <c r="V31" i="33" s="1"/>
  <c r="G31" i="33"/>
  <c r="R31" i="33" s="1"/>
  <c r="AC31" i="33" s="1"/>
  <c r="D31" i="33"/>
  <c r="W30" i="33"/>
  <c r="P30" i="33"/>
  <c r="V30" i="33" s="1"/>
  <c r="G30" i="33"/>
  <c r="R30" i="33" s="1"/>
  <c r="AC30" i="33" s="1"/>
  <c r="D30" i="33"/>
  <c r="W29" i="33"/>
  <c r="T29" i="33"/>
  <c r="P29" i="33"/>
  <c r="V29" i="33" s="1"/>
  <c r="G29" i="33"/>
  <c r="R29" i="33" s="1"/>
  <c r="AC29" i="33" s="1"/>
  <c r="D29" i="33"/>
  <c r="T28" i="33"/>
  <c r="P28" i="33"/>
  <c r="V28" i="33" s="1"/>
  <c r="G28" i="33"/>
  <c r="R28" i="33" s="1"/>
  <c r="AC28" i="33" s="1"/>
  <c r="D28" i="33"/>
  <c r="W27" i="33"/>
  <c r="T27" i="33"/>
  <c r="P27" i="33"/>
  <c r="V27" i="33" s="1"/>
  <c r="G27" i="33"/>
  <c r="R27" i="33" s="1"/>
  <c r="AC27" i="33" s="1"/>
  <c r="D27" i="33"/>
  <c r="T26" i="33"/>
  <c r="P26" i="33"/>
  <c r="V26" i="33" s="1"/>
  <c r="G26" i="33"/>
  <c r="R26" i="33" s="1"/>
  <c r="AC26" i="33" s="1"/>
  <c r="D26" i="33"/>
  <c r="W25" i="33"/>
  <c r="T25" i="33"/>
  <c r="P25" i="33"/>
  <c r="V25" i="33" s="1"/>
  <c r="G25" i="33"/>
  <c r="R25" i="33" s="1"/>
  <c r="AC25" i="33" s="1"/>
  <c r="D25" i="33"/>
  <c r="T24" i="33"/>
  <c r="P24" i="33"/>
  <c r="V24" i="33" s="1"/>
  <c r="G24" i="33"/>
  <c r="R24" i="33" s="1"/>
  <c r="AC24" i="33" s="1"/>
  <c r="D24" i="33"/>
  <c r="W23" i="33"/>
  <c r="T23" i="33"/>
  <c r="P23" i="33"/>
  <c r="V23" i="33" s="1"/>
  <c r="G23" i="33"/>
  <c r="R23" i="33" s="1"/>
  <c r="AC23" i="33" s="1"/>
  <c r="D23" i="33"/>
  <c r="T22" i="33"/>
  <c r="P22" i="33"/>
  <c r="V22" i="33" s="1"/>
  <c r="G22" i="33"/>
  <c r="R22" i="33" s="1"/>
  <c r="AC22" i="33" s="1"/>
  <c r="D22" i="33"/>
  <c r="P21" i="33"/>
  <c r="G21" i="33"/>
  <c r="R21" i="33" s="1"/>
  <c r="AC21" i="33" s="1"/>
  <c r="D21" i="33"/>
  <c r="R20" i="33"/>
  <c r="AC20" i="33" s="1"/>
  <c r="P20" i="33"/>
  <c r="G20" i="33"/>
  <c r="D20" i="33"/>
  <c r="P19" i="33"/>
  <c r="G19" i="33"/>
  <c r="R19" i="33" s="1"/>
  <c r="AC19" i="33" s="1"/>
  <c r="D19" i="33"/>
  <c r="P18" i="33"/>
  <c r="G18" i="33"/>
  <c r="R18" i="33" s="1"/>
  <c r="AC18" i="33" s="1"/>
  <c r="D18" i="33"/>
  <c r="R17" i="33"/>
  <c r="AC17" i="33" s="1"/>
  <c r="P17" i="33"/>
  <c r="G17" i="33"/>
  <c r="D17" i="33"/>
  <c r="P16" i="33"/>
  <c r="G16" i="33"/>
  <c r="R16" i="33" s="1"/>
  <c r="AC16" i="33" s="1"/>
  <c r="D16" i="33"/>
  <c r="P15" i="33"/>
  <c r="G15" i="33"/>
  <c r="R15" i="33" s="1"/>
  <c r="AC15" i="33" s="1"/>
  <c r="D15" i="33"/>
  <c r="P14" i="33"/>
  <c r="G14" i="33"/>
  <c r="R14" i="33" s="1"/>
  <c r="AC14" i="33" s="1"/>
  <c r="D14" i="33"/>
  <c r="P13" i="33"/>
  <c r="G13" i="33"/>
  <c r="R13" i="33" s="1"/>
  <c r="AC13" i="33" s="1"/>
  <c r="D13" i="33"/>
  <c r="X12" i="33"/>
  <c r="S12" i="33"/>
  <c r="AA12" i="33" s="1"/>
  <c r="P12" i="33"/>
  <c r="Z12" i="33" s="1"/>
  <c r="G12" i="33"/>
  <c r="R12" i="33" s="1"/>
  <c r="AC12" i="33" s="1"/>
  <c r="D12" i="33"/>
  <c r="X11" i="33"/>
  <c r="S11" i="33"/>
  <c r="AA11" i="33" s="1"/>
  <c r="P11" i="33"/>
  <c r="Z11" i="33" s="1"/>
  <c r="G11" i="33"/>
  <c r="R11" i="33" s="1"/>
  <c r="AC11" i="33" s="1"/>
  <c r="D11" i="33"/>
  <c r="X10" i="33"/>
  <c r="S10" i="33"/>
  <c r="AA10" i="33" s="1"/>
  <c r="P10" i="33"/>
  <c r="Z10" i="33" s="1"/>
  <c r="G10" i="33"/>
  <c r="R10" i="33" s="1"/>
  <c r="AC10" i="33" s="1"/>
  <c r="D10" i="33"/>
  <c r="X9" i="33"/>
  <c r="S9" i="33"/>
  <c r="AA9" i="33" s="1"/>
  <c r="P9" i="33"/>
  <c r="Z9" i="33" s="1"/>
  <c r="G9" i="33"/>
  <c r="R9" i="33" s="1"/>
  <c r="AC9" i="33" s="1"/>
  <c r="D9" i="33"/>
  <c r="X8" i="33"/>
  <c r="S8" i="33"/>
  <c r="AA8" i="33" s="1"/>
  <c r="P8" i="33"/>
  <c r="Z8" i="33" s="1"/>
  <c r="G8" i="33"/>
  <c r="R8" i="33" s="1"/>
  <c r="AC8" i="33" s="1"/>
  <c r="D8" i="33"/>
  <c r="X7" i="33"/>
  <c r="S7" i="33"/>
  <c r="AA7" i="33" s="1"/>
  <c r="P7" i="33"/>
  <c r="Z7" i="33" s="1"/>
  <c r="G7" i="33"/>
  <c r="R7" i="33" s="1"/>
  <c r="AC7" i="33" s="1"/>
  <c r="D7" i="33"/>
  <c r="Z4" i="33"/>
  <c r="AK4" i="33" s="1"/>
  <c r="Y4" i="33"/>
  <c r="AJ4" i="33" s="1"/>
  <c r="X4" i="33"/>
  <c r="AI4" i="33" s="1"/>
  <c r="W4" i="33"/>
  <c r="AH4" i="33" s="1"/>
  <c r="V4" i="33"/>
  <c r="AG4" i="33" s="1"/>
  <c r="U4" i="33"/>
  <c r="AF4" i="33" s="1"/>
  <c r="T4" i="33"/>
  <c r="AE4" i="33" s="1"/>
  <c r="S4" i="33"/>
  <c r="AD4" i="33" s="1"/>
  <c r="R4" i="33"/>
  <c r="AC4" i="33" s="1"/>
  <c r="B4" i="33"/>
  <c r="D2" i="33"/>
  <c r="B79" i="32"/>
  <c r="B78" i="32"/>
  <c r="B77" i="32"/>
  <c r="W33" i="32"/>
  <c r="V33" i="32"/>
  <c r="U33" i="32"/>
  <c r="P33" i="32"/>
  <c r="X33" i="32" s="1"/>
  <c r="G33" i="32"/>
  <c r="R33" i="32" s="1"/>
  <c r="AC33" i="32" s="1"/>
  <c r="D33" i="32"/>
  <c r="Z32" i="32"/>
  <c r="AK32" i="32" s="1"/>
  <c r="Y32" i="32"/>
  <c r="AJ32" i="32" s="1"/>
  <c r="W32" i="32"/>
  <c r="V32" i="32"/>
  <c r="U32" i="32"/>
  <c r="T32" i="32"/>
  <c r="AE32" i="32" s="1"/>
  <c r="S32" i="32"/>
  <c r="P32" i="32"/>
  <c r="X32" i="32" s="1"/>
  <c r="G32" i="32"/>
  <c r="R32" i="32" s="1"/>
  <c r="AC32" i="32" s="1"/>
  <c r="D32" i="32"/>
  <c r="AJ31" i="32"/>
  <c r="Y31" i="32"/>
  <c r="U31" i="32"/>
  <c r="T31" i="32"/>
  <c r="AE31" i="32" s="1"/>
  <c r="S31" i="32"/>
  <c r="P31" i="32"/>
  <c r="X31" i="32" s="1"/>
  <c r="G31" i="32"/>
  <c r="R31" i="32" s="1"/>
  <c r="AC31" i="32" s="1"/>
  <c r="D31" i="32"/>
  <c r="Z30" i="32"/>
  <c r="T30" i="32"/>
  <c r="S30" i="32"/>
  <c r="P30" i="32"/>
  <c r="X30" i="32" s="1"/>
  <c r="G30" i="32"/>
  <c r="R30" i="32" s="1"/>
  <c r="AC30" i="32" s="1"/>
  <c r="D30" i="32"/>
  <c r="Y29" i="32"/>
  <c r="AJ29" i="32" s="1"/>
  <c r="S29" i="32"/>
  <c r="P29" i="32"/>
  <c r="X29" i="32" s="1"/>
  <c r="G29" i="32"/>
  <c r="R29" i="32" s="1"/>
  <c r="AC29" i="32" s="1"/>
  <c r="D29" i="32"/>
  <c r="W28" i="32"/>
  <c r="P28" i="32"/>
  <c r="X28" i="32" s="1"/>
  <c r="G28" i="32"/>
  <c r="R28" i="32" s="1"/>
  <c r="AC28" i="32" s="1"/>
  <c r="D28" i="32"/>
  <c r="Z27" i="32"/>
  <c r="Y27" i="32"/>
  <c r="W27" i="32"/>
  <c r="V27" i="32"/>
  <c r="T27" i="32"/>
  <c r="P27" i="32"/>
  <c r="X27" i="32" s="1"/>
  <c r="G27" i="32"/>
  <c r="R27" i="32" s="1"/>
  <c r="AC27" i="32" s="1"/>
  <c r="D27" i="32"/>
  <c r="AJ26" i="32"/>
  <c r="Z26" i="32"/>
  <c r="Y26" i="32"/>
  <c r="W26" i="32"/>
  <c r="AH26" i="32" s="1"/>
  <c r="V26" i="32"/>
  <c r="U26" i="32"/>
  <c r="S26" i="32"/>
  <c r="AG26" i="32" s="1"/>
  <c r="P26" i="32"/>
  <c r="X26" i="32" s="1"/>
  <c r="G26" i="32"/>
  <c r="R26" i="32" s="1"/>
  <c r="AC26" i="32" s="1"/>
  <c r="D26" i="32"/>
  <c r="Z25" i="32"/>
  <c r="V25" i="32"/>
  <c r="T25" i="32"/>
  <c r="P25" i="32"/>
  <c r="X25" i="32" s="1"/>
  <c r="G25" i="32"/>
  <c r="R25" i="32" s="1"/>
  <c r="AC25" i="32" s="1"/>
  <c r="D25" i="32"/>
  <c r="Z24" i="32"/>
  <c r="Y24" i="32"/>
  <c r="W24" i="32"/>
  <c r="V24" i="32"/>
  <c r="U24" i="32"/>
  <c r="T24" i="32"/>
  <c r="S24" i="32"/>
  <c r="AG24" i="32" s="1"/>
  <c r="P24" i="32"/>
  <c r="X24" i="32" s="1"/>
  <c r="G24" i="32"/>
  <c r="R24" i="32" s="1"/>
  <c r="AC24" i="32" s="1"/>
  <c r="D24" i="32"/>
  <c r="P23" i="32"/>
  <c r="X23" i="32" s="1"/>
  <c r="G23" i="32"/>
  <c r="R23" i="32" s="1"/>
  <c r="AC23" i="32" s="1"/>
  <c r="D23" i="32"/>
  <c r="Y22" i="32"/>
  <c r="AJ22" i="32" s="1"/>
  <c r="W22" i="32"/>
  <c r="V22" i="32"/>
  <c r="U22" i="32"/>
  <c r="S22" i="32"/>
  <c r="P22" i="32"/>
  <c r="X22" i="32" s="1"/>
  <c r="G22" i="32"/>
  <c r="R22" i="32" s="1"/>
  <c r="AC22" i="32" s="1"/>
  <c r="D22" i="32"/>
  <c r="R21" i="32"/>
  <c r="AC21" i="32" s="1"/>
  <c r="P21" i="32"/>
  <c r="W21" i="32" s="1"/>
  <c r="G21" i="32"/>
  <c r="D21" i="32"/>
  <c r="R20" i="32"/>
  <c r="AC20" i="32" s="1"/>
  <c r="P20" i="32"/>
  <c r="T20" i="32" s="1"/>
  <c r="G20" i="32"/>
  <c r="D20" i="32"/>
  <c r="P19" i="32"/>
  <c r="S19" i="32" s="1"/>
  <c r="G19" i="32"/>
  <c r="R19" i="32" s="1"/>
  <c r="AC19" i="32" s="1"/>
  <c r="D19" i="32"/>
  <c r="P18" i="32"/>
  <c r="Z18" i="32" s="1"/>
  <c r="G18" i="32"/>
  <c r="R18" i="32" s="1"/>
  <c r="AC18" i="32" s="1"/>
  <c r="D18" i="32"/>
  <c r="P17" i="32"/>
  <c r="Y17" i="32" s="1"/>
  <c r="G17" i="32"/>
  <c r="R17" i="32" s="1"/>
  <c r="AC17" i="32" s="1"/>
  <c r="D17" i="32"/>
  <c r="P16" i="32"/>
  <c r="G16" i="32"/>
  <c r="R16" i="32" s="1"/>
  <c r="AC16" i="32" s="1"/>
  <c r="D16" i="32"/>
  <c r="Y15" i="32"/>
  <c r="X15" i="32"/>
  <c r="P15" i="32"/>
  <c r="Z15" i="32" s="1"/>
  <c r="G15" i="32"/>
  <c r="R15" i="32" s="1"/>
  <c r="AC15" i="32" s="1"/>
  <c r="D15" i="32"/>
  <c r="P14" i="32"/>
  <c r="W14" i="32" s="1"/>
  <c r="G14" i="32"/>
  <c r="R14" i="32" s="1"/>
  <c r="AC14" i="32" s="1"/>
  <c r="D14" i="32"/>
  <c r="X13" i="32"/>
  <c r="W13" i="32"/>
  <c r="V13" i="32"/>
  <c r="S13" i="32"/>
  <c r="AA13" i="32" s="1"/>
  <c r="P13" i="32"/>
  <c r="U13" i="32" s="1"/>
  <c r="G13" i="32"/>
  <c r="R13" i="32" s="1"/>
  <c r="AC13" i="32" s="1"/>
  <c r="D13" i="32"/>
  <c r="W12" i="32"/>
  <c r="V12" i="32"/>
  <c r="U12" i="32"/>
  <c r="P12" i="32"/>
  <c r="T12" i="32" s="1"/>
  <c r="G12" i="32"/>
  <c r="R12" i="32" s="1"/>
  <c r="AC12" i="32" s="1"/>
  <c r="D12" i="32"/>
  <c r="E17" i="32" s="1"/>
  <c r="Z11" i="32"/>
  <c r="Y11" i="32"/>
  <c r="AJ11" i="32" s="1"/>
  <c r="X11" i="32"/>
  <c r="V11" i="32"/>
  <c r="U11" i="32"/>
  <c r="T11" i="32"/>
  <c r="AE11" i="32" s="1"/>
  <c r="S11" i="32"/>
  <c r="AA11" i="32" s="1"/>
  <c r="P11" i="32"/>
  <c r="W11" i="32" s="1"/>
  <c r="G11" i="32"/>
  <c r="R11" i="32" s="1"/>
  <c r="AC11" i="32" s="1"/>
  <c r="D11" i="32"/>
  <c r="Z10" i="32"/>
  <c r="X10" i="32"/>
  <c r="U10" i="32"/>
  <c r="T10" i="32"/>
  <c r="S10" i="32"/>
  <c r="AA10" i="32" s="1"/>
  <c r="P10" i="32"/>
  <c r="Y10" i="32" s="1"/>
  <c r="AJ10" i="32" s="1"/>
  <c r="G10" i="32"/>
  <c r="R10" i="32" s="1"/>
  <c r="AC10" i="32" s="1"/>
  <c r="D10" i="32"/>
  <c r="Y9" i="32"/>
  <c r="T9" i="32"/>
  <c r="P9" i="32"/>
  <c r="Z9" i="32" s="1"/>
  <c r="G9" i="32"/>
  <c r="R9" i="32" s="1"/>
  <c r="AC9" i="32" s="1"/>
  <c r="D9" i="32"/>
  <c r="X8" i="32"/>
  <c r="S8" i="32"/>
  <c r="AA8" i="32" s="1"/>
  <c r="P8" i="32"/>
  <c r="Z8" i="32" s="1"/>
  <c r="G8" i="32"/>
  <c r="R8" i="32" s="1"/>
  <c r="AC8" i="32" s="1"/>
  <c r="D8" i="32"/>
  <c r="W7" i="32"/>
  <c r="P7" i="32"/>
  <c r="Z7" i="32" s="1"/>
  <c r="G7" i="32"/>
  <c r="R7" i="32" s="1"/>
  <c r="AC7" i="32" s="1"/>
  <c r="D7" i="32"/>
  <c r="Z4" i="32"/>
  <c r="AK4" i="32" s="1"/>
  <c r="Y4" i="32"/>
  <c r="AJ4" i="32" s="1"/>
  <c r="X4" i="32"/>
  <c r="AI4" i="32" s="1"/>
  <c r="W4" i="32"/>
  <c r="AH4" i="32" s="1"/>
  <c r="V4" i="32"/>
  <c r="AG4" i="32" s="1"/>
  <c r="U4" i="32"/>
  <c r="AF4" i="32" s="1"/>
  <c r="T4" i="32"/>
  <c r="AE4" i="32" s="1"/>
  <c r="S4" i="32"/>
  <c r="AD4" i="32" s="1"/>
  <c r="R4" i="32"/>
  <c r="AC4" i="32" s="1"/>
  <c r="B4" i="32"/>
  <c r="D2" i="32"/>
  <c r="B79" i="31"/>
  <c r="B78" i="31"/>
  <c r="B77" i="31"/>
  <c r="S33" i="31"/>
  <c r="P33" i="31"/>
  <c r="U33" i="31" s="1"/>
  <c r="G33" i="31"/>
  <c r="R33" i="31" s="1"/>
  <c r="AC33" i="31" s="1"/>
  <c r="D33" i="31"/>
  <c r="P32" i="31"/>
  <c r="U32" i="31" s="1"/>
  <c r="G32" i="31"/>
  <c r="R32" i="31" s="1"/>
  <c r="AC32" i="31" s="1"/>
  <c r="D32" i="31"/>
  <c r="Z31" i="31"/>
  <c r="W31" i="31"/>
  <c r="V31" i="31"/>
  <c r="S31" i="31"/>
  <c r="P31" i="31"/>
  <c r="U31" i="31" s="1"/>
  <c r="G31" i="31"/>
  <c r="R31" i="31" s="1"/>
  <c r="AC31" i="31" s="1"/>
  <c r="D31" i="31"/>
  <c r="X30" i="31"/>
  <c r="S30" i="31"/>
  <c r="P30" i="31"/>
  <c r="U30" i="31" s="1"/>
  <c r="G30" i="31"/>
  <c r="R30" i="31" s="1"/>
  <c r="AC30" i="31" s="1"/>
  <c r="D30" i="31"/>
  <c r="P29" i="31"/>
  <c r="U29" i="31" s="1"/>
  <c r="G29" i="31"/>
  <c r="R29" i="31" s="1"/>
  <c r="AC29" i="31" s="1"/>
  <c r="D29" i="31"/>
  <c r="Z28" i="31"/>
  <c r="W28" i="31"/>
  <c r="V28" i="31"/>
  <c r="S28" i="31"/>
  <c r="P28" i="31"/>
  <c r="U28" i="31" s="1"/>
  <c r="G28" i="31"/>
  <c r="R28" i="31" s="1"/>
  <c r="AC28" i="31" s="1"/>
  <c r="D28" i="31"/>
  <c r="X27" i="31"/>
  <c r="W27" i="31"/>
  <c r="V27" i="31"/>
  <c r="S27" i="31"/>
  <c r="P27" i="31"/>
  <c r="U27" i="31" s="1"/>
  <c r="G27" i="31"/>
  <c r="R27" i="31" s="1"/>
  <c r="AC27" i="31" s="1"/>
  <c r="D27" i="31"/>
  <c r="P26" i="31"/>
  <c r="U26" i="31" s="1"/>
  <c r="G26" i="31"/>
  <c r="R26" i="31" s="1"/>
  <c r="AC26" i="31" s="1"/>
  <c r="D26" i="31"/>
  <c r="Z25" i="31"/>
  <c r="V25" i="31"/>
  <c r="P25" i="31"/>
  <c r="U25" i="31" s="1"/>
  <c r="G25" i="31"/>
  <c r="R25" i="31" s="1"/>
  <c r="AC25" i="31" s="1"/>
  <c r="D25" i="31"/>
  <c r="X24" i="31"/>
  <c r="W24" i="31"/>
  <c r="V24" i="31"/>
  <c r="S24" i="31"/>
  <c r="P24" i="31"/>
  <c r="U24" i="31" s="1"/>
  <c r="G24" i="31"/>
  <c r="R24" i="31" s="1"/>
  <c r="AC24" i="31" s="1"/>
  <c r="D24" i="31"/>
  <c r="P23" i="31"/>
  <c r="U23" i="31" s="1"/>
  <c r="G23" i="31"/>
  <c r="R23" i="31" s="1"/>
  <c r="AC23" i="31" s="1"/>
  <c r="D23" i="31"/>
  <c r="P22" i="31"/>
  <c r="U22" i="31" s="1"/>
  <c r="G22" i="31"/>
  <c r="R22" i="31" s="1"/>
  <c r="AC22" i="31" s="1"/>
  <c r="D22" i="31"/>
  <c r="P21" i="31"/>
  <c r="G21" i="31"/>
  <c r="R21" i="31" s="1"/>
  <c r="AC21" i="31" s="1"/>
  <c r="D21" i="31"/>
  <c r="P20" i="31"/>
  <c r="G20" i="31"/>
  <c r="R20" i="31" s="1"/>
  <c r="AC20" i="31" s="1"/>
  <c r="D20" i="31"/>
  <c r="S19" i="31"/>
  <c r="P19" i="31"/>
  <c r="Z19" i="31" s="1"/>
  <c r="G19" i="31"/>
  <c r="R19" i="31" s="1"/>
  <c r="AC19" i="31" s="1"/>
  <c r="D19" i="31"/>
  <c r="P18" i="31"/>
  <c r="Z18" i="31" s="1"/>
  <c r="G18" i="31"/>
  <c r="R18" i="31" s="1"/>
  <c r="AC18" i="31" s="1"/>
  <c r="D18" i="31"/>
  <c r="R17" i="31"/>
  <c r="AC17" i="31" s="1"/>
  <c r="P17" i="31"/>
  <c r="Z17" i="31" s="1"/>
  <c r="G17" i="31"/>
  <c r="D17" i="31"/>
  <c r="P16" i="31"/>
  <c r="Z16" i="31" s="1"/>
  <c r="G16" i="31"/>
  <c r="R16" i="31" s="1"/>
  <c r="AC16" i="31" s="1"/>
  <c r="D16" i="31"/>
  <c r="P15" i="31"/>
  <c r="Z15" i="31" s="1"/>
  <c r="G15" i="31"/>
  <c r="R15" i="31" s="1"/>
  <c r="AC15" i="31" s="1"/>
  <c r="D15" i="31"/>
  <c r="P14" i="31"/>
  <c r="Z14" i="31" s="1"/>
  <c r="G14" i="31"/>
  <c r="R14" i="31" s="1"/>
  <c r="AC14" i="31" s="1"/>
  <c r="D14" i="31"/>
  <c r="P13" i="31"/>
  <c r="Z13" i="31" s="1"/>
  <c r="G13" i="31"/>
  <c r="R13" i="31" s="1"/>
  <c r="AC13" i="31" s="1"/>
  <c r="D13" i="31"/>
  <c r="P12" i="31"/>
  <c r="Z12" i="31" s="1"/>
  <c r="G12" i="31"/>
  <c r="R12" i="31" s="1"/>
  <c r="AC12" i="31" s="1"/>
  <c r="D12" i="31"/>
  <c r="P11" i="31"/>
  <c r="Z11" i="31" s="1"/>
  <c r="G11" i="31"/>
  <c r="R11" i="31" s="1"/>
  <c r="AC11" i="31" s="1"/>
  <c r="D11" i="31"/>
  <c r="P10" i="31"/>
  <c r="Z10" i="31" s="1"/>
  <c r="G10" i="31"/>
  <c r="R10" i="31" s="1"/>
  <c r="AC10" i="31" s="1"/>
  <c r="D10" i="31"/>
  <c r="P9" i="31"/>
  <c r="Z9" i="31" s="1"/>
  <c r="G9" i="31"/>
  <c r="R9" i="31" s="1"/>
  <c r="AC9" i="31" s="1"/>
  <c r="D9" i="31"/>
  <c r="P8" i="31"/>
  <c r="Z8" i="31" s="1"/>
  <c r="G8" i="31"/>
  <c r="R8" i="31" s="1"/>
  <c r="AC8" i="31" s="1"/>
  <c r="E8" i="31"/>
  <c r="D8" i="31"/>
  <c r="P7" i="31"/>
  <c r="G7" i="31"/>
  <c r="R7" i="31" s="1"/>
  <c r="AC7" i="31" s="1"/>
  <c r="D7" i="31"/>
  <c r="Z4" i="31"/>
  <c r="AK4" i="31" s="1"/>
  <c r="Y4" i="31"/>
  <c r="AJ4" i="31" s="1"/>
  <c r="X4" i="31"/>
  <c r="AI4" i="31" s="1"/>
  <c r="W4" i="31"/>
  <c r="AH4" i="31" s="1"/>
  <c r="V4" i="31"/>
  <c r="AG4" i="31" s="1"/>
  <c r="U4" i="31"/>
  <c r="AF4" i="31" s="1"/>
  <c r="T4" i="31"/>
  <c r="AE4" i="31" s="1"/>
  <c r="S4" i="31"/>
  <c r="AD4" i="31" s="1"/>
  <c r="R4" i="31"/>
  <c r="AC4" i="31" s="1"/>
  <c r="B4" i="31"/>
  <c r="D2" i="31"/>
  <c r="B79" i="30"/>
  <c r="B78" i="30"/>
  <c r="B77" i="30"/>
  <c r="P33" i="30"/>
  <c r="V33" i="30" s="1"/>
  <c r="G33" i="30"/>
  <c r="R33" i="30" s="1"/>
  <c r="AC33" i="30" s="1"/>
  <c r="D33" i="30"/>
  <c r="P32" i="30"/>
  <c r="V32" i="30" s="1"/>
  <c r="G32" i="30"/>
  <c r="R32" i="30" s="1"/>
  <c r="AC32" i="30" s="1"/>
  <c r="D32" i="30"/>
  <c r="P31" i="30"/>
  <c r="V31" i="30" s="1"/>
  <c r="G31" i="30"/>
  <c r="R31" i="30" s="1"/>
  <c r="AC31" i="30" s="1"/>
  <c r="D31" i="30"/>
  <c r="E79" i="30" s="1"/>
  <c r="P30" i="30"/>
  <c r="V30" i="30" s="1"/>
  <c r="G30" i="30"/>
  <c r="R30" i="30" s="1"/>
  <c r="AC30" i="30" s="1"/>
  <c r="D30" i="30"/>
  <c r="Z29" i="30"/>
  <c r="W29" i="30"/>
  <c r="P29" i="30"/>
  <c r="V29" i="30" s="1"/>
  <c r="G29" i="30"/>
  <c r="R29" i="30" s="1"/>
  <c r="AC29" i="30" s="1"/>
  <c r="D29" i="30"/>
  <c r="P28" i="30"/>
  <c r="V28" i="30" s="1"/>
  <c r="G28" i="30"/>
  <c r="R28" i="30" s="1"/>
  <c r="AC28" i="30" s="1"/>
  <c r="D28" i="30"/>
  <c r="Z27" i="30"/>
  <c r="W27" i="30"/>
  <c r="P27" i="30"/>
  <c r="V27" i="30" s="1"/>
  <c r="G27" i="30"/>
  <c r="R27" i="30" s="1"/>
  <c r="AC27" i="30" s="1"/>
  <c r="D27" i="30"/>
  <c r="P26" i="30"/>
  <c r="V26" i="30" s="1"/>
  <c r="G26" i="30"/>
  <c r="R26" i="30" s="1"/>
  <c r="AC26" i="30" s="1"/>
  <c r="D26" i="30"/>
  <c r="Z25" i="30"/>
  <c r="W25" i="30"/>
  <c r="P25" i="30"/>
  <c r="V25" i="30" s="1"/>
  <c r="G25" i="30"/>
  <c r="R25" i="30" s="1"/>
  <c r="AC25" i="30" s="1"/>
  <c r="D25" i="30"/>
  <c r="P24" i="30"/>
  <c r="V24" i="30" s="1"/>
  <c r="G24" i="30"/>
  <c r="R24" i="30" s="1"/>
  <c r="AC24" i="30" s="1"/>
  <c r="D24" i="30"/>
  <c r="Z23" i="30"/>
  <c r="W23" i="30"/>
  <c r="P23" i="30"/>
  <c r="V23" i="30" s="1"/>
  <c r="G23" i="30"/>
  <c r="R23" i="30" s="1"/>
  <c r="AC23" i="30" s="1"/>
  <c r="D23" i="30"/>
  <c r="P22" i="30"/>
  <c r="V22" i="30" s="1"/>
  <c r="G22" i="30"/>
  <c r="R22" i="30" s="1"/>
  <c r="AC22" i="30" s="1"/>
  <c r="D22" i="30"/>
  <c r="Y21" i="30"/>
  <c r="V21" i="30"/>
  <c r="U21" i="30"/>
  <c r="T21" i="30"/>
  <c r="S21" i="30"/>
  <c r="AF21" i="30" s="1"/>
  <c r="P21" i="30"/>
  <c r="Z21" i="30" s="1"/>
  <c r="G21" i="30"/>
  <c r="R21" i="30" s="1"/>
  <c r="AC21" i="30" s="1"/>
  <c r="D21" i="30"/>
  <c r="E78" i="30" s="1"/>
  <c r="Z20" i="30"/>
  <c r="X20" i="30"/>
  <c r="U20" i="30"/>
  <c r="R20" i="30"/>
  <c r="AC20" i="30" s="1"/>
  <c r="P20" i="30"/>
  <c r="T20" i="30" s="1"/>
  <c r="G20" i="30"/>
  <c r="D20" i="30"/>
  <c r="Y19" i="30"/>
  <c r="AJ19" i="30" s="1"/>
  <c r="W19" i="30"/>
  <c r="T19" i="30"/>
  <c r="P19" i="30"/>
  <c r="S19" i="30" s="1"/>
  <c r="G19" i="30"/>
  <c r="R19" i="30" s="1"/>
  <c r="AC19" i="30" s="1"/>
  <c r="D19" i="30"/>
  <c r="Y18" i="30"/>
  <c r="X18" i="30"/>
  <c r="V18" i="30"/>
  <c r="P18" i="30"/>
  <c r="Z18" i="30" s="1"/>
  <c r="G18" i="30"/>
  <c r="R18" i="30" s="1"/>
  <c r="AC18" i="30" s="1"/>
  <c r="D18" i="30"/>
  <c r="P17" i="30"/>
  <c r="Y17" i="30" s="1"/>
  <c r="G17" i="30"/>
  <c r="R17" i="30" s="1"/>
  <c r="AC17" i="30" s="1"/>
  <c r="D17" i="30"/>
  <c r="P16" i="30"/>
  <c r="G16" i="30"/>
  <c r="R16" i="30" s="1"/>
  <c r="AC16" i="30" s="1"/>
  <c r="D16" i="30"/>
  <c r="Z15" i="30"/>
  <c r="Y15" i="30"/>
  <c r="AJ15" i="30" s="1"/>
  <c r="V15" i="30"/>
  <c r="AG15" i="30" s="1"/>
  <c r="U15" i="30"/>
  <c r="T15" i="30"/>
  <c r="S15" i="30"/>
  <c r="AA15" i="30" s="1"/>
  <c r="P15" i="30"/>
  <c r="X15" i="30" s="1"/>
  <c r="G15" i="30"/>
  <c r="R15" i="30" s="1"/>
  <c r="AC15" i="30" s="1"/>
  <c r="D15" i="30"/>
  <c r="Z14" i="30"/>
  <c r="X14" i="30"/>
  <c r="U14" i="30"/>
  <c r="S14" i="30"/>
  <c r="AA14" i="30" s="1"/>
  <c r="P14" i="30"/>
  <c r="W14" i="30" s="1"/>
  <c r="G14" i="30"/>
  <c r="R14" i="30" s="1"/>
  <c r="AC14" i="30" s="1"/>
  <c r="D14" i="30"/>
  <c r="P13" i="30"/>
  <c r="W13" i="30" s="1"/>
  <c r="G13" i="30"/>
  <c r="R13" i="30" s="1"/>
  <c r="AC13" i="30" s="1"/>
  <c r="D13" i="30"/>
  <c r="X12" i="30"/>
  <c r="W12" i="30"/>
  <c r="V12" i="30"/>
  <c r="S12" i="30"/>
  <c r="AA12" i="30" s="1"/>
  <c r="P12" i="30"/>
  <c r="U12" i="30" s="1"/>
  <c r="G12" i="30"/>
  <c r="R12" i="30" s="1"/>
  <c r="AC12" i="30" s="1"/>
  <c r="D12" i="30"/>
  <c r="P11" i="30"/>
  <c r="U11" i="30" s="1"/>
  <c r="G11" i="30"/>
  <c r="R11" i="30" s="1"/>
  <c r="AC11" i="30" s="1"/>
  <c r="D11" i="30"/>
  <c r="Z10" i="30"/>
  <c r="Y10" i="30"/>
  <c r="X10" i="30"/>
  <c r="W10" i="30"/>
  <c r="V10" i="30"/>
  <c r="U10" i="30"/>
  <c r="T10" i="30"/>
  <c r="P10" i="30"/>
  <c r="S10" i="30" s="1"/>
  <c r="AA10" i="30" s="1"/>
  <c r="G10" i="30"/>
  <c r="R10" i="30" s="1"/>
  <c r="AC10" i="30" s="1"/>
  <c r="D10" i="30"/>
  <c r="Z9" i="30"/>
  <c r="AK9" i="30" s="1"/>
  <c r="Y9" i="30"/>
  <c r="X9" i="30"/>
  <c r="W9" i="30"/>
  <c r="V9" i="30"/>
  <c r="U9" i="30"/>
  <c r="T9" i="30"/>
  <c r="S9" i="30"/>
  <c r="AA9" i="30" s="1"/>
  <c r="P9" i="30"/>
  <c r="G9" i="30"/>
  <c r="R9" i="30" s="1"/>
  <c r="AC9" i="30" s="1"/>
  <c r="D9" i="30"/>
  <c r="Y8" i="30"/>
  <c r="P8" i="30"/>
  <c r="Z8" i="30" s="1"/>
  <c r="G8" i="30"/>
  <c r="R8" i="30" s="1"/>
  <c r="AC8" i="30" s="1"/>
  <c r="D8" i="30"/>
  <c r="E14" i="30" s="1"/>
  <c r="Z7" i="30"/>
  <c r="X7" i="30"/>
  <c r="W7" i="30"/>
  <c r="S7" i="30"/>
  <c r="AA7" i="30" s="1"/>
  <c r="P7" i="30"/>
  <c r="G7" i="30"/>
  <c r="R7" i="30" s="1"/>
  <c r="AC7" i="30" s="1"/>
  <c r="D7" i="30"/>
  <c r="E77" i="30" s="1"/>
  <c r="AF4" i="30"/>
  <c r="Z4" i="30"/>
  <c r="AK4" i="30" s="1"/>
  <c r="Y4" i="30"/>
  <c r="AJ4" i="30" s="1"/>
  <c r="X4" i="30"/>
  <c r="AI4" i="30" s="1"/>
  <c r="W4" i="30"/>
  <c r="AH4" i="30" s="1"/>
  <c r="V4" i="30"/>
  <c r="AG4" i="30" s="1"/>
  <c r="U4" i="30"/>
  <c r="T4" i="30"/>
  <c r="AE4" i="30" s="1"/>
  <c r="S4" i="30"/>
  <c r="AD4" i="30" s="1"/>
  <c r="R4" i="30"/>
  <c r="AC4" i="30" s="1"/>
  <c r="B4" i="30"/>
  <c r="D2" i="30"/>
  <c r="B79" i="29"/>
  <c r="B78" i="29"/>
  <c r="B77" i="29"/>
  <c r="R33" i="29"/>
  <c r="AC33" i="29" s="1"/>
  <c r="P33" i="29"/>
  <c r="G33" i="29"/>
  <c r="D33" i="29"/>
  <c r="T32" i="29"/>
  <c r="S32" i="29"/>
  <c r="AA32" i="29" s="1"/>
  <c r="P32" i="29"/>
  <c r="Y32" i="29" s="1"/>
  <c r="G32" i="29"/>
  <c r="R32" i="29" s="1"/>
  <c r="AC32" i="29" s="1"/>
  <c r="D32" i="29"/>
  <c r="Y31" i="29"/>
  <c r="U31" i="29"/>
  <c r="S31" i="29"/>
  <c r="AA31" i="29" s="1"/>
  <c r="P31" i="29"/>
  <c r="T31" i="29" s="1"/>
  <c r="G31" i="29"/>
  <c r="R31" i="29" s="1"/>
  <c r="AC31" i="29" s="1"/>
  <c r="D31" i="29"/>
  <c r="Y30" i="29"/>
  <c r="P30" i="29"/>
  <c r="T30" i="29" s="1"/>
  <c r="G30" i="29"/>
  <c r="R30" i="29" s="1"/>
  <c r="AC30" i="29" s="1"/>
  <c r="D30" i="29"/>
  <c r="R29" i="29"/>
  <c r="AC29" i="29" s="1"/>
  <c r="P29" i="29"/>
  <c r="S29" i="29" s="1"/>
  <c r="G29" i="29"/>
  <c r="D29" i="29"/>
  <c r="P28" i="29"/>
  <c r="Y28" i="29" s="1"/>
  <c r="G28" i="29"/>
  <c r="R28" i="29" s="1"/>
  <c r="AC28" i="29" s="1"/>
  <c r="D28" i="29"/>
  <c r="P27" i="29"/>
  <c r="S27" i="29" s="1"/>
  <c r="AA27" i="29" s="1"/>
  <c r="G27" i="29"/>
  <c r="R27" i="29" s="1"/>
  <c r="AC27" i="29" s="1"/>
  <c r="D27" i="29"/>
  <c r="T26" i="29"/>
  <c r="R26" i="29"/>
  <c r="AC26" i="29" s="1"/>
  <c r="P26" i="29"/>
  <c r="G26" i="29"/>
  <c r="D26" i="29"/>
  <c r="U25" i="29"/>
  <c r="S25" i="29"/>
  <c r="AA25" i="29" s="1"/>
  <c r="R25" i="29"/>
  <c r="AC25" i="29" s="1"/>
  <c r="P25" i="29"/>
  <c r="G25" i="29"/>
  <c r="D25" i="29"/>
  <c r="Y24" i="29"/>
  <c r="T24" i="29"/>
  <c r="R24" i="29"/>
  <c r="AC24" i="29" s="1"/>
  <c r="P24" i="29"/>
  <c r="G24" i="29"/>
  <c r="D24" i="29"/>
  <c r="R23" i="29"/>
  <c r="AC23" i="29" s="1"/>
  <c r="P23" i="29"/>
  <c r="U23" i="29" s="1"/>
  <c r="G23" i="29"/>
  <c r="D23" i="29"/>
  <c r="R22" i="29"/>
  <c r="AC22" i="29" s="1"/>
  <c r="P22" i="29"/>
  <c r="G22" i="29"/>
  <c r="D22" i="29"/>
  <c r="R21" i="29"/>
  <c r="AC21" i="29" s="1"/>
  <c r="P21" i="29"/>
  <c r="U21" i="29" s="1"/>
  <c r="G21" i="29"/>
  <c r="D21" i="29"/>
  <c r="R20" i="29"/>
  <c r="AC20" i="29" s="1"/>
  <c r="P20" i="29"/>
  <c r="G20" i="29"/>
  <c r="D20" i="29"/>
  <c r="P19" i="29"/>
  <c r="Z19" i="29" s="1"/>
  <c r="G19" i="29"/>
  <c r="R19" i="29" s="1"/>
  <c r="AC19" i="29" s="1"/>
  <c r="D19" i="29"/>
  <c r="P18" i="29"/>
  <c r="G18" i="29"/>
  <c r="R18" i="29" s="1"/>
  <c r="AC18" i="29" s="1"/>
  <c r="D18" i="29"/>
  <c r="X17" i="29"/>
  <c r="W17" i="29"/>
  <c r="V17" i="29"/>
  <c r="U17" i="29"/>
  <c r="T17" i="29"/>
  <c r="P17" i="29"/>
  <c r="Y17" i="29" s="1"/>
  <c r="G17" i="29"/>
  <c r="R17" i="29" s="1"/>
  <c r="AC17" i="29" s="1"/>
  <c r="D17" i="29"/>
  <c r="Z16" i="29"/>
  <c r="R16" i="29"/>
  <c r="AC16" i="29" s="1"/>
  <c r="P16" i="29"/>
  <c r="Y16" i="29" s="1"/>
  <c r="G16" i="29"/>
  <c r="D16" i="29"/>
  <c r="Y15" i="29"/>
  <c r="V15" i="29"/>
  <c r="T15" i="29"/>
  <c r="S15" i="29"/>
  <c r="P15" i="29"/>
  <c r="U15" i="29" s="1"/>
  <c r="G15" i="29"/>
  <c r="R15" i="29" s="1"/>
  <c r="AC15" i="29" s="1"/>
  <c r="D15" i="29"/>
  <c r="Z14" i="29"/>
  <c r="Y14" i="29"/>
  <c r="W14" i="29"/>
  <c r="U14" i="29"/>
  <c r="T14" i="29"/>
  <c r="S14" i="29"/>
  <c r="R14" i="29"/>
  <c r="AC14" i="29" s="1"/>
  <c r="P14" i="29"/>
  <c r="X14" i="29" s="1"/>
  <c r="G14" i="29"/>
  <c r="D14" i="29"/>
  <c r="R13" i="29"/>
  <c r="AC13" i="29" s="1"/>
  <c r="P13" i="29"/>
  <c r="Y13" i="29" s="1"/>
  <c r="G13" i="29"/>
  <c r="D13" i="29"/>
  <c r="R12" i="29"/>
  <c r="AC12" i="29" s="1"/>
  <c r="P12" i="29"/>
  <c r="Z12" i="29" s="1"/>
  <c r="G12" i="29"/>
  <c r="D12" i="29"/>
  <c r="Z11" i="29"/>
  <c r="AK11" i="29" s="1"/>
  <c r="X11" i="29"/>
  <c r="U11" i="29"/>
  <c r="T11" i="29"/>
  <c r="S11" i="29"/>
  <c r="AA11" i="29" s="1"/>
  <c r="P11" i="29"/>
  <c r="Y11" i="29" s="1"/>
  <c r="G11" i="29"/>
  <c r="R11" i="29" s="1"/>
  <c r="AC11" i="29" s="1"/>
  <c r="D11" i="29"/>
  <c r="Z10" i="29"/>
  <c r="X10" i="29"/>
  <c r="S10" i="29"/>
  <c r="AA10" i="29" s="1"/>
  <c r="P10" i="29"/>
  <c r="Y10" i="29" s="1"/>
  <c r="G10" i="29"/>
  <c r="R10" i="29" s="1"/>
  <c r="AC10" i="29" s="1"/>
  <c r="D10" i="29"/>
  <c r="P9" i="29"/>
  <c r="Z9" i="29" s="1"/>
  <c r="G9" i="29"/>
  <c r="R9" i="29" s="1"/>
  <c r="AC9" i="29" s="1"/>
  <c r="D9" i="29"/>
  <c r="P8" i="29"/>
  <c r="Z8" i="29" s="1"/>
  <c r="G8" i="29"/>
  <c r="R8" i="29" s="1"/>
  <c r="AC8" i="29" s="1"/>
  <c r="D8" i="29"/>
  <c r="P7" i="29"/>
  <c r="Y7" i="29" s="1"/>
  <c r="G7" i="29"/>
  <c r="R7" i="29" s="1"/>
  <c r="AC7" i="29" s="1"/>
  <c r="D7" i="29"/>
  <c r="Z4" i="29"/>
  <c r="AK4" i="29" s="1"/>
  <c r="Y4" i="29"/>
  <c r="AJ4" i="29" s="1"/>
  <c r="X4" i="29"/>
  <c r="AI4" i="29" s="1"/>
  <c r="W4" i="29"/>
  <c r="AH4" i="29" s="1"/>
  <c r="V4" i="29"/>
  <c r="AG4" i="29" s="1"/>
  <c r="U4" i="29"/>
  <c r="AF4" i="29" s="1"/>
  <c r="T4" i="29"/>
  <c r="AE4" i="29" s="1"/>
  <c r="S4" i="29"/>
  <c r="AD4" i="29" s="1"/>
  <c r="R4" i="29"/>
  <c r="AC4" i="29" s="1"/>
  <c r="B4" i="29"/>
  <c r="D2" i="29"/>
  <c r="B79" i="28"/>
  <c r="B78" i="28"/>
  <c r="B77" i="28"/>
  <c r="P33" i="28"/>
  <c r="Y33" i="28" s="1"/>
  <c r="G33" i="28"/>
  <c r="R33" i="28" s="1"/>
  <c r="AC33" i="28" s="1"/>
  <c r="D33" i="28"/>
  <c r="P32" i="28"/>
  <c r="G32" i="28"/>
  <c r="R32" i="28" s="1"/>
  <c r="AC32" i="28" s="1"/>
  <c r="D32" i="28"/>
  <c r="P31" i="28"/>
  <c r="T31" i="28" s="1"/>
  <c r="G31" i="28"/>
  <c r="R31" i="28" s="1"/>
  <c r="AC31" i="28" s="1"/>
  <c r="D31" i="28"/>
  <c r="P30" i="28"/>
  <c r="Y30" i="28" s="1"/>
  <c r="G30" i="28"/>
  <c r="R30" i="28" s="1"/>
  <c r="AC30" i="28" s="1"/>
  <c r="D30" i="28"/>
  <c r="P29" i="28"/>
  <c r="Y29" i="28" s="1"/>
  <c r="G29" i="28"/>
  <c r="R29" i="28" s="1"/>
  <c r="AC29" i="28" s="1"/>
  <c r="D29" i="28"/>
  <c r="P28" i="28"/>
  <c r="T28" i="28" s="1"/>
  <c r="G28" i="28"/>
  <c r="R28" i="28" s="1"/>
  <c r="AC28" i="28" s="1"/>
  <c r="D28" i="28"/>
  <c r="P27" i="28"/>
  <c r="T27" i="28" s="1"/>
  <c r="G27" i="28"/>
  <c r="R27" i="28" s="1"/>
  <c r="AC27" i="28" s="1"/>
  <c r="D27" i="28"/>
  <c r="P26" i="28"/>
  <c r="T26" i="28" s="1"/>
  <c r="G26" i="28"/>
  <c r="R26" i="28" s="1"/>
  <c r="AC26" i="28" s="1"/>
  <c r="D26" i="28"/>
  <c r="P25" i="28"/>
  <c r="S25" i="28" s="1"/>
  <c r="G25" i="28"/>
  <c r="R25" i="28" s="1"/>
  <c r="AC25" i="28" s="1"/>
  <c r="D25" i="28"/>
  <c r="R24" i="28"/>
  <c r="AC24" i="28" s="1"/>
  <c r="P24" i="28"/>
  <c r="S24" i="28" s="1"/>
  <c r="G24" i="28"/>
  <c r="D24" i="28"/>
  <c r="P23" i="28"/>
  <c r="Y23" i="28" s="1"/>
  <c r="G23" i="28"/>
  <c r="R23" i="28" s="1"/>
  <c r="AC23" i="28" s="1"/>
  <c r="D23" i="28"/>
  <c r="P22" i="28"/>
  <c r="T22" i="28" s="1"/>
  <c r="G22" i="28"/>
  <c r="R22" i="28" s="1"/>
  <c r="AC22" i="28" s="1"/>
  <c r="D22" i="28"/>
  <c r="P21" i="28"/>
  <c r="U21" i="28" s="1"/>
  <c r="G21" i="28"/>
  <c r="R21" i="28" s="1"/>
  <c r="AC21" i="28" s="1"/>
  <c r="D21" i="28"/>
  <c r="R20" i="28"/>
  <c r="AC20" i="28" s="1"/>
  <c r="P20" i="28"/>
  <c r="W20" i="28" s="1"/>
  <c r="G20" i="28"/>
  <c r="D20" i="28"/>
  <c r="AC19" i="28"/>
  <c r="P19" i="28"/>
  <c r="V19" i="28" s="1"/>
  <c r="G19" i="28"/>
  <c r="R19" i="28" s="1"/>
  <c r="D19" i="28"/>
  <c r="AC18" i="28"/>
  <c r="P18" i="28"/>
  <c r="U18" i="28" s="1"/>
  <c r="G18" i="28"/>
  <c r="R18" i="28" s="1"/>
  <c r="D18" i="28"/>
  <c r="V17" i="28"/>
  <c r="R17" i="28"/>
  <c r="AC17" i="28" s="1"/>
  <c r="P17" i="28"/>
  <c r="X17" i="28" s="1"/>
  <c r="G17" i="28"/>
  <c r="D17" i="28"/>
  <c r="W16" i="28"/>
  <c r="T16" i="28"/>
  <c r="S16" i="28"/>
  <c r="P16" i="28"/>
  <c r="Z16" i="28" s="1"/>
  <c r="G16" i="28"/>
  <c r="R16" i="28" s="1"/>
  <c r="AC16" i="28" s="1"/>
  <c r="D16" i="28"/>
  <c r="Z15" i="28"/>
  <c r="T15" i="28"/>
  <c r="P15" i="28"/>
  <c r="W15" i="28" s="1"/>
  <c r="G15" i="28"/>
  <c r="R15" i="28" s="1"/>
  <c r="AC15" i="28" s="1"/>
  <c r="D15" i="28"/>
  <c r="Z14" i="28"/>
  <c r="X14" i="28"/>
  <c r="P14" i="28"/>
  <c r="W14" i="28" s="1"/>
  <c r="G14" i="28"/>
  <c r="R14" i="28" s="1"/>
  <c r="AC14" i="28" s="1"/>
  <c r="D14" i="28"/>
  <c r="P13" i="28"/>
  <c r="U13" i="28" s="1"/>
  <c r="G13" i="28"/>
  <c r="R13" i="28" s="1"/>
  <c r="AC13" i="28" s="1"/>
  <c r="D13" i="28"/>
  <c r="Z12" i="28"/>
  <c r="Y12" i="28"/>
  <c r="X12" i="28"/>
  <c r="U12" i="28"/>
  <c r="T12" i="28"/>
  <c r="S12" i="28"/>
  <c r="P12" i="28"/>
  <c r="W12" i="28" s="1"/>
  <c r="G12" i="28"/>
  <c r="R12" i="28" s="1"/>
  <c r="AC12" i="28" s="1"/>
  <c r="D12" i="28"/>
  <c r="Z11" i="28"/>
  <c r="V11" i="28"/>
  <c r="P11" i="28"/>
  <c r="Y11" i="28" s="1"/>
  <c r="G11" i="28"/>
  <c r="R11" i="28" s="1"/>
  <c r="AC11" i="28" s="1"/>
  <c r="D11" i="28"/>
  <c r="Z10" i="28"/>
  <c r="Y10" i="28"/>
  <c r="W10" i="28"/>
  <c r="V10" i="28"/>
  <c r="U10" i="28"/>
  <c r="T10" i="28"/>
  <c r="P10" i="28"/>
  <c r="S10" i="28" s="1"/>
  <c r="G10" i="28"/>
  <c r="R10" i="28" s="1"/>
  <c r="AC10" i="28" s="1"/>
  <c r="D10" i="28"/>
  <c r="P9" i="28"/>
  <c r="Y9" i="28" s="1"/>
  <c r="G9" i="28"/>
  <c r="R9" i="28" s="1"/>
  <c r="AC9" i="28" s="1"/>
  <c r="D9" i="28"/>
  <c r="E20" i="28" s="1"/>
  <c r="P8" i="28"/>
  <c r="U8" i="28" s="1"/>
  <c r="G8" i="28"/>
  <c r="R8" i="28" s="1"/>
  <c r="AC8" i="28" s="1"/>
  <c r="D8" i="28"/>
  <c r="P7" i="28"/>
  <c r="U7" i="28" s="1"/>
  <c r="G7" i="28"/>
  <c r="R7" i="28" s="1"/>
  <c r="AC7" i="28" s="1"/>
  <c r="D7" i="28"/>
  <c r="AK4" i="28"/>
  <c r="AI4" i="28"/>
  <c r="AD4" i="28"/>
  <c r="Z4" i="28"/>
  <c r="Y4" i="28"/>
  <c r="AJ4" i="28" s="1"/>
  <c r="X4" i="28"/>
  <c r="W4" i="28"/>
  <c r="AH4" i="28" s="1"/>
  <c r="V4" i="28"/>
  <c r="AG4" i="28" s="1"/>
  <c r="U4" i="28"/>
  <c r="AF4" i="28" s="1"/>
  <c r="T4" i="28"/>
  <c r="AE4" i="28" s="1"/>
  <c r="S4" i="28"/>
  <c r="R4" i="28"/>
  <c r="AC4" i="28" s="1"/>
  <c r="B4" i="28"/>
  <c r="D2" i="28"/>
  <c r="B79" i="27"/>
  <c r="B78" i="27"/>
  <c r="B77" i="27"/>
  <c r="U33" i="27"/>
  <c r="T33" i="27"/>
  <c r="S33" i="27"/>
  <c r="AA33" i="27" s="1"/>
  <c r="P33" i="27"/>
  <c r="Z33" i="27" s="1"/>
  <c r="G33" i="27"/>
  <c r="R33" i="27" s="1"/>
  <c r="AC33" i="27" s="1"/>
  <c r="D33" i="27"/>
  <c r="V32" i="27"/>
  <c r="U32" i="27"/>
  <c r="T32" i="27"/>
  <c r="S32" i="27"/>
  <c r="P32" i="27"/>
  <c r="Z32" i="27" s="1"/>
  <c r="G32" i="27"/>
  <c r="R32" i="27" s="1"/>
  <c r="AC32" i="27" s="1"/>
  <c r="D32" i="27"/>
  <c r="AC31" i="27"/>
  <c r="P31" i="27"/>
  <c r="Z31" i="27" s="1"/>
  <c r="G31" i="27"/>
  <c r="R31" i="27" s="1"/>
  <c r="D31" i="27"/>
  <c r="U30" i="27"/>
  <c r="T30" i="27"/>
  <c r="S30" i="27"/>
  <c r="P30" i="27"/>
  <c r="Z30" i="27" s="1"/>
  <c r="G30" i="27"/>
  <c r="R30" i="27" s="1"/>
  <c r="AC30" i="27" s="1"/>
  <c r="D30" i="27"/>
  <c r="V29" i="27"/>
  <c r="U29" i="27"/>
  <c r="T29" i="27"/>
  <c r="S29" i="27"/>
  <c r="AA29" i="27" s="1"/>
  <c r="P29" i="27"/>
  <c r="Z29" i="27" s="1"/>
  <c r="G29" i="27"/>
  <c r="R29" i="27" s="1"/>
  <c r="AC29" i="27" s="1"/>
  <c r="D29" i="27"/>
  <c r="AC28" i="27"/>
  <c r="P28" i="27"/>
  <c r="Z28" i="27" s="1"/>
  <c r="G28" i="27"/>
  <c r="R28" i="27" s="1"/>
  <c r="D28" i="27"/>
  <c r="AC27" i="27"/>
  <c r="V27" i="27"/>
  <c r="P27" i="27"/>
  <c r="Z27" i="27" s="1"/>
  <c r="G27" i="27"/>
  <c r="R27" i="27" s="1"/>
  <c r="D27" i="27"/>
  <c r="AC26" i="27"/>
  <c r="V26" i="27"/>
  <c r="P26" i="27"/>
  <c r="Z26" i="27" s="1"/>
  <c r="G26" i="27"/>
  <c r="R26" i="27" s="1"/>
  <c r="D26" i="27"/>
  <c r="P25" i="27"/>
  <c r="Z25" i="27" s="1"/>
  <c r="G25" i="27"/>
  <c r="R25" i="27" s="1"/>
  <c r="AC25" i="27" s="1"/>
  <c r="D25" i="27"/>
  <c r="V24" i="27"/>
  <c r="P24" i="27"/>
  <c r="Z24" i="27" s="1"/>
  <c r="G24" i="27"/>
  <c r="R24" i="27" s="1"/>
  <c r="AC24" i="27" s="1"/>
  <c r="D24" i="27"/>
  <c r="T23" i="27"/>
  <c r="P23" i="27"/>
  <c r="Z23" i="27" s="1"/>
  <c r="G23" i="27"/>
  <c r="R23" i="27" s="1"/>
  <c r="AC23" i="27" s="1"/>
  <c r="D23" i="27"/>
  <c r="AC22" i="27"/>
  <c r="P22" i="27"/>
  <c r="Z22" i="27" s="1"/>
  <c r="G22" i="27"/>
  <c r="R22" i="27" s="1"/>
  <c r="D22" i="27"/>
  <c r="R21" i="27"/>
  <c r="AC21" i="27" s="1"/>
  <c r="P21" i="27"/>
  <c r="W21" i="27" s="1"/>
  <c r="G21" i="27"/>
  <c r="D21" i="27"/>
  <c r="E78" i="27" s="1"/>
  <c r="R20" i="27"/>
  <c r="AC20" i="27" s="1"/>
  <c r="P20" i="27"/>
  <c r="Y20" i="27" s="1"/>
  <c r="G20" i="27"/>
  <c r="D20" i="27"/>
  <c r="P19" i="27"/>
  <c r="Y19" i="27" s="1"/>
  <c r="G19" i="27"/>
  <c r="R19" i="27" s="1"/>
  <c r="AC19" i="27" s="1"/>
  <c r="D19" i="27"/>
  <c r="R18" i="27"/>
  <c r="AC18" i="27" s="1"/>
  <c r="P18" i="27"/>
  <c r="G18" i="27"/>
  <c r="D18" i="27"/>
  <c r="P17" i="27"/>
  <c r="Z17" i="27" s="1"/>
  <c r="G17" i="27"/>
  <c r="R17" i="27" s="1"/>
  <c r="AC17" i="27" s="1"/>
  <c r="D17" i="27"/>
  <c r="Z16" i="27"/>
  <c r="P16" i="27"/>
  <c r="V16" i="27" s="1"/>
  <c r="G16" i="27"/>
  <c r="R16" i="27" s="1"/>
  <c r="AC16" i="27" s="1"/>
  <c r="D16" i="27"/>
  <c r="X15" i="27"/>
  <c r="T15" i="27"/>
  <c r="P15" i="27"/>
  <c r="V15" i="27" s="1"/>
  <c r="G15" i="27"/>
  <c r="R15" i="27" s="1"/>
  <c r="AC15" i="27" s="1"/>
  <c r="D15" i="27"/>
  <c r="Y14" i="27"/>
  <c r="X14" i="27"/>
  <c r="U14" i="27"/>
  <c r="T14" i="27"/>
  <c r="P14" i="27"/>
  <c r="V14" i="27" s="1"/>
  <c r="G14" i="27"/>
  <c r="R14" i="27" s="1"/>
  <c r="AC14" i="27" s="1"/>
  <c r="D14" i="27"/>
  <c r="AA13" i="27"/>
  <c r="Z13" i="27"/>
  <c r="Y13" i="27"/>
  <c r="AJ13" i="27" s="1"/>
  <c r="X13" i="27"/>
  <c r="V13" i="27"/>
  <c r="U13" i="27"/>
  <c r="T13" i="27"/>
  <c r="S13" i="27"/>
  <c r="P13" i="27"/>
  <c r="W13" i="27" s="1"/>
  <c r="G13" i="27"/>
  <c r="R13" i="27" s="1"/>
  <c r="AC13" i="27" s="1"/>
  <c r="D13" i="27"/>
  <c r="Z12" i="27"/>
  <c r="W12" i="27"/>
  <c r="U12" i="27"/>
  <c r="P12" i="27"/>
  <c r="X12" i="27" s="1"/>
  <c r="G12" i="27"/>
  <c r="R12" i="27" s="1"/>
  <c r="AC12" i="27" s="1"/>
  <c r="D12" i="27"/>
  <c r="W11" i="27"/>
  <c r="P11" i="27"/>
  <c r="Y11" i="27" s="1"/>
  <c r="G11" i="27"/>
  <c r="R11" i="27" s="1"/>
  <c r="AC11" i="27" s="1"/>
  <c r="D11" i="27"/>
  <c r="AC10" i="27"/>
  <c r="P10" i="27"/>
  <c r="Z10" i="27" s="1"/>
  <c r="G10" i="27"/>
  <c r="R10" i="27" s="1"/>
  <c r="D10" i="27"/>
  <c r="Z9" i="27"/>
  <c r="V9" i="27"/>
  <c r="S9" i="27"/>
  <c r="AA9" i="27" s="1"/>
  <c r="P9" i="27"/>
  <c r="Y9" i="27" s="1"/>
  <c r="G9" i="27"/>
  <c r="R9" i="27" s="1"/>
  <c r="AC9" i="27" s="1"/>
  <c r="D9" i="27"/>
  <c r="U8" i="27"/>
  <c r="P8" i="27"/>
  <c r="Z8" i="27" s="1"/>
  <c r="G8" i="27"/>
  <c r="R8" i="27" s="1"/>
  <c r="AC8" i="27" s="1"/>
  <c r="D8" i="27"/>
  <c r="W7" i="27"/>
  <c r="V7" i="27"/>
  <c r="U7" i="27"/>
  <c r="T7" i="27"/>
  <c r="P7" i="27"/>
  <c r="X7" i="27" s="1"/>
  <c r="G7" i="27"/>
  <c r="R7" i="27" s="1"/>
  <c r="AC7" i="27" s="1"/>
  <c r="D7" i="27"/>
  <c r="AK4" i="27"/>
  <c r="AF4" i="27"/>
  <c r="AE4" i="27"/>
  <c r="Z4" i="27"/>
  <c r="Y4" i="27"/>
  <c r="AJ4" i="27" s="1"/>
  <c r="X4" i="27"/>
  <c r="AI4" i="27" s="1"/>
  <c r="W4" i="27"/>
  <c r="AH4" i="27" s="1"/>
  <c r="V4" i="27"/>
  <c r="AG4" i="27" s="1"/>
  <c r="U4" i="27"/>
  <c r="T4" i="27"/>
  <c r="S4" i="27"/>
  <c r="AD4" i="27" s="1"/>
  <c r="R4" i="27"/>
  <c r="AC4" i="27" s="1"/>
  <c r="B4" i="27"/>
  <c r="D2" i="27"/>
  <c r="S11" i="28" l="1"/>
  <c r="S15" i="28"/>
  <c r="B82" i="30"/>
  <c r="S8" i="30"/>
  <c r="AA8" i="30" s="1"/>
  <c r="V11" i="30"/>
  <c r="X13" i="30"/>
  <c r="Y14" i="30"/>
  <c r="AJ14" i="30" s="1"/>
  <c r="AK15" i="30"/>
  <c r="T33" i="30"/>
  <c r="S22" i="31"/>
  <c r="S9" i="32"/>
  <c r="AA9" i="32" s="1"/>
  <c r="AE10" i="32"/>
  <c r="X14" i="32"/>
  <c r="AH22" i="32"/>
  <c r="Y23" i="32"/>
  <c r="AK24" i="32"/>
  <c r="AI29" i="32"/>
  <c r="X22" i="36"/>
  <c r="X32" i="36"/>
  <c r="T11" i="28"/>
  <c r="AF12" i="28"/>
  <c r="W12" i="29"/>
  <c r="T21" i="29"/>
  <c r="T8" i="30"/>
  <c r="AG10" i="30"/>
  <c r="W11" i="30"/>
  <c r="AI12" i="30"/>
  <c r="Y13" i="30"/>
  <c r="W33" i="30"/>
  <c r="V22" i="31"/>
  <c r="Y14" i="32"/>
  <c r="Z23" i="32"/>
  <c r="AJ24" i="32"/>
  <c r="U8" i="34"/>
  <c r="P63" i="34"/>
  <c r="Z22" i="36"/>
  <c r="Z32" i="36"/>
  <c r="T8" i="27"/>
  <c r="T12" i="27"/>
  <c r="Z14" i="27"/>
  <c r="Y16" i="27"/>
  <c r="U24" i="27"/>
  <c r="V8" i="28"/>
  <c r="AJ10" i="28"/>
  <c r="U11" i="28"/>
  <c r="AF11" i="28" s="1"/>
  <c r="V12" i="28"/>
  <c r="S14" i="28"/>
  <c r="U15" i="28"/>
  <c r="Y16" i="28"/>
  <c r="S18" i="28"/>
  <c r="X12" i="29"/>
  <c r="W15" i="29"/>
  <c r="V21" i="29"/>
  <c r="AE31" i="29"/>
  <c r="T7" i="30"/>
  <c r="U8" i="30"/>
  <c r="AG9" i="30"/>
  <c r="X11" i="30"/>
  <c r="Y12" i="30"/>
  <c r="AJ12" i="30" s="1"/>
  <c r="Z13" i="30"/>
  <c r="AG21" i="30"/>
  <c r="T31" i="30"/>
  <c r="W22" i="31"/>
  <c r="V33" i="31"/>
  <c r="S7" i="32"/>
  <c r="AA7" i="32" s="1"/>
  <c r="T8" i="32"/>
  <c r="U9" i="32"/>
  <c r="V10" i="32"/>
  <c r="X12" i="32"/>
  <c r="Y13" i="32"/>
  <c r="AJ13" i="32" s="1"/>
  <c r="Z14" i="32"/>
  <c r="Z22" i="32"/>
  <c r="AK22" i="32" s="1"/>
  <c r="AI27" i="32"/>
  <c r="S28" i="32"/>
  <c r="AI28" i="32" s="1"/>
  <c r="T29" i="32"/>
  <c r="AE29" i="32" s="1"/>
  <c r="U30" i="32"/>
  <c r="V31" i="32"/>
  <c r="AH32" i="32"/>
  <c r="Y33" i="32"/>
  <c r="T7" i="33"/>
  <c r="T8" i="33"/>
  <c r="T9" i="33"/>
  <c r="T10" i="33"/>
  <c r="T11" i="33"/>
  <c r="T12" i="33"/>
  <c r="Z23" i="33"/>
  <c r="Z25" i="33"/>
  <c r="Z27" i="33"/>
  <c r="N56" i="34"/>
  <c r="L58" i="34"/>
  <c r="J60" i="34"/>
  <c r="O61" i="34"/>
  <c r="M63" i="34"/>
  <c r="K65" i="34"/>
  <c r="I67" i="34"/>
  <c r="N68" i="34"/>
  <c r="L70" i="34"/>
  <c r="J72" i="34"/>
  <c r="O73" i="34"/>
  <c r="M75" i="34"/>
  <c r="H66" i="34"/>
  <c r="L64" i="34"/>
  <c r="H60" i="34"/>
  <c r="J58" i="34"/>
  <c r="K63" i="34"/>
  <c r="K75" i="34"/>
  <c r="M56" i="34"/>
  <c r="O66" i="34"/>
  <c r="O56" i="34"/>
  <c r="M58" i="34"/>
  <c r="K60" i="34"/>
  <c r="I62" i="34"/>
  <c r="N63" i="34"/>
  <c r="L65" i="34"/>
  <c r="J67" i="34"/>
  <c r="O68" i="34"/>
  <c r="M70" i="34"/>
  <c r="K72" i="34"/>
  <c r="I74" i="34"/>
  <c r="N75" i="34"/>
  <c r="H67" i="34"/>
  <c r="I61" i="34"/>
  <c r="M69" i="34"/>
  <c r="N61" i="34"/>
  <c r="N73" i="34"/>
  <c r="I57" i="34"/>
  <c r="N58" i="34"/>
  <c r="L60" i="34"/>
  <c r="J62" i="34"/>
  <c r="O63" i="34"/>
  <c r="M65" i="34"/>
  <c r="K67" i="34"/>
  <c r="I69" i="34"/>
  <c r="N70" i="34"/>
  <c r="L72" i="34"/>
  <c r="J74" i="34"/>
  <c r="O75" i="34"/>
  <c r="H68" i="34"/>
  <c r="N62" i="34"/>
  <c r="O67" i="34"/>
  <c r="H72" i="34"/>
  <c r="J70" i="34"/>
  <c r="K58" i="34"/>
  <c r="I72" i="34"/>
  <c r="J57" i="34"/>
  <c r="O58" i="34"/>
  <c r="M60" i="34"/>
  <c r="K62" i="34"/>
  <c r="I64" i="34"/>
  <c r="N65" i="34"/>
  <c r="L67" i="34"/>
  <c r="J69" i="34"/>
  <c r="O70" i="34"/>
  <c r="M72" i="34"/>
  <c r="K74" i="34"/>
  <c r="H57" i="34"/>
  <c r="H69" i="34"/>
  <c r="K59" i="34"/>
  <c r="I73" i="34"/>
  <c r="O71" i="34"/>
  <c r="J65" i="34"/>
  <c r="H65" i="34"/>
  <c r="K57" i="34"/>
  <c r="I59" i="34"/>
  <c r="N60" i="34"/>
  <c r="L62" i="34"/>
  <c r="J64" i="34"/>
  <c r="O65" i="34"/>
  <c r="M67" i="34"/>
  <c r="K69" i="34"/>
  <c r="I71" i="34"/>
  <c r="N72" i="34"/>
  <c r="L74" i="34"/>
  <c r="H58" i="34"/>
  <c r="H70" i="34"/>
  <c r="M57" i="34"/>
  <c r="N74" i="34"/>
  <c r="I65" i="34"/>
  <c r="H56" i="34"/>
  <c r="L57" i="34"/>
  <c r="J59" i="34"/>
  <c r="O60" i="34"/>
  <c r="M62" i="34"/>
  <c r="K64" i="34"/>
  <c r="I66" i="34"/>
  <c r="N67" i="34"/>
  <c r="L69" i="34"/>
  <c r="J71" i="34"/>
  <c r="O72" i="34"/>
  <c r="M74" i="34"/>
  <c r="H59" i="34"/>
  <c r="H71" i="34"/>
  <c r="J66" i="34"/>
  <c r="K71" i="34"/>
  <c r="M61" i="34"/>
  <c r="M68" i="34"/>
  <c r="I56" i="34"/>
  <c r="N57" i="34"/>
  <c r="L59" i="34"/>
  <c r="J61" i="34"/>
  <c r="O62" i="34"/>
  <c r="M64" i="34"/>
  <c r="K66" i="34"/>
  <c r="I68" i="34"/>
  <c r="N69" i="34"/>
  <c r="L71" i="34"/>
  <c r="J73" i="34"/>
  <c r="O74" i="34"/>
  <c r="H61" i="34"/>
  <c r="H73" i="34"/>
  <c r="L75" i="34"/>
  <c r="J56" i="34"/>
  <c r="O57" i="34"/>
  <c r="M59" i="34"/>
  <c r="K61" i="34"/>
  <c r="I63" i="34"/>
  <c r="N64" i="34"/>
  <c r="L66" i="34"/>
  <c r="J68" i="34"/>
  <c r="O69" i="34"/>
  <c r="M71" i="34"/>
  <c r="K73" i="34"/>
  <c r="I75" i="34"/>
  <c r="H62" i="34"/>
  <c r="H74" i="34"/>
  <c r="H75" i="34"/>
  <c r="O59" i="34"/>
  <c r="N66" i="34"/>
  <c r="M73" i="34"/>
  <c r="I60" i="34"/>
  <c r="K70" i="34"/>
  <c r="K56" i="34"/>
  <c r="I58" i="34"/>
  <c r="N59" i="34"/>
  <c r="L61" i="34"/>
  <c r="J63" i="34"/>
  <c r="O64" i="34"/>
  <c r="M66" i="34"/>
  <c r="K68" i="34"/>
  <c r="I70" i="34"/>
  <c r="N71" i="34"/>
  <c r="L73" i="34"/>
  <c r="J75" i="34"/>
  <c r="H63" i="34"/>
  <c r="L56" i="34"/>
  <c r="L68" i="34"/>
  <c r="H64" i="34"/>
  <c r="L63" i="34"/>
  <c r="W8" i="34"/>
  <c r="Y14" i="34"/>
  <c r="P70" i="34"/>
  <c r="X26" i="36"/>
  <c r="W8" i="28"/>
  <c r="AI12" i="28"/>
  <c r="T14" i="28"/>
  <c r="V15" i="28"/>
  <c r="T23" i="28"/>
  <c r="AJ11" i="29"/>
  <c r="V14" i="29"/>
  <c r="AK14" i="29" s="1"/>
  <c r="X15" i="29"/>
  <c r="S17" i="29"/>
  <c r="X21" i="29"/>
  <c r="U7" i="30"/>
  <c r="V8" i="30"/>
  <c r="AG8" i="30" s="1"/>
  <c r="AI10" i="30"/>
  <c r="Y11" i="30"/>
  <c r="Z12" i="30"/>
  <c r="E83" i="30"/>
  <c r="S18" i="30"/>
  <c r="AD18" i="30" s="1"/>
  <c r="AL18" i="30" s="1"/>
  <c r="X21" i="30"/>
  <c r="T23" i="30"/>
  <c r="T25" i="30"/>
  <c r="T27" i="30"/>
  <c r="T29" i="30"/>
  <c r="W31" i="30"/>
  <c r="Z22" i="31"/>
  <c r="W33" i="31"/>
  <c r="T7" i="32"/>
  <c r="U8" i="32"/>
  <c r="V9" i="32"/>
  <c r="W10" i="32"/>
  <c r="AI11" i="32"/>
  <c r="Y12" i="32"/>
  <c r="Z13" i="32"/>
  <c r="AI26" i="32"/>
  <c r="S27" i="32"/>
  <c r="AG27" i="32" s="1"/>
  <c r="T28" i="32"/>
  <c r="U29" i="32"/>
  <c r="V30" i="32"/>
  <c r="AG30" i="32" s="1"/>
  <c r="W31" i="32"/>
  <c r="AH31" i="32" s="1"/>
  <c r="Z33" i="32"/>
  <c r="U7" i="33"/>
  <c r="U8" i="33"/>
  <c r="U9" i="33"/>
  <c r="AF9" i="33" s="1"/>
  <c r="U10" i="33"/>
  <c r="U11" i="33"/>
  <c r="U12" i="33"/>
  <c r="Z26" i="36"/>
  <c r="V8" i="27"/>
  <c r="V12" i="27"/>
  <c r="S27" i="27"/>
  <c r="E18" i="28"/>
  <c r="X8" i="28"/>
  <c r="W11" i="28"/>
  <c r="U14" i="28"/>
  <c r="X15" i="28"/>
  <c r="S21" i="28"/>
  <c r="V7" i="30"/>
  <c r="W8" i="30"/>
  <c r="AI9" i="30"/>
  <c r="AJ10" i="30"/>
  <c r="Z11" i="30"/>
  <c r="AG18" i="30"/>
  <c r="X33" i="31"/>
  <c r="U7" i="32"/>
  <c r="V8" i="32"/>
  <c r="W9" i="32"/>
  <c r="AI10" i="32"/>
  <c r="Z12" i="32"/>
  <c r="U28" i="32"/>
  <c r="V29" i="32"/>
  <c r="AG29" i="32" s="1"/>
  <c r="W30" i="32"/>
  <c r="V7" i="33"/>
  <c r="AG7" i="33" s="1"/>
  <c r="V8" i="33"/>
  <c r="V9" i="33"/>
  <c r="V10" i="33"/>
  <c r="V11" i="33"/>
  <c r="V12" i="33"/>
  <c r="AG12" i="33" s="1"/>
  <c r="P67" i="34"/>
  <c r="X23" i="36"/>
  <c r="X30" i="36"/>
  <c r="X33" i="36"/>
  <c r="U27" i="27"/>
  <c r="Y8" i="28"/>
  <c r="X11" i="28"/>
  <c r="AK12" i="28"/>
  <c r="V14" i="28"/>
  <c r="Y15" i="28"/>
  <c r="E18" i="29"/>
  <c r="AF31" i="29"/>
  <c r="X8" i="30"/>
  <c r="AI8" i="30" s="1"/>
  <c r="AJ9" i="30"/>
  <c r="AK10" i="30"/>
  <c r="AJ21" i="30"/>
  <c r="E78" i="31"/>
  <c r="S25" i="31"/>
  <c r="V7" i="32"/>
  <c r="W8" i="32"/>
  <c r="X9" i="32"/>
  <c r="AI9" i="32" s="1"/>
  <c r="AI24" i="32"/>
  <c r="S25" i="32"/>
  <c r="AI25" i="32" s="1"/>
  <c r="T26" i="32"/>
  <c r="AE26" i="32" s="1"/>
  <c r="U27" i="32"/>
  <c r="V28" i="32"/>
  <c r="W29" i="32"/>
  <c r="AH29" i="32" s="1"/>
  <c r="Y30" i="32"/>
  <c r="AJ30" i="32" s="1"/>
  <c r="Z31" i="32"/>
  <c r="AK31" i="32" s="1"/>
  <c r="W7" i="33"/>
  <c r="W8" i="33"/>
  <c r="AH8" i="33" s="1"/>
  <c r="W9" i="33"/>
  <c r="W10" i="33"/>
  <c r="W11" i="33"/>
  <c r="W12" i="33"/>
  <c r="T30" i="33"/>
  <c r="W7" i="34"/>
  <c r="P64" i="34"/>
  <c r="E78" i="35"/>
  <c r="Z30" i="36"/>
  <c r="AJ8" i="30"/>
  <c r="AJ9" i="32"/>
  <c r="AI23" i="32"/>
  <c r="AK30" i="32"/>
  <c r="AI7" i="33"/>
  <c r="AI12" i="33"/>
  <c r="AJ9" i="27"/>
  <c r="U15" i="27"/>
  <c r="S20" i="27"/>
  <c r="V7" i="28"/>
  <c r="Y14" i="28"/>
  <c r="U17" i="28"/>
  <c r="T19" i="28"/>
  <c r="AJ10" i="29"/>
  <c r="V13" i="29"/>
  <c r="E16" i="29"/>
  <c r="Y7" i="30"/>
  <c r="AJ7" i="30" s="1"/>
  <c r="S13" i="30"/>
  <c r="AA13" i="30" s="1"/>
  <c r="T14" i="30"/>
  <c r="T32" i="30"/>
  <c r="W25" i="31"/>
  <c r="X7" i="32"/>
  <c r="Y8" i="32"/>
  <c r="AJ8" i="32" s="1"/>
  <c r="S14" i="32"/>
  <c r="AA14" i="32" s="1"/>
  <c r="AI22" i="32"/>
  <c r="S23" i="32"/>
  <c r="AE24" i="32"/>
  <c r="U25" i="32"/>
  <c r="AH27" i="32"/>
  <c r="Y28" i="32"/>
  <c r="AJ28" i="32" s="1"/>
  <c r="Z29" i="32"/>
  <c r="AK29" i="32" s="1"/>
  <c r="Y7" i="33"/>
  <c r="AJ7" i="33" s="1"/>
  <c r="Y8" i="33"/>
  <c r="AJ8" i="33" s="1"/>
  <c r="Y9" i="33"/>
  <c r="AJ9" i="33" s="1"/>
  <c r="Y10" i="33"/>
  <c r="AJ10" i="33" s="1"/>
  <c r="Y11" i="33"/>
  <c r="AJ11" i="33" s="1"/>
  <c r="Y12" i="33"/>
  <c r="AJ12" i="33" s="1"/>
  <c r="W22" i="33"/>
  <c r="W24" i="33"/>
  <c r="W26" i="33"/>
  <c r="W28" i="33"/>
  <c r="Y7" i="34"/>
  <c r="P68" i="34"/>
  <c r="X24" i="36"/>
  <c r="AK7" i="30"/>
  <c r="T13" i="30"/>
  <c r="U17" i="30"/>
  <c r="W32" i="30"/>
  <c r="Y7" i="32"/>
  <c r="AJ7" i="32" s="1"/>
  <c r="T14" i="32"/>
  <c r="AG22" i="32"/>
  <c r="T23" i="32"/>
  <c r="AE23" i="32" s="1"/>
  <c r="Z28" i="32"/>
  <c r="E79" i="32"/>
  <c r="AI33" i="32"/>
  <c r="Z22" i="33"/>
  <c r="Z24" i="33"/>
  <c r="Z26" i="33"/>
  <c r="Z28" i="33"/>
  <c r="T33" i="33"/>
  <c r="Z7" i="34"/>
  <c r="Z24" i="36"/>
  <c r="W7" i="28"/>
  <c r="Z7" i="27"/>
  <c r="T9" i="27"/>
  <c r="X11" i="27"/>
  <c r="Y15" i="27"/>
  <c r="U23" i="27"/>
  <c r="X7" i="28"/>
  <c r="AH12" i="28"/>
  <c r="S13" i="28"/>
  <c r="W17" i="28"/>
  <c r="S22" i="28"/>
  <c r="AA22" i="28" s="1"/>
  <c r="Y24" i="28"/>
  <c r="T10" i="29"/>
  <c r="S16" i="29"/>
  <c r="Z17" i="29"/>
  <c r="S11" i="30"/>
  <c r="AA11" i="30" s="1"/>
  <c r="T12" i="30"/>
  <c r="U13" i="30"/>
  <c r="V14" i="30"/>
  <c r="AG14" i="30" s="1"/>
  <c r="W15" i="30"/>
  <c r="W17" i="30"/>
  <c r="T22" i="30"/>
  <c r="T24" i="30"/>
  <c r="T26" i="30"/>
  <c r="T28" i="30"/>
  <c r="T30" i="30"/>
  <c r="E14" i="31"/>
  <c r="X18" i="31"/>
  <c r="V30" i="31"/>
  <c r="S12" i="32"/>
  <c r="AA12" i="32" s="1"/>
  <c r="T13" i="32"/>
  <c r="AE13" i="32" s="1"/>
  <c r="U14" i="32"/>
  <c r="T22" i="32"/>
  <c r="AE22" i="32" s="1"/>
  <c r="U23" i="32"/>
  <c r="W25" i="32"/>
  <c r="AK27" i="32"/>
  <c r="AI32" i="32"/>
  <c r="S33" i="32"/>
  <c r="AG33" i="32" s="1"/>
  <c r="W33" i="33"/>
  <c r="P65" i="34"/>
  <c r="U18" i="35"/>
  <c r="X28" i="36"/>
  <c r="X31" i="36"/>
  <c r="E14" i="27"/>
  <c r="U9" i="27"/>
  <c r="Z15" i="27"/>
  <c r="V23" i="27"/>
  <c r="Y7" i="28"/>
  <c r="V9" i="28"/>
  <c r="W13" i="28"/>
  <c r="Z17" i="28"/>
  <c r="S33" i="28"/>
  <c r="AA33" i="28" s="1"/>
  <c r="U10" i="29"/>
  <c r="AI14" i="29"/>
  <c r="W16" i="29"/>
  <c r="T11" i="30"/>
  <c r="V13" i="30"/>
  <c r="AG13" i="30" s="1"/>
  <c r="X17" i="30"/>
  <c r="AE19" i="30"/>
  <c r="AK21" i="30"/>
  <c r="W22" i="30"/>
  <c r="W24" i="30"/>
  <c r="W26" i="30"/>
  <c r="W28" i="30"/>
  <c r="W30" i="30"/>
  <c r="W30" i="31"/>
  <c r="V14" i="32"/>
  <c r="V23" i="32"/>
  <c r="AH24" i="32"/>
  <c r="Y25" i="32"/>
  <c r="AJ25" i="32" s="1"/>
  <c r="AK26" i="32"/>
  <c r="AI31" i="32"/>
  <c r="AG32" i="32"/>
  <c r="T33" i="32"/>
  <c r="AE33" i="32" s="1"/>
  <c r="E14" i="33"/>
  <c r="P62" i="34"/>
  <c r="P69" i="34"/>
  <c r="X18" i="35"/>
  <c r="Z28" i="36"/>
  <c r="W9" i="28"/>
  <c r="AE11" i="28"/>
  <c r="AG12" i="30"/>
  <c r="AI14" i="30"/>
  <c r="Z17" i="30"/>
  <c r="Z22" i="30"/>
  <c r="Z24" i="30"/>
  <c r="Z26" i="30"/>
  <c r="Z28" i="30"/>
  <c r="W23" i="32"/>
  <c r="AH23" i="32" s="1"/>
  <c r="AI30" i="32"/>
  <c r="AG31" i="32"/>
  <c r="V24" i="34"/>
  <c r="P73" i="34"/>
  <c r="Z9" i="34"/>
  <c r="P58" i="34"/>
  <c r="V25" i="34"/>
  <c r="P74" i="34"/>
  <c r="S9" i="34"/>
  <c r="AA9" i="34" s="1"/>
  <c r="S8" i="34"/>
  <c r="P57" i="34"/>
  <c r="T9" i="34"/>
  <c r="Z11" i="34"/>
  <c r="P60" i="34"/>
  <c r="U9" i="34"/>
  <c r="V22" i="34"/>
  <c r="P71" i="34"/>
  <c r="V26" i="34"/>
  <c r="P75" i="34"/>
  <c r="V8" i="34"/>
  <c r="W9" i="34"/>
  <c r="Z12" i="34"/>
  <c r="P61" i="34"/>
  <c r="V23" i="34"/>
  <c r="P72" i="34"/>
  <c r="X8" i="34"/>
  <c r="Y8" i="34"/>
  <c r="Z10" i="34"/>
  <c r="P59" i="34"/>
  <c r="Z18" i="34"/>
  <c r="Z14" i="34"/>
  <c r="T21" i="34"/>
  <c r="S14" i="34"/>
  <c r="S19" i="34"/>
  <c r="V21" i="34"/>
  <c r="U14" i="34"/>
  <c r="X14" i="34"/>
  <c r="Z17" i="34"/>
  <c r="S20" i="34"/>
  <c r="W17" i="34"/>
  <c r="U20" i="34"/>
  <c r="Z15" i="34"/>
  <c r="X17" i="34"/>
  <c r="X20" i="34"/>
  <c r="W15" i="34"/>
  <c r="Y20" i="34"/>
  <c r="Z13" i="34"/>
  <c r="X15" i="34"/>
  <c r="Z20" i="34"/>
  <c r="E14" i="34"/>
  <c r="E8" i="35"/>
  <c r="E8" i="34"/>
  <c r="Z18" i="36"/>
  <c r="Y18" i="36"/>
  <c r="V19" i="36"/>
  <c r="Z15" i="36"/>
  <c r="S19" i="36"/>
  <c r="U19" i="36"/>
  <c r="Z16" i="36"/>
  <c r="T20" i="36"/>
  <c r="Y17" i="36"/>
  <c r="S21" i="36"/>
  <c r="S17" i="36"/>
  <c r="V17" i="36"/>
  <c r="X17" i="36"/>
  <c r="V20" i="36"/>
  <c r="Y20" i="36"/>
  <c r="T18" i="36"/>
  <c r="T21" i="36"/>
  <c r="Y21" i="36"/>
  <c r="T16" i="36"/>
  <c r="Z17" i="36"/>
  <c r="W19" i="36"/>
  <c r="E83" i="36"/>
  <c r="U16" i="36"/>
  <c r="V16" i="36"/>
  <c r="Y19" i="36"/>
  <c r="U21" i="36"/>
  <c r="W16" i="36"/>
  <c r="Z19" i="36"/>
  <c r="W21" i="36"/>
  <c r="X16" i="36"/>
  <c r="Y16" i="36"/>
  <c r="V18" i="36"/>
  <c r="Z21" i="36"/>
  <c r="Z23" i="36"/>
  <c r="Z25" i="36"/>
  <c r="Z27" i="36"/>
  <c r="Z29" i="36"/>
  <c r="Z31" i="36"/>
  <c r="U17" i="36"/>
  <c r="X20" i="36"/>
  <c r="H2" i="36"/>
  <c r="H2" i="35"/>
  <c r="E3" i="2"/>
  <c r="H2" i="34"/>
  <c r="G3" i="2"/>
  <c r="H2" i="33"/>
  <c r="T3" i="2"/>
  <c r="H2" i="32"/>
  <c r="J3" i="2"/>
  <c r="H2" i="31"/>
  <c r="H3" i="2"/>
  <c r="H2" i="30"/>
  <c r="H2" i="29"/>
  <c r="C3" i="2"/>
  <c r="H2" i="28"/>
  <c r="U3" i="2"/>
  <c r="H2" i="27"/>
  <c r="S3" i="2"/>
  <c r="Z13" i="33"/>
  <c r="Y17" i="33"/>
  <c r="Z18" i="33"/>
  <c r="Z21" i="33"/>
  <c r="Z15" i="33"/>
  <c r="S19" i="33"/>
  <c r="Y19" i="33"/>
  <c r="Z14" i="33"/>
  <c r="T20" i="33"/>
  <c r="T19" i="33"/>
  <c r="W19" i="33"/>
  <c r="Y21" i="33"/>
  <c r="V21" i="33"/>
  <c r="T21" i="33"/>
  <c r="S18" i="33"/>
  <c r="X17" i="33"/>
  <c r="X21" i="33"/>
  <c r="S21" i="33"/>
  <c r="U21" i="33"/>
  <c r="U20" i="33"/>
  <c r="X20" i="33"/>
  <c r="Z20" i="33"/>
  <c r="X18" i="33"/>
  <c r="Y18" i="33"/>
  <c r="V18" i="33"/>
  <c r="U17" i="33"/>
  <c r="W17" i="33"/>
  <c r="Z17" i="33"/>
  <c r="S15" i="33"/>
  <c r="T15" i="33"/>
  <c r="U15" i="33"/>
  <c r="V15" i="33"/>
  <c r="W15" i="33"/>
  <c r="X15" i="33"/>
  <c r="Y15" i="33"/>
  <c r="S14" i="33"/>
  <c r="U14" i="33"/>
  <c r="T14" i="33"/>
  <c r="V14" i="33"/>
  <c r="W14" i="33"/>
  <c r="X14" i="33"/>
  <c r="Y14" i="33"/>
  <c r="B81" i="33"/>
  <c r="E83" i="33"/>
  <c r="U13" i="33"/>
  <c r="S13" i="33"/>
  <c r="T13" i="33"/>
  <c r="V13" i="33"/>
  <c r="W13" i="33"/>
  <c r="X13" i="33"/>
  <c r="Y13" i="33"/>
  <c r="Z17" i="32"/>
  <c r="U17" i="32"/>
  <c r="V17" i="32"/>
  <c r="W17" i="32"/>
  <c r="V21" i="32"/>
  <c r="X21" i="32"/>
  <c r="Y21" i="32"/>
  <c r="S21" i="32"/>
  <c r="S15" i="32"/>
  <c r="T15" i="32"/>
  <c r="AE15" i="32" s="1"/>
  <c r="T19" i="32"/>
  <c r="U15" i="32"/>
  <c r="V15" i="32"/>
  <c r="W15" i="32"/>
  <c r="U21" i="32"/>
  <c r="Z21" i="32"/>
  <c r="T21" i="32"/>
  <c r="U20" i="32"/>
  <c r="X20" i="32"/>
  <c r="E83" i="32"/>
  <c r="W19" i="32"/>
  <c r="S18" i="32"/>
  <c r="V18" i="32"/>
  <c r="W18" i="32"/>
  <c r="X18" i="32"/>
  <c r="T17" i="32"/>
  <c r="B82" i="32"/>
  <c r="T18" i="35"/>
  <c r="X26" i="35"/>
  <c r="X16" i="35"/>
  <c r="Z18" i="35"/>
  <c r="Z24" i="35"/>
  <c r="X30" i="35"/>
  <c r="S19" i="35"/>
  <c r="Z19" i="35"/>
  <c r="V18" i="35"/>
  <c r="U20" i="35"/>
  <c r="X22" i="35"/>
  <c r="W20" i="35"/>
  <c r="X20" i="35"/>
  <c r="V33" i="35"/>
  <c r="S17" i="35"/>
  <c r="Y20" i="35"/>
  <c r="V29" i="35"/>
  <c r="W31" i="35"/>
  <c r="W33" i="35"/>
  <c r="U17" i="35"/>
  <c r="V25" i="35"/>
  <c r="W27" i="35"/>
  <c r="W29" i="35"/>
  <c r="X31" i="35"/>
  <c r="Z33" i="35"/>
  <c r="W23" i="35"/>
  <c r="W25" i="35"/>
  <c r="X27" i="35"/>
  <c r="Z29" i="35"/>
  <c r="X23" i="35"/>
  <c r="Z25" i="35"/>
  <c r="Y19" i="35"/>
  <c r="U21" i="35"/>
  <c r="T16" i="35"/>
  <c r="S18" i="35"/>
  <c r="Z32" i="35"/>
  <c r="V16" i="35"/>
  <c r="W22" i="35"/>
  <c r="Z23" i="35"/>
  <c r="W26" i="35"/>
  <c r="Z27" i="35"/>
  <c r="W30" i="35"/>
  <c r="Z31" i="35"/>
  <c r="Y22" i="35"/>
  <c r="Y26" i="35"/>
  <c r="Y30" i="35"/>
  <c r="Z22" i="35"/>
  <c r="Z26" i="35"/>
  <c r="Z30" i="35"/>
  <c r="T19" i="35"/>
  <c r="W21" i="35"/>
  <c r="X25" i="35"/>
  <c r="X29" i="35"/>
  <c r="X33" i="35"/>
  <c r="W18" i="35"/>
  <c r="U19" i="35"/>
  <c r="T20" i="35"/>
  <c r="AF20" i="35" s="1"/>
  <c r="X21" i="35"/>
  <c r="V24" i="35"/>
  <c r="Y25" i="35"/>
  <c r="V28" i="35"/>
  <c r="Y29" i="35"/>
  <c r="V32" i="35"/>
  <c r="Y33" i="35"/>
  <c r="E83" i="35"/>
  <c r="V19" i="35"/>
  <c r="Y21" i="35"/>
  <c r="W24" i="35"/>
  <c r="W28" i="35"/>
  <c r="W32" i="35"/>
  <c r="T17" i="35"/>
  <c r="W19" i="35"/>
  <c r="V20" i="35"/>
  <c r="X24" i="35"/>
  <c r="X28" i="35"/>
  <c r="X32" i="35"/>
  <c r="V23" i="35"/>
  <c r="Y24" i="35"/>
  <c r="V27" i="35"/>
  <c r="Y28" i="35"/>
  <c r="V31" i="35"/>
  <c r="Y32" i="35"/>
  <c r="U16" i="35"/>
  <c r="Z20" i="35"/>
  <c r="V22" i="35"/>
  <c r="Y23" i="35"/>
  <c r="V26" i="35"/>
  <c r="Y27" i="35"/>
  <c r="V30" i="35"/>
  <c r="Y31" i="35"/>
  <c r="E77" i="35"/>
  <c r="E79" i="35"/>
  <c r="AH8" i="34"/>
  <c r="W22" i="34"/>
  <c r="W25" i="34"/>
  <c r="W28" i="34"/>
  <c r="W31" i="34"/>
  <c r="AJ8" i="34"/>
  <c r="T11" i="34"/>
  <c r="S12" i="34"/>
  <c r="S18" i="34"/>
  <c r="T19" i="34"/>
  <c r="X9" i="34"/>
  <c r="V10" i="34"/>
  <c r="U11" i="34"/>
  <c r="T12" i="34"/>
  <c r="S13" i="34"/>
  <c r="T18" i="34"/>
  <c r="Y19" i="34"/>
  <c r="W23" i="34"/>
  <c r="W26" i="34"/>
  <c r="W29" i="34"/>
  <c r="W32" i="34"/>
  <c r="B83" i="34"/>
  <c r="Y9" i="34"/>
  <c r="AJ9" i="34" s="1"/>
  <c r="W10" i="34"/>
  <c r="V11" i="34"/>
  <c r="U12" i="34"/>
  <c r="T13" i="34"/>
  <c r="E83" i="34"/>
  <c r="U18" i="34"/>
  <c r="S21" i="34"/>
  <c r="S7" i="34"/>
  <c r="AJ7" i="34" s="1"/>
  <c r="X10" i="34"/>
  <c r="W11" i="34"/>
  <c r="V12" i="34"/>
  <c r="U13" i="34"/>
  <c r="AK13" i="34" s="1"/>
  <c r="T14" i="34"/>
  <c r="S15" i="34"/>
  <c r="V18" i="34"/>
  <c r="U21" i="34"/>
  <c r="T7" i="34"/>
  <c r="Y10" i="34"/>
  <c r="AJ10" i="34" s="1"/>
  <c r="X11" i="34"/>
  <c r="W12" i="34"/>
  <c r="V13" i="34"/>
  <c r="T15" i="34"/>
  <c r="W18" i="34"/>
  <c r="U7" i="34"/>
  <c r="AF7" i="34" s="1"/>
  <c r="AA10" i="34"/>
  <c r="Y11" i="34"/>
  <c r="X12" i="34"/>
  <c r="W13" i="34"/>
  <c r="V14" i="34"/>
  <c r="U15" i="34"/>
  <c r="X18" i="34"/>
  <c r="W24" i="34"/>
  <c r="W27" i="34"/>
  <c r="W30" i="34"/>
  <c r="W33" i="34"/>
  <c r="AF9" i="34"/>
  <c r="V7" i="34"/>
  <c r="AG7" i="34" s="1"/>
  <c r="Y12" i="34"/>
  <c r="X13" i="34"/>
  <c r="W14" i="34"/>
  <c r="V15" i="34"/>
  <c r="Y18" i="34"/>
  <c r="T20" i="34"/>
  <c r="S11" i="34"/>
  <c r="AE8" i="34"/>
  <c r="Y13" i="34"/>
  <c r="AF8" i="34"/>
  <c r="AK9" i="34"/>
  <c r="E77" i="34"/>
  <c r="E78" i="34"/>
  <c r="E79" i="34"/>
  <c r="E78" i="33"/>
  <c r="E79" i="33"/>
  <c r="E77" i="33"/>
  <c r="E20" i="33"/>
  <c r="E78" i="32"/>
  <c r="E14" i="32"/>
  <c r="E77" i="32"/>
  <c r="T21" i="31"/>
  <c r="W21" i="31"/>
  <c r="Y21" i="31"/>
  <c r="S20" i="31"/>
  <c r="T20" i="31"/>
  <c r="V21" i="31"/>
  <c r="X21" i="31"/>
  <c r="E83" i="31"/>
  <c r="S18" i="31"/>
  <c r="T19" i="31"/>
  <c r="U20" i="31"/>
  <c r="Z21" i="31"/>
  <c r="S23" i="31"/>
  <c r="Z24" i="31"/>
  <c r="S26" i="31"/>
  <c r="Z27" i="31"/>
  <c r="S29" i="31"/>
  <c r="Z30" i="31"/>
  <c r="S32" i="31"/>
  <c r="Z33" i="31"/>
  <c r="T18" i="31"/>
  <c r="U19" i="31"/>
  <c r="V20" i="31"/>
  <c r="V23" i="31"/>
  <c r="V26" i="31"/>
  <c r="V29" i="31"/>
  <c r="V32" i="31"/>
  <c r="U18" i="31"/>
  <c r="V19" i="31"/>
  <c r="Z20" i="31"/>
  <c r="W23" i="31"/>
  <c r="W26" i="31"/>
  <c r="W29" i="31"/>
  <c r="W32" i="31"/>
  <c r="V18" i="31"/>
  <c r="W19" i="31"/>
  <c r="X23" i="31"/>
  <c r="X26" i="31"/>
  <c r="X29" i="31"/>
  <c r="X32" i="31"/>
  <c r="W18" i="31"/>
  <c r="X19" i="31"/>
  <c r="Z23" i="31"/>
  <c r="Z26" i="31"/>
  <c r="Z29" i="31"/>
  <c r="Z32" i="31"/>
  <c r="Y19" i="31"/>
  <c r="Y18" i="31"/>
  <c r="U21" i="31"/>
  <c r="X22" i="31"/>
  <c r="X25" i="31"/>
  <c r="X28" i="31"/>
  <c r="X31" i="31"/>
  <c r="E79" i="31"/>
  <c r="E77" i="31"/>
  <c r="AI11" i="29"/>
  <c r="AH17" i="29"/>
  <c r="AJ17" i="29"/>
  <c r="AA17" i="29"/>
  <c r="AJ13" i="29"/>
  <c r="AG17" i="29"/>
  <c r="X7" i="29"/>
  <c r="Y9" i="29"/>
  <c r="Y8" i="29"/>
  <c r="AE11" i="29"/>
  <c r="AA15" i="29"/>
  <c r="Z7" i="29"/>
  <c r="Y12" i="29"/>
  <c r="X13" i="29"/>
  <c r="S30" i="29"/>
  <c r="AA30" i="29" s="1"/>
  <c r="Z13" i="29"/>
  <c r="AK13" i="29" s="1"/>
  <c r="AK17" i="29"/>
  <c r="U30" i="29"/>
  <c r="AF30" i="29" s="1"/>
  <c r="S9" i="29"/>
  <c r="AA9" i="29" s="1"/>
  <c r="T9" i="29"/>
  <c r="S8" i="29"/>
  <c r="T7" i="29"/>
  <c r="T8" i="29"/>
  <c r="U9" i="29"/>
  <c r="AF9" i="29" s="1"/>
  <c r="V10" i="29"/>
  <c r="AG10" i="29" s="1"/>
  <c r="V11" i="29"/>
  <c r="AG11" i="29" s="1"/>
  <c r="S12" i="29"/>
  <c r="AA12" i="29" s="1"/>
  <c r="Z15" i="29"/>
  <c r="AK15" i="29" s="1"/>
  <c r="U32" i="29"/>
  <c r="AF32" i="29" s="1"/>
  <c r="S7" i="29"/>
  <c r="AJ7" i="29" s="1"/>
  <c r="U7" i="29"/>
  <c r="U8" i="29"/>
  <c r="V9" i="29"/>
  <c r="W10" i="29"/>
  <c r="AH10" i="29" s="1"/>
  <c r="W11" i="29"/>
  <c r="AH11" i="29" s="1"/>
  <c r="T12" i="29"/>
  <c r="S13" i="29"/>
  <c r="AA13" i="29" s="1"/>
  <c r="AD17" i="29"/>
  <c r="Y29" i="29"/>
  <c r="V7" i="29"/>
  <c r="AG7" i="29" s="1"/>
  <c r="V8" i="29"/>
  <c r="W9" i="29"/>
  <c r="AH9" i="29" s="1"/>
  <c r="AI10" i="29"/>
  <c r="U12" i="29"/>
  <c r="T13" i="29"/>
  <c r="AA14" i="29"/>
  <c r="AE17" i="29"/>
  <c r="W7" i="29"/>
  <c r="W8" i="29"/>
  <c r="X9" i="29"/>
  <c r="V12" i="29"/>
  <c r="U13" i="29"/>
  <c r="AF13" i="29" s="1"/>
  <c r="AF17" i="29"/>
  <c r="S21" i="29"/>
  <c r="AK10" i="29"/>
  <c r="W13" i="29"/>
  <c r="X8" i="29"/>
  <c r="AE10" i="29"/>
  <c r="AG14" i="29"/>
  <c r="AH14" i="29"/>
  <c r="Y21" i="29"/>
  <c r="E79" i="29"/>
  <c r="E78" i="29"/>
  <c r="E77" i="29"/>
  <c r="E19" i="29"/>
  <c r="E17" i="29"/>
  <c r="E20" i="29"/>
  <c r="AE14" i="28"/>
  <c r="T13" i="28"/>
  <c r="AJ33" i="28"/>
  <c r="AI11" i="28"/>
  <c r="Z7" i="28"/>
  <c r="AK7" i="28" s="1"/>
  <c r="Z8" i="28"/>
  <c r="Z9" i="28"/>
  <c r="X10" i="28"/>
  <c r="AI10" i="28" s="1"/>
  <c r="V13" i="28"/>
  <c r="AG13" i="28" s="1"/>
  <c r="Y17" i="28"/>
  <c r="Y31" i="28"/>
  <c r="AE31" i="28" s="1"/>
  <c r="AK10" i="28"/>
  <c r="AJ12" i="28"/>
  <c r="X13" i="28"/>
  <c r="AI13" i="28" s="1"/>
  <c r="AJ15" i="28"/>
  <c r="S30" i="28"/>
  <c r="AA30" i="28" s="1"/>
  <c r="Z13" i="28"/>
  <c r="AK13" i="28" s="1"/>
  <c r="T21" i="28"/>
  <c r="T30" i="28"/>
  <c r="S7" i="28"/>
  <c r="AF7" i="28" s="1"/>
  <c r="S8" i="28"/>
  <c r="AI8" i="28" s="1"/>
  <c r="S9" i="28"/>
  <c r="AJ9" i="28" s="1"/>
  <c r="V21" i="28"/>
  <c r="Y13" i="28"/>
  <c r="AJ13" i="28" s="1"/>
  <c r="T7" i="28"/>
  <c r="T8" i="28"/>
  <c r="AE8" i="28" s="1"/>
  <c r="T9" i="28"/>
  <c r="AK11" i="28"/>
  <c r="S17" i="28"/>
  <c r="AF17" i="28" s="1"/>
  <c r="X21" i="28"/>
  <c r="AK15" i="28"/>
  <c r="U9" i="28"/>
  <c r="T17" i="28"/>
  <c r="Y21" i="28"/>
  <c r="AI14" i="28"/>
  <c r="AF14" i="28"/>
  <c r="X9" i="28"/>
  <c r="AG10" i="28"/>
  <c r="U20" i="28"/>
  <c r="S31" i="28"/>
  <c r="AA31" i="28" s="1"/>
  <c r="AJ8" i="28"/>
  <c r="AH10" i="28"/>
  <c r="AG12" i="28"/>
  <c r="AG15" i="28"/>
  <c r="AD33" i="28"/>
  <c r="AL33" i="28" s="1"/>
  <c r="E16" i="28"/>
  <c r="E78" i="28"/>
  <c r="E79" i="28"/>
  <c r="E77" i="28"/>
  <c r="E17" i="28"/>
  <c r="E19" i="28"/>
  <c r="E8" i="27"/>
  <c r="E24" i="27"/>
  <c r="E79" i="27"/>
  <c r="AE15" i="27"/>
  <c r="Y7" i="27"/>
  <c r="S8" i="27"/>
  <c r="Z11" i="27"/>
  <c r="Y12" i="27"/>
  <c r="AI13" i="27"/>
  <c r="W14" i="27"/>
  <c r="W15" i="27"/>
  <c r="AF15" i="27" s="1"/>
  <c r="W16" i="27"/>
  <c r="S23" i="27"/>
  <c r="U26" i="27"/>
  <c r="AE9" i="27"/>
  <c r="S25" i="27"/>
  <c r="AK13" i="27"/>
  <c r="T10" i="27"/>
  <c r="T25" i="27"/>
  <c r="S28" i="27"/>
  <c r="AA28" i="27" s="1"/>
  <c r="AG9" i="27"/>
  <c r="S21" i="27"/>
  <c r="S31" i="27"/>
  <c r="AA31" i="27" s="1"/>
  <c r="X8" i="27"/>
  <c r="V10" i="27"/>
  <c r="S11" i="27"/>
  <c r="B83" i="27"/>
  <c r="T21" i="27"/>
  <c r="T22" i="27"/>
  <c r="V25" i="27"/>
  <c r="U28" i="27"/>
  <c r="T31" i="27"/>
  <c r="AF9" i="27"/>
  <c r="W8" i="27"/>
  <c r="U10" i="27"/>
  <c r="S22" i="27"/>
  <c r="AA22" i="27" s="1"/>
  <c r="U25" i="27"/>
  <c r="T28" i="27"/>
  <c r="W9" i="27"/>
  <c r="AH9" i="27" s="1"/>
  <c r="S7" i="27"/>
  <c r="AI7" i="27" s="1"/>
  <c r="Y8" i="27"/>
  <c r="X9" i="27"/>
  <c r="AI9" i="27" s="1"/>
  <c r="W10" i="27"/>
  <c r="T11" i="27"/>
  <c r="S12" i="27"/>
  <c r="AK12" i="27" s="1"/>
  <c r="V17" i="27"/>
  <c r="U21" i="27"/>
  <c r="U22" i="27"/>
  <c r="V28" i="27"/>
  <c r="U31" i="27"/>
  <c r="S10" i="27"/>
  <c r="AK10" i="27" s="1"/>
  <c r="AH13" i="27"/>
  <c r="X10" i="27"/>
  <c r="U11" i="27"/>
  <c r="AD13" i="27"/>
  <c r="AL13" i="27" s="1"/>
  <c r="W17" i="27"/>
  <c r="V21" i="27"/>
  <c r="V22" i="27"/>
  <c r="S24" i="27"/>
  <c r="AA24" i="27" s="1"/>
  <c r="V31" i="27"/>
  <c r="AK9" i="27"/>
  <c r="Y10" i="27"/>
  <c r="V11" i="27"/>
  <c r="AE13" i="27"/>
  <c r="S14" i="27"/>
  <c r="AK14" i="27" s="1"/>
  <c r="S15" i="27"/>
  <c r="X17" i="27"/>
  <c r="X21" i="27"/>
  <c r="T24" i="27"/>
  <c r="T27" i="27"/>
  <c r="Y21" i="27"/>
  <c r="AF13" i="27"/>
  <c r="AG13" i="27"/>
  <c r="U16" i="27"/>
  <c r="Z21" i="27"/>
  <c r="S26" i="27"/>
  <c r="AA26" i="27" s="1"/>
  <c r="T26" i="27"/>
  <c r="V30" i="27"/>
  <c r="V33" i="27"/>
  <c r="S18" i="36"/>
  <c r="T19" i="36"/>
  <c r="AA19" i="36" s="1"/>
  <c r="U20" i="36"/>
  <c r="V21" i="36"/>
  <c r="AG21" i="36" s="1"/>
  <c r="W22" i="36"/>
  <c r="W23" i="36"/>
  <c r="W24" i="36"/>
  <c r="W25" i="36"/>
  <c r="W26" i="36"/>
  <c r="W27" i="36"/>
  <c r="W28" i="36"/>
  <c r="W29" i="36"/>
  <c r="AH29" i="36" s="1"/>
  <c r="W30" i="36"/>
  <c r="W31" i="36"/>
  <c r="W32" i="36"/>
  <c r="W33" i="36"/>
  <c r="H83" i="36"/>
  <c r="S16" i="36"/>
  <c r="T17" i="36"/>
  <c r="U18" i="36"/>
  <c r="W20" i="36"/>
  <c r="X21" i="36"/>
  <c r="Y22" i="36"/>
  <c r="Y23" i="36"/>
  <c r="Y24" i="36"/>
  <c r="Y25" i="36"/>
  <c r="Y26" i="36"/>
  <c r="Y27" i="36"/>
  <c r="Y28" i="36"/>
  <c r="Y29" i="36"/>
  <c r="Y30" i="36"/>
  <c r="Y31" i="36"/>
  <c r="Y32" i="36"/>
  <c r="Y33" i="36"/>
  <c r="AJ33" i="36" s="1"/>
  <c r="S7" i="36"/>
  <c r="S8" i="36"/>
  <c r="S9" i="36"/>
  <c r="S10" i="36"/>
  <c r="S11" i="36"/>
  <c r="S12" i="36"/>
  <c r="S13" i="36"/>
  <c r="S14" i="36"/>
  <c r="S15" i="36"/>
  <c r="Z33" i="36"/>
  <c r="T7" i="36"/>
  <c r="T8" i="36"/>
  <c r="T9" i="36"/>
  <c r="T10" i="36"/>
  <c r="T11" i="36"/>
  <c r="T12" i="36"/>
  <c r="T13" i="36"/>
  <c r="T14" i="36"/>
  <c r="T15" i="36"/>
  <c r="D95" i="36"/>
  <c r="D96" i="36"/>
  <c r="B81" i="36"/>
  <c r="U7" i="36"/>
  <c r="U8" i="36"/>
  <c r="U9" i="36"/>
  <c r="U10" i="36"/>
  <c r="U11" i="36"/>
  <c r="U12" i="36"/>
  <c r="U13" i="36"/>
  <c r="U14" i="36"/>
  <c r="U15" i="36"/>
  <c r="W17" i="36"/>
  <c r="X18" i="36"/>
  <c r="Z20" i="36"/>
  <c r="E81" i="36"/>
  <c r="V7" i="36"/>
  <c r="V8" i="36"/>
  <c r="V9" i="36"/>
  <c r="V10" i="36"/>
  <c r="V11" i="36"/>
  <c r="V12" i="36"/>
  <c r="V13" i="36"/>
  <c r="V14" i="36"/>
  <c r="V15" i="36"/>
  <c r="H81" i="36"/>
  <c r="W7" i="36"/>
  <c r="W8" i="36"/>
  <c r="W9" i="36"/>
  <c r="W10" i="36"/>
  <c r="W11" i="36"/>
  <c r="W12" i="36"/>
  <c r="W13" i="36"/>
  <c r="W14" i="36"/>
  <c r="W15" i="36"/>
  <c r="B82" i="36"/>
  <c r="X7" i="36"/>
  <c r="X8" i="36"/>
  <c r="X9" i="36"/>
  <c r="X10" i="36"/>
  <c r="X11" i="36"/>
  <c r="X12" i="36"/>
  <c r="X13" i="36"/>
  <c r="AI13" i="36" s="1"/>
  <c r="X14" i="36"/>
  <c r="X15" i="36"/>
  <c r="S22" i="36"/>
  <c r="S23" i="36"/>
  <c r="S24" i="36"/>
  <c r="S25" i="36"/>
  <c r="S26" i="36"/>
  <c r="S27" i="36"/>
  <c r="S28" i="36"/>
  <c r="AG28" i="36" s="1"/>
  <c r="S29" i="36"/>
  <c r="S30" i="36"/>
  <c r="AG30" i="36" s="1"/>
  <c r="S31" i="36"/>
  <c r="S32" i="36"/>
  <c r="AI32" i="36" s="1"/>
  <c r="S33" i="36"/>
  <c r="E82" i="36"/>
  <c r="Y7" i="36"/>
  <c r="Y8" i="36"/>
  <c r="Y9" i="36"/>
  <c r="Y10" i="36"/>
  <c r="Y11" i="36"/>
  <c r="AJ11" i="36" s="1"/>
  <c r="Y12" i="36"/>
  <c r="Y13" i="36"/>
  <c r="Y14" i="36"/>
  <c r="AJ14" i="36" s="1"/>
  <c r="Y15" i="36"/>
  <c r="T22" i="36"/>
  <c r="T23" i="36"/>
  <c r="T24" i="36"/>
  <c r="AE24" i="36" s="1"/>
  <c r="T25" i="36"/>
  <c r="T26" i="36"/>
  <c r="T27" i="36"/>
  <c r="AE27" i="36" s="1"/>
  <c r="T28" i="36"/>
  <c r="T29" i="36"/>
  <c r="T30" i="36"/>
  <c r="T31" i="36"/>
  <c r="T32" i="36"/>
  <c r="T33" i="36"/>
  <c r="H82" i="36"/>
  <c r="Z7" i="36"/>
  <c r="S20" i="36"/>
  <c r="U22" i="36"/>
  <c r="U23" i="36"/>
  <c r="U24" i="36"/>
  <c r="U25" i="36"/>
  <c r="U26" i="36"/>
  <c r="U27" i="36"/>
  <c r="U28" i="36"/>
  <c r="U29" i="36"/>
  <c r="U30" i="36"/>
  <c r="U31" i="36"/>
  <c r="U32" i="36"/>
  <c r="U33" i="36"/>
  <c r="B83" i="36"/>
  <c r="AA20" i="35"/>
  <c r="V21" i="35"/>
  <c r="H83" i="35"/>
  <c r="S7" i="35"/>
  <c r="S8" i="35"/>
  <c r="S9" i="35"/>
  <c r="S10" i="35"/>
  <c r="S11" i="35"/>
  <c r="S12" i="35"/>
  <c r="S13" i="35"/>
  <c r="S14" i="35"/>
  <c r="S15" i="35"/>
  <c r="T7" i="35"/>
  <c r="T8" i="35"/>
  <c r="T9" i="35"/>
  <c r="T10" i="35"/>
  <c r="T11" i="35"/>
  <c r="T12" i="35"/>
  <c r="T13" i="35"/>
  <c r="T14" i="35"/>
  <c r="T15" i="35"/>
  <c r="V17" i="35"/>
  <c r="Z21" i="35"/>
  <c r="E22" i="35"/>
  <c r="E23" i="35"/>
  <c r="D95" i="35" s="1"/>
  <c r="E24" i="35"/>
  <c r="E25" i="35"/>
  <c r="E26" i="35"/>
  <c r="E27" i="35"/>
  <c r="E28" i="35"/>
  <c r="E29" i="35"/>
  <c r="E30" i="35"/>
  <c r="D96" i="35" s="1"/>
  <c r="E31" i="35"/>
  <c r="E32" i="35"/>
  <c r="E33" i="35"/>
  <c r="B81" i="35"/>
  <c r="U7" i="35"/>
  <c r="U8" i="35"/>
  <c r="U9" i="35"/>
  <c r="U10" i="35"/>
  <c r="U11" i="35"/>
  <c r="U12" i="35"/>
  <c r="U13" i="35"/>
  <c r="U14" i="35"/>
  <c r="U15" i="35"/>
  <c r="W17" i="35"/>
  <c r="E21" i="35"/>
  <c r="E81" i="35"/>
  <c r="V7" i="35"/>
  <c r="V8" i="35"/>
  <c r="V9" i="35"/>
  <c r="V10" i="35"/>
  <c r="V11" i="35"/>
  <c r="V12" i="35"/>
  <c r="V13" i="35"/>
  <c r="V14" i="35"/>
  <c r="V15" i="35"/>
  <c r="W16" i="35"/>
  <c r="X17" i="35"/>
  <c r="E20" i="35"/>
  <c r="H81" i="35"/>
  <c r="W7" i="35"/>
  <c r="W8" i="35"/>
  <c r="W9" i="35"/>
  <c r="W10" i="35"/>
  <c r="W11" i="35"/>
  <c r="W12" i="35"/>
  <c r="W13" i="35"/>
  <c r="W14" i="35"/>
  <c r="W15" i="35"/>
  <c r="Y17" i="35"/>
  <c r="E19" i="35"/>
  <c r="B82" i="35"/>
  <c r="X7" i="35"/>
  <c r="X8" i="35"/>
  <c r="X9" i="35"/>
  <c r="X10" i="35"/>
  <c r="X11" i="35"/>
  <c r="X12" i="35"/>
  <c r="X13" i="35"/>
  <c r="X14" i="35"/>
  <c r="X15" i="35"/>
  <c r="Y16" i="35"/>
  <c r="E18" i="35"/>
  <c r="S22" i="35"/>
  <c r="S23" i="35"/>
  <c r="AI23" i="35" s="1"/>
  <c r="S24" i="35"/>
  <c r="S25" i="35"/>
  <c r="S26" i="35"/>
  <c r="AG26" i="35" s="1"/>
  <c r="S27" i="35"/>
  <c r="S28" i="35"/>
  <c r="AG28" i="35" s="1"/>
  <c r="S29" i="35"/>
  <c r="AI29" i="35" s="1"/>
  <c r="S30" i="35"/>
  <c r="S31" i="35"/>
  <c r="S32" i="35"/>
  <c r="AJ32" i="35" s="1"/>
  <c r="S33" i="35"/>
  <c r="E82" i="35"/>
  <c r="Y7" i="35"/>
  <c r="AJ7" i="35" s="1"/>
  <c r="Y8" i="35"/>
  <c r="Y9" i="35"/>
  <c r="Y10" i="35"/>
  <c r="Y11" i="35"/>
  <c r="Y12" i="35"/>
  <c r="Y13" i="35"/>
  <c r="Y14" i="35"/>
  <c r="Y15" i="35"/>
  <c r="E17" i="35"/>
  <c r="S21" i="35"/>
  <c r="T22" i="35"/>
  <c r="T23" i="35"/>
  <c r="T24" i="35"/>
  <c r="T25" i="35"/>
  <c r="T26" i="35"/>
  <c r="T27" i="35"/>
  <c r="T28" i="35"/>
  <c r="AE28" i="35" s="1"/>
  <c r="T29" i="35"/>
  <c r="T30" i="35"/>
  <c r="T31" i="35"/>
  <c r="T32" i="35"/>
  <c r="T33" i="35"/>
  <c r="H82" i="35"/>
  <c r="Z7" i="35"/>
  <c r="E16" i="35"/>
  <c r="B83" i="35"/>
  <c r="E9" i="35"/>
  <c r="E10" i="35"/>
  <c r="E11" i="35"/>
  <c r="E12" i="35"/>
  <c r="E13" i="35"/>
  <c r="E15" i="35"/>
  <c r="H83" i="34"/>
  <c r="AD8" i="34"/>
  <c r="AL8" i="34" s="1"/>
  <c r="S17" i="34"/>
  <c r="U19" i="34"/>
  <c r="V20" i="34"/>
  <c r="W21" i="34"/>
  <c r="X22" i="34"/>
  <c r="X23" i="34"/>
  <c r="X24" i="34"/>
  <c r="X25" i="34"/>
  <c r="X26" i="34"/>
  <c r="X27" i="34"/>
  <c r="X28" i="34"/>
  <c r="X29" i="34"/>
  <c r="X30" i="34"/>
  <c r="X31" i="34"/>
  <c r="X32" i="34"/>
  <c r="X33" i="34"/>
  <c r="S16" i="34"/>
  <c r="T17" i="34"/>
  <c r="V19" i="34"/>
  <c r="W20" i="34"/>
  <c r="X21" i="34"/>
  <c r="Y22" i="34"/>
  <c r="Y23" i="34"/>
  <c r="Y24" i="34"/>
  <c r="Y25" i="34"/>
  <c r="Y26" i="34"/>
  <c r="Y27" i="34"/>
  <c r="Y28" i="34"/>
  <c r="Y29" i="34"/>
  <c r="Y30" i="34"/>
  <c r="Y31" i="34"/>
  <c r="Y32" i="34"/>
  <c r="Y33" i="34"/>
  <c r="T16" i="34"/>
  <c r="U17" i="34"/>
  <c r="W19" i="34"/>
  <c r="Y21" i="34"/>
  <c r="Z22" i="34"/>
  <c r="Z23" i="34"/>
  <c r="Z24" i="34"/>
  <c r="Z25" i="34"/>
  <c r="Z26" i="34"/>
  <c r="Z27" i="34"/>
  <c r="Z28" i="34"/>
  <c r="Z29" i="34"/>
  <c r="Z30" i="34"/>
  <c r="Z31" i="34"/>
  <c r="Z32" i="34"/>
  <c r="Z33" i="34"/>
  <c r="U16" i="34"/>
  <c r="V17" i="34"/>
  <c r="X19" i="34"/>
  <c r="Z21" i="34"/>
  <c r="E22" i="34"/>
  <c r="E23" i="34"/>
  <c r="D95" i="34" s="1"/>
  <c r="E24" i="34"/>
  <c r="E25" i="34"/>
  <c r="E26" i="34"/>
  <c r="E27" i="34"/>
  <c r="E28" i="34"/>
  <c r="E29" i="34"/>
  <c r="E30" i="34"/>
  <c r="D96" i="34" s="1"/>
  <c r="E31" i="34"/>
  <c r="E32" i="34"/>
  <c r="E33" i="34"/>
  <c r="B81" i="34"/>
  <c r="V16" i="34"/>
  <c r="E21" i="34"/>
  <c r="E81" i="34"/>
  <c r="W16" i="34"/>
  <c r="Z19" i="34"/>
  <c r="E20" i="34"/>
  <c r="H81" i="34"/>
  <c r="X16" i="34"/>
  <c r="Y17" i="34"/>
  <c r="E19" i="34"/>
  <c r="B82" i="34"/>
  <c r="Y16" i="34"/>
  <c r="E18" i="34"/>
  <c r="S22" i="34"/>
  <c r="AH22" i="34" s="1"/>
  <c r="S23" i="34"/>
  <c r="S24" i="34"/>
  <c r="S25" i="34"/>
  <c r="AG25" i="34" s="1"/>
  <c r="S26" i="34"/>
  <c r="S27" i="34"/>
  <c r="AH27" i="34" s="1"/>
  <c r="S28" i="34"/>
  <c r="S29" i="34"/>
  <c r="S30" i="34"/>
  <c r="S31" i="34"/>
  <c r="S32" i="34"/>
  <c r="AG32" i="34" s="1"/>
  <c r="S33" i="34"/>
  <c r="E82" i="34"/>
  <c r="Z16" i="34"/>
  <c r="E17" i="34"/>
  <c r="T22" i="34"/>
  <c r="T23" i="34"/>
  <c r="T24" i="34"/>
  <c r="AE24" i="34" s="1"/>
  <c r="T25" i="34"/>
  <c r="T26" i="34"/>
  <c r="T27" i="34"/>
  <c r="T28" i="34"/>
  <c r="T29" i="34"/>
  <c r="T30" i="34"/>
  <c r="T31" i="34"/>
  <c r="T32" i="34"/>
  <c r="T33" i="34"/>
  <c r="H82" i="34"/>
  <c r="E16" i="34"/>
  <c r="U22" i="34"/>
  <c r="U23" i="34"/>
  <c r="AF23" i="34" s="1"/>
  <c r="U24" i="34"/>
  <c r="AF24" i="34" s="1"/>
  <c r="U25" i="34"/>
  <c r="U26" i="34"/>
  <c r="U27" i="34"/>
  <c r="U28" i="34"/>
  <c r="U29" i="34"/>
  <c r="U30" i="34"/>
  <c r="U31" i="34"/>
  <c r="U32" i="34"/>
  <c r="U33" i="34"/>
  <c r="E9" i="34"/>
  <c r="E10" i="34"/>
  <c r="E11" i="34"/>
  <c r="E12" i="34"/>
  <c r="E13" i="34"/>
  <c r="E15" i="34"/>
  <c r="AH22" i="33"/>
  <c r="AH33" i="33"/>
  <c r="H83" i="33"/>
  <c r="AD7" i="33"/>
  <c r="AL7" i="33" s="1"/>
  <c r="AD8" i="33"/>
  <c r="AL8" i="33" s="1"/>
  <c r="AD9" i="33"/>
  <c r="AL9" i="33" s="1"/>
  <c r="AD10" i="33"/>
  <c r="AL10" i="33" s="1"/>
  <c r="AD11" i="33"/>
  <c r="AL11" i="33" s="1"/>
  <c r="AD12" i="33"/>
  <c r="AL12" i="33" s="1"/>
  <c r="S17" i="33"/>
  <c r="T18" i="33"/>
  <c r="U19" i="33"/>
  <c r="V20" i="33"/>
  <c r="W21" i="33"/>
  <c r="X22" i="33"/>
  <c r="X23" i="33"/>
  <c r="X24" i="33"/>
  <c r="X25" i="33"/>
  <c r="X26" i="33"/>
  <c r="X27" i="33"/>
  <c r="X28" i="33"/>
  <c r="X29" i="33"/>
  <c r="X30" i="33"/>
  <c r="X31" i="33"/>
  <c r="X32" i="33"/>
  <c r="X33" i="33"/>
  <c r="AE7" i="33"/>
  <c r="AE8" i="33"/>
  <c r="AE9" i="33"/>
  <c r="AE10" i="33"/>
  <c r="AE11" i="33"/>
  <c r="AE12" i="33"/>
  <c r="S16" i="33"/>
  <c r="T17" i="33"/>
  <c r="U18" i="33"/>
  <c r="V19" i="33"/>
  <c r="W20" i="33"/>
  <c r="Y22" i="33"/>
  <c r="Y23" i="33"/>
  <c r="Y24" i="33"/>
  <c r="AE24" i="33" s="1"/>
  <c r="Y25" i="33"/>
  <c r="Y26" i="33"/>
  <c r="Y27" i="33"/>
  <c r="Y28" i="33"/>
  <c r="Y29" i="33"/>
  <c r="Y30" i="33"/>
  <c r="Y31" i="33"/>
  <c r="Y32" i="33"/>
  <c r="Y33" i="33"/>
  <c r="T16" i="33"/>
  <c r="Z29" i="33"/>
  <c r="Z30" i="33"/>
  <c r="Z31" i="33"/>
  <c r="Z32" i="33"/>
  <c r="Z33" i="33"/>
  <c r="AK33" i="33" s="1"/>
  <c r="U16" i="33"/>
  <c r="V17" i="33"/>
  <c r="W18" i="33"/>
  <c r="X19" i="33"/>
  <c r="Y20" i="33"/>
  <c r="E22" i="33"/>
  <c r="E23" i="33"/>
  <c r="D95" i="33" s="1"/>
  <c r="E24" i="33"/>
  <c r="E25" i="33"/>
  <c r="E26" i="33"/>
  <c r="E27" i="33"/>
  <c r="E28" i="33"/>
  <c r="E29" i="33"/>
  <c r="E30" i="33"/>
  <c r="D96" i="33" s="1"/>
  <c r="E31" i="33"/>
  <c r="E32" i="33"/>
  <c r="E33" i="33"/>
  <c r="V16" i="33"/>
  <c r="E21" i="33"/>
  <c r="E81" i="33"/>
  <c r="W16" i="33"/>
  <c r="Z19" i="33"/>
  <c r="H81" i="33"/>
  <c r="X16" i="33"/>
  <c r="E19" i="33"/>
  <c r="B82" i="33"/>
  <c r="AK11" i="33"/>
  <c r="AK12" i="33"/>
  <c r="Y16" i="33"/>
  <c r="E18" i="33"/>
  <c r="S22" i="33"/>
  <c r="AE22" i="33" s="1"/>
  <c r="S23" i="33"/>
  <c r="AH23" i="33" s="1"/>
  <c r="S24" i="33"/>
  <c r="S25" i="33"/>
  <c r="AE25" i="33" s="1"/>
  <c r="S26" i="33"/>
  <c r="AE26" i="33" s="1"/>
  <c r="S27" i="33"/>
  <c r="S28" i="33"/>
  <c r="S29" i="33"/>
  <c r="AG29" i="33" s="1"/>
  <c r="S30" i="33"/>
  <c r="AH30" i="33" s="1"/>
  <c r="S31" i="33"/>
  <c r="AH31" i="33" s="1"/>
  <c r="S32" i="33"/>
  <c r="AH32" i="33" s="1"/>
  <c r="S33" i="33"/>
  <c r="AG33" i="33" s="1"/>
  <c r="E82" i="33"/>
  <c r="Z16" i="33"/>
  <c r="E17" i="33"/>
  <c r="H82" i="33"/>
  <c r="E16" i="33"/>
  <c r="C69" i="33" s="1"/>
  <c r="S20" i="33"/>
  <c r="U22" i="33"/>
  <c r="U23" i="33"/>
  <c r="U24" i="33"/>
  <c r="U25" i="33"/>
  <c r="AF25" i="33" s="1"/>
  <c r="U26" i="33"/>
  <c r="U27" i="33"/>
  <c r="U28" i="33"/>
  <c r="U29" i="33"/>
  <c r="U30" i="33"/>
  <c r="U31" i="33"/>
  <c r="U32" i="33"/>
  <c r="AF32" i="33" s="1"/>
  <c r="U33" i="33"/>
  <c r="AF33" i="33" s="1"/>
  <c r="B83" i="33"/>
  <c r="E8" i="33"/>
  <c r="E9" i="33"/>
  <c r="E10" i="33"/>
  <c r="E11" i="33"/>
  <c r="E12" i="33"/>
  <c r="E13" i="33"/>
  <c r="E15" i="33"/>
  <c r="H83" i="32"/>
  <c r="AD7" i="32"/>
  <c r="AL7" i="32" s="1"/>
  <c r="AD8" i="32"/>
  <c r="AL8" i="32" s="1"/>
  <c r="AD9" i="32"/>
  <c r="AL9" i="32" s="1"/>
  <c r="AD10" i="32"/>
  <c r="AL10" i="32" s="1"/>
  <c r="AD11" i="32"/>
  <c r="AL11" i="32" s="1"/>
  <c r="AD12" i="32"/>
  <c r="AL12" i="32" s="1"/>
  <c r="AD13" i="32"/>
  <c r="AL13" i="32" s="1"/>
  <c r="AD14" i="32"/>
  <c r="AL14" i="32" s="1"/>
  <c r="S17" i="32"/>
  <c r="T18" i="32"/>
  <c r="U19" i="32"/>
  <c r="V20" i="32"/>
  <c r="S16" i="32"/>
  <c r="U18" i="32"/>
  <c r="V19" i="32"/>
  <c r="W20" i="32"/>
  <c r="AF7" i="32"/>
  <c r="AF8" i="32"/>
  <c r="AF9" i="32"/>
  <c r="AF10" i="32"/>
  <c r="AF11" i="32"/>
  <c r="AF12" i="32"/>
  <c r="AF13" i="32"/>
  <c r="AF14" i="32"/>
  <c r="AF15" i="32"/>
  <c r="T16" i="32"/>
  <c r="AG7" i="32"/>
  <c r="AG8" i="32"/>
  <c r="AG9" i="32"/>
  <c r="AG10" i="32"/>
  <c r="AG11" i="32"/>
  <c r="AG12" i="32"/>
  <c r="AG13" i="32"/>
  <c r="AG14" i="32"/>
  <c r="AG15" i="32"/>
  <c r="U16" i="32"/>
  <c r="X19" i="32"/>
  <c r="Y20" i="32"/>
  <c r="E22" i="32"/>
  <c r="AA22" i="32"/>
  <c r="E23" i="32"/>
  <c r="D95" i="32" s="1"/>
  <c r="AA23" i="32"/>
  <c r="E24" i="32"/>
  <c r="AA24" i="32"/>
  <c r="E25" i="32"/>
  <c r="AA25" i="32"/>
  <c r="E26" i="32"/>
  <c r="AA26" i="32"/>
  <c r="E27" i="32"/>
  <c r="AA27" i="32"/>
  <c r="E28" i="32"/>
  <c r="AA28" i="32"/>
  <c r="E29" i="32"/>
  <c r="AA29" i="32"/>
  <c r="E30" i="32"/>
  <c r="D96" i="32" s="1"/>
  <c r="AA30" i="32"/>
  <c r="E31" i="32"/>
  <c r="AA31" i="32"/>
  <c r="E32" i="32"/>
  <c r="AA32" i="32"/>
  <c r="E33" i="32"/>
  <c r="AA33" i="32"/>
  <c r="B81" i="32"/>
  <c r="AH7" i="32"/>
  <c r="AH8" i="32"/>
  <c r="AH9" i="32"/>
  <c r="AH10" i="32"/>
  <c r="AH11" i="32"/>
  <c r="AH12" i="32"/>
  <c r="AH13" i="32"/>
  <c r="AH14" i="32"/>
  <c r="AH15" i="32"/>
  <c r="V16" i="32"/>
  <c r="Y19" i="32"/>
  <c r="Z20" i="32"/>
  <c r="E21" i="32"/>
  <c r="AA21" i="32"/>
  <c r="E81" i="32"/>
  <c r="W16" i="32"/>
  <c r="X17" i="32"/>
  <c r="Y18" i="32"/>
  <c r="Z19" i="32"/>
  <c r="E20" i="32"/>
  <c r="AD22" i="32"/>
  <c r="AL22" i="32" s="1"/>
  <c r="AD23" i="32"/>
  <c r="AL23" i="32" s="1"/>
  <c r="AD24" i="32"/>
  <c r="AL24" i="32" s="1"/>
  <c r="AD25" i="32"/>
  <c r="AL25" i="32" s="1"/>
  <c r="AD26" i="32"/>
  <c r="AL26" i="32" s="1"/>
  <c r="AD27" i="32"/>
  <c r="AL27" i="32" s="1"/>
  <c r="AD28" i="32"/>
  <c r="AL28" i="32" s="1"/>
  <c r="AD29" i="32"/>
  <c r="AL29" i="32" s="1"/>
  <c r="AD30" i="32"/>
  <c r="AL30" i="32" s="1"/>
  <c r="AD31" i="32"/>
  <c r="AL31" i="32" s="1"/>
  <c r="AD32" i="32"/>
  <c r="AL32" i="32" s="1"/>
  <c r="AD33" i="32"/>
  <c r="AL33" i="32" s="1"/>
  <c r="H81" i="32"/>
  <c r="X16" i="32"/>
  <c r="E19" i="32"/>
  <c r="AK7" i="32"/>
  <c r="AK8" i="32"/>
  <c r="AK9" i="32"/>
  <c r="AK10" i="32"/>
  <c r="AK11" i="32"/>
  <c r="AK12" i="32"/>
  <c r="AK13" i="32"/>
  <c r="AK14" i="32"/>
  <c r="Y16" i="32"/>
  <c r="E18" i="32"/>
  <c r="AF22" i="32"/>
  <c r="AF23" i="32"/>
  <c r="AF24" i="32"/>
  <c r="AF25" i="32"/>
  <c r="AF26" i="32"/>
  <c r="AF27" i="32"/>
  <c r="AF28" i="32"/>
  <c r="AF29" i="32"/>
  <c r="AF30" i="32"/>
  <c r="AF31" i="32"/>
  <c r="AF32" i="32"/>
  <c r="AF33" i="32"/>
  <c r="E82" i="32"/>
  <c r="Z16" i="32"/>
  <c r="H82" i="32"/>
  <c r="E16" i="32"/>
  <c r="S20" i="32"/>
  <c r="B83" i="32"/>
  <c r="E8" i="32"/>
  <c r="E9" i="32"/>
  <c r="E10" i="32"/>
  <c r="E11" i="32"/>
  <c r="E12" i="32"/>
  <c r="E13" i="32"/>
  <c r="E15" i="32"/>
  <c r="AD25" i="31"/>
  <c r="AL25" i="31" s="1"/>
  <c r="AG31" i="31"/>
  <c r="AG23" i="31"/>
  <c r="S16" i="31"/>
  <c r="T17" i="31"/>
  <c r="W20" i="31"/>
  <c r="Y22" i="31"/>
  <c r="AG22" i="31" s="1"/>
  <c r="Y23" i="31"/>
  <c r="AF23" i="31" s="1"/>
  <c r="Y24" i="31"/>
  <c r="AF24" i="31" s="1"/>
  <c r="Y25" i="31"/>
  <c r="AG25" i="31" s="1"/>
  <c r="Y26" i="31"/>
  <c r="AG26" i="31" s="1"/>
  <c r="Y27" i="31"/>
  <c r="AG27" i="31" s="1"/>
  <c r="Y28" i="31"/>
  <c r="AF28" i="31" s="1"/>
  <c r="Y29" i="31"/>
  <c r="AG29" i="31" s="1"/>
  <c r="Y30" i="31"/>
  <c r="AH30" i="31" s="1"/>
  <c r="Y31" i="31"/>
  <c r="AH31" i="31" s="1"/>
  <c r="Y32" i="31"/>
  <c r="AH32" i="31" s="1"/>
  <c r="Y33" i="31"/>
  <c r="AH33" i="31" s="1"/>
  <c r="S17" i="31"/>
  <c r="AH19" i="31"/>
  <c r="S7" i="31"/>
  <c r="S8" i="31"/>
  <c r="S9" i="31"/>
  <c r="S10" i="31"/>
  <c r="S11" i="31"/>
  <c r="AK11" i="31" s="1"/>
  <c r="S12" i="31"/>
  <c r="S13" i="31"/>
  <c r="AK13" i="31" s="1"/>
  <c r="S14" i="31"/>
  <c r="S15" i="31"/>
  <c r="AK15" i="31" s="1"/>
  <c r="T16" i="31"/>
  <c r="U17" i="31"/>
  <c r="AK19" i="31"/>
  <c r="X20" i="31"/>
  <c r="T7" i="31"/>
  <c r="T8" i="31"/>
  <c r="T9" i="31"/>
  <c r="T10" i="31"/>
  <c r="T11" i="31"/>
  <c r="T12" i="31"/>
  <c r="T13" i="31"/>
  <c r="T14" i="31"/>
  <c r="T15" i="31"/>
  <c r="U16" i="31"/>
  <c r="V17" i="31"/>
  <c r="Y20" i="31"/>
  <c r="E22" i="31"/>
  <c r="AA22" i="31"/>
  <c r="E23" i="31"/>
  <c r="D95" i="31" s="1"/>
  <c r="AA23" i="31"/>
  <c r="E24" i="31"/>
  <c r="AA24" i="31"/>
  <c r="E25" i="31"/>
  <c r="AA25" i="31"/>
  <c r="E26" i="31"/>
  <c r="AA26" i="31"/>
  <c r="E27" i="31"/>
  <c r="AA27" i="31"/>
  <c r="E28" i="31"/>
  <c r="AA28" i="31"/>
  <c r="E29" i="31"/>
  <c r="AA29" i="31"/>
  <c r="E30" i="31"/>
  <c r="D96" i="31" s="1"/>
  <c r="AA30" i="31"/>
  <c r="E31" i="31"/>
  <c r="AA31" i="31"/>
  <c r="E32" i="31"/>
  <c r="AA32" i="31"/>
  <c r="E33" i="31"/>
  <c r="AA33" i="31"/>
  <c r="B81" i="31"/>
  <c r="U9" i="31"/>
  <c r="H83" i="31"/>
  <c r="U7" i="31"/>
  <c r="U11" i="31"/>
  <c r="U12" i="31"/>
  <c r="U13" i="31"/>
  <c r="U14" i="31"/>
  <c r="U15" i="31"/>
  <c r="V16" i="31"/>
  <c r="W17" i="31"/>
  <c r="E21" i="31"/>
  <c r="E81" i="31"/>
  <c r="V7" i="31"/>
  <c r="V8" i="31"/>
  <c r="V9" i="31"/>
  <c r="V10" i="31"/>
  <c r="V11" i="31"/>
  <c r="V12" i="31"/>
  <c r="V13" i="31"/>
  <c r="V14" i="31"/>
  <c r="V15" i="31"/>
  <c r="W16" i="31"/>
  <c r="X17" i="31"/>
  <c r="E20" i="31"/>
  <c r="H81" i="31"/>
  <c r="U8" i="31"/>
  <c r="U10" i="31"/>
  <c r="W7" i="31"/>
  <c r="W8" i="31"/>
  <c r="W9" i="31"/>
  <c r="W10" i="31"/>
  <c r="W11" i="31"/>
  <c r="W12" i="31"/>
  <c r="W13" i="31"/>
  <c r="W14" i="31"/>
  <c r="W15" i="31"/>
  <c r="X16" i="31"/>
  <c r="Y17" i="31"/>
  <c r="E19" i="31"/>
  <c r="AA19" i="31"/>
  <c r="B82" i="31"/>
  <c r="X9" i="31"/>
  <c r="E82" i="31"/>
  <c r="X10" i="31"/>
  <c r="X11" i="31"/>
  <c r="X12" i="31"/>
  <c r="X13" i="31"/>
  <c r="X14" i="31"/>
  <c r="X15" i="31"/>
  <c r="Y16" i="31"/>
  <c r="E18" i="31"/>
  <c r="Y7" i="31"/>
  <c r="Y8" i="31"/>
  <c r="Y9" i="31"/>
  <c r="Y10" i="31"/>
  <c r="AJ10" i="31" s="1"/>
  <c r="Y11" i="31"/>
  <c r="AJ11" i="31" s="1"/>
  <c r="Y12" i="31"/>
  <c r="AJ12" i="31" s="1"/>
  <c r="Y13" i="31"/>
  <c r="Y14" i="31"/>
  <c r="AJ14" i="31" s="1"/>
  <c r="Y15" i="31"/>
  <c r="E17" i="31"/>
  <c r="AD19" i="31"/>
  <c r="S21" i="31"/>
  <c r="AF21" i="31" s="1"/>
  <c r="T22" i="31"/>
  <c r="T23" i="31"/>
  <c r="AE23" i="31" s="1"/>
  <c r="T24" i="31"/>
  <c r="T25" i="31"/>
  <c r="AE25" i="31" s="1"/>
  <c r="T26" i="31"/>
  <c r="T27" i="31"/>
  <c r="T28" i="31"/>
  <c r="T29" i="31"/>
  <c r="AE29" i="31" s="1"/>
  <c r="T30" i="31"/>
  <c r="T31" i="31"/>
  <c r="AE31" i="31" s="1"/>
  <c r="T32" i="31"/>
  <c r="T33" i="31"/>
  <c r="AE33" i="31" s="1"/>
  <c r="H82" i="31"/>
  <c r="X7" i="31"/>
  <c r="AI7" i="31" s="1"/>
  <c r="X8" i="31"/>
  <c r="Z7" i="31"/>
  <c r="E16" i="31"/>
  <c r="B83" i="31"/>
  <c r="E9" i="31"/>
  <c r="E10" i="31"/>
  <c r="E11" i="31"/>
  <c r="E12" i="31"/>
  <c r="E13" i="31"/>
  <c r="E15" i="31"/>
  <c r="AD19" i="30"/>
  <c r="AL19" i="30" s="1"/>
  <c r="AA19" i="30"/>
  <c r="AH19" i="30"/>
  <c r="AG31" i="30"/>
  <c r="AG25" i="30"/>
  <c r="AH31" i="30"/>
  <c r="AD7" i="30"/>
  <c r="AL7" i="30" s="1"/>
  <c r="AD8" i="30"/>
  <c r="AL8" i="30" s="1"/>
  <c r="AD9" i="30"/>
  <c r="AL9" i="30" s="1"/>
  <c r="AD10" i="30"/>
  <c r="AL10" i="30" s="1"/>
  <c r="AD11" i="30"/>
  <c r="AL11" i="30" s="1"/>
  <c r="AD12" i="30"/>
  <c r="AL12" i="30" s="1"/>
  <c r="AD13" i="30"/>
  <c r="AL13" i="30" s="1"/>
  <c r="AD14" i="30"/>
  <c r="AL14" i="30" s="1"/>
  <c r="AD15" i="30"/>
  <c r="AL15" i="30" s="1"/>
  <c r="S17" i="30"/>
  <c r="AJ17" i="30" s="1"/>
  <c r="T18" i="30"/>
  <c r="AE18" i="30" s="1"/>
  <c r="U19" i="30"/>
  <c r="AF19" i="30" s="1"/>
  <c r="V20" i="30"/>
  <c r="W21" i="30"/>
  <c r="AH21" i="30" s="1"/>
  <c r="X22" i="30"/>
  <c r="X23" i="30"/>
  <c r="X24" i="30"/>
  <c r="X25" i="30"/>
  <c r="X26" i="30"/>
  <c r="X27" i="30"/>
  <c r="X28" i="30"/>
  <c r="X29" i="30"/>
  <c r="X30" i="30"/>
  <c r="AI30" i="30" s="1"/>
  <c r="X31" i="30"/>
  <c r="X32" i="30"/>
  <c r="X33" i="30"/>
  <c r="AE7" i="30"/>
  <c r="AE8" i="30"/>
  <c r="AE9" i="30"/>
  <c r="AE10" i="30"/>
  <c r="AE11" i="30"/>
  <c r="AE12" i="30"/>
  <c r="AE13" i="30"/>
  <c r="AE14" i="30"/>
  <c r="AE15" i="30"/>
  <c r="S16" i="30"/>
  <c r="T17" i="30"/>
  <c r="AE17" i="30" s="1"/>
  <c r="U18" i="30"/>
  <c r="AF18" i="30" s="1"/>
  <c r="V19" i="30"/>
  <c r="AG19" i="30" s="1"/>
  <c r="W20" i="30"/>
  <c r="Y22" i="30"/>
  <c r="Y23" i="30"/>
  <c r="Y24" i="30"/>
  <c r="Y25" i="30"/>
  <c r="Y26" i="30"/>
  <c r="Y27" i="30"/>
  <c r="Y28" i="30"/>
  <c r="Y29" i="30"/>
  <c r="Y30" i="30"/>
  <c r="Y31" i="30"/>
  <c r="Y32" i="30"/>
  <c r="Y33" i="30"/>
  <c r="AF7" i="30"/>
  <c r="AF8" i="30"/>
  <c r="AF9" i="30"/>
  <c r="AF10" i="30"/>
  <c r="AF11" i="30"/>
  <c r="AF12" i="30"/>
  <c r="AF13" i="30"/>
  <c r="AF14" i="30"/>
  <c r="AF15" i="30"/>
  <c r="T16" i="30"/>
  <c r="AJ18" i="30"/>
  <c r="Z30" i="30"/>
  <c r="Z31" i="30"/>
  <c r="AK31" i="30" s="1"/>
  <c r="Z32" i="30"/>
  <c r="AK32" i="30" s="1"/>
  <c r="Z33" i="30"/>
  <c r="U16" i="30"/>
  <c r="V17" i="30"/>
  <c r="W18" i="30"/>
  <c r="AH18" i="30" s="1"/>
  <c r="X19" i="30"/>
  <c r="Y20" i="30"/>
  <c r="E22" i="30"/>
  <c r="E23" i="30"/>
  <c r="D95" i="30" s="1"/>
  <c r="E24" i="30"/>
  <c r="E25" i="30"/>
  <c r="E26" i="30"/>
  <c r="E27" i="30"/>
  <c r="E28" i="30"/>
  <c r="E29" i="30"/>
  <c r="E30" i="30"/>
  <c r="D96" i="30" s="1"/>
  <c r="E31" i="30"/>
  <c r="E32" i="30"/>
  <c r="E33" i="30"/>
  <c r="B81" i="30"/>
  <c r="AH7" i="30"/>
  <c r="AH8" i="30"/>
  <c r="AH9" i="30"/>
  <c r="AH10" i="30"/>
  <c r="AH11" i="30"/>
  <c r="AH12" i="30"/>
  <c r="AH13" i="30"/>
  <c r="AH14" i="30"/>
  <c r="AH15" i="30"/>
  <c r="V16" i="30"/>
  <c r="AG16" i="30" s="1"/>
  <c r="E21" i="30"/>
  <c r="AA21" i="30"/>
  <c r="E81" i="30"/>
  <c r="W16" i="30"/>
  <c r="Z19" i="30"/>
  <c r="AK19" i="30" s="1"/>
  <c r="E20" i="30"/>
  <c r="H81" i="30"/>
  <c r="X16" i="30"/>
  <c r="E19" i="30"/>
  <c r="AD21" i="30"/>
  <c r="AL21" i="30" s="1"/>
  <c r="AK12" i="30"/>
  <c r="AK13" i="30"/>
  <c r="AK14" i="30"/>
  <c r="Y16" i="30"/>
  <c r="AJ16" i="30" s="1"/>
  <c r="E18" i="30"/>
  <c r="AA18" i="30"/>
  <c r="AE21" i="30"/>
  <c r="S22" i="30"/>
  <c r="AG22" i="30" s="1"/>
  <c r="S23" i="30"/>
  <c r="AK23" i="30" s="1"/>
  <c r="S24" i="30"/>
  <c r="AG24" i="30" s="1"/>
  <c r="S25" i="30"/>
  <c r="S26" i="30"/>
  <c r="AK26" i="30" s="1"/>
  <c r="S27" i="30"/>
  <c r="AK27" i="30" s="1"/>
  <c r="S28" i="30"/>
  <c r="AK28" i="30" s="1"/>
  <c r="S29" i="30"/>
  <c r="AE29" i="30" s="1"/>
  <c r="S30" i="30"/>
  <c r="AE30" i="30" s="1"/>
  <c r="S31" i="30"/>
  <c r="S32" i="30"/>
  <c r="AE32" i="30" s="1"/>
  <c r="S33" i="30"/>
  <c r="AG33" i="30" s="1"/>
  <c r="E82" i="30"/>
  <c r="Z16" i="30"/>
  <c r="E17" i="30"/>
  <c r="H82" i="30"/>
  <c r="H83" i="30"/>
  <c r="E16" i="30"/>
  <c r="S20" i="30"/>
  <c r="AE20" i="30" s="1"/>
  <c r="U22" i="30"/>
  <c r="U23" i="30"/>
  <c r="U24" i="30"/>
  <c r="U25" i="30"/>
  <c r="U26" i="30"/>
  <c r="U27" i="30"/>
  <c r="AF27" i="30" s="1"/>
  <c r="U28" i="30"/>
  <c r="U29" i="30"/>
  <c r="AF29" i="30" s="1"/>
  <c r="U30" i="30"/>
  <c r="U31" i="30"/>
  <c r="U32" i="30"/>
  <c r="AF32" i="30" s="1"/>
  <c r="U33" i="30"/>
  <c r="AF33" i="30" s="1"/>
  <c r="B83" i="30"/>
  <c r="E8" i="30"/>
  <c r="E9" i="30"/>
  <c r="E10" i="30"/>
  <c r="E11" i="30"/>
  <c r="E12" i="30"/>
  <c r="E13" i="30"/>
  <c r="E15" i="30"/>
  <c r="AA29" i="29"/>
  <c r="AD29" i="29"/>
  <c r="AL29" i="29" s="1"/>
  <c r="T20" i="29"/>
  <c r="Z20" i="29"/>
  <c r="X20" i="29"/>
  <c r="Y20" i="29"/>
  <c r="V20" i="29"/>
  <c r="U20" i="29"/>
  <c r="U29" i="29"/>
  <c r="AF29" i="29" s="1"/>
  <c r="V33" i="29"/>
  <c r="Z33" i="29"/>
  <c r="X33" i="29"/>
  <c r="W33" i="29"/>
  <c r="S20" i="29"/>
  <c r="V23" i="29"/>
  <c r="Z23" i="29"/>
  <c r="X23" i="29"/>
  <c r="W23" i="29"/>
  <c r="AE32" i="29"/>
  <c r="S33" i="29"/>
  <c r="AA8" i="29"/>
  <c r="V22" i="29"/>
  <c r="Z22" i="29"/>
  <c r="X22" i="29"/>
  <c r="W22" i="29"/>
  <c r="AG13" i="29"/>
  <c r="Z18" i="29"/>
  <c r="X18" i="29"/>
  <c r="V18" i="29"/>
  <c r="W18" i="29"/>
  <c r="T18" i="29"/>
  <c r="S18" i="29"/>
  <c r="V19" i="29"/>
  <c r="W20" i="29"/>
  <c r="S22" i="29"/>
  <c r="V24" i="29"/>
  <c r="Z24" i="29"/>
  <c r="X24" i="29"/>
  <c r="W24" i="29"/>
  <c r="AD30" i="29"/>
  <c r="AL30" i="29" s="1"/>
  <c r="AJ31" i="29"/>
  <c r="T33" i="29"/>
  <c r="AJ29" i="29"/>
  <c r="AH13" i="29"/>
  <c r="AE15" i="29"/>
  <c r="U18" i="29"/>
  <c r="T22" i="29"/>
  <c r="S23" i="29"/>
  <c r="V25" i="29"/>
  <c r="Z25" i="29"/>
  <c r="X25" i="29"/>
  <c r="AI25" i="29" s="1"/>
  <c r="W25" i="29"/>
  <c r="AD31" i="29"/>
  <c r="AL31" i="29" s="1"/>
  <c r="AJ32" i="29"/>
  <c r="U33" i="29"/>
  <c r="S19" i="29"/>
  <c r="Y19" i="29"/>
  <c r="W19" i="29"/>
  <c r="X19" i="29"/>
  <c r="U19" i="29"/>
  <c r="T19" i="29"/>
  <c r="E83" i="29"/>
  <c r="Y18" i="29"/>
  <c r="U22" i="29"/>
  <c r="T23" i="29"/>
  <c r="S24" i="29"/>
  <c r="AJ24" i="29" s="1"/>
  <c r="V26" i="29"/>
  <c r="Z26" i="29"/>
  <c r="X26" i="29"/>
  <c r="W26" i="29"/>
  <c r="AD32" i="29"/>
  <c r="AL32" i="29" s="1"/>
  <c r="Y33" i="29"/>
  <c r="H81" i="29"/>
  <c r="Y22" i="29"/>
  <c r="V27" i="29"/>
  <c r="Z27" i="29"/>
  <c r="X27" i="29"/>
  <c r="W27" i="29"/>
  <c r="E82" i="29"/>
  <c r="Y23" i="29"/>
  <c r="U24" i="29"/>
  <c r="T25" i="29"/>
  <c r="AE25" i="29" s="1"/>
  <c r="S26" i="29"/>
  <c r="V28" i="29"/>
  <c r="Z28" i="29"/>
  <c r="X28" i="29"/>
  <c r="W28" i="29"/>
  <c r="H82" i="29"/>
  <c r="E14" i="29"/>
  <c r="E8" i="29"/>
  <c r="Y25" i="29"/>
  <c r="AJ25" i="29" s="1"/>
  <c r="U26" i="29"/>
  <c r="T27" i="29"/>
  <c r="S28" i="29"/>
  <c r="V30" i="29"/>
  <c r="AG30" i="29" s="1"/>
  <c r="Z30" i="29"/>
  <c r="AK30" i="29" s="1"/>
  <c r="X30" i="29"/>
  <c r="AI30" i="29" s="1"/>
  <c r="W30" i="29"/>
  <c r="AH30" i="29" s="1"/>
  <c r="AJ14" i="29"/>
  <c r="AF14" i="29"/>
  <c r="B82" i="29"/>
  <c r="Y26" i="29"/>
  <c r="U27" i="29"/>
  <c r="T28" i="29"/>
  <c r="V31" i="29"/>
  <c r="AG31" i="29" s="1"/>
  <c r="Z31" i="29"/>
  <c r="AK31" i="29" s="1"/>
  <c r="X31" i="29"/>
  <c r="AI31" i="29" s="1"/>
  <c r="W31" i="29"/>
  <c r="AH31" i="29" s="1"/>
  <c r="V29" i="29"/>
  <c r="AG29" i="29" s="1"/>
  <c r="Z29" i="29"/>
  <c r="AK29" i="29" s="1"/>
  <c r="X29" i="29"/>
  <c r="AI29" i="29" s="1"/>
  <c r="W29" i="29"/>
  <c r="AH29" i="29" s="1"/>
  <c r="B83" i="29"/>
  <c r="AG12" i="29"/>
  <c r="Y27" i="29"/>
  <c r="AJ27" i="29" s="1"/>
  <c r="U28" i="29"/>
  <c r="T29" i="29"/>
  <c r="AE29" i="29" s="1"/>
  <c r="V32" i="29"/>
  <c r="AG32" i="29" s="1"/>
  <c r="Z32" i="29"/>
  <c r="AK32" i="29" s="1"/>
  <c r="X32" i="29"/>
  <c r="AI32" i="29" s="1"/>
  <c r="W32" i="29"/>
  <c r="AH32" i="29" s="1"/>
  <c r="H83" i="29"/>
  <c r="AD10" i="29"/>
  <c r="AL10" i="29" s="1"/>
  <c r="AD11" i="29"/>
  <c r="AL11" i="29" s="1"/>
  <c r="AD12" i="29"/>
  <c r="AL12" i="29" s="1"/>
  <c r="AD13" i="29"/>
  <c r="AL13" i="29" s="1"/>
  <c r="AD14" i="29"/>
  <c r="W21" i="29"/>
  <c r="AF10" i="29"/>
  <c r="AF11" i="29"/>
  <c r="AF12" i="29"/>
  <c r="U16" i="29"/>
  <c r="Z21" i="29"/>
  <c r="E22" i="29"/>
  <c r="C71" i="29" s="1"/>
  <c r="E23" i="29"/>
  <c r="D95" i="29" s="1"/>
  <c r="E24" i="29"/>
  <c r="E25" i="29"/>
  <c r="E26" i="29"/>
  <c r="E27" i="29"/>
  <c r="E28" i="29"/>
  <c r="E29" i="29"/>
  <c r="E30" i="29"/>
  <c r="D96" i="29" s="1"/>
  <c r="E31" i="29"/>
  <c r="E32" i="29"/>
  <c r="E33" i="29"/>
  <c r="B81" i="29"/>
  <c r="T16" i="29"/>
  <c r="AD16" i="29" s="1"/>
  <c r="V16" i="29"/>
  <c r="E21" i="29"/>
  <c r="E81" i="29"/>
  <c r="X16" i="29"/>
  <c r="E9" i="29"/>
  <c r="E10" i="29"/>
  <c r="E11" i="29"/>
  <c r="E12" i="29"/>
  <c r="E13" i="29"/>
  <c r="E15" i="29"/>
  <c r="AA24" i="28"/>
  <c r="AD24" i="28"/>
  <c r="AL24" i="28" s="1"/>
  <c r="AA25" i="28"/>
  <c r="AE13" i="28"/>
  <c r="AE15" i="28"/>
  <c r="AF15" i="28"/>
  <c r="S26" i="28"/>
  <c r="Y28" i="28"/>
  <c r="AH9" i="28"/>
  <c r="AE10" i="28"/>
  <c r="AA13" i="28"/>
  <c r="AD13" i="28"/>
  <c r="AL13" i="28" s="1"/>
  <c r="AJ14" i="28"/>
  <c r="AA15" i="28"/>
  <c r="AD15" i="28"/>
  <c r="AL15" i="28" s="1"/>
  <c r="V23" i="28"/>
  <c r="U23" i="28"/>
  <c r="Z23" i="28"/>
  <c r="X23" i="28"/>
  <c r="W23" i="28"/>
  <c r="Y27" i="28"/>
  <c r="AJ27" i="28" s="1"/>
  <c r="V26" i="28"/>
  <c r="U26" i="28"/>
  <c r="Z26" i="28"/>
  <c r="X26" i="28"/>
  <c r="W26" i="28"/>
  <c r="AA11" i="28"/>
  <c r="AD11" i="28"/>
  <c r="AL11" i="28" s="1"/>
  <c r="AF13" i="28"/>
  <c r="V25" i="28"/>
  <c r="U25" i="28"/>
  <c r="Z25" i="28"/>
  <c r="X25" i="28"/>
  <c r="W25" i="28"/>
  <c r="S27" i="28"/>
  <c r="AF8" i="28"/>
  <c r="AA8" i="28"/>
  <c r="AD8" i="28"/>
  <c r="AL8" i="28" s="1"/>
  <c r="AF10" i="28"/>
  <c r="AG11" i="28"/>
  <c r="T20" i="28"/>
  <c r="S20" i="28"/>
  <c r="Z20" i="28"/>
  <c r="X20" i="28"/>
  <c r="Y20" i="28"/>
  <c r="AJ20" i="28" s="1"/>
  <c r="V20" i="28"/>
  <c r="V22" i="28"/>
  <c r="U22" i="28"/>
  <c r="Z22" i="28"/>
  <c r="AK22" i="28" s="1"/>
  <c r="X22" i="28"/>
  <c r="W22" i="28"/>
  <c r="T25" i="28"/>
  <c r="Y26" i="28"/>
  <c r="E14" i="28"/>
  <c r="E8" i="28"/>
  <c r="AG14" i="28"/>
  <c r="AH7" i="28"/>
  <c r="AJ11" i="28"/>
  <c r="AH14" i="28"/>
  <c r="AG9" i="28"/>
  <c r="V24" i="28"/>
  <c r="AG24" i="28" s="1"/>
  <c r="U24" i="28"/>
  <c r="AF24" i="28" s="1"/>
  <c r="Z24" i="28"/>
  <c r="AK24" i="28" s="1"/>
  <c r="X24" i="28"/>
  <c r="AI24" i="28" s="1"/>
  <c r="W24" i="28"/>
  <c r="AH24" i="28" s="1"/>
  <c r="AH11" i="28"/>
  <c r="AE12" i="28"/>
  <c r="Z18" i="28"/>
  <c r="X18" i="28"/>
  <c r="V18" i="28"/>
  <c r="W18" i="28"/>
  <c r="T18" i="28"/>
  <c r="AA18" i="28" s="1"/>
  <c r="S19" i="28"/>
  <c r="Y19" i="28"/>
  <c r="W19" i="28"/>
  <c r="X19" i="28"/>
  <c r="U19" i="28"/>
  <c r="S23" i="28"/>
  <c r="T24" i="28"/>
  <c r="AE24" i="28" s="1"/>
  <c r="Y25" i="28"/>
  <c r="AJ25" i="28" s="1"/>
  <c r="V33" i="28"/>
  <c r="AG33" i="28" s="1"/>
  <c r="U33" i="28"/>
  <c r="AF33" i="28" s="1"/>
  <c r="Z33" i="28"/>
  <c r="AK33" i="28" s="1"/>
  <c r="X33" i="28"/>
  <c r="AI33" i="28" s="1"/>
  <c r="W33" i="28"/>
  <c r="AH33" i="28" s="1"/>
  <c r="AE7" i="28"/>
  <c r="AA10" i="28"/>
  <c r="AD10" i="28"/>
  <c r="AL10" i="28" s="1"/>
  <c r="AJ24" i="28"/>
  <c r="V32" i="28"/>
  <c r="U32" i="28"/>
  <c r="Z32" i="28"/>
  <c r="X32" i="28"/>
  <c r="W32" i="28"/>
  <c r="E83" i="28"/>
  <c r="AG8" i="28"/>
  <c r="AH13" i="28"/>
  <c r="AH15" i="28"/>
  <c r="B83" i="28"/>
  <c r="X16" i="28"/>
  <c r="V16" i="28"/>
  <c r="U16" i="28"/>
  <c r="AF16" i="28" s="1"/>
  <c r="H83" i="28"/>
  <c r="V31" i="28"/>
  <c r="AG31" i="28" s="1"/>
  <c r="U31" i="28"/>
  <c r="AF31" i="28" s="1"/>
  <c r="Z31" i="28"/>
  <c r="AK31" i="28" s="1"/>
  <c r="X31" i="28"/>
  <c r="AI31" i="28" s="1"/>
  <c r="W31" i="28"/>
  <c r="AH31" i="28" s="1"/>
  <c r="AH8" i="28"/>
  <c r="AA12" i="28"/>
  <c r="AD12" i="28"/>
  <c r="AL12" i="28" s="1"/>
  <c r="Y18" i="28"/>
  <c r="Z19" i="28"/>
  <c r="Y22" i="28"/>
  <c r="AJ22" i="28" s="1"/>
  <c r="V30" i="28"/>
  <c r="U30" i="28"/>
  <c r="Z30" i="28"/>
  <c r="AK30" i="28" s="1"/>
  <c r="X30" i="28"/>
  <c r="W30" i="28"/>
  <c r="AH30" i="28" s="1"/>
  <c r="S32" i="28"/>
  <c r="T33" i="28"/>
  <c r="AE33" i="28" s="1"/>
  <c r="H81" i="28"/>
  <c r="AA7" i="28"/>
  <c r="AD7" i="28"/>
  <c r="AL7" i="28" s="1"/>
  <c r="AJ7" i="28"/>
  <c r="AA14" i="28"/>
  <c r="AD14" i="28"/>
  <c r="AL14" i="28" s="1"/>
  <c r="AK14" i="28"/>
  <c r="AD22" i="28"/>
  <c r="AL22" i="28" s="1"/>
  <c r="V29" i="28"/>
  <c r="U29" i="28"/>
  <c r="Z29" i="28"/>
  <c r="X29" i="28"/>
  <c r="AI29" i="28" s="1"/>
  <c r="W29" i="28"/>
  <c r="T32" i="28"/>
  <c r="E82" i="28"/>
  <c r="V28" i="28"/>
  <c r="U28" i="28"/>
  <c r="Z28" i="28"/>
  <c r="X28" i="28"/>
  <c r="W28" i="28"/>
  <c r="Y32" i="28"/>
  <c r="H82" i="28"/>
  <c r="V27" i="28"/>
  <c r="AG27" i="28" s="1"/>
  <c r="U27" i="28"/>
  <c r="Z27" i="28"/>
  <c r="AK27" i="28" s="1"/>
  <c r="X27" i="28"/>
  <c r="W27" i="28"/>
  <c r="S29" i="28"/>
  <c r="AJ29" i="28" s="1"/>
  <c r="AJ31" i="28"/>
  <c r="S28" i="28"/>
  <c r="T29" i="28"/>
  <c r="AJ30" i="28"/>
  <c r="AD31" i="28"/>
  <c r="AL31" i="28" s="1"/>
  <c r="AA9" i="28"/>
  <c r="AD9" i="28"/>
  <c r="AL9" i="28" s="1"/>
  <c r="AG7" i="28"/>
  <c r="W21" i="28"/>
  <c r="AH21" i="28" s="1"/>
  <c r="Z21" i="28"/>
  <c r="E22" i="28"/>
  <c r="E23" i="28"/>
  <c r="D95" i="28" s="1"/>
  <c r="E24" i="28"/>
  <c r="E25" i="28"/>
  <c r="E26" i="28"/>
  <c r="E27" i="28"/>
  <c r="E28" i="28"/>
  <c r="E29" i="28"/>
  <c r="E30" i="28"/>
  <c r="D96" i="28" s="1"/>
  <c r="E31" i="28"/>
  <c r="E32" i="28"/>
  <c r="E33" i="28"/>
  <c r="B81" i="28"/>
  <c r="E21" i="28"/>
  <c r="E81" i="28"/>
  <c r="B82" i="28"/>
  <c r="E9" i="28"/>
  <c r="E10" i="28"/>
  <c r="E11" i="28"/>
  <c r="E12" i="28"/>
  <c r="E13" i="28"/>
  <c r="E15" i="28"/>
  <c r="Z18" i="27"/>
  <c r="V18" i="27"/>
  <c r="U18" i="27"/>
  <c r="T18" i="27"/>
  <c r="S18" i="27"/>
  <c r="E33" i="27"/>
  <c r="E15" i="27"/>
  <c r="W19" i="27"/>
  <c r="V19" i="27"/>
  <c r="U19" i="27"/>
  <c r="T19" i="27"/>
  <c r="E20" i="27"/>
  <c r="AA27" i="27"/>
  <c r="E77" i="27"/>
  <c r="E19" i="27"/>
  <c r="B82" i="27"/>
  <c r="X18" i="27"/>
  <c r="S19" i="27"/>
  <c r="X20" i="27"/>
  <c r="W20" i="27"/>
  <c r="V20" i="27"/>
  <c r="U20" i="27"/>
  <c r="E21" i="27"/>
  <c r="E25" i="27"/>
  <c r="E10" i="27"/>
  <c r="W18" i="27"/>
  <c r="AH10" i="27"/>
  <c r="E12" i="27"/>
  <c r="Y18" i="27"/>
  <c r="X19" i="27"/>
  <c r="AA30" i="27"/>
  <c r="E26" i="27"/>
  <c r="B81" i="27"/>
  <c r="E9" i="27"/>
  <c r="AH12" i="27"/>
  <c r="E16" i="27"/>
  <c r="Z19" i="27"/>
  <c r="T20" i="27"/>
  <c r="AA23" i="27"/>
  <c r="E27" i="27"/>
  <c r="AA32" i="27"/>
  <c r="E82" i="27"/>
  <c r="AJ20" i="27"/>
  <c r="E28" i="27"/>
  <c r="H82" i="27"/>
  <c r="AE12" i="27"/>
  <c r="AH14" i="27"/>
  <c r="E83" i="27"/>
  <c r="E17" i="27"/>
  <c r="Z20" i="27"/>
  <c r="E29" i="27"/>
  <c r="E22" i="27"/>
  <c r="E30" i="27"/>
  <c r="D96" i="27" s="1"/>
  <c r="AD9" i="27"/>
  <c r="AL9" i="27" s="1"/>
  <c r="AE14" i="27"/>
  <c r="Y17" i="27"/>
  <c r="U17" i="27"/>
  <c r="T17" i="27"/>
  <c r="S17" i="27"/>
  <c r="E18" i="27"/>
  <c r="E31" i="27"/>
  <c r="E11" i="27"/>
  <c r="E13" i="27"/>
  <c r="AF14" i="27"/>
  <c r="E23" i="27"/>
  <c r="D95" i="27" s="1"/>
  <c r="E32" i="27"/>
  <c r="W22" i="27"/>
  <c r="W23" i="27"/>
  <c r="W24" i="27"/>
  <c r="W25" i="27"/>
  <c r="W26" i="27"/>
  <c r="W27" i="27"/>
  <c r="W28" i="27"/>
  <c r="W29" i="27"/>
  <c r="W30" i="27"/>
  <c r="W31" i="27"/>
  <c r="W32" i="27"/>
  <c r="W33" i="27"/>
  <c r="AH33" i="27" s="1"/>
  <c r="H83" i="27"/>
  <c r="X22" i="27"/>
  <c r="X23" i="27"/>
  <c r="X24" i="27"/>
  <c r="X25" i="27"/>
  <c r="X26" i="27"/>
  <c r="X27" i="27"/>
  <c r="X28" i="27"/>
  <c r="X29" i="27"/>
  <c r="X30" i="27"/>
  <c r="X31" i="27"/>
  <c r="X32" i="27"/>
  <c r="X33" i="27"/>
  <c r="S16" i="27"/>
  <c r="AH16" i="27" s="1"/>
  <c r="Y22" i="27"/>
  <c r="Y23" i="27"/>
  <c r="AJ23" i="27" s="1"/>
  <c r="Y24" i="27"/>
  <c r="Y25" i="27"/>
  <c r="Y26" i="27"/>
  <c r="AD26" i="27" s="1"/>
  <c r="AL26" i="27" s="1"/>
  <c r="Y27" i="27"/>
  <c r="AJ27" i="27" s="1"/>
  <c r="Y28" i="27"/>
  <c r="Y29" i="27"/>
  <c r="AK29" i="27" s="1"/>
  <c r="Y30" i="27"/>
  <c r="AJ30" i="27" s="1"/>
  <c r="Y31" i="27"/>
  <c r="AG31" i="27" s="1"/>
  <c r="Y32" i="27"/>
  <c r="AJ32" i="27" s="1"/>
  <c r="Y33" i="27"/>
  <c r="AK33" i="27" s="1"/>
  <c r="T16" i="27"/>
  <c r="E81" i="27"/>
  <c r="H81" i="27"/>
  <c r="X16" i="27"/>
  <c r="D2" i="3"/>
  <c r="H2" i="3" s="1"/>
  <c r="B79" i="4"/>
  <c r="B78" i="4"/>
  <c r="B77" i="4"/>
  <c r="U33" i="4"/>
  <c r="T33" i="4"/>
  <c r="P33" i="4"/>
  <c r="V33" i="4" s="1"/>
  <c r="G33" i="4"/>
  <c r="R33" i="4" s="1"/>
  <c r="AC33" i="4" s="1"/>
  <c r="D33" i="4"/>
  <c r="S32" i="4"/>
  <c r="P32" i="4"/>
  <c r="V32" i="4" s="1"/>
  <c r="G32" i="4"/>
  <c r="R32" i="4" s="1"/>
  <c r="AC32" i="4" s="1"/>
  <c r="D32" i="4"/>
  <c r="U31" i="4"/>
  <c r="T31" i="4"/>
  <c r="S31" i="4"/>
  <c r="P31" i="4"/>
  <c r="V31" i="4" s="1"/>
  <c r="G31" i="4"/>
  <c r="R31" i="4" s="1"/>
  <c r="AC31" i="4" s="1"/>
  <c r="D31" i="4"/>
  <c r="E79" i="4" s="1"/>
  <c r="U30" i="4"/>
  <c r="T30" i="4"/>
  <c r="P30" i="4"/>
  <c r="V30" i="4" s="1"/>
  <c r="G30" i="4"/>
  <c r="R30" i="4" s="1"/>
  <c r="AC30" i="4" s="1"/>
  <c r="D30" i="4"/>
  <c r="AA29" i="4"/>
  <c r="U29" i="4"/>
  <c r="T29" i="4"/>
  <c r="S29" i="4"/>
  <c r="P29" i="4"/>
  <c r="V29" i="4" s="1"/>
  <c r="G29" i="4"/>
  <c r="R29" i="4" s="1"/>
  <c r="AC29" i="4" s="1"/>
  <c r="D29" i="4"/>
  <c r="S28" i="4"/>
  <c r="AA28" i="4" s="1"/>
  <c r="P28" i="4"/>
  <c r="V28" i="4" s="1"/>
  <c r="G28" i="4"/>
  <c r="R28" i="4" s="1"/>
  <c r="AC28" i="4" s="1"/>
  <c r="D28" i="4"/>
  <c r="P27" i="4"/>
  <c r="V27" i="4" s="1"/>
  <c r="G27" i="4"/>
  <c r="R27" i="4" s="1"/>
  <c r="AC27" i="4" s="1"/>
  <c r="D27" i="4"/>
  <c r="U26" i="4"/>
  <c r="T26" i="4"/>
  <c r="S26" i="4"/>
  <c r="AA26" i="4" s="1"/>
  <c r="P26" i="4"/>
  <c r="V26" i="4" s="1"/>
  <c r="G26" i="4"/>
  <c r="R26" i="4" s="1"/>
  <c r="AC26" i="4" s="1"/>
  <c r="D26" i="4"/>
  <c r="S25" i="4"/>
  <c r="AA25" i="4" s="1"/>
  <c r="P25" i="4"/>
  <c r="V25" i="4" s="1"/>
  <c r="G25" i="4"/>
  <c r="R25" i="4" s="1"/>
  <c r="AC25" i="4" s="1"/>
  <c r="D25" i="4"/>
  <c r="AA24" i="4"/>
  <c r="U24" i="4"/>
  <c r="S24" i="4"/>
  <c r="P24" i="4"/>
  <c r="V24" i="4" s="1"/>
  <c r="G24" i="4"/>
  <c r="R24" i="4" s="1"/>
  <c r="AC24" i="4" s="1"/>
  <c r="D24" i="4"/>
  <c r="U23" i="4"/>
  <c r="T23" i="4"/>
  <c r="S23" i="4"/>
  <c r="P23" i="4"/>
  <c r="V23" i="4" s="1"/>
  <c r="G23" i="4"/>
  <c r="R23" i="4" s="1"/>
  <c r="AC23" i="4" s="1"/>
  <c r="D23" i="4"/>
  <c r="U22" i="4"/>
  <c r="S22" i="4"/>
  <c r="P22" i="4"/>
  <c r="V22" i="4" s="1"/>
  <c r="G22" i="4"/>
  <c r="R22" i="4" s="1"/>
  <c r="AC22" i="4" s="1"/>
  <c r="D22" i="4"/>
  <c r="Z21" i="4"/>
  <c r="Y21" i="4"/>
  <c r="V21" i="4"/>
  <c r="U21" i="4"/>
  <c r="T21" i="4"/>
  <c r="R21" i="4"/>
  <c r="AC21" i="4" s="1"/>
  <c r="P21" i="4"/>
  <c r="W21" i="4" s="1"/>
  <c r="G21" i="4"/>
  <c r="D21" i="4"/>
  <c r="E78" i="4" s="1"/>
  <c r="P20" i="4"/>
  <c r="Y20" i="4" s="1"/>
  <c r="G20" i="4"/>
  <c r="R20" i="4" s="1"/>
  <c r="AC20" i="4" s="1"/>
  <c r="D20" i="4"/>
  <c r="P19" i="4"/>
  <c r="G19" i="4"/>
  <c r="R19" i="4" s="1"/>
  <c r="AC19" i="4" s="1"/>
  <c r="D19" i="4"/>
  <c r="AC18" i="4"/>
  <c r="Y18" i="4"/>
  <c r="W18" i="4"/>
  <c r="P18" i="4"/>
  <c r="G18" i="4"/>
  <c r="R18" i="4" s="1"/>
  <c r="D18" i="4"/>
  <c r="Z17" i="4"/>
  <c r="T17" i="4"/>
  <c r="P17" i="4"/>
  <c r="Y17" i="4" s="1"/>
  <c r="G17" i="4"/>
  <c r="R17" i="4" s="1"/>
  <c r="AC17" i="4" s="1"/>
  <c r="D17" i="4"/>
  <c r="P16" i="4"/>
  <c r="G16" i="4"/>
  <c r="R16" i="4" s="1"/>
  <c r="AC16" i="4" s="1"/>
  <c r="D16" i="4"/>
  <c r="AC15" i="4"/>
  <c r="AA15" i="4"/>
  <c r="Y15" i="4"/>
  <c r="X15" i="4"/>
  <c r="W15" i="4"/>
  <c r="V15" i="4"/>
  <c r="U15" i="4"/>
  <c r="T15" i="4"/>
  <c r="S15" i="4"/>
  <c r="P15" i="4"/>
  <c r="Z15" i="4" s="1"/>
  <c r="G15" i="4"/>
  <c r="R15" i="4" s="1"/>
  <c r="D15" i="4"/>
  <c r="Z14" i="4"/>
  <c r="Y14" i="4"/>
  <c r="X14" i="4"/>
  <c r="V14" i="4"/>
  <c r="U14" i="4"/>
  <c r="P14" i="4"/>
  <c r="T14" i="4" s="1"/>
  <c r="G14" i="4"/>
  <c r="R14" i="4" s="1"/>
  <c r="AC14" i="4" s="1"/>
  <c r="D14" i="4"/>
  <c r="AC13" i="4"/>
  <c r="AA13" i="4"/>
  <c r="Z13" i="4"/>
  <c r="AK13" i="4" s="1"/>
  <c r="Y13" i="4"/>
  <c r="X13" i="4"/>
  <c r="W13" i="4"/>
  <c r="U13" i="4"/>
  <c r="T13" i="4"/>
  <c r="AE13" i="4" s="1"/>
  <c r="S13" i="4"/>
  <c r="AD13" i="4" s="1"/>
  <c r="AL13" i="4" s="1"/>
  <c r="P13" i="4"/>
  <c r="V13" i="4" s="1"/>
  <c r="AG13" i="4" s="1"/>
  <c r="G13" i="4"/>
  <c r="R13" i="4" s="1"/>
  <c r="D13" i="4"/>
  <c r="U12" i="4"/>
  <c r="T12" i="4"/>
  <c r="P12" i="4"/>
  <c r="Y12" i="4" s="1"/>
  <c r="G12" i="4"/>
  <c r="R12" i="4" s="1"/>
  <c r="AC12" i="4" s="1"/>
  <c r="D12" i="4"/>
  <c r="Y11" i="4"/>
  <c r="X11" i="4"/>
  <c r="AI11" i="4" s="1"/>
  <c r="W11" i="4"/>
  <c r="U11" i="4"/>
  <c r="T11" i="4"/>
  <c r="AE11" i="4" s="1"/>
  <c r="S11" i="4"/>
  <c r="AD11" i="4" s="1"/>
  <c r="AL11" i="4" s="1"/>
  <c r="P11" i="4"/>
  <c r="Z11" i="4" s="1"/>
  <c r="AK11" i="4" s="1"/>
  <c r="G11" i="4"/>
  <c r="R11" i="4" s="1"/>
  <c r="AC11" i="4" s="1"/>
  <c r="D11" i="4"/>
  <c r="Y10" i="4"/>
  <c r="X10" i="4"/>
  <c r="V10" i="4"/>
  <c r="U10" i="4"/>
  <c r="T10" i="4"/>
  <c r="P10" i="4"/>
  <c r="Z10" i="4" s="1"/>
  <c r="G10" i="4"/>
  <c r="R10" i="4" s="1"/>
  <c r="AC10" i="4" s="1"/>
  <c r="D10" i="4"/>
  <c r="AC9" i="4"/>
  <c r="AA9" i="4"/>
  <c r="Y9" i="4"/>
  <c r="AJ9" i="4" s="1"/>
  <c r="X9" i="4"/>
  <c r="AI9" i="4" s="1"/>
  <c r="W9" i="4"/>
  <c r="V9" i="4"/>
  <c r="U9" i="4"/>
  <c r="T9" i="4"/>
  <c r="AE9" i="4" s="1"/>
  <c r="S9" i="4"/>
  <c r="P9" i="4"/>
  <c r="Z9" i="4" s="1"/>
  <c r="AK9" i="4" s="1"/>
  <c r="G9" i="4"/>
  <c r="R9" i="4" s="1"/>
  <c r="D9" i="4"/>
  <c r="Z8" i="4"/>
  <c r="Y8" i="4"/>
  <c r="X8" i="4"/>
  <c r="W8" i="4"/>
  <c r="AH8" i="4" s="1"/>
  <c r="V8" i="4"/>
  <c r="T8" i="4"/>
  <c r="S8" i="4"/>
  <c r="AD8" i="4" s="1"/>
  <c r="AL8" i="4" s="1"/>
  <c r="R8" i="4"/>
  <c r="AC8" i="4" s="1"/>
  <c r="P8" i="4"/>
  <c r="U8" i="4" s="1"/>
  <c r="AF8" i="4" s="1"/>
  <c r="G8" i="4"/>
  <c r="D8" i="4"/>
  <c r="W7" i="4"/>
  <c r="S7" i="4"/>
  <c r="P7" i="4"/>
  <c r="Z7" i="4" s="1"/>
  <c r="G7" i="4"/>
  <c r="R7" i="4" s="1"/>
  <c r="AC7" i="4" s="1"/>
  <c r="D7" i="4"/>
  <c r="E31" i="4" s="1"/>
  <c r="AK4" i="4"/>
  <c r="Z4" i="4"/>
  <c r="Y4" i="4"/>
  <c r="AJ4" i="4" s="1"/>
  <c r="X4" i="4"/>
  <c r="AI4" i="4" s="1"/>
  <c r="W4" i="4"/>
  <c r="AH4" i="4" s="1"/>
  <c r="V4" i="4"/>
  <c r="AG4" i="4" s="1"/>
  <c r="U4" i="4"/>
  <c r="AF4" i="4" s="1"/>
  <c r="T4" i="4"/>
  <c r="AE4" i="4" s="1"/>
  <c r="S4" i="4"/>
  <c r="AD4" i="4" s="1"/>
  <c r="R4" i="4"/>
  <c r="AC4" i="4" s="1"/>
  <c r="B4" i="4"/>
  <c r="D2" i="4"/>
  <c r="H2" i="4" s="1"/>
  <c r="B4" i="3"/>
  <c r="R4" i="3"/>
  <c r="S4" i="3"/>
  <c r="T4" i="3"/>
  <c r="AE4" i="3" s="1"/>
  <c r="U4" i="3"/>
  <c r="AF4" i="3" s="1"/>
  <c r="V4" i="3"/>
  <c r="AG4" i="3" s="1"/>
  <c r="W4" i="3"/>
  <c r="AH4" i="3" s="1"/>
  <c r="X4" i="3"/>
  <c r="AI4" i="3" s="1"/>
  <c r="Y4" i="3"/>
  <c r="AJ4" i="3" s="1"/>
  <c r="Z4" i="3"/>
  <c r="AK4" i="3" s="1"/>
  <c r="AC4" i="3"/>
  <c r="AD4" i="3"/>
  <c r="D7" i="3"/>
  <c r="E20" i="3" s="1"/>
  <c r="G7" i="3"/>
  <c r="R7" i="3" s="1"/>
  <c r="AC7" i="3" s="1"/>
  <c r="P7" i="3"/>
  <c r="V7" i="3" s="1"/>
  <c r="S7" i="3"/>
  <c r="AA7" i="3" s="1"/>
  <c r="T7" i="3"/>
  <c r="AE7" i="3" s="1"/>
  <c r="U7" i="3"/>
  <c r="W7" i="3"/>
  <c r="AH7" i="3" s="1"/>
  <c r="Y7" i="3"/>
  <c r="AJ7" i="3" s="1"/>
  <c r="D8" i="3"/>
  <c r="E8" i="3"/>
  <c r="G8" i="3"/>
  <c r="R8" i="3" s="1"/>
  <c r="AC8" i="3" s="1"/>
  <c r="P8" i="3"/>
  <c r="V8" i="3" s="1"/>
  <c r="S8" i="3"/>
  <c r="AA8" i="3" s="1"/>
  <c r="T8" i="3"/>
  <c r="AE8" i="3" s="1"/>
  <c r="U8" i="3"/>
  <c r="W8" i="3"/>
  <c r="AH8" i="3" s="1"/>
  <c r="Y8" i="3"/>
  <c r="AJ8" i="3" s="1"/>
  <c r="D9" i="3"/>
  <c r="E9" i="3"/>
  <c r="G9" i="3"/>
  <c r="R9" i="3" s="1"/>
  <c r="AC9" i="3" s="1"/>
  <c r="P9" i="3"/>
  <c r="V9" i="3" s="1"/>
  <c r="S9" i="3"/>
  <c r="AA9" i="3" s="1"/>
  <c r="T9" i="3"/>
  <c r="AE9" i="3" s="1"/>
  <c r="U9" i="3"/>
  <c r="W9" i="3"/>
  <c r="AH9" i="3" s="1"/>
  <c r="Y9" i="3"/>
  <c r="AJ9" i="3" s="1"/>
  <c r="D10" i="3"/>
  <c r="E10" i="3"/>
  <c r="G10" i="3"/>
  <c r="R10" i="3" s="1"/>
  <c r="AC10" i="3" s="1"/>
  <c r="P10" i="3"/>
  <c r="V10" i="3" s="1"/>
  <c r="S10" i="3"/>
  <c r="AA10" i="3" s="1"/>
  <c r="T10" i="3"/>
  <c r="AE10" i="3" s="1"/>
  <c r="U10" i="3"/>
  <c r="W10" i="3"/>
  <c r="AH10" i="3" s="1"/>
  <c r="Y10" i="3"/>
  <c r="AJ10" i="3" s="1"/>
  <c r="D11" i="3"/>
  <c r="E11" i="3"/>
  <c r="G11" i="3"/>
  <c r="R11" i="3" s="1"/>
  <c r="AC11" i="3" s="1"/>
  <c r="P11" i="3"/>
  <c r="V11" i="3" s="1"/>
  <c r="S11" i="3"/>
  <c r="AA11" i="3" s="1"/>
  <c r="T11" i="3"/>
  <c r="AE11" i="3" s="1"/>
  <c r="U11" i="3"/>
  <c r="W11" i="3"/>
  <c r="AH11" i="3" s="1"/>
  <c r="Y11" i="3"/>
  <c r="AJ11" i="3" s="1"/>
  <c r="D12" i="3"/>
  <c r="E12" i="3"/>
  <c r="G12" i="3"/>
  <c r="R12" i="3" s="1"/>
  <c r="AC12" i="3" s="1"/>
  <c r="P12" i="3"/>
  <c r="V12" i="3" s="1"/>
  <c r="S12" i="3"/>
  <c r="AA12" i="3" s="1"/>
  <c r="T12" i="3"/>
  <c r="AE12" i="3" s="1"/>
  <c r="U12" i="3"/>
  <c r="W12" i="3"/>
  <c r="AH12" i="3" s="1"/>
  <c r="Y12" i="3"/>
  <c r="AJ12" i="3" s="1"/>
  <c r="D13" i="3"/>
  <c r="E13" i="3"/>
  <c r="G13" i="3"/>
  <c r="R13" i="3" s="1"/>
  <c r="AC13" i="3" s="1"/>
  <c r="P13" i="3"/>
  <c r="V13" i="3" s="1"/>
  <c r="S13" i="3"/>
  <c r="AA13" i="3" s="1"/>
  <c r="T13" i="3"/>
  <c r="AE13" i="3" s="1"/>
  <c r="U13" i="3"/>
  <c r="W13" i="3"/>
  <c r="AH13" i="3" s="1"/>
  <c r="Y13" i="3"/>
  <c r="AJ13" i="3" s="1"/>
  <c r="D14" i="3"/>
  <c r="E14" i="3"/>
  <c r="G14" i="3"/>
  <c r="R14" i="3" s="1"/>
  <c r="AC14" i="3" s="1"/>
  <c r="P14" i="3"/>
  <c r="V14" i="3" s="1"/>
  <c r="S14" i="3"/>
  <c r="AA14" i="3" s="1"/>
  <c r="T14" i="3"/>
  <c r="AE14" i="3" s="1"/>
  <c r="U14" i="3"/>
  <c r="W14" i="3"/>
  <c r="AH14" i="3" s="1"/>
  <c r="Y14" i="3"/>
  <c r="AJ14" i="3" s="1"/>
  <c r="D15" i="3"/>
  <c r="E15" i="3"/>
  <c r="G15" i="3"/>
  <c r="R15" i="3" s="1"/>
  <c r="AC15" i="3" s="1"/>
  <c r="P15" i="3"/>
  <c r="V15" i="3" s="1"/>
  <c r="S15" i="3"/>
  <c r="AA15" i="3" s="1"/>
  <c r="T15" i="3"/>
  <c r="AE15" i="3" s="1"/>
  <c r="U15" i="3"/>
  <c r="W15" i="3"/>
  <c r="AH15" i="3" s="1"/>
  <c r="Y15" i="3"/>
  <c r="AJ15" i="3" s="1"/>
  <c r="D16" i="3"/>
  <c r="G16" i="3"/>
  <c r="R16" i="3" s="1"/>
  <c r="AC16" i="3" s="1"/>
  <c r="P16" i="3"/>
  <c r="Z16" i="3" s="1"/>
  <c r="U16" i="3"/>
  <c r="V16" i="3"/>
  <c r="Y16" i="3"/>
  <c r="D17" i="3"/>
  <c r="E17" i="3"/>
  <c r="G17" i="3"/>
  <c r="R17" i="3" s="1"/>
  <c r="AC17" i="3" s="1"/>
  <c r="P17" i="3"/>
  <c r="X17" i="3" s="1"/>
  <c r="T17" i="3"/>
  <c r="U17" i="3"/>
  <c r="V17" i="3"/>
  <c r="W17" i="3"/>
  <c r="Y17" i="3"/>
  <c r="D18" i="3"/>
  <c r="G18" i="3"/>
  <c r="R18" i="3" s="1"/>
  <c r="AC18" i="3" s="1"/>
  <c r="P18" i="3"/>
  <c r="Y18" i="3" s="1"/>
  <c r="T18" i="3"/>
  <c r="X18" i="3"/>
  <c r="Z18" i="3"/>
  <c r="D19" i="3"/>
  <c r="G19" i="3"/>
  <c r="R19" i="3" s="1"/>
  <c r="AC19" i="3" s="1"/>
  <c r="P19" i="3"/>
  <c r="W19" i="3" s="1"/>
  <c r="Y19" i="3"/>
  <c r="D20" i="3"/>
  <c r="G20" i="3"/>
  <c r="R20" i="3" s="1"/>
  <c r="AC20" i="3" s="1"/>
  <c r="P20" i="3"/>
  <c r="S20" i="3" s="1"/>
  <c r="T20" i="3"/>
  <c r="W20" i="3"/>
  <c r="AH20" i="3" s="1"/>
  <c r="X20" i="3"/>
  <c r="Y20" i="3"/>
  <c r="Z20" i="3"/>
  <c r="D21" i="3"/>
  <c r="E78" i="3" s="1"/>
  <c r="G21" i="3"/>
  <c r="R21" i="3" s="1"/>
  <c r="AC21" i="3" s="1"/>
  <c r="P21" i="3"/>
  <c r="T21" i="3" s="1"/>
  <c r="D22" i="3"/>
  <c r="E22" i="3"/>
  <c r="G22" i="3"/>
  <c r="R22" i="3" s="1"/>
  <c r="AC22" i="3" s="1"/>
  <c r="P22" i="3"/>
  <c r="W22" i="3" s="1"/>
  <c r="S22" i="3"/>
  <c r="AA22" i="3" s="1"/>
  <c r="T22" i="3"/>
  <c r="AE22" i="3" s="1"/>
  <c r="U22" i="3"/>
  <c r="V22" i="3"/>
  <c r="X22" i="3"/>
  <c r="Y22" i="3"/>
  <c r="AF22" i="3" s="1"/>
  <c r="Z22" i="3"/>
  <c r="D23" i="3"/>
  <c r="E23" i="3"/>
  <c r="D95" i="3" s="1"/>
  <c r="G23" i="3"/>
  <c r="R23" i="3" s="1"/>
  <c r="AC23" i="3" s="1"/>
  <c r="P23" i="3"/>
  <c r="W23" i="3" s="1"/>
  <c r="S23" i="3"/>
  <c r="AA23" i="3" s="1"/>
  <c r="T23" i="3"/>
  <c r="AE23" i="3" s="1"/>
  <c r="U23" i="3"/>
  <c r="V23" i="3"/>
  <c r="X23" i="3"/>
  <c r="Y23" i="3"/>
  <c r="AF23" i="3" s="1"/>
  <c r="Z23" i="3"/>
  <c r="D24" i="3"/>
  <c r="E24" i="3"/>
  <c r="G24" i="3"/>
  <c r="R24" i="3" s="1"/>
  <c r="AC24" i="3" s="1"/>
  <c r="P24" i="3"/>
  <c r="W24" i="3" s="1"/>
  <c r="S24" i="3"/>
  <c r="AA24" i="3" s="1"/>
  <c r="T24" i="3"/>
  <c r="AE24" i="3" s="1"/>
  <c r="U24" i="3"/>
  <c r="V24" i="3"/>
  <c r="X24" i="3"/>
  <c r="Y24" i="3"/>
  <c r="AF24" i="3" s="1"/>
  <c r="Z24" i="3"/>
  <c r="D25" i="3"/>
  <c r="E25" i="3"/>
  <c r="G25" i="3"/>
  <c r="R25" i="3" s="1"/>
  <c r="AC25" i="3" s="1"/>
  <c r="P25" i="3"/>
  <c r="W25" i="3" s="1"/>
  <c r="S25" i="3"/>
  <c r="AA25" i="3" s="1"/>
  <c r="T25" i="3"/>
  <c r="AE25" i="3" s="1"/>
  <c r="U25" i="3"/>
  <c r="X25" i="3"/>
  <c r="Y25" i="3"/>
  <c r="Z25" i="3"/>
  <c r="D26" i="3"/>
  <c r="E26" i="3"/>
  <c r="G26" i="3"/>
  <c r="R26" i="3" s="1"/>
  <c r="AC26" i="3" s="1"/>
  <c r="P26" i="3"/>
  <c r="W26" i="3" s="1"/>
  <c r="S26" i="3"/>
  <c r="AA26" i="3" s="1"/>
  <c r="T26" i="3"/>
  <c r="AE26" i="3" s="1"/>
  <c r="U26" i="3"/>
  <c r="X26" i="3"/>
  <c r="Y26" i="3"/>
  <c r="Z26" i="3"/>
  <c r="AK26" i="3" s="1"/>
  <c r="D27" i="3"/>
  <c r="E27" i="3"/>
  <c r="G27" i="3"/>
  <c r="R27" i="3" s="1"/>
  <c r="AC27" i="3" s="1"/>
  <c r="P27" i="3"/>
  <c r="W27" i="3" s="1"/>
  <c r="S27" i="3"/>
  <c r="AA27" i="3" s="1"/>
  <c r="T27" i="3"/>
  <c r="AE27" i="3" s="1"/>
  <c r="U27" i="3"/>
  <c r="X27" i="3"/>
  <c r="Y27" i="3"/>
  <c r="AF27" i="3" s="1"/>
  <c r="Z27" i="3"/>
  <c r="AK27" i="3" s="1"/>
  <c r="D28" i="3"/>
  <c r="E28" i="3"/>
  <c r="G28" i="3"/>
  <c r="R28" i="3" s="1"/>
  <c r="AC28" i="3" s="1"/>
  <c r="P28" i="3"/>
  <c r="W28" i="3" s="1"/>
  <c r="S28" i="3"/>
  <c r="AA28" i="3" s="1"/>
  <c r="T28" i="3"/>
  <c r="AE28" i="3" s="1"/>
  <c r="U28" i="3"/>
  <c r="X28" i="3"/>
  <c r="Y28" i="3"/>
  <c r="Z28" i="3"/>
  <c r="AK28" i="3" s="1"/>
  <c r="D29" i="3"/>
  <c r="E29" i="3"/>
  <c r="G29" i="3"/>
  <c r="R29" i="3" s="1"/>
  <c r="P29" i="3"/>
  <c r="W29" i="3" s="1"/>
  <c r="S29" i="3"/>
  <c r="AA29" i="3" s="1"/>
  <c r="T29" i="3"/>
  <c r="AE29" i="3" s="1"/>
  <c r="U29" i="3"/>
  <c r="X29" i="3"/>
  <c r="Y29" i="3"/>
  <c r="AF29" i="3" s="1"/>
  <c r="Z29" i="3"/>
  <c r="AK29" i="3" s="1"/>
  <c r="AC29" i="3"/>
  <c r="D30" i="3"/>
  <c r="G30" i="3"/>
  <c r="R30" i="3" s="1"/>
  <c r="P30" i="3"/>
  <c r="W30" i="3" s="1"/>
  <c r="S30" i="3"/>
  <c r="AD30" i="3" s="1"/>
  <c r="AL30" i="3" s="1"/>
  <c r="X30" i="3"/>
  <c r="Y30" i="3"/>
  <c r="AC30" i="3"/>
  <c r="D31" i="3"/>
  <c r="G31" i="3"/>
  <c r="R31" i="3" s="1"/>
  <c r="AC31" i="3" s="1"/>
  <c r="P31" i="3"/>
  <c r="W31" i="3" s="1"/>
  <c r="U31" i="3"/>
  <c r="V31" i="3"/>
  <c r="Y31" i="3"/>
  <c r="Z31" i="3"/>
  <c r="D32" i="3"/>
  <c r="E32" i="3"/>
  <c r="G32" i="3"/>
  <c r="R32" i="3" s="1"/>
  <c r="AC32" i="3" s="1"/>
  <c r="P32" i="3"/>
  <c r="W32" i="3" s="1"/>
  <c r="S32" i="3"/>
  <c r="T32" i="3"/>
  <c r="U32" i="3"/>
  <c r="V32" i="3"/>
  <c r="X32" i="3"/>
  <c r="Y32" i="3"/>
  <c r="Z32" i="3"/>
  <c r="D33" i="3"/>
  <c r="E33" i="3"/>
  <c r="G33" i="3"/>
  <c r="R33" i="3" s="1"/>
  <c r="AC33" i="3" s="1"/>
  <c r="P33" i="3"/>
  <c r="W33" i="3" s="1"/>
  <c r="S33" i="3"/>
  <c r="AA33" i="3" s="1"/>
  <c r="T33" i="3"/>
  <c r="U33" i="3"/>
  <c r="V33" i="3"/>
  <c r="X33" i="3"/>
  <c r="Y33" i="3"/>
  <c r="Z33" i="3"/>
  <c r="B77" i="3"/>
  <c r="E77" i="3"/>
  <c r="B78" i="3"/>
  <c r="B79" i="3"/>
  <c r="E79" i="3"/>
  <c r="E81" i="3"/>
  <c r="H82" i="3"/>
  <c r="D53" i="2"/>
  <c r="D55" i="2"/>
  <c r="C53" i="2"/>
  <c r="D48" i="2"/>
  <c r="D42" i="2"/>
  <c r="D38" i="2"/>
  <c r="D40" i="2"/>
  <c r="C49" i="2"/>
  <c r="D39" i="2"/>
  <c r="D45" i="2"/>
  <c r="D52" i="2"/>
  <c r="C52" i="2"/>
  <c r="D51" i="2"/>
  <c r="D47" i="2"/>
  <c r="D56" i="2"/>
  <c r="C51" i="2"/>
  <c r="D49" i="2"/>
  <c r="D44" i="2"/>
  <c r="D43" i="2"/>
  <c r="AJ12" i="4" l="1"/>
  <c r="AG21" i="4"/>
  <c r="AK10" i="4"/>
  <c r="E82" i="3"/>
  <c r="AA30" i="3"/>
  <c r="E19" i="3"/>
  <c r="X16" i="3"/>
  <c r="Z12" i="4"/>
  <c r="AJ13" i="4"/>
  <c r="AH19" i="28"/>
  <c r="AH22" i="28"/>
  <c r="AD16" i="28"/>
  <c r="AL16" i="28" s="1"/>
  <c r="AI27" i="29"/>
  <c r="AF23" i="30"/>
  <c r="AI32" i="30"/>
  <c r="AE27" i="31"/>
  <c r="AI11" i="31"/>
  <c r="C72" i="33"/>
  <c r="D86" i="33" s="1"/>
  <c r="AE29" i="33"/>
  <c r="AH29" i="33"/>
  <c r="AH13" i="36"/>
  <c r="AG22" i="27"/>
  <c r="AJ30" i="29"/>
  <c r="AG18" i="35"/>
  <c r="AH25" i="32"/>
  <c r="AG7" i="30"/>
  <c r="AF11" i="33"/>
  <c r="AJ13" i="30"/>
  <c r="AG11" i="30"/>
  <c r="B82" i="3"/>
  <c r="X31" i="3"/>
  <c r="AI31" i="3" s="1"/>
  <c r="Z30" i="3"/>
  <c r="AK30" i="3" s="1"/>
  <c r="W16" i="3"/>
  <c r="AF15" i="3"/>
  <c r="AF14" i="3"/>
  <c r="AF13" i="3"/>
  <c r="AF12" i="3"/>
  <c r="AF11" i="3"/>
  <c r="AF10" i="3"/>
  <c r="AF9" i="3"/>
  <c r="AF8" i="3"/>
  <c r="AF7" i="3"/>
  <c r="AJ8" i="4"/>
  <c r="AG9" i="4"/>
  <c r="S10" i="4"/>
  <c r="AA10" i="4" s="1"/>
  <c r="W14" i="4"/>
  <c r="AG15" i="4"/>
  <c r="S21" i="4"/>
  <c r="T22" i="4"/>
  <c r="T24" i="4"/>
  <c r="S33" i="4"/>
  <c r="AG19" i="27"/>
  <c r="AI22" i="28"/>
  <c r="AH27" i="30"/>
  <c r="AG30" i="30"/>
  <c r="AE16" i="31"/>
  <c r="AF26" i="33"/>
  <c r="AI32" i="33"/>
  <c r="AG23" i="33"/>
  <c r="AH25" i="33"/>
  <c r="AJ21" i="29"/>
  <c r="AE17" i="35"/>
  <c r="AF10" i="33"/>
  <c r="AJ12" i="32"/>
  <c r="AJ33" i="32"/>
  <c r="AH33" i="32"/>
  <c r="AK25" i="3"/>
  <c r="AK24" i="3"/>
  <c r="AK23" i="3"/>
  <c r="AK22" i="3"/>
  <c r="Z21" i="3"/>
  <c r="AK8" i="4"/>
  <c r="AE21" i="4"/>
  <c r="AD30" i="27"/>
  <c r="AL30" i="27" s="1"/>
  <c r="AI31" i="33"/>
  <c r="AE16" i="28"/>
  <c r="AK13" i="33"/>
  <c r="AH28" i="32"/>
  <c r="AE8" i="32"/>
  <c r="AE30" i="32"/>
  <c r="AJ23" i="32"/>
  <c r="AE32" i="3"/>
  <c r="AA8" i="4"/>
  <c r="AK25" i="29"/>
  <c r="AI29" i="30"/>
  <c r="AG29" i="30"/>
  <c r="AE13" i="31"/>
  <c r="AK14" i="31"/>
  <c r="AK16" i="31"/>
  <c r="AE33" i="33"/>
  <c r="AH11" i="35"/>
  <c r="AH10" i="36"/>
  <c r="AJ22" i="36"/>
  <c r="AI9" i="28"/>
  <c r="AJ15" i="32"/>
  <c r="AI8" i="34"/>
  <c r="AI7" i="32"/>
  <c r="AE25" i="32"/>
  <c r="AH12" i="33"/>
  <c r="AG25" i="32"/>
  <c r="AG11" i="33"/>
  <c r="AF8" i="33"/>
  <c r="T31" i="3"/>
  <c r="V30" i="3"/>
  <c r="AG30" i="3" s="1"/>
  <c r="X21" i="3"/>
  <c r="W18" i="3"/>
  <c r="T16" i="3"/>
  <c r="AE16" i="3" s="1"/>
  <c r="T7" i="4"/>
  <c r="AG8" i="4"/>
  <c r="AI13" i="4"/>
  <c r="AH15" i="4"/>
  <c r="V17" i="4"/>
  <c r="T28" i="4"/>
  <c r="E32" i="4"/>
  <c r="AJ19" i="27"/>
  <c r="AK29" i="30"/>
  <c r="AG11" i="31"/>
  <c r="AF23" i="33"/>
  <c r="AF26" i="34"/>
  <c r="AG31" i="34"/>
  <c r="AG21" i="34"/>
  <c r="AE30" i="36"/>
  <c r="AI10" i="36"/>
  <c r="AE12" i="29"/>
  <c r="AI13" i="29"/>
  <c r="AE13" i="33"/>
  <c r="AH11" i="33"/>
  <c r="AG10" i="33"/>
  <c r="AF7" i="33"/>
  <c r="AI14" i="32"/>
  <c r="B81" i="3"/>
  <c r="AG28" i="3"/>
  <c r="AG26" i="3"/>
  <c r="Y21" i="3"/>
  <c r="AD32" i="3"/>
  <c r="AL32" i="3" s="1"/>
  <c r="AH33" i="3"/>
  <c r="AH32" i="3"/>
  <c r="S31" i="3"/>
  <c r="AA31" i="3" s="1"/>
  <c r="U30" i="3"/>
  <c r="V29" i="3"/>
  <c r="V28" i="3"/>
  <c r="V27" i="3"/>
  <c r="V26" i="3"/>
  <c r="V25" i="3"/>
  <c r="AG25" i="3" s="1"/>
  <c r="S21" i="3"/>
  <c r="V18" i="3"/>
  <c r="S16" i="3"/>
  <c r="AH16" i="3" s="1"/>
  <c r="AG15" i="3"/>
  <c r="AG14" i="3"/>
  <c r="AG13" i="3"/>
  <c r="AG12" i="3"/>
  <c r="AG11" i="3"/>
  <c r="AG10" i="3"/>
  <c r="AG9" i="3"/>
  <c r="AG8" i="3"/>
  <c r="AG7" i="3"/>
  <c r="U7" i="4"/>
  <c r="AF7" i="4" s="1"/>
  <c r="W10" i="4"/>
  <c r="V11" i="4"/>
  <c r="AG11" i="4" s="1"/>
  <c r="S12" i="4"/>
  <c r="AA12" i="4" s="1"/>
  <c r="W17" i="4"/>
  <c r="X21" i="4"/>
  <c r="U28" i="4"/>
  <c r="S30" i="4"/>
  <c r="AA30" i="4" s="1"/>
  <c r="AH22" i="29"/>
  <c r="AF30" i="30"/>
  <c r="AF16" i="30"/>
  <c r="AI27" i="30"/>
  <c r="AG23" i="30"/>
  <c r="AD23" i="31"/>
  <c r="AL23" i="31" s="1"/>
  <c r="AF22" i="33"/>
  <c r="AE28" i="33"/>
  <c r="AK24" i="34"/>
  <c r="AG27" i="36"/>
  <c r="AG32" i="36"/>
  <c r="AE8" i="27"/>
  <c r="AE8" i="29"/>
  <c r="AJ12" i="29"/>
  <c r="AE30" i="29"/>
  <c r="AF19" i="31"/>
  <c r="AD13" i="33"/>
  <c r="AL13" i="33" s="1"/>
  <c r="AK25" i="32"/>
  <c r="AH10" i="33"/>
  <c r="AG9" i="33"/>
  <c r="AK33" i="32"/>
  <c r="AK8" i="33"/>
  <c r="AE33" i="3"/>
  <c r="T30" i="3"/>
  <c r="AE30" i="3" s="1"/>
  <c r="U18" i="3"/>
  <c r="V7" i="4"/>
  <c r="AI8" i="4"/>
  <c r="X17" i="4"/>
  <c r="AI26" i="30"/>
  <c r="AH27" i="33"/>
  <c r="AG32" i="33"/>
  <c r="AE26" i="34"/>
  <c r="AJ31" i="36"/>
  <c r="AF18" i="36"/>
  <c r="AK21" i="27"/>
  <c r="AK25" i="27"/>
  <c r="AJ7" i="27"/>
  <c r="AJ16" i="28"/>
  <c r="AH12" i="29"/>
  <c r="AI8" i="32"/>
  <c r="AH9" i="33"/>
  <c r="AG8" i="33"/>
  <c r="AE7" i="32"/>
  <c r="AJ11" i="30"/>
  <c r="AG28" i="32"/>
  <c r="AE14" i="29"/>
  <c r="AK23" i="32"/>
  <c r="AE12" i="32"/>
  <c r="AK21" i="4"/>
  <c r="C71" i="33"/>
  <c r="AI26" i="33"/>
  <c r="AK8" i="34"/>
  <c r="AJ14" i="32"/>
  <c r="AK10" i="33"/>
  <c r="AD29" i="3"/>
  <c r="AL29" i="3" s="1"/>
  <c r="AD27" i="3"/>
  <c r="AL27" i="3" s="1"/>
  <c r="AD25" i="3"/>
  <c r="AL25" i="3" s="1"/>
  <c r="AD23" i="3"/>
  <c r="AL23" i="3" s="1"/>
  <c r="AD22" i="3"/>
  <c r="AL22" i="3" s="1"/>
  <c r="X7" i="4"/>
  <c r="AE8" i="4"/>
  <c r="AJ11" i="4"/>
  <c r="V12" i="4"/>
  <c r="AG12" i="4" s="1"/>
  <c r="AJ15" i="4"/>
  <c r="T25" i="4"/>
  <c r="T32" i="4"/>
  <c r="AK20" i="27"/>
  <c r="AD20" i="27"/>
  <c r="AA16" i="29"/>
  <c r="AI24" i="30"/>
  <c r="AH26" i="30"/>
  <c r="AF31" i="33"/>
  <c r="AI25" i="33"/>
  <c r="AG26" i="33"/>
  <c r="AF23" i="36"/>
  <c r="AJ8" i="36"/>
  <c r="AG24" i="36"/>
  <c r="AJ10" i="27"/>
  <c r="AI12" i="29"/>
  <c r="AF8" i="29"/>
  <c r="AJ15" i="29"/>
  <c r="AJ14" i="34"/>
  <c r="AK28" i="32"/>
  <c r="AI11" i="33"/>
  <c r="AI7" i="30"/>
  <c r="AH7" i="33"/>
  <c r="AH30" i="32"/>
  <c r="AK11" i="30"/>
  <c r="AK18" i="30"/>
  <c r="AI13" i="32"/>
  <c r="AJ27" i="32"/>
  <c r="AJ10" i="4"/>
  <c r="AH30" i="3"/>
  <c r="AD28" i="3"/>
  <c r="AL28" i="3" s="1"/>
  <c r="AD26" i="3"/>
  <c r="AL26" i="3" s="1"/>
  <c r="AD24" i="3"/>
  <c r="AL24" i="3" s="1"/>
  <c r="AA32" i="3"/>
  <c r="AH29" i="3"/>
  <c r="AH28" i="3"/>
  <c r="AH27" i="3"/>
  <c r="AH26" i="3"/>
  <c r="AH25" i="3"/>
  <c r="AH24" i="3"/>
  <c r="AH23" i="3"/>
  <c r="AH22" i="3"/>
  <c r="E21" i="3"/>
  <c r="V19" i="3"/>
  <c r="Y7" i="4"/>
  <c r="AJ7" i="4" s="1"/>
  <c r="W12" i="4"/>
  <c r="S14" i="4"/>
  <c r="U25" i="4"/>
  <c r="S27" i="4"/>
  <c r="AA27" i="4" s="1"/>
  <c r="U32" i="4"/>
  <c r="AE26" i="28"/>
  <c r="AE28" i="29"/>
  <c r="AF26" i="30"/>
  <c r="AH22" i="30"/>
  <c r="AE30" i="31"/>
  <c r="AJ15" i="31"/>
  <c r="AG24" i="33"/>
  <c r="AK27" i="33"/>
  <c r="AG10" i="27"/>
  <c r="AF9" i="28"/>
  <c r="AK8" i="29"/>
  <c r="AK18" i="36"/>
  <c r="AI10" i="33"/>
  <c r="AE28" i="32"/>
  <c r="AE9" i="32"/>
  <c r="AK7" i="33"/>
  <c r="E31" i="3"/>
  <c r="E83" i="3"/>
  <c r="E30" i="3"/>
  <c r="D96" i="3" s="1"/>
  <c r="E18" i="3"/>
  <c r="AD9" i="4"/>
  <c r="AL9" i="4" s="1"/>
  <c r="AA11" i="4"/>
  <c r="X12" i="4"/>
  <c r="AI12" i="4" s="1"/>
  <c r="AD15" i="4"/>
  <c r="AL15" i="4" s="1"/>
  <c r="T27" i="4"/>
  <c r="AG17" i="27"/>
  <c r="AJ18" i="28"/>
  <c r="AF20" i="28"/>
  <c r="AF27" i="29"/>
  <c r="AE26" i="30"/>
  <c r="AK9" i="28"/>
  <c r="AF21" i="29"/>
  <c r="AJ9" i="29"/>
  <c r="AD18" i="35"/>
  <c r="AK17" i="36"/>
  <c r="AI9" i="33"/>
  <c r="AK9" i="33"/>
  <c r="AA7" i="4"/>
  <c r="AE15" i="4"/>
  <c r="E82" i="4"/>
  <c r="AH21" i="4"/>
  <c r="U27" i="4"/>
  <c r="AE16" i="27"/>
  <c r="AF23" i="27"/>
  <c r="AH29" i="28"/>
  <c r="AJ26" i="29"/>
  <c r="AJ13" i="31"/>
  <c r="AK22" i="33"/>
  <c r="AG24" i="34"/>
  <c r="AF21" i="27"/>
  <c r="AF10" i="27"/>
  <c r="AK8" i="28"/>
  <c r="AG8" i="29"/>
  <c r="AH15" i="29"/>
  <c r="AG18" i="31"/>
  <c r="AA20" i="31"/>
  <c r="AK12" i="34"/>
  <c r="AJ11" i="34"/>
  <c r="AG8" i="34"/>
  <c r="AE14" i="32"/>
  <c r="AG23" i="32"/>
  <c r="AI8" i="33"/>
  <c r="AE27" i="32"/>
  <c r="AF12" i="33"/>
  <c r="AI12" i="32"/>
  <c r="AI11" i="30"/>
  <c r="AI13" i="30"/>
  <c r="AK8" i="30"/>
  <c r="AK26" i="34"/>
  <c r="AH31" i="34"/>
  <c r="AG11" i="34"/>
  <c r="AD14" i="34"/>
  <c r="AG29" i="34"/>
  <c r="AE9" i="34"/>
  <c r="AJ15" i="34"/>
  <c r="AG9" i="34"/>
  <c r="AG26" i="34"/>
  <c r="AD9" i="34"/>
  <c r="AL9" i="34" s="1"/>
  <c r="AF31" i="34"/>
  <c r="AD7" i="34"/>
  <c r="AL7" i="34" s="1"/>
  <c r="AE20" i="34"/>
  <c r="AA8" i="34"/>
  <c r="AE32" i="34"/>
  <c r="AG23" i="34"/>
  <c r="AE31" i="34"/>
  <c r="AF28" i="34"/>
  <c r="AF15" i="34"/>
  <c r="AJ19" i="34"/>
  <c r="AH14" i="34"/>
  <c r="AH13" i="34"/>
  <c r="AD21" i="34"/>
  <c r="AG18" i="34"/>
  <c r="AJ17" i="34"/>
  <c r="AG20" i="34"/>
  <c r="AK15" i="34"/>
  <c r="AA19" i="34"/>
  <c r="AJ21" i="34"/>
  <c r="D65" i="2"/>
  <c r="D66" i="2"/>
  <c r="D61" i="2"/>
  <c r="D58" i="2"/>
  <c r="D62" i="2"/>
  <c r="D67" i="2"/>
  <c r="AE19" i="36"/>
  <c r="AD17" i="36"/>
  <c r="AJ17" i="36"/>
  <c r="AJ15" i="36"/>
  <c r="AE18" i="36"/>
  <c r="AG17" i="36"/>
  <c r="AG19" i="36"/>
  <c r="AD19" i="36"/>
  <c r="AF19" i="36"/>
  <c r="AF21" i="36"/>
  <c r="AF17" i="36"/>
  <c r="AH21" i="36"/>
  <c r="AJ21" i="36"/>
  <c r="AK21" i="36"/>
  <c r="AK19" i="36"/>
  <c r="AE17" i="36"/>
  <c r="AA21" i="36"/>
  <c r="AH17" i="36"/>
  <c r="AK16" i="36"/>
  <c r="AD21" i="36"/>
  <c r="AE21" i="36"/>
  <c r="AJ19" i="36"/>
  <c r="AF16" i="36"/>
  <c r="AA17" i="36"/>
  <c r="AE23" i="36"/>
  <c r="AI23" i="36"/>
  <c r="AI27" i="36"/>
  <c r="AI30" i="36"/>
  <c r="AF29" i="36"/>
  <c r="AG15" i="36"/>
  <c r="AE15" i="36"/>
  <c r="AK13" i="36"/>
  <c r="AJ28" i="36"/>
  <c r="AH23" i="36"/>
  <c r="AF32" i="36"/>
  <c r="AE32" i="36"/>
  <c r="AH15" i="36"/>
  <c r="AH18" i="36"/>
  <c r="AG31" i="36"/>
  <c r="AK11" i="36"/>
  <c r="AG12" i="36"/>
  <c r="AE12" i="36"/>
  <c r="AJ25" i="36"/>
  <c r="AH32" i="36"/>
  <c r="AF20" i="36"/>
  <c r="AK15" i="36"/>
  <c r="AE29" i="36"/>
  <c r="AG29" i="36"/>
  <c r="AI12" i="36"/>
  <c r="AH12" i="36"/>
  <c r="AH19" i="36"/>
  <c r="AG9" i="36"/>
  <c r="AE9" i="36"/>
  <c r="AE26" i="36"/>
  <c r="AJ10" i="36"/>
  <c r="AI26" i="36"/>
  <c r="AI9" i="36"/>
  <c r="AH9" i="36"/>
  <c r="AG8" i="36"/>
  <c r="AE8" i="36"/>
  <c r="AH28" i="36"/>
  <c r="AJ13" i="33"/>
  <c r="AE15" i="33"/>
  <c r="AG14" i="33"/>
  <c r="AD14" i="33"/>
  <c r="AH21" i="33"/>
  <c r="AF19" i="33"/>
  <c r="AH18" i="33"/>
  <c r="AE17" i="33"/>
  <c r="AH17" i="33"/>
  <c r="AG15" i="33"/>
  <c r="AA15" i="33"/>
  <c r="AE21" i="33"/>
  <c r="AA21" i="33"/>
  <c r="AF21" i="33"/>
  <c r="AK21" i="33"/>
  <c r="AD21" i="33"/>
  <c r="AG21" i="33"/>
  <c r="AJ21" i="33"/>
  <c r="AF20" i="33"/>
  <c r="AG19" i="33"/>
  <c r="AK19" i="33"/>
  <c r="AJ19" i="33"/>
  <c r="AA19" i="33"/>
  <c r="AH19" i="33"/>
  <c r="AD19" i="33"/>
  <c r="AE19" i="33"/>
  <c r="AF18" i="33"/>
  <c r="AJ18" i="33"/>
  <c r="AE18" i="33"/>
  <c r="AA18" i="33"/>
  <c r="AG18" i="33"/>
  <c r="AD18" i="33"/>
  <c r="AK18" i="33"/>
  <c r="AJ17" i="33"/>
  <c r="AJ16" i="33"/>
  <c r="AJ15" i="33"/>
  <c r="AH15" i="33"/>
  <c r="AF15" i="33"/>
  <c r="AD15" i="33"/>
  <c r="AK15" i="33"/>
  <c r="AE14" i="33"/>
  <c r="AJ14" i="33"/>
  <c r="AI14" i="33"/>
  <c r="AK14" i="33"/>
  <c r="AH14" i="33"/>
  <c r="AF14" i="33"/>
  <c r="AA14" i="33"/>
  <c r="AI13" i="33"/>
  <c r="AH13" i="33"/>
  <c r="AG13" i="33"/>
  <c r="AA13" i="33"/>
  <c r="AF13" i="33"/>
  <c r="AD21" i="32"/>
  <c r="AE21" i="32"/>
  <c r="AF21" i="32"/>
  <c r="AK17" i="32"/>
  <c r="AA18" i="32"/>
  <c r="AD18" i="32"/>
  <c r="AG17" i="32"/>
  <c r="AJ21" i="32"/>
  <c r="AH21" i="32"/>
  <c r="AK21" i="32"/>
  <c r="AF18" i="32"/>
  <c r="AF19" i="32"/>
  <c r="AA15" i="32"/>
  <c r="AD15" i="32"/>
  <c r="AK15" i="32"/>
  <c r="AG21" i="32"/>
  <c r="AJ19" i="32"/>
  <c r="AA19" i="32"/>
  <c r="AG18" i="32"/>
  <c r="AJ18" i="32"/>
  <c r="AK18" i="32"/>
  <c r="AJ16" i="32"/>
  <c r="AH16" i="32"/>
  <c r="AE16" i="32"/>
  <c r="AF18" i="35"/>
  <c r="AE27" i="35"/>
  <c r="AJ11" i="35"/>
  <c r="AJ27" i="35"/>
  <c r="AH18" i="35"/>
  <c r="AK18" i="35"/>
  <c r="AF24" i="35"/>
  <c r="AI8" i="35"/>
  <c r="AJ9" i="35"/>
  <c r="AE18" i="35"/>
  <c r="AA18" i="35"/>
  <c r="AA16" i="35"/>
  <c r="AK20" i="35"/>
  <c r="AF31" i="35"/>
  <c r="AK17" i="35"/>
  <c r="AG30" i="35"/>
  <c r="AH17" i="35"/>
  <c r="AD20" i="35"/>
  <c r="AG27" i="35"/>
  <c r="AI14" i="35"/>
  <c r="AK11" i="35"/>
  <c r="AF17" i="35"/>
  <c r="AI27" i="35"/>
  <c r="AG19" i="35"/>
  <c r="AE24" i="35"/>
  <c r="AH25" i="35"/>
  <c r="AI10" i="35"/>
  <c r="AG12" i="35"/>
  <c r="AF12" i="35"/>
  <c r="AE12" i="35"/>
  <c r="AH32" i="35"/>
  <c r="AJ30" i="35"/>
  <c r="AK8" i="35"/>
  <c r="AH28" i="35"/>
  <c r="AI26" i="35"/>
  <c r="AE22" i="35"/>
  <c r="AG10" i="35"/>
  <c r="AF10" i="35"/>
  <c r="AE10" i="35"/>
  <c r="AH24" i="35"/>
  <c r="AE33" i="35"/>
  <c r="AF21" i="35"/>
  <c r="AJ22" i="35"/>
  <c r="AH8" i="35"/>
  <c r="AI30" i="35"/>
  <c r="AE19" i="35"/>
  <c r="AK19" i="35"/>
  <c r="AE32" i="35"/>
  <c r="AA17" i="35"/>
  <c r="AG33" i="35"/>
  <c r="AG8" i="35"/>
  <c r="AF8" i="35"/>
  <c r="AE8" i="35"/>
  <c r="AH30" i="35"/>
  <c r="AH19" i="35"/>
  <c r="AA19" i="35"/>
  <c r="AH26" i="35"/>
  <c r="AG24" i="35"/>
  <c r="AE30" i="35"/>
  <c r="AJ15" i="35"/>
  <c r="AF26" i="35"/>
  <c r="AE20" i="35"/>
  <c r="AJ17" i="35"/>
  <c r="AJ13" i="35"/>
  <c r="AG17" i="35"/>
  <c r="AD19" i="35"/>
  <c r="AJ12" i="35"/>
  <c r="AI24" i="35"/>
  <c r="AF19" i="35"/>
  <c r="AJ19" i="35"/>
  <c r="AE26" i="35"/>
  <c r="AF27" i="35"/>
  <c r="AG20" i="35"/>
  <c r="AJ20" i="35"/>
  <c r="AH20" i="35"/>
  <c r="AJ18" i="35"/>
  <c r="AK19" i="34"/>
  <c r="AK31" i="34"/>
  <c r="AF17" i="34"/>
  <c r="AI28" i="34"/>
  <c r="AD20" i="34"/>
  <c r="AJ12" i="34"/>
  <c r="AE18" i="34"/>
  <c r="AH33" i="34"/>
  <c r="AA18" i="34"/>
  <c r="AE21" i="34"/>
  <c r="AD15" i="34"/>
  <c r="AH15" i="34"/>
  <c r="AA15" i="34"/>
  <c r="AE13" i="34"/>
  <c r="AD12" i="34"/>
  <c r="AL12" i="34" s="1"/>
  <c r="AA12" i="34"/>
  <c r="AH32" i="34"/>
  <c r="AK28" i="34"/>
  <c r="AH20" i="34"/>
  <c r="AI25" i="34"/>
  <c r="AE10" i="34"/>
  <c r="AE14" i="34"/>
  <c r="AA14" i="34"/>
  <c r="AI14" i="34"/>
  <c r="AF12" i="34"/>
  <c r="AE11" i="34"/>
  <c r="AG19" i="34"/>
  <c r="AJ13" i="34"/>
  <c r="AH18" i="34"/>
  <c r="AF13" i="34"/>
  <c r="AK14" i="34"/>
  <c r="AF10" i="34"/>
  <c r="AD10" i="34"/>
  <c r="AL10" i="34" s="1"/>
  <c r="AE27" i="34"/>
  <c r="AJ30" i="34"/>
  <c r="AE17" i="34"/>
  <c r="AI23" i="34"/>
  <c r="AG22" i="34"/>
  <c r="AE19" i="34"/>
  <c r="AE15" i="34"/>
  <c r="AG12" i="34"/>
  <c r="AH10" i="34"/>
  <c r="AD13" i="34"/>
  <c r="AA13" i="34"/>
  <c r="AK18" i="34"/>
  <c r="AK21" i="34"/>
  <c r="AK25" i="34"/>
  <c r="AI22" i="34"/>
  <c r="AF20" i="34"/>
  <c r="AD11" i="34"/>
  <c r="AL11" i="34" s="1"/>
  <c r="AA11" i="34"/>
  <c r="AF14" i="34"/>
  <c r="AH11" i="34"/>
  <c r="AE12" i="34"/>
  <c r="AF22" i="34"/>
  <c r="AE25" i="34"/>
  <c r="AH21" i="34"/>
  <c r="AD19" i="34"/>
  <c r="AG13" i="34"/>
  <c r="AI10" i="34"/>
  <c r="AF11" i="34"/>
  <c r="AF33" i="34"/>
  <c r="AD18" i="34"/>
  <c r="AG33" i="34"/>
  <c r="AJ18" i="34"/>
  <c r="AH12" i="34"/>
  <c r="AK7" i="34"/>
  <c r="AA7" i="34"/>
  <c r="AH7" i="34"/>
  <c r="AK20" i="34"/>
  <c r="AG10" i="34"/>
  <c r="AI7" i="34"/>
  <c r="AK22" i="34"/>
  <c r="AI31" i="34"/>
  <c r="AF19" i="34"/>
  <c r="AG15" i="34"/>
  <c r="AG14" i="34"/>
  <c r="AI11" i="34"/>
  <c r="AA21" i="34"/>
  <c r="AK11" i="34"/>
  <c r="AI9" i="34"/>
  <c r="AJ20" i="34"/>
  <c r="AF18" i="34"/>
  <c r="AE22" i="34"/>
  <c r="AH19" i="34"/>
  <c r="AA20" i="34"/>
  <c r="AI13" i="34"/>
  <c r="AI12" i="34"/>
  <c r="AE7" i="34"/>
  <c r="AK10" i="34"/>
  <c r="AH9" i="34"/>
  <c r="C75" i="33"/>
  <c r="AG33" i="31"/>
  <c r="AG9" i="31"/>
  <c r="AF7" i="31"/>
  <c r="AE11" i="31"/>
  <c r="AE17" i="31"/>
  <c r="AG30" i="31"/>
  <c r="AJ16" i="31"/>
  <c r="AD31" i="31"/>
  <c r="AL31" i="31" s="1"/>
  <c r="AD33" i="31"/>
  <c r="AL33" i="31" s="1"/>
  <c r="AD29" i="31"/>
  <c r="AL29" i="31" s="1"/>
  <c r="AD30" i="31"/>
  <c r="AL30" i="31" s="1"/>
  <c r="AF25" i="31"/>
  <c r="AJ19" i="31"/>
  <c r="AI13" i="31"/>
  <c r="AJ20" i="31"/>
  <c r="AE7" i="31"/>
  <c r="AK10" i="31"/>
  <c r="AH23" i="31"/>
  <c r="AE19" i="31"/>
  <c r="AD18" i="31"/>
  <c r="AH16" i="31"/>
  <c r="AK18" i="31"/>
  <c r="AF18" i="31"/>
  <c r="AF33" i="31"/>
  <c r="AE18" i="31"/>
  <c r="AG15" i="31"/>
  <c r="AG16" i="31"/>
  <c r="AG17" i="31"/>
  <c r="AK8" i="31"/>
  <c r="AF29" i="31"/>
  <c r="AF30" i="31"/>
  <c r="AK7" i="31"/>
  <c r="AF16" i="31"/>
  <c r="AI25" i="31"/>
  <c r="AA18" i="31"/>
  <c r="AG13" i="31"/>
  <c r="AE15" i="31"/>
  <c r="AJ18" i="31"/>
  <c r="AJ9" i="31"/>
  <c r="AH18" i="31"/>
  <c r="AG19" i="31"/>
  <c r="AH7" i="29"/>
  <c r="AI9" i="29"/>
  <c r="AJ20" i="29"/>
  <c r="AL17" i="29"/>
  <c r="AI7" i="29"/>
  <c r="AH8" i="29"/>
  <c r="AE9" i="29"/>
  <c r="AF7" i="29"/>
  <c r="AE7" i="29"/>
  <c r="AG23" i="29"/>
  <c r="AI8" i="29"/>
  <c r="AH16" i="29"/>
  <c r="AH21" i="29"/>
  <c r="AG9" i="29"/>
  <c r="AJ33" i="29"/>
  <c r="AD15" i="29"/>
  <c r="AD7" i="29"/>
  <c r="AL7" i="29" s="1"/>
  <c r="AE19" i="29"/>
  <c r="AG25" i="29"/>
  <c r="AJ16" i="29"/>
  <c r="AG21" i="29"/>
  <c r="AJ8" i="29"/>
  <c r="AK9" i="29"/>
  <c r="AG16" i="29"/>
  <c r="AL14" i="29"/>
  <c r="AA7" i="29"/>
  <c r="AA21" i="29"/>
  <c r="AE13" i="29"/>
  <c r="AK7" i="29"/>
  <c r="AE16" i="29"/>
  <c r="AL16" i="29" s="1"/>
  <c r="AK16" i="29"/>
  <c r="AD21" i="29"/>
  <c r="AE18" i="29"/>
  <c r="AD8" i="29"/>
  <c r="AL8" i="29" s="1"/>
  <c r="AF15" i="29"/>
  <c r="AG15" i="29"/>
  <c r="AH27" i="29"/>
  <c r="AF18" i="29"/>
  <c r="AK12" i="29"/>
  <c r="AE21" i="29"/>
  <c r="AF16" i="29"/>
  <c r="AD9" i="29"/>
  <c r="AL9" i="29" s="1"/>
  <c r="AG27" i="29"/>
  <c r="AK21" i="29"/>
  <c r="AD25" i="29"/>
  <c r="AL25" i="29" s="1"/>
  <c r="AE27" i="29"/>
  <c r="AE26" i="29"/>
  <c r="C70" i="29"/>
  <c r="AJ26" i="28"/>
  <c r="AE20" i="28"/>
  <c r="AI23" i="28"/>
  <c r="AJ28" i="28"/>
  <c r="AI7" i="28"/>
  <c r="AD17" i="28"/>
  <c r="AA17" i="28"/>
  <c r="AI30" i="28"/>
  <c r="AH32" i="28"/>
  <c r="AF30" i="28"/>
  <c r="AA16" i="28"/>
  <c r="AE30" i="28"/>
  <c r="AG30" i="28"/>
  <c r="AD30" i="28"/>
  <c r="AL30" i="28" s="1"/>
  <c r="AE19" i="28"/>
  <c r="AG32" i="28"/>
  <c r="AG22" i="28"/>
  <c r="AG21" i="28"/>
  <c r="AK17" i="28"/>
  <c r="AH17" i="28"/>
  <c r="AK21" i="28"/>
  <c r="AK19" i="28"/>
  <c r="AG16" i="28"/>
  <c r="AE9" i="28"/>
  <c r="AK16" i="28"/>
  <c r="AE17" i="28"/>
  <c r="AJ17" i="28"/>
  <c r="AG17" i="28"/>
  <c r="AE32" i="28"/>
  <c r="AA21" i="28"/>
  <c r="AD21" i="28"/>
  <c r="AH16" i="28"/>
  <c r="AJ21" i="28"/>
  <c r="AK29" i="28"/>
  <c r="AF25" i="28"/>
  <c r="AF21" i="28"/>
  <c r="AE21" i="28"/>
  <c r="C73" i="28"/>
  <c r="C70" i="28"/>
  <c r="C71" i="28"/>
  <c r="AI8" i="27"/>
  <c r="AK8" i="27"/>
  <c r="AF30" i="27"/>
  <c r="AI30" i="27"/>
  <c r="AH31" i="27"/>
  <c r="AK30" i="27"/>
  <c r="AJ17" i="27"/>
  <c r="AE32" i="27"/>
  <c r="AH8" i="27"/>
  <c r="AG27" i="27"/>
  <c r="AD15" i="27"/>
  <c r="AA15" i="27"/>
  <c r="AD12" i="27"/>
  <c r="AL12" i="27" s="1"/>
  <c r="AA12" i="27"/>
  <c r="AG15" i="27"/>
  <c r="AG8" i="27"/>
  <c r="AA8" i="27"/>
  <c r="AH30" i="27"/>
  <c r="AE21" i="27"/>
  <c r="AH17" i="27"/>
  <c r="AD8" i="27"/>
  <c r="AL8" i="27" s="1"/>
  <c r="AD14" i="27"/>
  <c r="AL14" i="27" s="1"/>
  <c r="AA14" i="27"/>
  <c r="AE11" i="27"/>
  <c r="AG21" i="27"/>
  <c r="AG12" i="27"/>
  <c r="AD11" i="27"/>
  <c r="AL11" i="27" s="1"/>
  <c r="AA11" i="27"/>
  <c r="AD25" i="27"/>
  <c r="AL25" i="27" s="1"/>
  <c r="AK24" i="27"/>
  <c r="AF33" i="27"/>
  <c r="AF11" i="27"/>
  <c r="AJ14" i="27"/>
  <c r="AE26" i="27"/>
  <c r="AG32" i="27"/>
  <c r="AJ18" i="27"/>
  <c r="AE23" i="27"/>
  <c r="AG25" i="27"/>
  <c r="AI11" i="27"/>
  <c r="AF12" i="27"/>
  <c r="AI10" i="27"/>
  <c r="AH11" i="27"/>
  <c r="AE20" i="27"/>
  <c r="AG11" i="27"/>
  <c r="AE7" i="27"/>
  <c r="AJ8" i="27"/>
  <c r="AH15" i="27"/>
  <c r="AJ15" i="27"/>
  <c r="AJ24" i="27"/>
  <c r="AI25" i="27"/>
  <c r="AF20" i="27"/>
  <c r="AF18" i="27"/>
  <c r="AD7" i="27"/>
  <c r="AL7" i="27" s="1"/>
  <c r="AA7" i="27"/>
  <c r="AH7" i="27"/>
  <c r="AE10" i="27"/>
  <c r="AI12" i="27"/>
  <c r="AH25" i="27"/>
  <c r="AA20" i="27"/>
  <c r="AE25" i="27"/>
  <c r="AF8" i="27"/>
  <c r="AG20" i="27"/>
  <c r="AG18" i="27"/>
  <c r="AG7" i="27"/>
  <c r="AD10" i="27"/>
  <c r="AL10" i="27" s="1"/>
  <c r="AA10" i="27"/>
  <c r="AG14" i="27"/>
  <c r="AJ22" i="27"/>
  <c r="AI23" i="27"/>
  <c r="AA25" i="27"/>
  <c r="AJ21" i="27"/>
  <c r="AH20" i="27"/>
  <c r="AE19" i="27"/>
  <c r="AK18" i="27"/>
  <c r="AI14" i="27"/>
  <c r="AF7" i="27"/>
  <c r="AK15" i="27"/>
  <c r="AJ12" i="27"/>
  <c r="AJ11" i="27"/>
  <c r="AI32" i="27"/>
  <c r="AH19" i="27"/>
  <c r="AH23" i="27"/>
  <c r="AD21" i="27"/>
  <c r="AL21" i="27" s="1"/>
  <c r="AA21" i="27"/>
  <c r="AF19" i="27"/>
  <c r="AF32" i="27"/>
  <c r="AH21" i="27"/>
  <c r="AK11" i="27"/>
  <c r="AK7" i="27"/>
  <c r="AF33" i="36"/>
  <c r="AD20" i="36"/>
  <c r="AA20" i="36"/>
  <c r="AJ20" i="36"/>
  <c r="AE25" i="36"/>
  <c r="AJ9" i="36"/>
  <c r="AD25" i="36"/>
  <c r="AL25" i="36" s="1"/>
  <c r="AA25" i="36"/>
  <c r="AK25" i="36"/>
  <c r="AI8" i="36"/>
  <c r="AH8" i="36"/>
  <c r="AG7" i="36"/>
  <c r="AF9" i="36"/>
  <c r="AE7" i="36"/>
  <c r="AJ32" i="36"/>
  <c r="AH20" i="36"/>
  <c r="AH27" i="36"/>
  <c r="AI28" i="36"/>
  <c r="AF10" i="36"/>
  <c r="AI25" i="36"/>
  <c r="AK24" i="36"/>
  <c r="AD24" i="36"/>
  <c r="AL24" i="36" s="1"/>
  <c r="AA24" i="36"/>
  <c r="AI7" i="36"/>
  <c r="AF8" i="36"/>
  <c r="AK33" i="36"/>
  <c r="AH26" i="36"/>
  <c r="AF22" i="36"/>
  <c r="AH7" i="36"/>
  <c r="AF31" i="36"/>
  <c r="AK7" i="36"/>
  <c r="AJ7" i="36"/>
  <c r="AD23" i="36"/>
  <c r="AL23" i="36" s="1"/>
  <c r="AA23" i="36"/>
  <c r="AK23" i="36"/>
  <c r="AF7" i="36"/>
  <c r="AA15" i="36"/>
  <c r="AD15" i="36"/>
  <c r="AJ30" i="36"/>
  <c r="AH25" i="36"/>
  <c r="AG20" i="36"/>
  <c r="AK8" i="36"/>
  <c r="AI24" i="36"/>
  <c r="AF11" i="36"/>
  <c r="AD26" i="36"/>
  <c r="AL26" i="36" s="1"/>
  <c r="AA26" i="36"/>
  <c r="AK26" i="36"/>
  <c r="AF30" i="36"/>
  <c r="AE22" i="36"/>
  <c r="AD22" i="36"/>
  <c r="AL22" i="36" s="1"/>
  <c r="AA22" i="36"/>
  <c r="AK22" i="36"/>
  <c r="C75" i="36"/>
  <c r="C73" i="36"/>
  <c r="C72" i="36"/>
  <c r="C71" i="36"/>
  <c r="C70" i="36"/>
  <c r="D87" i="36" s="1"/>
  <c r="C69" i="36"/>
  <c r="AK20" i="36"/>
  <c r="AA14" i="36"/>
  <c r="AD14" i="36"/>
  <c r="AL14" i="36" s="1"/>
  <c r="AJ29" i="36"/>
  <c r="AA16" i="36"/>
  <c r="AH16" i="36"/>
  <c r="AG16" i="36"/>
  <c r="AE16" i="36"/>
  <c r="AD16" i="36"/>
  <c r="AH24" i="36"/>
  <c r="AE20" i="36"/>
  <c r="AI22" i="36"/>
  <c r="AD33" i="36"/>
  <c r="AL33" i="36" s="1"/>
  <c r="AA33" i="36"/>
  <c r="AA13" i="36"/>
  <c r="AD13" i="36"/>
  <c r="AL13" i="36" s="1"/>
  <c r="AG33" i="36"/>
  <c r="AA7" i="36"/>
  <c r="AD7" i="36"/>
  <c r="AL7" i="36" s="1"/>
  <c r="AE33" i="36"/>
  <c r="AF28" i="36"/>
  <c r="AD32" i="36"/>
  <c r="AL32" i="36" s="1"/>
  <c r="AA32" i="36"/>
  <c r="AK32" i="36"/>
  <c r="AG14" i="36"/>
  <c r="AE14" i="36"/>
  <c r="AA12" i="36"/>
  <c r="AD12" i="36"/>
  <c r="AL12" i="36" s="1"/>
  <c r="AJ27" i="36"/>
  <c r="AH22" i="36"/>
  <c r="AF27" i="36"/>
  <c r="AE31" i="36"/>
  <c r="AD31" i="36"/>
  <c r="AL31" i="36" s="1"/>
  <c r="AA31" i="36"/>
  <c r="AK31" i="36"/>
  <c r="AI14" i="36"/>
  <c r="AH14" i="36"/>
  <c r="AG13" i="36"/>
  <c r="AF15" i="36"/>
  <c r="AE13" i="36"/>
  <c r="AA11" i="36"/>
  <c r="AD11" i="36"/>
  <c r="AL11" i="36" s="1"/>
  <c r="AJ26" i="36"/>
  <c r="AH33" i="36"/>
  <c r="AK12" i="36"/>
  <c r="AJ16" i="36"/>
  <c r="AG26" i="36"/>
  <c r="AF26" i="36"/>
  <c r="AD30" i="36"/>
  <c r="AL30" i="36" s="1"/>
  <c r="AA30" i="36"/>
  <c r="AK30" i="36"/>
  <c r="AF14" i="36"/>
  <c r="AA10" i="36"/>
  <c r="AD10" i="36"/>
  <c r="AL10" i="36" s="1"/>
  <c r="AI33" i="36"/>
  <c r="AG22" i="36"/>
  <c r="AF25" i="36"/>
  <c r="AJ13" i="36"/>
  <c r="AK29" i="36"/>
  <c r="AD29" i="36"/>
  <c r="AL29" i="36" s="1"/>
  <c r="AA29" i="36"/>
  <c r="AG11" i="36"/>
  <c r="AF13" i="36"/>
  <c r="AA9" i="36"/>
  <c r="AD9" i="36"/>
  <c r="AL9" i="36" s="1"/>
  <c r="AJ24" i="36"/>
  <c r="AH31" i="36"/>
  <c r="AI31" i="36"/>
  <c r="AG25" i="36"/>
  <c r="AK14" i="36"/>
  <c r="AD27" i="36"/>
  <c r="AL27" i="36" s="1"/>
  <c r="AA27" i="36"/>
  <c r="AK27" i="36"/>
  <c r="AE11" i="36"/>
  <c r="AF24" i="36"/>
  <c r="AE28" i="36"/>
  <c r="AJ12" i="36"/>
  <c r="AD28" i="36"/>
  <c r="AL28" i="36" s="1"/>
  <c r="AK28" i="36"/>
  <c r="AA28" i="36"/>
  <c r="AI11" i="36"/>
  <c r="AH11" i="36"/>
  <c r="AG10" i="36"/>
  <c r="AF12" i="36"/>
  <c r="AE10" i="36"/>
  <c r="AA8" i="36"/>
  <c r="AD8" i="36"/>
  <c r="AL8" i="36" s="1"/>
  <c r="AJ23" i="36"/>
  <c r="AH30" i="36"/>
  <c r="AG18" i="36"/>
  <c r="AD18" i="36"/>
  <c r="AA18" i="36"/>
  <c r="AJ18" i="36"/>
  <c r="AI29" i="36"/>
  <c r="AG23" i="36"/>
  <c r="AK10" i="36"/>
  <c r="AK9" i="36"/>
  <c r="AE31" i="35"/>
  <c r="AK32" i="35"/>
  <c r="AD32" i="35"/>
  <c r="AL32" i="35" s="1"/>
  <c r="AA32" i="35"/>
  <c r="AG7" i="35"/>
  <c r="AF7" i="35"/>
  <c r="AE7" i="35"/>
  <c r="AG21" i="35"/>
  <c r="AJ28" i="35"/>
  <c r="AG32" i="35"/>
  <c r="AH22" i="35"/>
  <c r="AF25" i="35"/>
  <c r="AK31" i="35"/>
  <c r="AD31" i="35"/>
  <c r="AL31" i="35" s="1"/>
  <c r="AA31" i="35"/>
  <c r="AF16" i="35"/>
  <c r="AE16" i="35"/>
  <c r="AJ16" i="35"/>
  <c r="C75" i="35"/>
  <c r="C74" i="35"/>
  <c r="C73" i="35"/>
  <c r="C72" i="35"/>
  <c r="D86" i="35" s="1"/>
  <c r="C71" i="35"/>
  <c r="C70" i="35"/>
  <c r="C69" i="35"/>
  <c r="AG16" i="35"/>
  <c r="AD16" i="35"/>
  <c r="AJ29" i="35"/>
  <c r="AI33" i="35"/>
  <c r="AH33" i="35"/>
  <c r="AE29" i="35"/>
  <c r="AJ14" i="35"/>
  <c r="AD30" i="35"/>
  <c r="AL30" i="35" s="1"/>
  <c r="AA30" i="35"/>
  <c r="AK30" i="35"/>
  <c r="AK21" i="35"/>
  <c r="AA15" i="35"/>
  <c r="AD15" i="35"/>
  <c r="AJ24" i="35"/>
  <c r="AF32" i="35"/>
  <c r="AK29" i="35"/>
  <c r="AD29" i="35"/>
  <c r="AL29" i="35" s="1"/>
  <c r="AA29" i="35"/>
  <c r="AH15" i="35"/>
  <c r="AH16" i="35"/>
  <c r="AA14" i="35"/>
  <c r="AD14" i="35"/>
  <c r="AG23" i="35"/>
  <c r="AJ25" i="35"/>
  <c r="AI25" i="35"/>
  <c r="AH29" i="35"/>
  <c r="AJ23" i="35"/>
  <c r="AI13" i="35"/>
  <c r="AH21" i="35"/>
  <c r="AG15" i="35"/>
  <c r="AE15" i="35"/>
  <c r="AH31" i="35"/>
  <c r="AF23" i="35"/>
  <c r="AG22" i="35"/>
  <c r="AK27" i="35"/>
  <c r="AD27" i="35"/>
  <c r="AL27" i="35" s="1"/>
  <c r="AA27" i="35"/>
  <c r="AI12" i="35"/>
  <c r="AH13" i="35"/>
  <c r="AG14" i="35"/>
  <c r="AF14" i="35"/>
  <c r="AE14" i="35"/>
  <c r="AA12" i="35"/>
  <c r="AD12" i="35"/>
  <c r="AF30" i="35"/>
  <c r="AI32" i="35"/>
  <c r="AJ21" i="35"/>
  <c r="AK14" i="35"/>
  <c r="AK28" i="35"/>
  <c r="AD28" i="35"/>
  <c r="AL28" i="35" s="1"/>
  <c r="AA28" i="35"/>
  <c r="AH14" i="35"/>
  <c r="AF15" i="35"/>
  <c r="AA13" i="35"/>
  <c r="AD13" i="35"/>
  <c r="AF29" i="35"/>
  <c r="AF28" i="35"/>
  <c r="AE25" i="35"/>
  <c r="AJ10" i="35"/>
  <c r="AK26" i="35"/>
  <c r="AD26" i="35"/>
  <c r="AL26" i="35" s="1"/>
  <c r="AA26" i="35"/>
  <c r="AI11" i="35"/>
  <c r="AH12" i="35"/>
  <c r="AG13" i="35"/>
  <c r="AF13" i="35"/>
  <c r="AE13" i="35"/>
  <c r="AA11" i="35"/>
  <c r="AD11" i="35"/>
  <c r="AL11" i="35" s="1"/>
  <c r="AH27" i="35"/>
  <c r="AI28" i="35"/>
  <c r="AD17" i="35"/>
  <c r="AI31" i="35"/>
  <c r="AD25" i="35"/>
  <c r="AL25" i="35" s="1"/>
  <c r="AK25" i="35"/>
  <c r="AA25" i="35"/>
  <c r="AA10" i="35"/>
  <c r="AD10" i="35"/>
  <c r="AL10" i="35" s="1"/>
  <c r="AK13" i="35"/>
  <c r="AG29" i="35"/>
  <c r="AK7" i="35"/>
  <c r="AE23" i="35"/>
  <c r="AJ8" i="35"/>
  <c r="AK24" i="35"/>
  <c r="AD24" i="35"/>
  <c r="AL24" i="35" s="1"/>
  <c r="AA24" i="35"/>
  <c r="AI9" i="35"/>
  <c r="AH10" i="35"/>
  <c r="AG11" i="35"/>
  <c r="AF11" i="35"/>
  <c r="AE11" i="35"/>
  <c r="AA9" i="35"/>
  <c r="AD9" i="35"/>
  <c r="AL9" i="35" s="1"/>
  <c r="AH23" i="35"/>
  <c r="AK10" i="35"/>
  <c r="AJ26" i="35"/>
  <c r="AK15" i="35"/>
  <c r="AD23" i="35"/>
  <c r="AL23" i="35" s="1"/>
  <c r="AK23" i="35"/>
  <c r="AA23" i="35"/>
  <c r="AH9" i="35"/>
  <c r="AA8" i="35"/>
  <c r="AD8" i="35"/>
  <c r="AL8" i="35" s="1"/>
  <c r="AF22" i="35"/>
  <c r="AD21" i="35"/>
  <c r="AA21" i="35"/>
  <c r="AD22" i="35"/>
  <c r="AK22" i="35"/>
  <c r="AA22" i="35"/>
  <c r="AI7" i="35"/>
  <c r="AG9" i="35"/>
  <c r="AF9" i="35"/>
  <c r="AE9" i="35"/>
  <c r="AA7" i="35"/>
  <c r="AD7" i="35"/>
  <c r="AL7" i="35" s="1"/>
  <c r="AK16" i="35"/>
  <c r="AE21" i="35"/>
  <c r="AG25" i="35"/>
  <c r="AI22" i="35"/>
  <c r="AK33" i="35"/>
  <c r="AD33" i="35"/>
  <c r="AL33" i="35" s="1"/>
  <c r="AA33" i="35"/>
  <c r="AH7" i="35"/>
  <c r="AG31" i="35"/>
  <c r="AJ33" i="35"/>
  <c r="AK12" i="35"/>
  <c r="AK9" i="35"/>
  <c r="AJ31" i="35"/>
  <c r="AF33" i="35"/>
  <c r="AD30" i="34"/>
  <c r="AL30" i="34" s="1"/>
  <c r="AA30" i="34"/>
  <c r="AJ29" i="34"/>
  <c r="AD28" i="34"/>
  <c r="AL28" i="34" s="1"/>
  <c r="AA28" i="34"/>
  <c r="AJ28" i="34"/>
  <c r="AI33" i="34"/>
  <c r="AH17" i="34"/>
  <c r="AD29" i="34"/>
  <c r="AL29" i="34" s="1"/>
  <c r="AA29" i="34"/>
  <c r="AA16" i="34"/>
  <c r="AD16" i="34"/>
  <c r="AD27" i="34"/>
  <c r="AL27" i="34" s="1"/>
  <c r="AA27" i="34"/>
  <c r="AG17" i="34"/>
  <c r="AK23" i="34"/>
  <c r="AJ27" i="34"/>
  <c r="AI32" i="34"/>
  <c r="AF32" i="34"/>
  <c r="AE23" i="34"/>
  <c r="AD26" i="34"/>
  <c r="AL26" i="34" s="1"/>
  <c r="AA26" i="34"/>
  <c r="AF16" i="34"/>
  <c r="AJ26" i="34"/>
  <c r="AG30" i="34"/>
  <c r="AD25" i="34"/>
  <c r="AL25" i="34" s="1"/>
  <c r="AA25" i="34"/>
  <c r="AK33" i="34"/>
  <c r="AJ25" i="34"/>
  <c r="AI30" i="34"/>
  <c r="AD17" i="34"/>
  <c r="AA17" i="34"/>
  <c r="AF21" i="34"/>
  <c r="AF30" i="34"/>
  <c r="AE33" i="34"/>
  <c r="AD24" i="34"/>
  <c r="AL24" i="34" s="1"/>
  <c r="AA24" i="34"/>
  <c r="C75" i="34"/>
  <c r="C74" i="34"/>
  <c r="C73" i="34"/>
  <c r="C72" i="34"/>
  <c r="D86" i="34" s="1"/>
  <c r="C71" i="34"/>
  <c r="C70" i="34"/>
  <c r="C69" i="34"/>
  <c r="AK32" i="34"/>
  <c r="AJ24" i="34"/>
  <c r="AI29" i="34"/>
  <c r="AH30" i="34"/>
  <c r="AF29" i="34"/>
  <c r="AK16" i="34"/>
  <c r="AD23" i="34"/>
  <c r="AL23" i="34" s="1"/>
  <c r="AA23" i="34"/>
  <c r="AJ23" i="34"/>
  <c r="AH29" i="34"/>
  <c r="AD22" i="34"/>
  <c r="AL22" i="34" s="1"/>
  <c r="AA22" i="34"/>
  <c r="AH16" i="34"/>
  <c r="AK30" i="34"/>
  <c r="AE16" i="34"/>
  <c r="AJ22" i="34"/>
  <c r="AI27" i="34"/>
  <c r="AH24" i="34"/>
  <c r="AH26" i="34"/>
  <c r="AH28" i="34"/>
  <c r="AF27" i="34"/>
  <c r="AE30" i="34"/>
  <c r="AD33" i="34"/>
  <c r="AL33" i="34" s="1"/>
  <c r="AA33" i="34"/>
  <c r="AK29" i="34"/>
  <c r="AJ33" i="34"/>
  <c r="AI26" i="34"/>
  <c r="AK17" i="34"/>
  <c r="AH23" i="34"/>
  <c r="AH25" i="34"/>
  <c r="AE29" i="34"/>
  <c r="AD32" i="34"/>
  <c r="AL32" i="34" s="1"/>
  <c r="AA32" i="34"/>
  <c r="AJ32" i="34"/>
  <c r="AF25" i="34"/>
  <c r="AE28" i="34"/>
  <c r="AD31" i="34"/>
  <c r="AL31" i="34" s="1"/>
  <c r="AA31" i="34"/>
  <c r="AJ16" i="34"/>
  <c r="AG16" i="34"/>
  <c r="AK27" i="34"/>
  <c r="AJ31" i="34"/>
  <c r="AI24" i="34"/>
  <c r="AG28" i="34"/>
  <c r="AG27" i="34"/>
  <c r="AF29" i="33"/>
  <c r="AK16" i="33"/>
  <c r="AK30" i="33"/>
  <c r="AJ24" i="33"/>
  <c r="AE20" i="33"/>
  <c r="AK24" i="33"/>
  <c r="AF17" i="33"/>
  <c r="AF28" i="33"/>
  <c r="AD23" i="33"/>
  <c r="AL23" i="33" s="1"/>
  <c r="AA23" i="33"/>
  <c r="C70" i="33"/>
  <c r="AK29" i="33"/>
  <c r="AJ23" i="33"/>
  <c r="AE31" i="33"/>
  <c r="AK23" i="33"/>
  <c r="AF27" i="33"/>
  <c r="C74" i="33"/>
  <c r="AD22" i="33"/>
  <c r="AL22" i="33" s="1"/>
  <c r="AA22" i="33"/>
  <c r="AJ20" i="33"/>
  <c r="AE16" i="33"/>
  <c r="AJ22" i="33"/>
  <c r="AI24" i="33"/>
  <c r="AH26" i="33"/>
  <c r="AG22" i="33"/>
  <c r="AD20" i="33"/>
  <c r="AA20" i="33"/>
  <c r="AD24" i="33"/>
  <c r="AL24" i="33" s="1"/>
  <c r="AA24" i="33"/>
  <c r="AD33" i="33"/>
  <c r="AL33" i="33" s="1"/>
  <c r="AA33" i="33"/>
  <c r="AJ33" i="33"/>
  <c r="AH20" i="33"/>
  <c r="AI23" i="33"/>
  <c r="AH24" i="33"/>
  <c r="AG16" i="33"/>
  <c r="AD32" i="33"/>
  <c r="AL32" i="33" s="1"/>
  <c r="AA32" i="33"/>
  <c r="AJ32" i="33"/>
  <c r="AI22" i="33"/>
  <c r="AG27" i="33"/>
  <c r="AE32" i="33"/>
  <c r="C73" i="33"/>
  <c r="AF24" i="33"/>
  <c r="AD31" i="33"/>
  <c r="AL31" i="33" s="1"/>
  <c r="AA31" i="33"/>
  <c r="AG17" i="33"/>
  <c r="AJ31" i="33"/>
  <c r="AI33" i="33"/>
  <c r="AG25" i="33"/>
  <c r="AK25" i="33"/>
  <c r="AD30" i="33"/>
  <c r="AL30" i="33" s="1"/>
  <c r="AA30" i="33"/>
  <c r="AF16" i="33"/>
  <c r="AJ30" i="33"/>
  <c r="AG20" i="33"/>
  <c r="AD29" i="33"/>
  <c r="AL29" i="33" s="1"/>
  <c r="AA29" i="33"/>
  <c r="AH16" i="33"/>
  <c r="AJ29" i="33"/>
  <c r="AA16" i="33"/>
  <c r="AD16" i="33"/>
  <c r="AD28" i="33"/>
  <c r="AL28" i="33" s="1"/>
  <c r="AA28" i="33"/>
  <c r="AJ28" i="33"/>
  <c r="AI30" i="33"/>
  <c r="AH28" i="33"/>
  <c r="AI29" i="33"/>
  <c r="AD27" i="33"/>
  <c r="AL27" i="33" s="1"/>
  <c r="AA27" i="33"/>
  <c r="AD26" i="33"/>
  <c r="AL26" i="33" s="1"/>
  <c r="AA26" i="33"/>
  <c r="AK32" i="33"/>
  <c r="AJ26" i="33"/>
  <c r="AI28" i="33"/>
  <c r="AK28" i="33"/>
  <c r="AE30" i="33"/>
  <c r="AG30" i="33"/>
  <c r="AJ27" i="33"/>
  <c r="AD17" i="33"/>
  <c r="AA17" i="33"/>
  <c r="AK17" i="33"/>
  <c r="AE27" i="33"/>
  <c r="AF30" i="33"/>
  <c r="AD25" i="33"/>
  <c r="AL25" i="33" s="1"/>
  <c r="AA25" i="33"/>
  <c r="AK31" i="33"/>
  <c r="AJ25" i="33"/>
  <c r="AI27" i="33"/>
  <c r="AE23" i="33"/>
  <c r="AK26" i="33"/>
  <c r="AG28" i="33"/>
  <c r="AK20" i="33"/>
  <c r="AG31" i="33"/>
  <c r="AD20" i="32"/>
  <c r="AA20" i="32"/>
  <c r="AK16" i="32"/>
  <c r="AE20" i="32"/>
  <c r="AF20" i="32"/>
  <c r="AH20" i="32"/>
  <c r="AK20" i="32"/>
  <c r="AG19" i="32"/>
  <c r="AH19" i="32"/>
  <c r="AJ20" i="32"/>
  <c r="AG16" i="32"/>
  <c r="AA16" i="32"/>
  <c r="AD16" i="32"/>
  <c r="AE19" i="32"/>
  <c r="AF16" i="32"/>
  <c r="AG20" i="32"/>
  <c r="C75" i="32"/>
  <c r="C74" i="32"/>
  <c r="C73" i="32"/>
  <c r="C72" i="32"/>
  <c r="D86" i="32" s="1"/>
  <c r="C71" i="32"/>
  <c r="C70" i="32"/>
  <c r="C69" i="32"/>
  <c r="AD19" i="32"/>
  <c r="AK19" i="32"/>
  <c r="AE18" i="32"/>
  <c r="AH18" i="32"/>
  <c r="AD17" i="32"/>
  <c r="AA17" i="32"/>
  <c r="AH17" i="32"/>
  <c r="AE17" i="32"/>
  <c r="AJ17" i="32"/>
  <c r="AF17" i="32"/>
  <c r="AJ8" i="31"/>
  <c r="AH8" i="31"/>
  <c r="AF12" i="31"/>
  <c r="AD17" i="31"/>
  <c r="AA17" i="31"/>
  <c r="AI22" i="31"/>
  <c r="AJ22" i="31"/>
  <c r="AK22" i="31"/>
  <c r="AD20" i="31"/>
  <c r="AH28" i="31"/>
  <c r="AE22" i="31"/>
  <c r="AJ7" i="31"/>
  <c r="AH7" i="31"/>
  <c r="AG10" i="31"/>
  <c r="AF11" i="31"/>
  <c r="AE12" i="31"/>
  <c r="AA15" i="31"/>
  <c r="AD15" i="31"/>
  <c r="AI33" i="31"/>
  <c r="AK33" i="31"/>
  <c r="AJ33" i="31"/>
  <c r="AH20" i="31"/>
  <c r="AF32" i="31"/>
  <c r="AG20" i="31"/>
  <c r="AH25" i="31"/>
  <c r="AD28" i="31"/>
  <c r="AL28" i="31" s="1"/>
  <c r="AF10" i="31"/>
  <c r="AE32" i="31"/>
  <c r="AJ17" i="31"/>
  <c r="AF8" i="31"/>
  <c r="AG8" i="31"/>
  <c r="AE10" i="31"/>
  <c r="AA13" i="31"/>
  <c r="AD13" i="31"/>
  <c r="AL13" i="31" s="1"/>
  <c r="AI31" i="31"/>
  <c r="AJ31" i="31"/>
  <c r="AK31" i="31"/>
  <c r="AA16" i="31"/>
  <c r="AD16" i="31"/>
  <c r="AL16" i="31" s="1"/>
  <c r="AF26" i="31"/>
  <c r="AK17" i="31"/>
  <c r="AD22" i="31"/>
  <c r="AL22" i="31" s="1"/>
  <c r="AH21" i="31"/>
  <c r="AD21" i="31"/>
  <c r="AA21" i="31"/>
  <c r="AJ21" i="31"/>
  <c r="AK21" i="31"/>
  <c r="AA14" i="31"/>
  <c r="AD14" i="31"/>
  <c r="AL14" i="31" s="1"/>
  <c r="AI32" i="31"/>
  <c r="AJ32" i="31"/>
  <c r="AK32" i="31"/>
  <c r="AH22" i="31"/>
  <c r="AG7" i="31"/>
  <c r="AF9" i="31"/>
  <c r="AE9" i="31"/>
  <c r="AA12" i="31"/>
  <c r="AD12" i="31"/>
  <c r="AL12" i="31" s="1"/>
  <c r="AI30" i="31"/>
  <c r="AJ30" i="31"/>
  <c r="AK30" i="31"/>
  <c r="AG32" i="31"/>
  <c r="AK20" i="31"/>
  <c r="AF31" i="31"/>
  <c r="AI14" i="31"/>
  <c r="AH15" i="31"/>
  <c r="C75" i="31"/>
  <c r="C74" i="31"/>
  <c r="C73" i="31"/>
  <c r="C72" i="31"/>
  <c r="D86" i="31" s="1"/>
  <c r="C71" i="31"/>
  <c r="C70" i="31"/>
  <c r="C69" i="31"/>
  <c r="AE8" i="31"/>
  <c r="AA11" i="31"/>
  <c r="AD11" i="31"/>
  <c r="AL11" i="31" s="1"/>
  <c r="AI29" i="31"/>
  <c r="AJ29" i="31"/>
  <c r="AK29" i="31"/>
  <c r="AE20" i="31"/>
  <c r="AG24" i="31"/>
  <c r="AH14" i="31"/>
  <c r="AA10" i="31"/>
  <c r="AD10" i="31"/>
  <c r="AL10" i="31" s="1"/>
  <c r="AI28" i="31"/>
  <c r="AK28" i="31"/>
  <c r="AJ28" i="31"/>
  <c r="AG28" i="31"/>
  <c r="AE28" i="31"/>
  <c r="AI12" i="31"/>
  <c r="AH13" i="31"/>
  <c r="AH17" i="31"/>
  <c r="AA9" i="31"/>
  <c r="AD9" i="31"/>
  <c r="AL9" i="31" s="1"/>
  <c r="AI27" i="31"/>
  <c r="AJ27" i="31"/>
  <c r="AK27" i="31"/>
  <c r="AD32" i="31"/>
  <c r="AL32" i="31" s="1"/>
  <c r="AF27" i="31"/>
  <c r="AF22" i="31"/>
  <c r="AH12" i="31"/>
  <c r="AA8" i="31"/>
  <c r="AD8" i="31"/>
  <c r="AL8" i="31" s="1"/>
  <c r="AI26" i="31"/>
  <c r="AJ26" i="31"/>
  <c r="AK26" i="31"/>
  <c r="AE26" i="31"/>
  <c r="AI10" i="31"/>
  <c r="AH11" i="31"/>
  <c r="AG14" i="31"/>
  <c r="AF15" i="31"/>
  <c r="AA7" i="31"/>
  <c r="AD7" i="31"/>
  <c r="AL7" i="31" s="1"/>
  <c r="AJ25" i="31"/>
  <c r="AK25" i="31"/>
  <c r="AD26" i="31"/>
  <c r="AL26" i="31" s="1"/>
  <c r="AH27" i="31"/>
  <c r="AD27" i="31"/>
  <c r="AL27" i="31" s="1"/>
  <c r="AE21" i="31"/>
  <c r="AH29" i="31"/>
  <c r="AF14" i="31"/>
  <c r="AI24" i="31"/>
  <c r="AK24" i="31"/>
  <c r="AJ24" i="31"/>
  <c r="AH24" i="31"/>
  <c r="AD24" i="31"/>
  <c r="AL24" i="31" s="1"/>
  <c r="AH26" i="31"/>
  <c r="AH10" i="31"/>
  <c r="AI8" i="31"/>
  <c r="AE24" i="31"/>
  <c r="AI9" i="31"/>
  <c r="AH9" i="31"/>
  <c r="AG12" i="31"/>
  <c r="AF13" i="31"/>
  <c r="AE14" i="31"/>
  <c r="AF17" i="31"/>
  <c r="AI23" i="31"/>
  <c r="AJ23" i="31"/>
  <c r="AK23" i="31"/>
  <c r="AF20" i="31"/>
  <c r="AG21" i="31"/>
  <c r="AK9" i="31"/>
  <c r="AK12" i="31"/>
  <c r="AD24" i="30"/>
  <c r="AL24" i="30" s="1"/>
  <c r="AA24" i="30"/>
  <c r="AK33" i="30"/>
  <c r="AJ24" i="30"/>
  <c r="AE33" i="30"/>
  <c r="AD25" i="30"/>
  <c r="AL25" i="30" s="1"/>
  <c r="AA25" i="30"/>
  <c r="AJ25" i="30"/>
  <c r="AF28" i="30"/>
  <c r="AK16" i="30"/>
  <c r="AD23" i="30"/>
  <c r="AL23" i="30" s="1"/>
  <c r="AA23" i="30"/>
  <c r="AJ23" i="30"/>
  <c r="AI25" i="30"/>
  <c r="AE27" i="30"/>
  <c r="AE28" i="30"/>
  <c r="AF17" i="30"/>
  <c r="AD22" i="30"/>
  <c r="AL22" i="30" s="1"/>
  <c r="AA22" i="30"/>
  <c r="C75" i="30"/>
  <c r="C74" i="30"/>
  <c r="C73" i="30"/>
  <c r="C72" i="30"/>
  <c r="D86" i="30" s="1"/>
  <c r="C71" i="30"/>
  <c r="C70" i="30"/>
  <c r="C69" i="30"/>
  <c r="AD33" i="30"/>
  <c r="AL33" i="30" s="1"/>
  <c r="AA33" i="30"/>
  <c r="AK30" i="30"/>
  <c r="AJ33" i="30"/>
  <c r="AH20" i="30"/>
  <c r="AI23" i="30"/>
  <c r="AE23" i="30"/>
  <c r="AE24" i="30"/>
  <c r="AK20" i="30"/>
  <c r="AF25" i="30"/>
  <c r="AD32" i="30"/>
  <c r="AL32" i="30" s="1"/>
  <c r="AA32" i="30"/>
  <c r="AH16" i="30"/>
  <c r="AJ32" i="30"/>
  <c r="AI22" i="30"/>
  <c r="AK24" i="30"/>
  <c r="AE22" i="30"/>
  <c r="AG32" i="30"/>
  <c r="AJ22" i="30"/>
  <c r="AE25" i="30"/>
  <c r="AF24" i="30"/>
  <c r="AD31" i="30"/>
  <c r="AL31" i="30" s="1"/>
  <c r="AA31" i="30"/>
  <c r="AE16" i="30"/>
  <c r="AJ31" i="30"/>
  <c r="AI33" i="30"/>
  <c r="AE31" i="30"/>
  <c r="AK22" i="30"/>
  <c r="AD30" i="30"/>
  <c r="AL30" i="30" s="1"/>
  <c r="AA30" i="30"/>
  <c r="AJ30" i="30"/>
  <c r="AG20" i="30"/>
  <c r="AF22" i="30"/>
  <c r="AD29" i="30"/>
  <c r="AL29" i="30" s="1"/>
  <c r="AA29" i="30"/>
  <c r="AJ20" i="30"/>
  <c r="AJ29" i="30"/>
  <c r="AA16" i="30"/>
  <c r="AD16" i="30"/>
  <c r="AL16" i="30" s="1"/>
  <c r="AI31" i="30"/>
  <c r="AH29" i="30"/>
  <c r="AG27" i="30"/>
  <c r="AH30" i="30"/>
  <c r="AH32" i="30"/>
  <c r="AJ28" i="30"/>
  <c r="AD20" i="30"/>
  <c r="AL20" i="30" s="1"/>
  <c r="AA20" i="30"/>
  <c r="AD28" i="30"/>
  <c r="AL28" i="30" s="1"/>
  <c r="AA28" i="30"/>
  <c r="AH28" i="30"/>
  <c r="AK25" i="30"/>
  <c r="AD27" i="30"/>
  <c r="AL27" i="30" s="1"/>
  <c r="AA27" i="30"/>
  <c r="AJ27" i="30"/>
  <c r="AD17" i="30"/>
  <c r="AL17" i="30" s="1"/>
  <c r="AA17" i="30"/>
  <c r="AK17" i="30"/>
  <c r="AH17" i="30"/>
  <c r="AH25" i="30"/>
  <c r="AG28" i="30"/>
  <c r="AF31" i="30"/>
  <c r="AD26" i="30"/>
  <c r="AL26" i="30" s="1"/>
  <c r="AA26" i="30"/>
  <c r="AG17" i="30"/>
  <c r="AJ26" i="30"/>
  <c r="AI28" i="30"/>
  <c r="AH23" i="30"/>
  <c r="AH33" i="30"/>
  <c r="AH24" i="30"/>
  <c r="AG26" i="30"/>
  <c r="AF20" i="30"/>
  <c r="AH20" i="29"/>
  <c r="AI22" i="29"/>
  <c r="AD20" i="29"/>
  <c r="AA20" i="29"/>
  <c r="AG19" i="29"/>
  <c r="AK22" i="29"/>
  <c r="AK20" i="29"/>
  <c r="AH26" i="29"/>
  <c r="AF19" i="29"/>
  <c r="AA23" i="29"/>
  <c r="AD23" i="29"/>
  <c r="AL23" i="29" s="1"/>
  <c r="AD18" i="29"/>
  <c r="AA18" i="29"/>
  <c r="AG22" i="29"/>
  <c r="AH33" i="29"/>
  <c r="AE20" i="29"/>
  <c r="C72" i="29"/>
  <c r="D86" i="29" s="1"/>
  <c r="AH28" i="29"/>
  <c r="AI26" i="29"/>
  <c r="AE22" i="29"/>
  <c r="AI33" i="29"/>
  <c r="C69" i="29"/>
  <c r="AI28" i="29"/>
  <c r="AK26" i="29"/>
  <c r="AH19" i="29"/>
  <c r="AE33" i="29"/>
  <c r="AH18" i="29"/>
  <c r="AK33" i="29"/>
  <c r="AA22" i="29"/>
  <c r="AD22" i="29"/>
  <c r="AL22" i="29" s="1"/>
  <c r="AK28" i="29"/>
  <c r="AK27" i="29"/>
  <c r="AG26" i="29"/>
  <c r="AJ19" i="29"/>
  <c r="AG18" i="29"/>
  <c r="AG33" i="29"/>
  <c r="AA28" i="29"/>
  <c r="AD28" i="29"/>
  <c r="AL28" i="29" s="1"/>
  <c r="AG28" i="29"/>
  <c r="AA24" i="29"/>
  <c r="AD24" i="29"/>
  <c r="AL24" i="29" s="1"/>
  <c r="AA19" i="29"/>
  <c r="AD19" i="29"/>
  <c r="AA33" i="29"/>
  <c r="AD33" i="29"/>
  <c r="AL33" i="29" s="1"/>
  <c r="AF25" i="29"/>
  <c r="C75" i="29"/>
  <c r="C74" i="29"/>
  <c r="C73" i="29"/>
  <c r="AA26" i="29"/>
  <c r="AD26" i="29"/>
  <c r="AL26" i="29" s="1"/>
  <c r="AE24" i="29"/>
  <c r="AE23" i="29"/>
  <c r="AF33" i="29"/>
  <c r="AH24" i="29"/>
  <c r="AK18" i="29"/>
  <c r="AJ28" i="29"/>
  <c r="AF23" i="29"/>
  <c r="AF26" i="29"/>
  <c r="AJ22" i="29"/>
  <c r="AF22" i="29"/>
  <c r="AI24" i="29"/>
  <c r="AH23" i="29"/>
  <c r="AD27" i="29"/>
  <c r="AL27" i="29" s="1"/>
  <c r="AK19" i="29"/>
  <c r="AF28" i="29"/>
  <c r="AF24" i="29"/>
  <c r="AJ18" i="29"/>
  <c r="AK24" i="29"/>
  <c r="AI23" i="29"/>
  <c r="AF20" i="29"/>
  <c r="AJ23" i="29"/>
  <c r="AH25" i="29"/>
  <c r="AG24" i="29"/>
  <c r="AK23" i="29"/>
  <c r="AG20" i="29"/>
  <c r="AA23" i="28"/>
  <c r="AD23" i="28"/>
  <c r="AL23" i="28" s="1"/>
  <c r="AK23" i="28"/>
  <c r="AF29" i="28"/>
  <c r="AF23" i="28"/>
  <c r="AE29" i="28"/>
  <c r="AJ32" i="28"/>
  <c r="AG29" i="28"/>
  <c r="AF22" i="28"/>
  <c r="C72" i="28"/>
  <c r="D86" i="28" s="1"/>
  <c r="AG23" i="28"/>
  <c r="AA28" i="28"/>
  <c r="AD28" i="28"/>
  <c r="AL28" i="28" s="1"/>
  <c r="AH28" i="28"/>
  <c r="AE23" i="28"/>
  <c r="AH26" i="28"/>
  <c r="AI28" i="28"/>
  <c r="AF19" i="28"/>
  <c r="AG20" i="28"/>
  <c r="AI26" i="28"/>
  <c r="AE28" i="28"/>
  <c r="AA27" i="28"/>
  <c r="AD27" i="28"/>
  <c r="AL27" i="28" s="1"/>
  <c r="AJ23" i="28"/>
  <c r="AK28" i="28"/>
  <c r="AK26" i="28"/>
  <c r="AA29" i="28"/>
  <c r="AD29" i="28"/>
  <c r="AL29" i="28" s="1"/>
  <c r="AF28" i="28"/>
  <c r="AI32" i="28"/>
  <c r="AH25" i="28"/>
  <c r="AF26" i="28"/>
  <c r="AF18" i="28"/>
  <c r="AH27" i="28"/>
  <c r="AG28" i="28"/>
  <c r="AE22" i="28"/>
  <c r="AK32" i="28"/>
  <c r="AJ19" i="28"/>
  <c r="AK20" i="28"/>
  <c r="AI25" i="28"/>
  <c r="AG26" i="28"/>
  <c r="C75" i="28"/>
  <c r="AG18" i="28"/>
  <c r="AI27" i="28"/>
  <c r="AF32" i="28"/>
  <c r="AA19" i="28"/>
  <c r="AG19" i="28"/>
  <c r="AD19" i="28"/>
  <c r="AH20" i="28"/>
  <c r="AD20" i="28"/>
  <c r="AA20" i="28"/>
  <c r="AK25" i="28"/>
  <c r="C74" i="28"/>
  <c r="AD25" i="28"/>
  <c r="AL25" i="28" s="1"/>
  <c r="AE18" i="28"/>
  <c r="AF27" i="28"/>
  <c r="AH18" i="28"/>
  <c r="C69" i="28"/>
  <c r="AE25" i="28"/>
  <c r="AG25" i="28"/>
  <c r="AH23" i="28"/>
  <c r="AE27" i="28"/>
  <c r="AD18" i="28"/>
  <c r="AA26" i="28"/>
  <c r="AD26" i="28"/>
  <c r="AL26" i="28" s="1"/>
  <c r="AA32" i="28"/>
  <c r="AD32" i="28"/>
  <c r="AL32" i="28" s="1"/>
  <c r="AK18" i="28"/>
  <c r="AI29" i="27"/>
  <c r="AH26" i="27"/>
  <c r="AK22" i="27"/>
  <c r="AD27" i="27"/>
  <c r="AL27" i="27" s="1"/>
  <c r="AD31" i="27"/>
  <c r="AL31" i="27" s="1"/>
  <c r="AI24" i="27"/>
  <c r="AD24" i="27"/>
  <c r="AL24" i="27" s="1"/>
  <c r="AH18" i="27"/>
  <c r="AE30" i="27"/>
  <c r="AG24" i="27"/>
  <c r="AH29" i="27"/>
  <c r="AJ33" i="27"/>
  <c r="AG33" i="27"/>
  <c r="AD16" i="27"/>
  <c r="AJ16" i="27"/>
  <c r="AA16" i="27"/>
  <c r="AI22" i="27"/>
  <c r="AE17" i="27"/>
  <c r="AA19" i="27"/>
  <c r="AD19" i="27"/>
  <c r="AK23" i="27"/>
  <c r="AK31" i="27"/>
  <c r="AK16" i="27"/>
  <c r="AH24" i="27"/>
  <c r="AD17" i="27"/>
  <c r="AK17" i="27"/>
  <c r="AA17" i="27"/>
  <c r="AI33" i="27"/>
  <c r="AH22" i="27"/>
  <c r="AF17" i="27"/>
  <c r="AK26" i="27"/>
  <c r="AK19" i="27"/>
  <c r="AD33" i="27"/>
  <c r="AL33" i="27" s="1"/>
  <c r="AE22" i="27"/>
  <c r="AE29" i="27"/>
  <c r="AF24" i="27"/>
  <c r="AJ28" i="27"/>
  <c r="AG28" i="27"/>
  <c r="AI28" i="27"/>
  <c r="AJ29" i="27"/>
  <c r="AG29" i="27"/>
  <c r="AF29" i="27"/>
  <c r="AD29" i="27"/>
  <c r="AL29" i="27" s="1"/>
  <c r="AJ31" i="27"/>
  <c r="AF31" i="27"/>
  <c r="AA18" i="27"/>
  <c r="AD18" i="27"/>
  <c r="AI31" i="27"/>
  <c r="AH32" i="27"/>
  <c r="AD22" i="27"/>
  <c r="AL22" i="27" s="1"/>
  <c r="AF16" i="27"/>
  <c r="AG16" i="27"/>
  <c r="AK27" i="27"/>
  <c r="AF27" i="27"/>
  <c r="AD32" i="27"/>
  <c r="AL32" i="27" s="1"/>
  <c r="C73" i="27"/>
  <c r="C72" i="27"/>
  <c r="D86" i="27" s="1"/>
  <c r="C71" i="27"/>
  <c r="C69" i="27"/>
  <c r="C70" i="27"/>
  <c r="C75" i="27"/>
  <c r="C74" i="27"/>
  <c r="AE18" i="27"/>
  <c r="AG30" i="27"/>
  <c r="AJ26" i="27"/>
  <c r="AG26" i="27"/>
  <c r="AF26" i="27"/>
  <c r="AI27" i="27"/>
  <c r="AH28" i="27"/>
  <c r="AE28" i="27"/>
  <c r="AD28" i="27"/>
  <c r="AL28" i="27" s="1"/>
  <c r="AE24" i="27"/>
  <c r="AE31" i="27"/>
  <c r="AF22" i="27"/>
  <c r="AJ25" i="27"/>
  <c r="AF25" i="27"/>
  <c r="AI26" i="27"/>
  <c r="AH27" i="27"/>
  <c r="AE27" i="27"/>
  <c r="AK28" i="27"/>
  <c r="AE33" i="27"/>
  <c r="AD23" i="27"/>
  <c r="AL23" i="27" s="1"/>
  <c r="AK32" i="27"/>
  <c r="AG23" i="27"/>
  <c r="AF28" i="27"/>
  <c r="AF9" i="4"/>
  <c r="AF11" i="4"/>
  <c r="AF13" i="4"/>
  <c r="E22" i="4"/>
  <c r="AE26" i="4"/>
  <c r="E16" i="4"/>
  <c r="AD21" i="4"/>
  <c r="AL21" i="4" s="1"/>
  <c r="AA21" i="4"/>
  <c r="AJ21" i="4"/>
  <c r="E33" i="4"/>
  <c r="AH12" i="4"/>
  <c r="AH14" i="4"/>
  <c r="E17" i="4"/>
  <c r="E77" i="4"/>
  <c r="E15" i="4"/>
  <c r="E13" i="4"/>
  <c r="E12" i="4"/>
  <c r="E11" i="4"/>
  <c r="E10" i="4"/>
  <c r="E9" i="4"/>
  <c r="E19" i="4"/>
  <c r="E20" i="4"/>
  <c r="E21" i="4"/>
  <c r="AH10" i="4"/>
  <c r="AI14" i="4"/>
  <c r="AE10" i="4"/>
  <c r="AI10" i="4"/>
  <c r="U16" i="4"/>
  <c r="E30" i="4"/>
  <c r="D96" i="4" s="1"/>
  <c r="B82" i="4"/>
  <c r="AE12" i="4"/>
  <c r="AE14" i="4"/>
  <c r="AK15" i="4"/>
  <c r="V16" i="4"/>
  <c r="S19" i="4"/>
  <c r="Z19" i="4"/>
  <c r="Y19" i="4"/>
  <c r="AJ19" i="4" s="1"/>
  <c r="W19" i="4"/>
  <c r="V19" i="4"/>
  <c r="U19" i="4"/>
  <c r="T19" i="4"/>
  <c r="AA23" i="4"/>
  <c r="E29" i="4"/>
  <c r="B81" i="4"/>
  <c r="AF10" i="4"/>
  <c r="AF12" i="4"/>
  <c r="AF14" i="4"/>
  <c r="W16" i="4"/>
  <c r="E18" i="4"/>
  <c r="AA22" i="4"/>
  <c r="E28" i="4"/>
  <c r="T20" i="4"/>
  <c r="Z20" i="4"/>
  <c r="X20" i="4"/>
  <c r="W20" i="4"/>
  <c r="V20" i="4"/>
  <c r="U20" i="4"/>
  <c r="E83" i="4"/>
  <c r="X16" i="4"/>
  <c r="H81" i="4"/>
  <c r="E81" i="4"/>
  <c r="T16" i="4"/>
  <c r="S16" i="4"/>
  <c r="H83" i="4"/>
  <c r="AD10" i="4"/>
  <c r="AL10" i="4" s="1"/>
  <c r="AD12" i="4"/>
  <c r="AL12" i="4" s="1"/>
  <c r="AD14" i="4"/>
  <c r="AL14" i="4" s="1"/>
  <c r="S20" i="4"/>
  <c r="AJ20" i="4" s="1"/>
  <c r="Y16" i="4"/>
  <c r="X19" i="4"/>
  <c r="E27" i="4"/>
  <c r="AA33" i="4"/>
  <c r="H82" i="4"/>
  <c r="Z16" i="4"/>
  <c r="Z18" i="4"/>
  <c r="AK18" i="4" s="1"/>
  <c r="X18" i="4"/>
  <c r="V18" i="4"/>
  <c r="AG18" i="4" s="1"/>
  <c r="U18" i="4"/>
  <c r="T18" i="4"/>
  <c r="S18" i="4"/>
  <c r="AJ18" i="4" s="1"/>
  <c r="E26" i="4"/>
  <c r="AA32" i="4"/>
  <c r="B83" i="4"/>
  <c r="AD23" i="4"/>
  <c r="AL23" i="4" s="1"/>
  <c r="AH9" i="4"/>
  <c r="AH11" i="4"/>
  <c r="AH13" i="4"/>
  <c r="AH18" i="4"/>
  <c r="AF21" i="4"/>
  <c r="E25" i="4"/>
  <c r="AA31" i="4"/>
  <c r="E24" i="4"/>
  <c r="E14" i="4"/>
  <c r="E8" i="4"/>
  <c r="E23" i="4"/>
  <c r="D95" i="4" s="1"/>
  <c r="AD26" i="4"/>
  <c r="AL26" i="4" s="1"/>
  <c r="AF15" i="4"/>
  <c r="W22" i="4"/>
  <c r="W23" i="4"/>
  <c r="AH23" i="4" s="1"/>
  <c r="W24" i="4"/>
  <c r="W25" i="4"/>
  <c r="W26" i="4"/>
  <c r="W27" i="4"/>
  <c r="W28" i="4"/>
  <c r="W29" i="4"/>
  <c r="W30" i="4"/>
  <c r="W31" i="4"/>
  <c r="W32" i="4"/>
  <c r="W33" i="4"/>
  <c r="AH33" i="4" s="1"/>
  <c r="S17" i="4"/>
  <c r="AG17" i="4" s="1"/>
  <c r="X22" i="4"/>
  <c r="X23" i="4"/>
  <c r="X24" i="4"/>
  <c r="X25" i="4"/>
  <c r="X26" i="4"/>
  <c r="X27" i="4"/>
  <c r="X28" i="4"/>
  <c r="X29" i="4"/>
  <c r="X30" i="4"/>
  <c r="X31" i="4"/>
  <c r="X32" i="4"/>
  <c r="X33" i="4"/>
  <c r="Y22" i="4"/>
  <c r="AJ22" i="4" s="1"/>
  <c r="Y23" i="4"/>
  <c r="AJ23" i="4" s="1"/>
  <c r="Y24" i="4"/>
  <c r="AJ24" i="4" s="1"/>
  <c r="Y25" i="4"/>
  <c r="AJ25" i="4" s="1"/>
  <c r="Y26" i="4"/>
  <c r="Y27" i="4"/>
  <c r="Y28" i="4"/>
  <c r="AD28" i="4" s="1"/>
  <c r="AL28" i="4" s="1"/>
  <c r="Y29" i="4"/>
  <c r="AJ29" i="4" s="1"/>
  <c r="Y30" i="4"/>
  <c r="AE30" i="4" s="1"/>
  <c r="Y31" i="4"/>
  <c r="Y32" i="4"/>
  <c r="AF32" i="4" s="1"/>
  <c r="Y33" i="4"/>
  <c r="AJ33" i="4" s="1"/>
  <c r="U17" i="4"/>
  <c r="Z22" i="4"/>
  <c r="Z23" i="4"/>
  <c r="Z24" i="4"/>
  <c r="Z25" i="4"/>
  <c r="Z26" i="4"/>
  <c r="Z27" i="4"/>
  <c r="Z28" i="4"/>
  <c r="AK28" i="4" s="1"/>
  <c r="Z29" i="4"/>
  <c r="Z30" i="4"/>
  <c r="AK30" i="4" s="1"/>
  <c r="Z31" i="4"/>
  <c r="AK31" i="4" s="1"/>
  <c r="Z32" i="4"/>
  <c r="Z33" i="4"/>
  <c r="AF31" i="3"/>
  <c r="AG31" i="3"/>
  <c r="AJ31" i="3"/>
  <c r="AD33" i="3"/>
  <c r="AL33" i="3" s="1"/>
  <c r="AJ20" i="3"/>
  <c r="AD31" i="3"/>
  <c r="AL31" i="3" s="1"/>
  <c r="AA20" i="3"/>
  <c r="AD20" i="3"/>
  <c r="AL20" i="3" s="1"/>
  <c r="AE20" i="3"/>
  <c r="AK20" i="3"/>
  <c r="AH31" i="3"/>
  <c r="AK33" i="3"/>
  <c r="AF33" i="3"/>
  <c r="AG33" i="3"/>
  <c r="AI33" i="3"/>
  <c r="AJ33" i="3"/>
  <c r="C72" i="3"/>
  <c r="D86" i="3" s="1"/>
  <c r="C73" i="3"/>
  <c r="C74" i="3"/>
  <c r="C75" i="3"/>
  <c r="AK32" i="3"/>
  <c r="AG32" i="3"/>
  <c r="AF32" i="3"/>
  <c r="AI32" i="3"/>
  <c r="AJ32" i="3"/>
  <c r="AG19" i="3"/>
  <c r="AK31" i="3"/>
  <c r="AH19" i="3"/>
  <c r="W21" i="3"/>
  <c r="V20" i="3"/>
  <c r="AG20" i="3" s="1"/>
  <c r="U19" i="3"/>
  <c r="AF19" i="3" s="1"/>
  <c r="S17" i="3"/>
  <c r="AD15" i="3"/>
  <c r="AL15" i="3" s="1"/>
  <c r="AD14" i="3"/>
  <c r="AL14" i="3" s="1"/>
  <c r="AD13" i="3"/>
  <c r="AL13" i="3" s="1"/>
  <c r="AD12" i="3"/>
  <c r="AL12" i="3" s="1"/>
  <c r="AD11" i="3"/>
  <c r="AL11" i="3" s="1"/>
  <c r="AD10" i="3"/>
  <c r="AL10" i="3" s="1"/>
  <c r="AD9" i="3"/>
  <c r="AL9" i="3" s="1"/>
  <c r="AD8" i="3"/>
  <c r="AL8" i="3" s="1"/>
  <c r="AD7" i="3"/>
  <c r="AL7" i="3" s="1"/>
  <c r="H83" i="3"/>
  <c r="AJ30" i="3"/>
  <c r="AJ29" i="3"/>
  <c r="AJ28" i="3"/>
  <c r="AJ27" i="3"/>
  <c r="AJ26" i="3"/>
  <c r="AJ25" i="3"/>
  <c r="AJ24" i="3"/>
  <c r="AJ23" i="3"/>
  <c r="AJ22" i="3"/>
  <c r="V21" i="3"/>
  <c r="U20" i="3"/>
  <c r="AF20" i="3" s="1"/>
  <c r="T19" i="3"/>
  <c r="AE19" i="3" s="1"/>
  <c r="S18" i="3"/>
  <c r="AG18" i="3" s="1"/>
  <c r="AD16" i="3"/>
  <c r="AL16" i="3" s="1"/>
  <c r="AI30" i="3"/>
  <c r="AI26" i="3"/>
  <c r="AI24" i="3"/>
  <c r="AI22" i="3"/>
  <c r="S19" i="3"/>
  <c r="AI29" i="3"/>
  <c r="AI28" i="3"/>
  <c r="AI27" i="3"/>
  <c r="AI25" i="3"/>
  <c r="AI23" i="3"/>
  <c r="U21" i="3"/>
  <c r="AF21" i="3" s="1"/>
  <c r="B83" i="3"/>
  <c r="AA16" i="3"/>
  <c r="E16" i="3"/>
  <c r="C71" i="3" s="1"/>
  <c r="Z15" i="3"/>
  <c r="AK15" i="3" s="1"/>
  <c r="Z14" i="3"/>
  <c r="AK14" i="3" s="1"/>
  <c r="Z13" i="3"/>
  <c r="AK13" i="3" s="1"/>
  <c r="Z12" i="3"/>
  <c r="AK12" i="3" s="1"/>
  <c r="Z11" i="3"/>
  <c r="AK11" i="3" s="1"/>
  <c r="Z10" i="3"/>
  <c r="AK10" i="3" s="1"/>
  <c r="Z9" i="3"/>
  <c r="AK9" i="3" s="1"/>
  <c r="Z8" i="3"/>
  <c r="AK8" i="3" s="1"/>
  <c r="Z7" i="3"/>
  <c r="AK7" i="3" s="1"/>
  <c r="AG29" i="3"/>
  <c r="AG27" i="3"/>
  <c r="AG23" i="3"/>
  <c r="AG22" i="3"/>
  <c r="AG24" i="3"/>
  <c r="AF30" i="3"/>
  <c r="AF28" i="3"/>
  <c r="AF26" i="3"/>
  <c r="AF25" i="3"/>
  <c r="Z17" i="3"/>
  <c r="X15" i="3"/>
  <c r="X14" i="3"/>
  <c r="AI14" i="3" s="1"/>
  <c r="X13" i="3"/>
  <c r="AI13" i="3" s="1"/>
  <c r="X12" i="3"/>
  <c r="AI12" i="3" s="1"/>
  <c r="X11" i="3"/>
  <c r="AI11" i="3" s="1"/>
  <c r="X10" i="3"/>
  <c r="AI10" i="3" s="1"/>
  <c r="X9" i="3"/>
  <c r="AI9" i="3" s="1"/>
  <c r="X8" i="3"/>
  <c r="AI8" i="3" s="1"/>
  <c r="X7" i="3"/>
  <c r="AI7" i="3" s="1"/>
  <c r="H81" i="3"/>
  <c r="Z19" i="3"/>
  <c r="AK19" i="3" s="1"/>
  <c r="AJ16" i="3"/>
  <c r="X19" i="3"/>
  <c r="D32" i="2"/>
  <c r="D18" i="2"/>
  <c r="E44" i="2"/>
  <c r="H53" i="2"/>
  <c r="G49" i="2"/>
  <c r="G45" i="2"/>
  <c r="E42" i="2"/>
  <c r="G38" i="2"/>
  <c r="C48" i="2"/>
  <c r="S49" i="2"/>
  <c r="E47" i="2"/>
  <c r="J40" i="2"/>
  <c r="G55" i="2"/>
  <c r="T44" i="2"/>
  <c r="D13" i="2"/>
  <c r="C45" i="2"/>
  <c r="J43" i="2"/>
  <c r="C40" i="2"/>
  <c r="T47" i="2"/>
  <c r="J51" i="2"/>
  <c r="E40" i="2"/>
  <c r="C43" i="2"/>
  <c r="G53" i="2"/>
  <c r="H51" i="2"/>
  <c r="E39" i="2"/>
  <c r="H47" i="2"/>
  <c r="D30" i="2"/>
  <c r="D17" i="2"/>
  <c r="C39" i="2"/>
  <c r="G47" i="2"/>
  <c r="S40" i="2"/>
  <c r="C42" i="2"/>
  <c r="U45" i="2"/>
  <c r="E56" i="2"/>
  <c r="E53" i="2"/>
  <c r="C47" i="2"/>
  <c r="S42" i="2"/>
  <c r="J56" i="2"/>
  <c r="U49" i="2"/>
  <c r="G40" i="2"/>
  <c r="J42" i="2"/>
  <c r="S47" i="2"/>
  <c r="D12" i="2"/>
  <c r="U52" i="2"/>
  <c r="H43" i="2"/>
  <c r="D11" i="2"/>
  <c r="T51" i="2"/>
  <c r="H48" i="2"/>
  <c r="S52" i="2"/>
  <c r="G51" i="2"/>
  <c r="E55" i="2"/>
  <c r="U53" i="2"/>
  <c r="H44" i="2"/>
  <c r="D29" i="2"/>
  <c r="D16" i="2"/>
  <c r="T49" i="2"/>
  <c r="H42" i="2"/>
  <c r="U48" i="2"/>
  <c r="J49" i="2"/>
  <c r="U40" i="2"/>
  <c r="H45" i="2"/>
  <c r="U56" i="2"/>
  <c r="T45" i="2"/>
  <c r="E48" i="2"/>
  <c r="U44" i="2"/>
  <c r="H52" i="2"/>
  <c r="D10" i="2"/>
  <c r="D28" i="2"/>
  <c r="D14" i="2"/>
  <c r="U47" i="2"/>
  <c r="J55" i="2"/>
  <c r="S43" i="2"/>
  <c r="U55" i="2"/>
  <c r="J47" i="2"/>
  <c r="C56" i="2"/>
  <c r="H38" i="2"/>
  <c r="T38" i="2"/>
  <c r="G44" i="2"/>
  <c r="J45" i="2"/>
  <c r="E49" i="2"/>
  <c r="G42" i="2"/>
  <c r="S55" i="2"/>
  <c r="H55" i="2"/>
  <c r="D23" i="2"/>
  <c r="T53" i="2"/>
  <c r="J52" i="2"/>
  <c r="H56" i="2"/>
  <c r="T55" i="2"/>
  <c r="J48" i="2"/>
  <c r="D26" i="2"/>
  <c r="J38" i="2"/>
  <c r="T43" i="2"/>
  <c r="G43" i="2"/>
  <c r="D25" i="2"/>
  <c r="U51" i="2"/>
  <c r="T40" i="2"/>
  <c r="S38" i="2"/>
  <c r="D24" i="2"/>
  <c r="E51" i="2"/>
  <c r="U43" i="2"/>
  <c r="E45" i="2"/>
  <c r="D22" i="2"/>
  <c r="D9" i="2"/>
  <c r="H39" i="2"/>
  <c r="S45" i="2"/>
  <c r="C55" i="2"/>
  <c r="T48" i="2"/>
  <c r="G56" i="2"/>
  <c r="G52" i="2"/>
  <c r="H40" i="2"/>
  <c r="H49" i="2"/>
  <c r="S51" i="2"/>
  <c r="D21" i="2"/>
  <c r="D8" i="2"/>
  <c r="J44" i="2"/>
  <c r="T42" i="2"/>
  <c r="J39" i="2"/>
  <c r="G48" i="2"/>
  <c r="S56" i="2"/>
  <c r="T39" i="2"/>
  <c r="C38" i="2"/>
  <c r="E52" i="2"/>
  <c r="E43" i="2"/>
  <c r="D34" i="2"/>
  <c r="D20" i="2"/>
  <c r="J53" i="2"/>
  <c r="U39" i="2"/>
  <c r="E38" i="2"/>
  <c r="C44" i="2"/>
  <c r="S44" i="2"/>
  <c r="U42" i="2"/>
  <c r="G39" i="2"/>
  <c r="T52" i="2"/>
  <c r="S39" i="2"/>
  <c r="S48" i="2"/>
  <c r="D33" i="2"/>
  <c r="D19" i="2"/>
  <c r="S53" i="2"/>
  <c r="U38" i="2"/>
  <c r="T56" i="2"/>
  <c r="D35" i="2" l="1"/>
  <c r="D60" i="2"/>
  <c r="AH20" i="4"/>
  <c r="AL18" i="35"/>
  <c r="AG14" i="4"/>
  <c r="AA14" i="4"/>
  <c r="AE7" i="4"/>
  <c r="AG7" i="4"/>
  <c r="AJ14" i="4"/>
  <c r="AE20" i="4"/>
  <c r="AL19" i="27"/>
  <c r="AL19" i="31"/>
  <c r="AI7" i="4"/>
  <c r="AG21" i="3"/>
  <c r="AG27" i="4"/>
  <c r="AD27" i="4"/>
  <c r="AL27" i="4" s="1"/>
  <c r="AK16" i="4"/>
  <c r="AL18" i="28"/>
  <c r="AL19" i="29"/>
  <c r="AD7" i="4"/>
  <c r="AL7" i="4" s="1"/>
  <c r="AH7" i="4"/>
  <c r="AD21" i="3"/>
  <c r="AL21" i="3" s="1"/>
  <c r="AA21" i="3"/>
  <c r="AK27" i="4"/>
  <c r="AH27" i="4"/>
  <c r="AK24" i="4"/>
  <c r="AH26" i="4"/>
  <c r="AL20" i="27"/>
  <c r="AE31" i="3"/>
  <c r="AG16" i="3"/>
  <c r="AF16" i="3"/>
  <c r="AH21" i="3"/>
  <c r="AL19" i="28"/>
  <c r="AK21" i="3"/>
  <c r="AH30" i="4"/>
  <c r="AK20" i="4"/>
  <c r="AH24" i="4"/>
  <c r="AF24" i="4"/>
  <c r="AL20" i="29"/>
  <c r="AL15" i="32"/>
  <c r="AG10" i="4"/>
  <c r="AK33" i="4"/>
  <c r="AF17" i="4"/>
  <c r="AI22" i="4"/>
  <c r="AG16" i="4"/>
  <c r="AF29" i="4"/>
  <c r="AE21" i="3"/>
  <c r="AK7" i="4"/>
  <c r="AD33" i="4"/>
  <c r="AL33" i="4" s="1"/>
  <c r="AF20" i="4"/>
  <c r="AJ21" i="3"/>
  <c r="AK14" i="4"/>
  <c r="AK12" i="4"/>
  <c r="AK16" i="3"/>
  <c r="AL14" i="34"/>
  <c r="AL21" i="34"/>
  <c r="H61" i="2"/>
  <c r="J58" i="2"/>
  <c r="J59" i="2" s="1"/>
  <c r="H58" i="2"/>
  <c r="H59" i="2" s="1"/>
  <c r="C58" i="2"/>
  <c r="C59" i="2" s="1"/>
  <c r="U66" i="2"/>
  <c r="G66" i="2"/>
  <c r="T66" i="2"/>
  <c r="J62" i="2"/>
  <c r="J67" i="2"/>
  <c r="H62" i="2"/>
  <c r="H67" i="2"/>
  <c r="C67" i="2"/>
  <c r="C62" i="2"/>
  <c r="E65" i="2"/>
  <c r="S65" i="2"/>
  <c r="U61" i="2"/>
  <c r="G61" i="2"/>
  <c r="T61" i="2"/>
  <c r="U58" i="2"/>
  <c r="U60" i="2" s="1"/>
  <c r="E58" i="2"/>
  <c r="E59" i="2" s="1"/>
  <c r="U67" i="2"/>
  <c r="U62" i="2"/>
  <c r="H66" i="2"/>
  <c r="G58" i="2"/>
  <c r="G59" i="2" s="1"/>
  <c r="S66" i="2"/>
  <c r="T58" i="2"/>
  <c r="T60" i="2" s="1"/>
  <c r="C65" i="2"/>
  <c r="E66" i="2"/>
  <c r="G62" i="2"/>
  <c r="G67" i="2"/>
  <c r="T67" i="2"/>
  <c r="T62" i="2"/>
  <c r="J65" i="2"/>
  <c r="S61" i="2"/>
  <c r="H65" i="2"/>
  <c r="C66" i="2"/>
  <c r="E61" i="2"/>
  <c r="U65" i="2"/>
  <c r="J61" i="2"/>
  <c r="E62" i="2"/>
  <c r="E67" i="2"/>
  <c r="G65" i="2"/>
  <c r="S58" i="2"/>
  <c r="S59" i="2" s="1"/>
  <c r="J66" i="2"/>
  <c r="C61" i="2"/>
  <c r="S67" i="2"/>
  <c r="S62" i="2"/>
  <c r="T65" i="2"/>
  <c r="D59" i="2"/>
  <c r="D86" i="36"/>
  <c r="AL18" i="36"/>
  <c r="AL17" i="36"/>
  <c r="AL16" i="36"/>
  <c r="AL21" i="36"/>
  <c r="AL19" i="36"/>
  <c r="AL15" i="36"/>
  <c r="AL20" i="36"/>
  <c r="AL14" i="33"/>
  <c r="AL15" i="33"/>
  <c r="AL21" i="33"/>
  <c r="AL20" i="33"/>
  <c r="AL19" i="33"/>
  <c r="AL18" i="33"/>
  <c r="AL17" i="33"/>
  <c r="AL16" i="33"/>
  <c r="AL18" i="32"/>
  <c r="AL21" i="32"/>
  <c r="AL17" i="32"/>
  <c r="AL19" i="32"/>
  <c r="AL20" i="32"/>
  <c r="AL16" i="32"/>
  <c r="AL17" i="35"/>
  <c r="AL20" i="35"/>
  <c r="AL16" i="35"/>
  <c r="AL15" i="35"/>
  <c r="AL19" i="35"/>
  <c r="AL22" i="35"/>
  <c r="AL14" i="35"/>
  <c r="AL21" i="35"/>
  <c r="AL12" i="35"/>
  <c r="AL13" i="35"/>
  <c r="AL19" i="34"/>
  <c r="AL15" i="34"/>
  <c r="AL16" i="34"/>
  <c r="AL13" i="34"/>
  <c r="AL20" i="34"/>
  <c r="AL17" i="34"/>
  <c r="AL18" i="34"/>
  <c r="AL20" i="31"/>
  <c r="AL21" i="31"/>
  <c r="AL18" i="31"/>
  <c r="AL15" i="31"/>
  <c r="AL17" i="31"/>
  <c r="AL21" i="29"/>
  <c r="AL18" i="29"/>
  <c r="AL15" i="29"/>
  <c r="AL21" i="28"/>
  <c r="AL17" i="28"/>
  <c r="AL20" i="28"/>
  <c r="AL15" i="27"/>
  <c r="AL16" i="27"/>
  <c r="AL17" i="27"/>
  <c r="AL18" i="27"/>
  <c r="D94" i="36"/>
  <c r="D92" i="36"/>
  <c r="D90" i="36"/>
  <c r="D85" i="36"/>
  <c r="D91" i="36"/>
  <c r="D89" i="36"/>
  <c r="D94" i="35"/>
  <c r="D92" i="35"/>
  <c r="D90" i="35"/>
  <c r="D85" i="35"/>
  <c r="D91" i="35"/>
  <c r="D89" i="35"/>
  <c r="D87" i="35"/>
  <c r="D88" i="35" s="1"/>
  <c r="D94" i="34"/>
  <c r="D92" i="34"/>
  <c r="D90" i="34"/>
  <c r="D85" i="34"/>
  <c r="D91" i="34"/>
  <c r="D89" i="34"/>
  <c r="D87" i="34"/>
  <c r="D88" i="34" s="1"/>
  <c r="D94" i="33"/>
  <c r="D92" i="33"/>
  <c r="D90" i="33"/>
  <c r="D85" i="33"/>
  <c r="D91" i="33"/>
  <c r="D89" i="33"/>
  <c r="D87" i="33"/>
  <c r="D88" i="33" s="1"/>
  <c r="D94" i="32"/>
  <c r="D92" i="32"/>
  <c r="D90" i="32"/>
  <c r="D85" i="32"/>
  <c r="D91" i="32"/>
  <c r="D89" i="32"/>
  <c r="D87" i="32"/>
  <c r="D88" i="32" s="1"/>
  <c r="D94" i="31"/>
  <c r="D92" i="31"/>
  <c r="D90" i="31"/>
  <c r="D85" i="31"/>
  <c r="D85" i="28"/>
  <c r="D91" i="31"/>
  <c r="D89" i="31"/>
  <c r="D87" i="31"/>
  <c r="D88" i="31" s="1"/>
  <c r="D91" i="30"/>
  <c r="D89" i="30"/>
  <c r="D87" i="30"/>
  <c r="D88" i="30" s="1"/>
  <c r="D94" i="30"/>
  <c r="D92" i="30"/>
  <c r="D90" i="30"/>
  <c r="D85" i="30"/>
  <c r="D94" i="28"/>
  <c r="D91" i="29"/>
  <c r="D89" i="29"/>
  <c r="D87" i="29"/>
  <c r="D88" i="29" s="1"/>
  <c r="D94" i="29"/>
  <c r="D85" i="29"/>
  <c r="D90" i="29"/>
  <c r="D92" i="29"/>
  <c r="D91" i="28"/>
  <c r="D89" i="28"/>
  <c r="D87" i="28"/>
  <c r="D88" i="28" s="1"/>
  <c r="D92" i="28"/>
  <c r="D90" i="28"/>
  <c r="D90" i="27"/>
  <c r="D85" i="27"/>
  <c r="D94" i="27"/>
  <c r="D92" i="27"/>
  <c r="D91" i="27"/>
  <c r="D89" i="27"/>
  <c r="D87" i="27"/>
  <c r="D88" i="27" s="1"/>
  <c r="AK22" i="4"/>
  <c r="AI23" i="4"/>
  <c r="AA19" i="4"/>
  <c r="AD19" i="4"/>
  <c r="AL19" i="4" s="1"/>
  <c r="AE23" i="4"/>
  <c r="AG33" i="4"/>
  <c r="AK32" i="4"/>
  <c r="AI33" i="4"/>
  <c r="AD17" i="4"/>
  <c r="AL17" i="4" s="1"/>
  <c r="AE17" i="4"/>
  <c r="AJ17" i="4"/>
  <c r="AK17" i="4"/>
  <c r="AA17" i="4"/>
  <c r="AH22" i="4"/>
  <c r="AE29" i="4"/>
  <c r="AE33" i="4"/>
  <c r="C73" i="4"/>
  <c r="C72" i="4"/>
  <c r="C71" i="4"/>
  <c r="C69" i="4"/>
  <c r="C70" i="4"/>
  <c r="C75" i="4"/>
  <c r="C74" i="4"/>
  <c r="AD25" i="4"/>
  <c r="AL25" i="4" s="1"/>
  <c r="AG24" i="4"/>
  <c r="AI32" i="4"/>
  <c r="AJ31" i="4"/>
  <c r="AG31" i="4"/>
  <c r="AF31" i="4"/>
  <c r="AI31" i="4"/>
  <c r="AH32" i="4"/>
  <c r="AD16" i="4"/>
  <c r="AL16" i="4" s="1"/>
  <c r="AA16" i="4"/>
  <c r="AE32" i="4"/>
  <c r="AD22" i="4"/>
  <c r="AL22" i="4" s="1"/>
  <c r="AJ32" i="4"/>
  <c r="AG32" i="4"/>
  <c r="AD32" i="4"/>
  <c r="AL32" i="4" s="1"/>
  <c r="AG22" i="4"/>
  <c r="AK29" i="4"/>
  <c r="AJ30" i="4"/>
  <c r="AF30" i="4"/>
  <c r="AG30" i="4"/>
  <c r="AI30" i="4"/>
  <c r="AH31" i="4"/>
  <c r="AD29" i="4"/>
  <c r="AL29" i="4" s="1"/>
  <c r="AE31" i="4"/>
  <c r="AE16" i="4"/>
  <c r="AD31" i="4"/>
  <c r="AL31" i="4" s="1"/>
  <c r="AG29" i="4"/>
  <c r="AI29" i="4"/>
  <c r="AD30" i="4"/>
  <c r="AL30" i="4" s="1"/>
  <c r="AE19" i="4"/>
  <c r="AJ28" i="4"/>
  <c r="AG28" i="4"/>
  <c r="AI28" i="4"/>
  <c r="AH29" i="4"/>
  <c r="AH17" i="4"/>
  <c r="AA18" i="4"/>
  <c r="AD18" i="4"/>
  <c r="AL18" i="4" s="1"/>
  <c r="AF19" i="4"/>
  <c r="AE22" i="4"/>
  <c r="AE25" i="4"/>
  <c r="AF28" i="4"/>
  <c r="AF25" i="4"/>
  <c r="AK26" i="4"/>
  <c r="AJ27" i="4"/>
  <c r="AF27" i="4"/>
  <c r="AI27" i="4"/>
  <c r="AH28" i="4"/>
  <c r="AE27" i="4"/>
  <c r="AE18" i="4"/>
  <c r="AG19" i="4"/>
  <c r="AF16" i="4"/>
  <c r="AD24" i="4"/>
  <c r="AL24" i="4" s="1"/>
  <c r="AF33" i="4"/>
  <c r="AF23" i="4"/>
  <c r="AK25" i="4"/>
  <c r="AJ26" i="4"/>
  <c r="AF26" i="4"/>
  <c r="AI26" i="4"/>
  <c r="AE28" i="4"/>
  <c r="AF18" i="4"/>
  <c r="AJ16" i="4"/>
  <c r="AH16" i="4"/>
  <c r="AH19" i="4"/>
  <c r="AG26" i="4"/>
  <c r="AI25" i="4"/>
  <c r="AG25" i="4"/>
  <c r="AK23" i="4"/>
  <c r="AI24" i="4"/>
  <c r="AH25" i="4"/>
  <c r="AA20" i="4"/>
  <c r="AD20" i="4"/>
  <c r="AL20" i="4" s="1"/>
  <c r="AG20" i="4"/>
  <c r="AK19" i="4"/>
  <c r="AE24" i="4"/>
  <c r="AF22" i="4"/>
  <c r="AG23" i="4"/>
  <c r="AJ17" i="3"/>
  <c r="AA17" i="3"/>
  <c r="AD17" i="3"/>
  <c r="AL17" i="3" s="1"/>
  <c r="AG17" i="3"/>
  <c r="AH17" i="3"/>
  <c r="AK17" i="3"/>
  <c r="AE17" i="3"/>
  <c r="AA19" i="3"/>
  <c r="AD19" i="3"/>
  <c r="AL19" i="3" s="1"/>
  <c r="AJ19" i="3"/>
  <c r="AF17" i="3"/>
  <c r="AH18" i="3"/>
  <c r="AK18" i="3"/>
  <c r="AA18" i="3"/>
  <c r="AD18" i="3"/>
  <c r="AL18" i="3" s="1"/>
  <c r="AE18" i="3"/>
  <c r="AF18" i="3"/>
  <c r="C69" i="3"/>
  <c r="D91" i="3" s="1"/>
  <c r="C70" i="3"/>
  <c r="AJ18" i="3"/>
  <c r="T16" i="2"/>
  <c r="S25" i="2"/>
  <c r="S24" i="2"/>
  <c r="G32" i="2"/>
  <c r="T24" i="2"/>
  <c r="E19" i="2"/>
  <c r="H13" i="2"/>
  <c r="G23" i="2"/>
  <c r="J29" i="2"/>
  <c r="J24" i="2"/>
  <c r="T13" i="2"/>
  <c r="C23" i="2"/>
  <c r="C16" i="2"/>
  <c r="C24" i="2"/>
  <c r="J23" i="2"/>
  <c r="S8" i="2"/>
  <c r="J8" i="2"/>
  <c r="U14" i="2"/>
  <c r="S28" i="2"/>
  <c r="H29" i="2"/>
  <c r="S23" i="2"/>
  <c r="T21" i="2"/>
  <c r="G26" i="2"/>
  <c r="S18" i="2"/>
  <c r="T30" i="2"/>
  <c r="S11" i="2"/>
  <c r="G12" i="2"/>
  <c r="E34" i="2"/>
  <c r="T20" i="2"/>
  <c r="T34" i="2"/>
  <c r="E26" i="2"/>
  <c r="C29" i="2"/>
  <c r="G30" i="2"/>
  <c r="G9" i="2"/>
  <c r="G13" i="2"/>
  <c r="E18" i="2"/>
  <c r="H22" i="2"/>
  <c r="H14" i="2"/>
  <c r="C26" i="2"/>
  <c r="E14" i="2"/>
  <c r="H12" i="2"/>
  <c r="J32" i="2"/>
  <c r="H25" i="2"/>
  <c r="H26" i="2"/>
  <c r="S14" i="2"/>
  <c r="G10" i="2"/>
  <c r="E16" i="2"/>
  <c r="T22" i="2"/>
  <c r="S29" i="2"/>
  <c r="U10" i="2"/>
  <c r="S26" i="2"/>
  <c r="C13" i="2"/>
  <c r="H21" i="2"/>
  <c r="H23" i="2"/>
  <c r="C30" i="2"/>
  <c r="S16" i="2"/>
  <c r="G21" i="2"/>
  <c r="E22" i="2"/>
  <c r="J19" i="2"/>
  <c r="G24" i="2"/>
  <c r="T29" i="2"/>
  <c r="J12" i="2"/>
  <c r="T28" i="2"/>
  <c r="T11" i="2"/>
  <c r="E10" i="2"/>
  <c r="U22" i="2"/>
  <c r="E20" i="2"/>
  <c r="U12" i="2"/>
  <c r="U13" i="2"/>
  <c r="J30" i="2"/>
  <c r="U20" i="2"/>
  <c r="U23" i="2"/>
  <c r="E23" i="2"/>
  <c r="J21" i="2"/>
  <c r="J13" i="2"/>
  <c r="J22" i="2"/>
  <c r="T9" i="2"/>
  <c r="E25" i="2"/>
  <c r="C9" i="2"/>
  <c r="U33" i="2"/>
  <c r="U28" i="2"/>
  <c r="T8" i="2"/>
  <c r="S20" i="2"/>
  <c r="J9" i="2"/>
  <c r="U18" i="2"/>
  <c r="S32" i="2"/>
  <c r="U9" i="2"/>
  <c r="H19" i="2"/>
  <c r="H20" i="2"/>
  <c r="H18" i="2"/>
  <c r="G22" i="2"/>
  <c r="J34" i="2"/>
  <c r="H28" i="2"/>
  <c r="E29" i="2"/>
  <c r="U29" i="2"/>
  <c r="U11" i="2"/>
  <c r="G17" i="2"/>
  <c r="S17" i="2"/>
  <c r="S22" i="2"/>
  <c r="C34" i="2"/>
  <c r="E13" i="2"/>
  <c r="G28" i="2"/>
  <c r="U24" i="2"/>
  <c r="J25" i="2"/>
  <c r="C22" i="2"/>
  <c r="U25" i="2"/>
  <c r="C19" i="2"/>
  <c r="G19" i="2"/>
  <c r="T33" i="2"/>
  <c r="J10" i="2"/>
  <c r="S9" i="2"/>
  <c r="C32" i="2"/>
  <c r="G25" i="2"/>
  <c r="E30" i="2"/>
  <c r="C12" i="2"/>
  <c r="H16" i="2"/>
  <c r="G20" i="2"/>
  <c r="E32" i="2"/>
  <c r="C20" i="2"/>
  <c r="T10" i="2"/>
  <c r="G29" i="2"/>
  <c r="G8" i="2"/>
  <c r="J16" i="2"/>
  <c r="S13" i="2"/>
  <c r="J33" i="2"/>
  <c r="C14" i="2"/>
  <c r="H30" i="2"/>
  <c r="G11" i="2"/>
  <c r="S19" i="2"/>
  <c r="S21" i="2"/>
  <c r="U8" i="2"/>
  <c r="J14" i="2"/>
  <c r="C33" i="2"/>
  <c r="U16" i="2"/>
  <c r="T19" i="2"/>
  <c r="E21" i="2"/>
  <c r="T32" i="2"/>
  <c r="G18" i="2"/>
  <c r="G16" i="2"/>
  <c r="T18" i="2"/>
  <c r="S12" i="2"/>
  <c r="H34" i="2"/>
  <c r="G14" i="2"/>
  <c r="U32" i="2"/>
  <c r="J11" i="2"/>
  <c r="J17" i="2"/>
  <c r="H11" i="2"/>
  <c r="T12" i="2"/>
  <c r="H24" i="2"/>
  <c r="H10" i="2"/>
  <c r="S10" i="2"/>
  <c r="U17" i="2"/>
  <c r="H33" i="2"/>
  <c r="J20" i="2"/>
  <c r="T14" i="2"/>
  <c r="G34" i="2"/>
  <c r="U26" i="2"/>
  <c r="S33" i="2"/>
  <c r="C8" i="2"/>
  <c r="T23" i="2"/>
  <c r="E9" i="2"/>
  <c r="J18" i="2"/>
  <c r="G33" i="2"/>
  <c r="S34" i="2"/>
  <c r="U19" i="2"/>
  <c r="C25" i="2"/>
  <c r="C11" i="2"/>
  <c r="H8" i="2"/>
  <c r="T25" i="2"/>
  <c r="U21" i="2"/>
  <c r="E28" i="2"/>
  <c r="H17" i="2"/>
  <c r="T26" i="2"/>
  <c r="E17" i="2"/>
  <c r="E12" i="2"/>
  <c r="J28" i="2"/>
  <c r="E24" i="2"/>
  <c r="C21" i="2"/>
  <c r="C10" i="2"/>
  <c r="H32" i="2"/>
  <c r="E33" i="2"/>
  <c r="C18" i="2"/>
  <c r="U30" i="2"/>
  <c r="J26" i="2"/>
  <c r="E8" i="2"/>
  <c r="S30" i="2"/>
  <c r="T17" i="2"/>
  <c r="C17" i="2"/>
  <c r="H9" i="2"/>
  <c r="E11" i="2"/>
  <c r="C28" i="2"/>
  <c r="U34" i="2"/>
  <c r="D63" i="2" l="1"/>
  <c r="E60" i="2"/>
  <c r="E63" i="2" s="1"/>
  <c r="J60" i="2"/>
  <c r="J63" i="2" s="1"/>
  <c r="S60" i="2"/>
  <c r="S63" i="2" s="1"/>
  <c r="T59" i="2"/>
  <c r="T63" i="2" s="1"/>
  <c r="U59" i="2"/>
  <c r="U63" i="2" s="1"/>
  <c r="H60" i="2"/>
  <c r="H63" i="2" s="1"/>
  <c r="C60" i="2"/>
  <c r="C63" i="2" s="1"/>
  <c r="G35" i="2"/>
  <c r="H35" i="2"/>
  <c r="U35" i="2"/>
  <c r="C35" i="2"/>
  <c r="T35" i="2"/>
  <c r="S35" i="2"/>
  <c r="E35" i="2"/>
  <c r="J35" i="2"/>
  <c r="G60" i="2"/>
  <c r="G63" i="2" s="1"/>
  <c r="D88" i="36"/>
  <c r="D86" i="4" l="1"/>
  <c r="D91" i="4"/>
  <c r="D89" i="4"/>
  <c r="D87" i="4"/>
  <c r="D90" i="4"/>
  <c r="D85" i="4"/>
  <c r="D94" i="4"/>
  <c r="D92" i="4"/>
  <c r="D90" i="3"/>
  <c r="D92" i="3"/>
  <c r="D94" i="3"/>
  <c r="D85" i="3"/>
  <c r="D87" i="3"/>
  <c r="D88" i="3" s="1"/>
  <c r="D89" i="3"/>
  <c r="D88" i="4" l="1"/>
</calcChain>
</file>

<file path=xl/sharedStrings.xml><?xml version="1.0" encoding="utf-8"?>
<sst xmlns="http://schemas.openxmlformats.org/spreadsheetml/2006/main" count="5157" uniqueCount="162">
  <si>
    <t>Lithics (%)</t>
  </si>
  <si>
    <t>Dense Juvenile (%)</t>
  </si>
  <si>
    <t>Pumices (%)</t>
  </si>
  <si>
    <t>Crystals (%)</t>
  </si>
  <si>
    <t>Juvenile (%)</t>
  </si>
  <si>
    <t>Fine ash (%)</t>
  </si>
  <si>
    <t>Coarse ash (%)</t>
  </si>
  <si>
    <t>Lapilli (%)</t>
  </si>
  <si>
    <t>F2</t>
  </si>
  <si>
    <t>F1</t>
  </si>
  <si>
    <t>MΦ</t>
  </si>
  <si>
    <t>Graphic mean</t>
  </si>
  <si>
    <t>Graphic kurtosis</t>
  </si>
  <si>
    <t>Inclusive graphic skewness</t>
  </si>
  <si>
    <t>Inclusive graphic standard deviation</t>
  </si>
  <si>
    <t>aΦ</t>
  </si>
  <si>
    <t>σΦ</t>
  </si>
  <si>
    <t>MdΦ</t>
  </si>
  <si>
    <t>MzΦ</t>
  </si>
  <si>
    <t>Φ95%</t>
  </si>
  <si>
    <t>Φ84%</t>
  </si>
  <si>
    <t>Φ75%</t>
  </si>
  <si>
    <t>Φ50%</t>
  </si>
  <si>
    <t>Φ25%</t>
  </si>
  <si>
    <t>Φ16%</t>
  </si>
  <si>
    <t>Φ5%</t>
  </si>
  <si>
    <t>Sample name</t>
  </si>
  <si>
    <t>Graphical Parameters</t>
  </si>
  <si>
    <t>Mean diameter MΦ (Φ16+Φ84)/2</t>
  </si>
  <si>
    <t>Graphic mean =</t>
  </si>
  <si>
    <t>Graphic kurtosis =</t>
  </si>
  <si>
    <t>Inclusive graphic skewness =</t>
  </si>
  <si>
    <t>Inclusive graphic standard deviation =</t>
  </si>
  <si>
    <r>
      <t>aΦ (</t>
    </r>
    <r>
      <rPr>
        <b/>
        <i/>
        <sz val="10"/>
        <color indexed="8"/>
        <rFont val="Calibri Light"/>
        <family val="2"/>
        <scheme val="major"/>
      </rPr>
      <t>skewness</t>
    </r>
    <r>
      <rPr>
        <b/>
        <sz val="10"/>
        <color indexed="8"/>
        <rFont val="Calibri Light"/>
        <family val="2"/>
        <scheme val="major"/>
      </rPr>
      <t>) = (Φ84 + Φ16-Mdf)/σΦ</t>
    </r>
  </si>
  <si>
    <t>σΦ (sorting) = (Φ84- Φ16)/2</t>
  </si>
  <si>
    <t>MdΦ (mean) = Φ50</t>
  </si>
  <si>
    <t>Mz</t>
  </si>
  <si>
    <t>Mixed (%)</t>
  </si>
  <si>
    <t>Ash</t>
  </si>
  <si>
    <t>Lapilli</t>
  </si>
  <si>
    <t>Block and bombs</t>
  </si>
  <si>
    <t>Φ</t>
  </si>
  <si>
    <t>(totale)</t>
  </si>
  <si>
    <t>&gt;6</t>
  </si>
  <si>
    <t>&lt;32</t>
  </si>
  <si>
    <t>45 - 31</t>
  </si>
  <si>
    <t xml:space="preserve"> 63 - 45</t>
  </si>
  <si>
    <t xml:space="preserve"> 90 - 63</t>
  </si>
  <si>
    <t>125-90</t>
  </si>
  <si>
    <t xml:space="preserve"> 180 - 125</t>
  </si>
  <si>
    <t>250-180</t>
  </si>
  <si>
    <t xml:space="preserve"> 355 - 250</t>
  </si>
  <si>
    <t>500-355</t>
  </si>
  <si>
    <t>710-500</t>
  </si>
  <si>
    <t>1000-710</t>
  </si>
  <si>
    <t xml:space="preserve"> 1400 - 1000</t>
  </si>
  <si>
    <t>2000-1400</t>
  </si>
  <si>
    <t xml:space="preserve"> 2800 - 2000</t>
  </si>
  <si>
    <t xml:space="preserve"> 4000 - 2800</t>
  </si>
  <si>
    <t>5,66-4</t>
  </si>
  <si>
    <t>8-5,66</t>
  </si>
  <si>
    <t>11.3-8</t>
  </si>
  <si>
    <t>16-11.3</t>
  </si>
  <si>
    <t>22,6-16</t>
  </si>
  <si>
    <t>32-22.6</t>
  </si>
  <si>
    <t>45.3-32</t>
  </si>
  <si>
    <t>64-45.3</t>
  </si>
  <si>
    <t>&gt;64</t>
  </si>
  <si>
    <t>128-90,5</t>
  </si>
  <si>
    <t>181-128</t>
  </si>
  <si>
    <t>256-181</t>
  </si>
  <si>
    <t>%Cum</t>
  </si>
  <si>
    <t>% Wt</t>
  </si>
  <si>
    <t>Wt</t>
  </si>
  <si>
    <t>F</t>
  </si>
  <si>
    <t xml:space="preserve">  Diameters (mm/μ)</t>
  </si>
  <si>
    <t>Total</t>
  </si>
  <si>
    <t>Crystals</t>
  </si>
  <si>
    <t>Accretionnary lapilli</t>
  </si>
  <si>
    <t>Aggregate</t>
  </si>
  <si>
    <t>Mafic clasts</t>
  </si>
  <si>
    <t>Coral fragments</t>
  </si>
  <si>
    <t>Obsidian</t>
  </si>
  <si>
    <t>Dense juveniles</t>
  </si>
  <si>
    <t>Pumices</t>
  </si>
  <si>
    <t>Grain size (phi)</t>
  </si>
  <si>
    <t>Total weight (g)</t>
  </si>
  <si>
    <t>Lithics</t>
  </si>
  <si>
    <t>Juveniles</t>
  </si>
  <si>
    <t>Location : Airport Beach</t>
  </si>
  <si>
    <t>Sample :</t>
  </si>
  <si>
    <t>Grain size analysis of sample</t>
  </si>
  <si>
    <t>Granulometry</t>
  </si>
  <si>
    <t>Componentry</t>
  </si>
  <si>
    <t>Charcoal</t>
  </si>
  <si>
    <t>Done at 11.43 renormalized at 23.05</t>
  </si>
  <si>
    <t>Done at 5.63 renormalized at 22.49</t>
  </si>
  <si>
    <t>Done at 14.40gr renormalized to 27.6</t>
  </si>
  <si>
    <t>Done at 6.70 gr renormalized to 27.44gr</t>
  </si>
  <si>
    <t>Done at 8.27gr and normalized to 28.84gr</t>
  </si>
  <si>
    <t>Done at 5.82gr renormalized to 12.06</t>
  </si>
  <si>
    <t>Done at 2.80 gr renormalized to &amp;&amp;;é"</t>
  </si>
  <si>
    <t>Done at 33.50gr renormalized at 44.80</t>
  </si>
  <si>
    <t>Done at 30gr renormalized at 53.13</t>
  </si>
  <si>
    <t>Done at 11.55gr renormalized at 44.94</t>
  </si>
  <si>
    <t>Done at 7.10 renormalized at 14.62</t>
  </si>
  <si>
    <t>Done at 6.80 renormalized at 14.12</t>
  </si>
  <si>
    <t>Done at 52.5gr normalized to 74gr</t>
  </si>
  <si>
    <t>Done at 18.30gr normalized to 76.19gr</t>
  </si>
  <si>
    <t>Done at 7.20gr normalized to 68.31gr</t>
  </si>
  <si>
    <t>Done at 3.4gr normalized to 56.11gr</t>
  </si>
  <si>
    <t>Presence of mixed ?</t>
  </si>
  <si>
    <t>Presence of obsidian ?</t>
  </si>
  <si>
    <t>Done at 8.08 renormalized to 30.81</t>
  </si>
  <si>
    <t>Coal</t>
  </si>
  <si>
    <t>Aggregate (wt%)</t>
  </si>
  <si>
    <t>aggregate (wt%)</t>
  </si>
  <si>
    <t>aggregates (%wt)</t>
  </si>
  <si>
    <t>Aggregate %wt</t>
  </si>
  <si>
    <t>Aggregates wt%</t>
  </si>
  <si>
    <t>aggregate wt%</t>
  </si>
  <si>
    <t>Dense/Pumice ratio</t>
  </si>
  <si>
    <t>Dense</t>
  </si>
  <si>
    <t>Non juveniles</t>
  </si>
  <si>
    <t>Mixed</t>
  </si>
  <si>
    <t>Ratio Juv/(Juv+Lit)</t>
  </si>
  <si>
    <t>Ratio Ponce/(J1+J2)</t>
  </si>
  <si>
    <t>MAY181217_18_no_aggr</t>
  </si>
  <si>
    <t>MAY181217_19_no_aggr</t>
  </si>
  <si>
    <t>MAY190406_3_no_aggr</t>
  </si>
  <si>
    <t>MAY190406_2_no_aggr</t>
  </si>
  <si>
    <t>MAY190406_1_no_aggr</t>
  </si>
  <si>
    <t>MAY181217_22_no_aggr</t>
  </si>
  <si>
    <t>MAY181217_23_no_aggr</t>
  </si>
  <si>
    <t>MAY181217_28_no_aggr</t>
  </si>
  <si>
    <t>MAY181215_13_no_aggr</t>
  </si>
  <si>
    <t>MAY181217_29_no_aggr</t>
  </si>
  <si>
    <t>MAY181215_10_no_aggr</t>
  </si>
  <si>
    <t>MAY181215_11_no_aggr</t>
  </si>
  <si>
    <t>MAY181217_21_no_aggr</t>
  </si>
  <si>
    <t>Only Aggregates</t>
  </si>
  <si>
    <t>total</t>
  </si>
  <si>
    <t>&gt;4.0</t>
  </si>
  <si>
    <t>Aggr %wt</t>
  </si>
  <si>
    <t>MAY181215_9_no_agg</t>
  </si>
  <si>
    <t>Mix/(Mix+Lith+Juv)</t>
  </si>
  <si>
    <t>Aggr wt%&gt;</t>
  </si>
  <si>
    <t>aggr wt%</t>
  </si>
  <si>
    <t>Aggr wt%</t>
  </si>
  <si>
    <t>FACIES</t>
  </si>
  <si>
    <t>Pa</t>
  </si>
  <si>
    <t>Fb</t>
  </si>
  <si>
    <t>Pb</t>
  </si>
  <si>
    <t>Ba</t>
  </si>
  <si>
    <t>M</t>
  </si>
  <si>
    <t>Coral</t>
  </si>
  <si>
    <t>Mafics</t>
  </si>
  <si>
    <t>Xenolith</t>
  </si>
  <si>
    <t>MAY210713_5_no_aggr</t>
  </si>
  <si>
    <t>MAY210714_7_no_aggr</t>
  </si>
  <si>
    <t>MAY210713_8_no_aggr</t>
  </si>
  <si>
    <t>MAY210714_8_no_aggr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</si>
</sst>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0"/>
      <name val="Helv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  <font>
      <sz val="8"/>
      <name val="Calibri Light"/>
      <family val="2"/>
      <scheme val="major"/>
    </font>
    <font>
      <b/>
      <sz val="10"/>
      <color indexed="8"/>
      <name val="Calibri Light"/>
      <family val="2"/>
      <scheme val="major"/>
    </font>
    <font>
      <b/>
      <i/>
      <sz val="10"/>
      <color indexed="8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name val="Calibri"/>
      <family val="2"/>
    </font>
    <font>
      <sz val="11"/>
      <name val="Calibri"/>
      <family val="2"/>
    </font>
    <font>
      <b/>
      <sz val="8"/>
      <name val="Calibri Light"/>
      <family val="2"/>
      <scheme val="major"/>
    </font>
    <font>
      <b/>
      <sz val="10"/>
      <name val="Arial"/>
      <family val="2"/>
    </font>
    <font>
      <sz val="10"/>
      <color theme="1"/>
      <name val="Calibri Light"/>
      <family val="2"/>
      <scheme val="major"/>
    </font>
    <font>
      <sz val="10"/>
      <name val="Arial"/>
      <family val="2"/>
    </font>
    <font>
      <b/>
      <i/>
      <sz val="10"/>
      <name val="Calibri Light"/>
      <family val="2"/>
      <scheme val="maj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1"/>
      <color theme="1"/>
      <name val="Calibri"/>
      <family val="2"/>
      <scheme val="minor"/>
    </font>
    <font>
      <sz val="8"/>
      <color rgb="FF0A0101"/>
      <name val="Arial"/>
      <family val="2"/>
    </font>
    <font>
      <sz val="11"/>
      <color rgb="FF0061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8" fillId="0" borderId="0"/>
    <xf numFmtId="0" fontId="30" fillId="5" borderId="0" applyNumberFormat="0" applyBorder="0" applyAlignment="0" applyProtection="0"/>
  </cellStyleXfs>
  <cellXfs count="148">
    <xf numFmtId="0" fontId="0" fillId="0" borderId="0" xfId="0"/>
    <xf numFmtId="2" fontId="7" fillId="0" borderId="0" xfId="0" applyNumberFormat="1" applyFont="1"/>
    <xf numFmtId="0" fontId="7" fillId="0" borderId="0" xfId="0" applyFont="1"/>
    <xf numFmtId="0" fontId="9" fillId="0" borderId="0" xfId="3" applyFont="1" applyAlignment="1">
      <alignment horizontal="left"/>
    </xf>
    <xf numFmtId="2" fontId="9" fillId="0" borderId="0" xfId="3" applyNumberFormat="1" applyFont="1"/>
    <xf numFmtId="0" fontId="9" fillId="0" borderId="0" xfId="3" applyFont="1" applyAlignment="1">
      <alignment horizontal="centerContinuous"/>
    </xf>
    <xf numFmtId="0" fontId="9" fillId="0" borderId="0" xfId="3" applyFont="1"/>
    <xf numFmtId="2" fontId="10" fillId="0" borderId="0" xfId="3" applyNumberFormat="1" applyFont="1" applyAlignment="1">
      <alignment horizontal="center" vertical="center"/>
    </xf>
    <xf numFmtId="2" fontId="11" fillId="0" borderId="0" xfId="3" applyNumberFormat="1" applyFont="1"/>
    <xf numFmtId="0" fontId="11" fillId="0" borderId="0" xfId="3" applyFont="1" applyAlignment="1">
      <alignment horizontal="right"/>
    </xf>
    <xf numFmtId="0" fontId="11" fillId="0" borderId="0" xfId="3" applyFont="1" applyAlignment="1">
      <alignment horizontal="left"/>
    </xf>
    <xf numFmtId="0" fontId="11" fillId="0" borderId="0" xfId="3" applyFont="1"/>
    <xf numFmtId="2" fontId="11" fillId="0" borderId="0" xfId="3" applyNumberFormat="1" applyFont="1" applyAlignment="1">
      <alignment horizontal="right"/>
    </xf>
    <xf numFmtId="2" fontId="10" fillId="0" borderId="0" xfId="0" applyNumberFormat="1" applyFont="1" applyAlignment="1">
      <alignment horizontal="center" vertical="center"/>
    </xf>
    <xf numFmtId="0" fontId="9" fillId="0" borderId="0" xfId="0" applyFont="1"/>
    <xf numFmtId="0" fontId="12" fillId="0" borderId="0" xfId="0" applyFont="1"/>
    <xf numFmtId="0" fontId="14" fillId="0" borderId="0" xfId="0" applyFont="1"/>
    <xf numFmtId="0" fontId="4" fillId="0" borderId="0" xfId="0" applyFont="1"/>
    <xf numFmtId="2" fontId="15" fillId="0" borderId="0" xfId="3" applyNumberFormat="1" applyFont="1"/>
    <xf numFmtId="0" fontId="16" fillId="0" borderId="0" xfId="3" applyFont="1"/>
    <xf numFmtId="0" fontId="4" fillId="0" borderId="0" xfId="0" applyFont="1" applyAlignment="1">
      <alignment horizontal="left"/>
    </xf>
    <xf numFmtId="2" fontId="17" fillId="0" borderId="0" xfId="3" applyNumberFormat="1" applyFont="1" applyAlignment="1">
      <alignment horizontal="left"/>
    </xf>
    <xf numFmtId="0" fontId="15" fillId="0" borderId="0" xfId="3" applyFont="1"/>
    <xf numFmtId="0" fontId="0" fillId="0" borderId="0" xfId="0" applyAlignment="1">
      <alignment horizontal="left"/>
    </xf>
    <xf numFmtId="2" fontId="18" fillId="0" borderId="0" xfId="3" applyNumberFormat="1" applyFont="1" applyAlignment="1">
      <alignment horizontal="right"/>
    </xf>
    <xf numFmtId="0" fontId="11" fillId="0" borderId="0" xfId="3" applyFont="1" applyAlignment="1">
      <alignment horizontal="centerContinuous"/>
    </xf>
    <xf numFmtId="0" fontId="19" fillId="0" borderId="0" xfId="3" applyFont="1" applyAlignment="1">
      <alignment horizontal="centerContinuous"/>
    </xf>
    <xf numFmtId="0" fontId="20" fillId="0" borderId="0" xfId="3" applyFont="1"/>
    <xf numFmtId="164" fontId="5" fillId="0" borderId="0" xfId="0" applyNumberFormat="1" applyFont="1" applyAlignment="1">
      <alignment horizontal="center"/>
    </xf>
    <xf numFmtId="0" fontId="0" fillId="0" borderId="3" xfId="1" applyNumberFormat="1" applyFont="1" applyBorder="1" applyAlignment="1">
      <alignment horizontal="center"/>
    </xf>
    <xf numFmtId="0" fontId="0" fillId="0" borderId="4" xfId="1" applyNumberFormat="1" applyFont="1" applyBorder="1" applyAlignment="1">
      <alignment horizontal="center"/>
    </xf>
    <xf numFmtId="0" fontId="0" fillId="0" borderId="5" xfId="1" applyNumberFormat="1" applyFont="1" applyBorder="1" applyAlignment="1">
      <alignment horizontal="center"/>
    </xf>
    <xf numFmtId="0" fontId="0" fillId="0" borderId="6" xfId="1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0" fontId="0" fillId="0" borderId="3" xfId="0" applyBorder="1"/>
    <xf numFmtId="2" fontId="0" fillId="0" borderId="3" xfId="0" applyNumberFormat="1" applyBorder="1"/>
    <xf numFmtId="2" fontId="0" fillId="0" borderId="5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21" fillId="0" borderId="7" xfId="0" applyNumberFormat="1" applyFont="1" applyBorder="1"/>
    <xf numFmtId="2" fontId="21" fillId="0" borderId="8" xfId="0" applyNumberFormat="1" applyFont="1" applyBorder="1"/>
    <xf numFmtId="2" fontId="22" fillId="0" borderId="9" xfId="0" applyNumberFormat="1" applyFont="1" applyBorder="1"/>
    <xf numFmtId="164" fontId="23" fillId="0" borderId="7" xfId="3" applyNumberFormat="1" applyFont="1" applyBorder="1" applyAlignment="1">
      <alignment horizontal="center"/>
    </xf>
    <xf numFmtId="0" fontId="23" fillId="0" borderId="6" xfId="3" applyFont="1" applyBorder="1" applyAlignment="1">
      <alignment horizontal="center"/>
    </xf>
    <xf numFmtId="0" fontId="0" fillId="0" borderId="10" xfId="1" applyNumberFormat="1" applyFont="1" applyBorder="1" applyAlignment="1">
      <alignment horizontal="center"/>
    </xf>
    <xf numFmtId="0" fontId="0" fillId="0" borderId="11" xfId="1" applyNumberFormat="1" applyFont="1" applyBorder="1" applyAlignment="1">
      <alignment horizontal="center"/>
    </xf>
    <xf numFmtId="0" fontId="0" fillId="0" borderId="0" xfId="1" applyNumberFormat="1" applyFont="1" applyBorder="1" applyAlignment="1">
      <alignment horizontal="center"/>
    </xf>
    <xf numFmtId="0" fontId="0" fillId="0" borderId="12" xfId="1" applyNumberFormat="1" applyFont="1" applyBorder="1" applyAlignment="1">
      <alignment horizontal="center"/>
    </xf>
    <xf numFmtId="164" fontId="5" fillId="0" borderId="12" xfId="0" applyNumberFormat="1" applyFont="1" applyBorder="1" applyAlignment="1">
      <alignment horizontal="center"/>
    </xf>
    <xf numFmtId="0" fontId="0" fillId="0" borderId="10" xfId="0" applyBorder="1"/>
    <xf numFmtId="2" fontId="0" fillId="0" borderId="10" xfId="0" applyNumberFormat="1" applyBorder="1"/>
    <xf numFmtId="2" fontId="24" fillId="0" borderId="11" xfId="0" applyNumberFormat="1" applyFont="1" applyBorder="1" applyAlignment="1">
      <alignment horizontal="center"/>
    </xf>
    <xf numFmtId="2" fontId="24" fillId="0" borderId="0" xfId="0" applyNumberFormat="1" applyFont="1" applyAlignment="1">
      <alignment horizontal="center"/>
    </xf>
    <xf numFmtId="2" fontId="24" fillId="0" borderId="12" xfId="0" applyNumberFormat="1" applyFont="1" applyBorder="1" applyAlignment="1">
      <alignment horizontal="center"/>
    </xf>
    <xf numFmtId="2" fontId="21" fillId="0" borderId="13" xfId="0" applyNumberFormat="1" applyFont="1" applyBorder="1"/>
    <xf numFmtId="2" fontId="21" fillId="0" borderId="1" xfId="0" applyNumberFormat="1" applyFont="1" applyBorder="1"/>
    <xf numFmtId="2" fontId="22" fillId="0" borderId="0" xfId="0" applyNumberFormat="1" applyFont="1"/>
    <xf numFmtId="164" fontId="23" fillId="0" borderId="13" xfId="3" applyNumberFormat="1" applyFont="1" applyBorder="1" applyAlignment="1">
      <alignment horizontal="center"/>
    </xf>
    <xf numFmtId="0" fontId="23" fillId="0" borderId="12" xfId="3" applyFon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12" xfId="0" applyNumberFormat="1" applyBorder="1" applyAlignment="1">
      <alignment horizontal="center"/>
    </xf>
    <xf numFmtId="0" fontId="0" fillId="0" borderId="14" xfId="0" applyBorder="1"/>
    <xf numFmtId="2" fontId="0" fillId="0" borderId="14" xfId="0" applyNumberFormat="1" applyBorder="1"/>
    <xf numFmtId="2" fontId="0" fillId="0" borderId="10" xfId="1" applyNumberFormat="1" applyFont="1" applyBorder="1" applyAlignment="1">
      <alignment horizontal="center"/>
    </xf>
    <xf numFmtId="2" fontId="0" fillId="0" borderId="11" xfId="1" applyNumberFormat="1" applyFont="1" applyBorder="1" applyAlignment="1">
      <alignment horizontal="center"/>
    </xf>
    <xf numFmtId="2" fontId="0" fillId="0" borderId="0" xfId="1" applyNumberFormat="1" applyFont="1" applyBorder="1" applyAlignment="1">
      <alignment horizontal="center"/>
    </xf>
    <xf numFmtId="2" fontId="0" fillId="0" borderId="12" xfId="1" applyNumberFormat="1" applyFont="1" applyBorder="1" applyAlignment="1">
      <alignment horizontal="center"/>
    </xf>
    <xf numFmtId="0" fontId="24" fillId="0" borderId="0" xfId="2" applyFont="1" applyFill="1" applyBorder="1"/>
    <xf numFmtId="2" fontId="24" fillId="0" borderId="10" xfId="0" applyNumberFormat="1" applyFont="1" applyBorder="1"/>
    <xf numFmtId="164" fontId="25" fillId="0" borderId="12" xfId="0" applyNumberFormat="1" applyFont="1" applyBorder="1" applyAlignment="1">
      <alignment horizontal="center"/>
    </xf>
    <xf numFmtId="16" fontId="23" fillId="0" borderId="12" xfId="3" applyNumberFormat="1" applyFont="1" applyBorder="1" applyAlignment="1">
      <alignment horizontal="center"/>
    </xf>
    <xf numFmtId="0" fontId="0" fillId="0" borderId="15" xfId="0" applyBorder="1"/>
    <xf numFmtId="0" fontId="21" fillId="0" borderId="13" xfId="0" applyFont="1" applyBorder="1"/>
    <xf numFmtId="164" fontId="23" fillId="0" borderId="13" xfId="3" applyNumberFormat="1" applyFont="1" applyBorder="1" applyAlignment="1">
      <alignment horizontal="center" vertical="center"/>
    </xf>
    <xf numFmtId="0" fontId="23" fillId="0" borderId="12" xfId="3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21" fillId="0" borderId="1" xfId="0" applyFont="1" applyBorder="1"/>
    <xf numFmtId="0" fontId="21" fillId="0" borderId="16" xfId="0" applyFont="1" applyBorder="1"/>
    <xf numFmtId="0" fontId="10" fillId="0" borderId="17" xfId="3" applyFont="1" applyBorder="1" applyAlignment="1">
      <alignment horizontal="center" vertical="center"/>
    </xf>
    <xf numFmtId="0" fontId="26" fillId="0" borderId="18" xfId="3" applyFont="1" applyBorder="1" applyAlignment="1">
      <alignment horizontal="center" vertical="center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2" fontId="0" fillId="0" borderId="2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27" fillId="0" borderId="23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21" fillId="0" borderId="26" xfId="0" applyFont="1" applyBorder="1"/>
    <xf numFmtId="0" fontId="21" fillId="0" borderId="27" xfId="0" applyFont="1" applyBorder="1"/>
    <xf numFmtId="0" fontId="0" fillId="0" borderId="28" xfId="0" applyBorder="1"/>
    <xf numFmtId="0" fontId="9" fillId="0" borderId="30" xfId="0" applyFont="1" applyBorder="1"/>
    <xf numFmtId="0" fontId="9" fillId="0" borderId="28" xfId="0" applyFont="1" applyBorder="1"/>
    <xf numFmtId="0" fontId="0" fillId="3" borderId="29" xfId="0" applyFill="1" applyBorder="1"/>
    <xf numFmtId="0" fontId="21" fillId="0" borderId="4" xfId="0" applyFont="1" applyBorder="1"/>
    <xf numFmtId="0" fontId="21" fillId="0" borderId="5" xfId="0" applyFont="1" applyBorder="1"/>
    <xf numFmtId="0" fontId="21" fillId="0" borderId="6" xfId="0" applyFont="1" applyBorder="1"/>
    <xf numFmtId="0" fontId="4" fillId="0" borderId="26" xfId="0" applyFont="1" applyBorder="1"/>
    <xf numFmtId="0" fontId="4" fillId="0" borderId="27" xfId="0" applyFont="1" applyBorder="1"/>
    <xf numFmtId="0" fontId="4" fillId="0" borderId="28" xfId="0" applyFont="1" applyBorder="1"/>
    <xf numFmtId="0" fontId="29" fillId="0" borderId="0" xfId="0" applyFont="1"/>
    <xf numFmtId="0" fontId="3" fillId="0" borderId="0" xfId="0" applyFont="1"/>
    <xf numFmtId="0" fontId="6" fillId="4" borderId="0" xfId="0" applyFont="1" applyFill="1"/>
    <xf numFmtId="0" fontId="0" fillId="4" borderId="0" xfId="0" applyFill="1"/>
    <xf numFmtId="0" fontId="4" fillId="4" borderId="0" xfId="0" applyFont="1" applyFill="1"/>
    <xf numFmtId="0" fontId="5" fillId="4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2" xfId="0" applyFill="1" applyBorder="1"/>
    <xf numFmtId="2" fontId="0" fillId="4" borderId="1" xfId="0" applyNumberFormat="1" applyFill="1" applyBorder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wrapText="1"/>
    </xf>
    <xf numFmtId="2" fontId="17" fillId="4" borderId="0" xfId="3" applyNumberFormat="1" applyFont="1" applyFill="1" applyAlignment="1">
      <alignment horizontal="left"/>
    </xf>
    <xf numFmtId="0" fontId="16" fillId="4" borderId="0" xfId="3" applyFont="1" applyFill="1"/>
    <xf numFmtId="0" fontId="4" fillId="4" borderId="0" xfId="0" applyFont="1" applyFill="1" applyAlignment="1">
      <alignment horizontal="left"/>
    </xf>
    <xf numFmtId="0" fontId="14" fillId="4" borderId="0" xfId="0" applyFont="1" applyFill="1"/>
    <xf numFmtId="0" fontId="4" fillId="4" borderId="2" xfId="0" applyFont="1" applyFill="1" applyBorder="1"/>
    <xf numFmtId="0" fontId="4" fillId="4" borderId="14" xfId="0" applyFont="1" applyFill="1" applyBorder="1"/>
    <xf numFmtId="2" fontId="2" fillId="2" borderId="0" xfId="2" applyNumberFormat="1" applyBorder="1" applyAlignment="1">
      <alignment horizontal="center"/>
    </xf>
    <xf numFmtId="0" fontId="30" fillId="5" borderId="0" xfId="4"/>
    <xf numFmtId="0" fontId="30" fillId="5" borderId="0" xfId="4" applyAlignment="1">
      <alignment horizontal="center" vertical="center"/>
    </xf>
    <xf numFmtId="0" fontId="30" fillId="5" borderId="2" xfId="4" applyBorder="1"/>
    <xf numFmtId="2" fontId="0" fillId="0" borderId="0" xfId="0" applyNumberFormat="1"/>
    <xf numFmtId="2" fontId="0" fillId="0" borderId="15" xfId="0" applyNumberFormat="1" applyBorder="1"/>
    <xf numFmtId="0" fontId="0" fillId="0" borderId="0" xfId="0" applyAlignment="1">
      <alignment horizontal="center"/>
    </xf>
    <xf numFmtId="2" fontId="0" fillId="4" borderId="0" xfId="0" applyNumberFormat="1" applyFill="1"/>
    <xf numFmtId="2" fontId="0" fillId="4" borderId="0" xfId="0" applyNumberFormat="1" applyFill="1" applyAlignment="1">
      <alignment horizontal="center"/>
    </xf>
    <xf numFmtId="0" fontId="30" fillId="5" borderId="0" xfId="4" applyBorder="1"/>
    <xf numFmtId="0" fontId="28" fillId="0" borderId="22" xfId="0" applyFont="1" applyBorder="1" applyAlignment="1">
      <alignment horizontal="center"/>
    </xf>
    <xf numFmtId="0" fontId="28" fillId="0" borderId="21" xfId="0" applyFont="1" applyBorder="1" applyAlignment="1">
      <alignment horizontal="center"/>
    </xf>
    <xf numFmtId="0" fontId="28" fillId="0" borderId="20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7" xfId="0" applyFont="1" applyBorder="1" applyAlignment="1">
      <alignment horizontal="left"/>
    </xf>
    <xf numFmtId="0" fontId="9" fillId="0" borderId="26" xfId="0" applyFont="1" applyBorder="1" applyAlignment="1">
      <alignment horizontal="left"/>
    </xf>
    <xf numFmtId="0" fontId="4" fillId="0" borderId="28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6" xfId="0" applyFont="1" applyBorder="1" applyAlignment="1">
      <alignment horizontal="center"/>
    </xf>
  </cellXfs>
  <cellStyles count="5">
    <cellStyle name="Insatisfaisant" xfId="2" builtinId="27"/>
    <cellStyle name="Normal" xfId="0" builtinId="0"/>
    <cellStyle name="Normale_cdo14_1d" xfId="3" xr:uid="{00000000-0005-0000-0000-000002000000}"/>
    <cellStyle name="Pourcentage" xfId="1" builtinId="5"/>
    <cellStyle name="Satisfaisant" xfId="4" builtinId="26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3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Resume!$C$62:$W$62</c:f>
              <c:numCache>
                <c:formatCode>0.00</c:formatCode>
                <c:ptCount val="21"/>
                <c:pt idx="0">
                  <c:v>21.488943728465131</c:v>
                </c:pt>
                <c:pt idx="1">
                  <c:v>3.583203889721732</c:v>
                </c:pt>
                <c:pt idx="2">
                  <c:v>0</c:v>
                </c:pt>
                <c:pt idx="3">
                  <c:v>47.624917517966431</c:v>
                </c:pt>
                <c:pt idx="4">
                  <c:v>0</c:v>
                </c:pt>
                <c:pt idx="5">
                  <c:v>1.7018379850238254</c:v>
                </c:pt>
                <c:pt idx="6">
                  <c:v>19.078212290502794</c:v>
                </c:pt>
                <c:pt idx="7">
                  <c:v>0.10830324909747292</c:v>
                </c:pt>
                <c:pt idx="8">
                  <c:v>86.481014235429711</c:v>
                </c:pt>
                <c:pt idx="9">
                  <c:v>0.8265584149323808</c:v>
                </c:pt>
                <c:pt idx="10">
                  <c:v>33.85533184190902</c:v>
                </c:pt>
                <c:pt idx="11">
                  <c:v>16.871894209713485</c:v>
                </c:pt>
                <c:pt idx="12">
                  <c:v>13.224120912986644</c:v>
                </c:pt>
                <c:pt idx="13">
                  <c:v>0</c:v>
                </c:pt>
                <c:pt idx="14">
                  <c:v>20.338436955842141</c:v>
                </c:pt>
                <c:pt idx="15">
                  <c:v>94.5722990362367</c:v>
                </c:pt>
                <c:pt idx="16">
                  <c:v>9.8990650307014931</c:v>
                </c:pt>
                <c:pt idx="17">
                  <c:v>4.5198622551706693</c:v>
                </c:pt>
                <c:pt idx="18">
                  <c:v>67.486126636979279</c:v>
                </c:pt>
                <c:pt idx="19">
                  <c:v>59.688793110544033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D1-4A30-AD92-0005EEA2ED26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Resume!$C$60:$W$60</c:f>
              <c:numCache>
                <c:formatCode>0.00</c:formatCode>
                <c:ptCount val="21"/>
                <c:pt idx="0">
                  <c:v>11.46799765137887</c:v>
                </c:pt>
                <c:pt idx="1">
                  <c:v>39.072423844392425</c:v>
                </c:pt>
                <c:pt idx="2">
                  <c:v>37.840183551499941</c:v>
                </c:pt>
                <c:pt idx="3">
                  <c:v>15.659386997391369</c:v>
                </c:pt>
                <c:pt idx="4">
                  <c:v>52.776883515205853</c:v>
                </c:pt>
                <c:pt idx="5">
                  <c:v>18.28665099152154</c:v>
                </c:pt>
                <c:pt idx="6">
                  <c:v>0.53133700241532789</c:v>
                </c:pt>
                <c:pt idx="7">
                  <c:v>39.097472924187727</c:v>
                </c:pt>
                <c:pt idx="8">
                  <c:v>11.877394636015326</c:v>
                </c:pt>
                <c:pt idx="9">
                  <c:v>2.1261821721806564</c:v>
                </c:pt>
                <c:pt idx="10">
                  <c:v>7.0842654735272195</c:v>
                </c:pt>
                <c:pt idx="11">
                  <c:v>4.7421520801761616</c:v>
                </c:pt>
                <c:pt idx="12">
                  <c:v>13.199116376657829</c:v>
                </c:pt>
                <c:pt idx="13">
                  <c:v>0</c:v>
                </c:pt>
                <c:pt idx="14">
                  <c:v>49.307459570213325</c:v>
                </c:pt>
                <c:pt idx="15">
                  <c:v>0.52684220710472629</c:v>
                </c:pt>
                <c:pt idx="16">
                  <c:v>26.838788115687876</c:v>
                </c:pt>
                <c:pt idx="17">
                  <c:v>9.0844212313494506</c:v>
                </c:pt>
                <c:pt idx="18">
                  <c:v>6.5070602325227362</c:v>
                </c:pt>
                <c:pt idx="19">
                  <c:v>6.1523893584842293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D1-4A30-AD92-0005EEA2ED26}"/>
            </c:ext>
          </c:extLst>
        </c:ser>
        <c:ser>
          <c:idx val="0"/>
          <c:order val="2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Resume!$C$59:$W$59</c:f>
              <c:numCache>
                <c:formatCode>0.00</c:formatCode>
                <c:ptCount val="21"/>
                <c:pt idx="0">
                  <c:v>64.857912379617545</c:v>
                </c:pt>
                <c:pt idx="1">
                  <c:v>23.049069803184175</c:v>
                </c:pt>
                <c:pt idx="2">
                  <c:v>19.923640770173208</c:v>
                </c:pt>
                <c:pt idx="3">
                  <c:v>33.407935623410886</c:v>
                </c:pt>
                <c:pt idx="4">
                  <c:v>5.2411328696649493</c:v>
                </c:pt>
                <c:pt idx="5">
                  <c:v>7.0103505212859902</c:v>
                </c:pt>
                <c:pt idx="6">
                  <c:v>66.043498902962909</c:v>
                </c:pt>
                <c:pt idx="7">
                  <c:v>59.675090252707577</c:v>
                </c:pt>
                <c:pt idx="8">
                  <c:v>0.90957231411394579</c:v>
                </c:pt>
                <c:pt idx="9">
                  <c:v>16.697990353681369</c:v>
                </c:pt>
                <c:pt idx="10">
                  <c:v>53.355704697986575</c:v>
                </c:pt>
                <c:pt idx="11">
                  <c:v>39.217402996039979</c:v>
                </c:pt>
                <c:pt idx="12">
                  <c:v>68.023831658175339</c:v>
                </c:pt>
                <c:pt idx="13">
                  <c:v>0</c:v>
                </c:pt>
                <c:pt idx="14">
                  <c:v>22.583907043725191</c:v>
                </c:pt>
                <c:pt idx="15">
                  <c:v>7.3585290321171837E-2</c:v>
                </c:pt>
                <c:pt idx="16">
                  <c:v>51.975056798640239</c:v>
                </c:pt>
                <c:pt idx="17">
                  <c:v>83.132771025152138</c:v>
                </c:pt>
                <c:pt idx="18">
                  <c:v>25.361608422881552</c:v>
                </c:pt>
                <c:pt idx="19">
                  <c:v>32.369215672442216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BD1-4A30-AD92-0005EEA2ED26}"/>
            </c:ext>
          </c:extLst>
        </c:ser>
        <c:ser>
          <c:idx val="2"/>
          <c:order val="3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Resume!$C$61:$W$61</c:f>
              <c:numCache>
                <c:formatCode>0.00</c:formatCode>
                <c:ptCount val="21"/>
                <c:pt idx="0">
                  <c:v>2.171352918880106</c:v>
                </c:pt>
                <c:pt idx="1">
                  <c:v>34.295302462701663</c:v>
                </c:pt>
                <c:pt idx="2">
                  <c:v>42.108133928704049</c:v>
                </c:pt>
                <c:pt idx="3">
                  <c:v>3.2849515539788845</c:v>
                </c:pt>
                <c:pt idx="4">
                  <c:v>41.929551090518551</c:v>
                </c:pt>
                <c:pt idx="5">
                  <c:v>72.058809429676998</c:v>
                </c:pt>
                <c:pt idx="6">
                  <c:v>14.346951804118961</c:v>
                </c:pt>
                <c:pt idx="7">
                  <c:v>1.1191335740072204</c:v>
                </c:pt>
                <c:pt idx="8">
                  <c:v>0.7320188144410178</c:v>
                </c:pt>
                <c:pt idx="9">
                  <c:v>80.349269059205582</c:v>
                </c:pt>
                <c:pt idx="10">
                  <c:v>5.6301267710663696</c:v>
                </c:pt>
                <c:pt idx="11">
                  <c:v>39.168550714070385</c:v>
                </c:pt>
                <c:pt idx="12">
                  <c:v>5.4728387007954264</c:v>
                </c:pt>
                <c:pt idx="13">
                  <c:v>0</c:v>
                </c:pt>
                <c:pt idx="14">
                  <c:v>7.7701964302193343</c:v>
                </c:pt>
                <c:pt idx="15">
                  <c:v>4.8099172019024961</c:v>
                </c:pt>
                <c:pt idx="16">
                  <c:v>11.252707876273753</c:v>
                </c:pt>
                <c:pt idx="17">
                  <c:v>3.2249176315349035</c:v>
                </c:pt>
                <c:pt idx="18">
                  <c:v>0.64520470761644322</c:v>
                </c:pt>
                <c:pt idx="19">
                  <c:v>1.7896018585295137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BD1-4A30-AD92-0005EEA2E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Resume!$C$42:$W$42</c:f>
              <c:numCache>
                <c:formatCode>0.00</c:formatCode>
                <c:ptCount val="21"/>
                <c:pt idx="0">
                  <c:v>76.325910030996411</c:v>
                </c:pt>
                <c:pt idx="1">
                  <c:v>62.1214936475766</c:v>
                </c:pt>
                <c:pt idx="2">
                  <c:v>57.763824321673148</c:v>
                </c:pt>
                <c:pt idx="3">
                  <c:v>49.067322620802251</c:v>
                </c:pt>
                <c:pt idx="4">
                  <c:v>58.018016384870805</c:v>
                </c:pt>
                <c:pt idx="5">
                  <c:v>25.297001512807533</c:v>
                </c:pt>
                <c:pt idx="6">
                  <c:v>66.574835905378237</c:v>
                </c:pt>
                <c:pt idx="7">
                  <c:v>98.772563176895304</c:v>
                </c:pt>
                <c:pt idx="8">
                  <c:v>12.786966950129271</c:v>
                </c:pt>
                <c:pt idx="9">
                  <c:v>18.824172525862025</c:v>
                </c:pt>
                <c:pt idx="10">
                  <c:v>60.439970171513792</c:v>
                </c:pt>
                <c:pt idx="11">
                  <c:v>43.959555076216141</c:v>
                </c:pt>
                <c:pt idx="12">
                  <c:v>81.222948034833166</c:v>
                </c:pt>
                <c:pt idx="13">
                  <c:v>0</c:v>
                </c:pt>
                <c:pt idx="14">
                  <c:v>71.891366613938516</c:v>
                </c:pt>
                <c:pt idx="15">
                  <c:v>0.60042749742589807</c:v>
                </c:pt>
                <c:pt idx="16">
                  <c:v>78.813844914328115</c:v>
                </c:pt>
                <c:pt idx="17">
                  <c:v>92.21719225650159</c:v>
                </c:pt>
                <c:pt idx="18">
                  <c:v>31.868668655404289</c:v>
                </c:pt>
                <c:pt idx="19">
                  <c:v>38.521605030926445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5B-49A0-82B2-40C533D698E3}"/>
            </c:ext>
          </c:extLst>
        </c:ser>
        <c:ser>
          <c:idx val="0"/>
          <c:order val="1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Resume!$C$43:$W$43</c:f>
              <c:numCache>
                <c:formatCode>0.00</c:formatCode>
                <c:ptCount val="21"/>
                <c:pt idx="0">
                  <c:v>2.171352918880106</c:v>
                </c:pt>
                <c:pt idx="1">
                  <c:v>34.295302462701663</c:v>
                </c:pt>
                <c:pt idx="2">
                  <c:v>42.108133928704049</c:v>
                </c:pt>
                <c:pt idx="3">
                  <c:v>3.2849515539788845</c:v>
                </c:pt>
                <c:pt idx="4">
                  <c:v>41.929551090518551</c:v>
                </c:pt>
                <c:pt idx="5">
                  <c:v>72.058809429676998</c:v>
                </c:pt>
                <c:pt idx="6">
                  <c:v>14.346951804118961</c:v>
                </c:pt>
                <c:pt idx="7">
                  <c:v>1.1191335740072204</c:v>
                </c:pt>
                <c:pt idx="8">
                  <c:v>0.7320188144410178</c:v>
                </c:pt>
                <c:pt idx="9">
                  <c:v>80.349269059205582</c:v>
                </c:pt>
                <c:pt idx="10">
                  <c:v>5.6301267710663696</c:v>
                </c:pt>
                <c:pt idx="11">
                  <c:v>39.168550714070385</c:v>
                </c:pt>
                <c:pt idx="12">
                  <c:v>5.4728387007954264</c:v>
                </c:pt>
                <c:pt idx="13">
                  <c:v>0</c:v>
                </c:pt>
                <c:pt idx="14">
                  <c:v>7.7701964302193343</c:v>
                </c:pt>
                <c:pt idx="15">
                  <c:v>4.8099172019024961</c:v>
                </c:pt>
                <c:pt idx="16">
                  <c:v>11.252707876273753</c:v>
                </c:pt>
                <c:pt idx="17">
                  <c:v>3.2249176315349035</c:v>
                </c:pt>
                <c:pt idx="18">
                  <c:v>0.64520470761644322</c:v>
                </c:pt>
                <c:pt idx="19">
                  <c:v>1.7896018585295137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5B-49A0-82B2-40C533D698E3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Resume!$C$44:$W$44</c:f>
              <c:numCache>
                <c:formatCode>0.00</c:formatCode>
                <c:ptCount val="21"/>
                <c:pt idx="0">
                  <c:v>21.488943728465131</c:v>
                </c:pt>
                <c:pt idx="1">
                  <c:v>3.583203889721732</c:v>
                </c:pt>
                <c:pt idx="2">
                  <c:v>0</c:v>
                </c:pt>
                <c:pt idx="3">
                  <c:v>47.624917517966431</c:v>
                </c:pt>
                <c:pt idx="4">
                  <c:v>0</c:v>
                </c:pt>
                <c:pt idx="5">
                  <c:v>1.7018379850238254</c:v>
                </c:pt>
                <c:pt idx="6">
                  <c:v>19.078212290502794</c:v>
                </c:pt>
                <c:pt idx="7">
                  <c:v>0.10830324909747292</c:v>
                </c:pt>
                <c:pt idx="8">
                  <c:v>86.481014235429711</c:v>
                </c:pt>
                <c:pt idx="9">
                  <c:v>0.8265584149323808</c:v>
                </c:pt>
                <c:pt idx="10">
                  <c:v>33.85533184190902</c:v>
                </c:pt>
                <c:pt idx="11">
                  <c:v>16.871894209713485</c:v>
                </c:pt>
                <c:pt idx="12">
                  <c:v>13.224120912986644</c:v>
                </c:pt>
                <c:pt idx="13">
                  <c:v>0</c:v>
                </c:pt>
                <c:pt idx="14">
                  <c:v>20.338436955842141</c:v>
                </c:pt>
                <c:pt idx="15">
                  <c:v>94.5722990362367</c:v>
                </c:pt>
                <c:pt idx="16">
                  <c:v>9.8990650307014931</c:v>
                </c:pt>
                <c:pt idx="17">
                  <c:v>4.5198622551706693</c:v>
                </c:pt>
                <c:pt idx="18">
                  <c:v>67.486126636979279</c:v>
                </c:pt>
                <c:pt idx="19">
                  <c:v>59.688793110544033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85B-49A0-82B2-40C533D69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Resume!$C$38:$W$38</c:f>
              <c:numCache>
                <c:formatCode>0.00</c:formatCode>
                <c:ptCount val="21"/>
                <c:pt idx="0">
                  <c:v>76.325910030996411</c:v>
                </c:pt>
                <c:pt idx="1">
                  <c:v>62.1214936475766</c:v>
                </c:pt>
                <c:pt idx="2">
                  <c:v>57.763824321673148</c:v>
                </c:pt>
                <c:pt idx="3">
                  <c:v>49.067322620802251</c:v>
                </c:pt>
                <c:pt idx="4">
                  <c:v>58.018016384870805</c:v>
                </c:pt>
                <c:pt idx="5">
                  <c:v>25.297001512807533</c:v>
                </c:pt>
                <c:pt idx="6">
                  <c:v>66.574835905378237</c:v>
                </c:pt>
                <c:pt idx="7">
                  <c:v>98.772563176895304</c:v>
                </c:pt>
                <c:pt idx="8">
                  <c:v>12.786966950129271</c:v>
                </c:pt>
                <c:pt idx="9">
                  <c:v>18.824172525862025</c:v>
                </c:pt>
                <c:pt idx="10">
                  <c:v>60.439970171513792</c:v>
                </c:pt>
                <c:pt idx="11">
                  <c:v>43.959555076216141</c:v>
                </c:pt>
                <c:pt idx="12">
                  <c:v>81.222948034833166</c:v>
                </c:pt>
                <c:pt idx="13">
                  <c:v>0</c:v>
                </c:pt>
                <c:pt idx="14">
                  <c:v>71.891366613938516</c:v>
                </c:pt>
                <c:pt idx="15">
                  <c:v>0.60042749742589807</c:v>
                </c:pt>
                <c:pt idx="16">
                  <c:v>78.813844914328115</c:v>
                </c:pt>
                <c:pt idx="17">
                  <c:v>92.21719225650159</c:v>
                </c:pt>
                <c:pt idx="18">
                  <c:v>31.868668655404289</c:v>
                </c:pt>
                <c:pt idx="19">
                  <c:v>38.521605030926445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8D-4A56-AECE-957DCBD95738}"/>
            </c:ext>
          </c:extLst>
        </c:ser>
        <c:ser>
          <c:idx val="0"/>
          <c:order val="1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Resume!$C$39:$W$39</c:f>
              <c:numCache>
                <c:formatCode>0.00</c:formatCode>
                <c:ptCount val="21"/>
                <c:pt idx="0">
                  <c:v>2.171352918880106</c:v>
                </c:pt>
                <c:pt idx="1">
                  <c:v>34.295302462701663</c:v>
                </c:pt>
                <c:pt idx="2">
                  <c:v>42.108133928704049</c:v>
                </c:pt>
                <c:pt idx="3">
                  <c:v>3.2849515539788845</c:v>
                </c:pt>
                <c:pt idx="4">
                  <c:v>41.929551090518551</c:v>
                </c:pt>
                <c:pt idx="5">
                  <c:v>72.058809429676998</c:v>
                </c:pt>
                <c:pt idx="6">
                  <c:v>14.346951804118961</c:v>
                </c:pt>
                <c:pt idx="7">
                  <c:v>1.1191335740072204</c:v>
                </c:pt>
                <c:pt idx="8">
                  <c:v>0.7320188144410178</c:v>
                </c:pt>
                <c:pt idx="9">
                  <c:v>80.349269059205582</c:v>
                </c:pt>
                <c:pt idx="10">
                  <c:v>5.6301267710663696</c:v>
                </c:pt>
                <c:pt idx="11">
                  <c:v>39.168550714070385</c:v>
                </c:pt>
                <c:pt idx="12">
                  <c:v>5.4728387007954264</c:v>
                </c:pt>
                <c:pt idx="13">
                  <c:v>0</c:v>
                </c:pt>
                <c:pt idx="14">
                  <c:v>7.7701964302193343</c:v>
                </c:pt>
                <c:pt idx="15">
                  <c:v>4.8099172019024961</c:v>
                </c:pt>
                <c:pt idx="16">
                  <c:v>11.252707876273753</c:v>
                </c:pt>
                <c:pt idx="17">
                  <c:v>3.2249176315349035</c:v>
                </c:pt>
                <c:pt idx="18">
                  <c:v>0.64520470761644322</c:v>
                </c:pt>
                <c:pt idx="19">
                  <c:v>1.7896018585295137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8D-4A56-AECE-957DCBD957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Resume!$C$47:$W$47</c:f>
              <c:numCache>
                <c:formatCode>0.00</c:formatCode>
                <c:ptCount val="21"/>
                <c:pt idx="0">
                  <c:v>14.606856914160158</c:v>
                </c:pt>
                <c:pt idx="1">
                  <c:v>40.52449927884215</c:v>
                </c:pt>
                <c:pt idx="2">
                  <c:v>37.840183551499941</c:v>
                </c:pt>
                <c:pt idx="3">
                  <c:v>29.898543840504821</c:v>
                </c:pt>
                <c:pt idx="4">
                  <c:v>52.77688351520586</c:v>
                </c:pt>
                <c:pt idx="5">
                  <c:v>18.603248134726559</c:v>
                </c:pt>
                <c:pt idx="6">
                  <c:v>0.65660561568756115</c:v>
                </c:pt>
                <c:pt idx="7">
                  <c:v>39.139862667148542</c:v>
                </c:pt>
                <c:pt idx="8">
                  <c:v>87.857142857142918</c:v>
                </c:pt>
                <c:pt idx="9">
                  <c:v>2.1439027810251892</c:v>
                </c:pt>
                <c:pt idx="10">
                  <c:v>10.710259301014656</c:v>
                </c:pt>
                <c:pt idx="11">
                  <c:v>5.7046314662089639</c:v>
                </c:pt>
                <c:pt idx="12">
                  <c:v>15.210582152008612</c:v>
                </c:pt>
                <c:pt idx="13">
                  <c:v>0</c:v>
                </c:pt>
                <c:pt idx="14">
                  <c:v>61.896173871056618</c:v>
                </c:pt>
                <c:pt idx="15">
                  <c:v>9.7065444581795752</c:v>
                </c:pt>
                <c:pt idx="16">
                  <c:v>29.787469047721942</c:v>
                </c:pt>
                <c:pt idx="17">
                  <c:v>9.5144617989843692</c:v>
                </c:pt>
                <c:pt idx="18">
                  <c:v>20.013180711724942</c:v>
                </c:pt>
                <c:pt idx="19">
                  <c:v>15.262230613327253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D9-4EE0-AB20-4E1BDFDED9DA}"/>
            </c:ext>
          </c:extLst>
        </c:ser>
        <c:ser>
          <c:idx val="0"/>
          <c:order val="1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Resume!$C$48:$W$48</c:f>
              <c:numCache>
                <c:formatCode>0.00</c:formatCode>
                <c:ptCount val="21"/>
                <c:pt idx="0">
                  <c:v>82.609909304114836</c:v>
                </c:pt>
                <c:pt idx="1">
                  <c:v>23.905658280556668</c:v>
                </c:pt>
                <c:pt idx="2">
                  <c:v>19.923640770173204</c:v>
                </c:pt>
                <c:pt idx="3">
                  <c:v>63.785934150788087</c:v>
                </c:pt>
                <c:pt idx="4">
                  <c:v>5.2411328696649502</c:v>
                </c:pt>
                <c:pt idx="5">
                  <c:v>7.1317208557957912</c:v>
                </c:pt>
                <c:pt idx="6">
                  <c:v>81.613988979153348</c:v>
                </c:pt>
                <c:pt idx="7">
                  <c:v>59.739790386700399</c:v>
                </c:pt>
                <c:pt idx="8">
                  <c:v>6.7281105990783461</c:v>
                </c:pt>
                <c:pt idx="9">
                  <c:v>16.837159310800363</c:v>
                </c:pt>
                <c:pt idx="10">
                  <c:v>80.665163472378794</c:v>
                </c:pt>
                <c:pt idx="11">
                  <c:v>47.177068000294227</c:v>
                </c:pt>
                <c:pt idx="12">
                  <c:v>78.390253574919527</c:v>
                </c:pt>
                <c:pt idx="13">
                  <c:v>0</c:v>
                </c:pt>
                <c:pt idx="14">
                  <c:v>28.34981662512261</c:v>
                </c:pt>
                <c:pt idx="15">
                  <c:v>1.3557358965139339</c:v>
                </c:pt>
                <c:pt idx="16">
                  <c:v>57.685368987958348</c:v>
                </c:pt>
                <c:pt idx="17">
                  <c:v>87.06813059625496</c:v>
                </c:pt>
                <c:pt idx="18">
                  <c:v>78.002421119491345</c:v>
                </c:pt>
                <c:pt idx="19">
                  <c:v>80.298304541481968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D9-4EE0-AB20-4E1BDFDED9DA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Resume!$C$49:$W$49</c:f>
              <c:numCache>
                <c:formatCode>0.00</c:formatCode>
                <c:ptCount val="21"/>
                <c:pt idx="0">
                  <c:v>2.7656651457730494</c:v>
                </c:pt>
                <c:pt idx="1">
                  <c:v>35.569842440601178</c:v>
                </c:pt>
                <c:pt idx="2">
                  <c:v>42.108133928704049</c:v>
                </c:pt>
                <c:pt idx="3">
                  <c:v>6.271973996615154</c:v>
                </c:pt>
                <c:pt idx="4">
                  <c:v>41.929551090518551</c:v>
                </c:pt>
                <c:pt idx="5">
                  <c:v>73.306364994595228</c:v>
                </c:pt>
                <c:pt idx="6">
                  <c:v>17.729405405159088</c:v>
                </c:pt>
                <c:pt idx="7">
                  <c:v>1.1203469461510662</c:v>
                </c:pt>
                <c:pt idx="8">
                  <c:v>5.4147465437788043</c:v>
                </c:pt>
                <c:pt idx="9">
                  <c:v>81.018937908174436</c:v>
                </c:pt>
                <c:pt idx="10">
                  <c:v>8.5118376550169117</c:v>
                </c:pt>
                <c:pt idx="11">
                  <c:v>47.118300533496836</c:v>
                </c:pt>
                <c:pt idx="12">
                  <c:v>6.3068663301095578</c:v>
                </c:pt>
                <c:pt idx="13">
                  <c:v>0</c:v>
                </c:pt>
                <c:pt idx="14">
                  <c:v>9.7540095038207735</c:v>
                </c:pt>
                <c:pt idx="15">
                  <c:v>88.617947709623536</c:v>
                </c:pt>
                <c:pt idx="16">
                  <c:v>12.489002339551817</c:v>
                </c:pt>
                <c:pt idx="17">
                  <c:v>3.3775795759255143</c:v>
                </c:pt>
                <c:pt idx="18">
                  <c:v>1.9843981687837269</c:v>
                </c:pt>
                <c:pt idx="19">
                  <c:v>4.4394648451907619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6D9-4EE0-AB20-4E1BDFDED9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Resume!$C$65:$W$65</c:f>
              <c:numCache>
                <c:formatCode>0.00</c:formatCode>
                <c:ptCount val="21"/>
                <c:pt idx="0">
                  <c:v>0.7633643936162009</c:v>
                </c:pt>
                <c:pt idx="1">
                  <c:v>0.62121493647576609</c:v>
                </c:pt>
                <c:pt idx="2">
                  <c:v>0.57837880956394472</c:v>
                </c:pt>
                <c:pt idx="3">
                  <c:v>0.49078516599663241</c:v>
                </c:pt>
                <c:pt idx="4">
                  <c:v>0.58048452654094762</c:v>
                </c:pt>
                <c:pt idx="5">
                  <c:v>0.25537655886947402</c:v>
                </c:pt>
                <c:pt idx="6">
                  <c:v>0.66574835905378249</c:v>
                </c:pt>
                <c:pt idx="7">
                  <c:v>0.98772563176895301</c:v>
                </c:pt>
                <c:pt idx="8">
                  <c:v>0.12786966950129272</c:v>
                </c:pt>
                <c:pt idx="9">
                  <c:v>0.18824172525862026</c:v>
                </c:pt>
                <c:pt idx="10">
                  <c:v>0.60485074626865665</c:v>
                </c:pt>
                <c:pt idx="11">
                  <c:v>0.43959555076216134</c:v>
                </c:pt>
                <c:pt idx="12">
                  <c:v>0.8128805354831492</c:v>
                </c:pt>
                <c:pt idx="13">
                  <c:v>0</c:v>
                </c:pt>
                <c:pt idx="14">
                  <c:v>0.71891366613938523</c:v>
                </c:pt>
                <c:pt idx="15">
                  <c:v>6.0053172730050383E-3</c:v>
                </c:pt>
                <c:pt idx="16">
                  <c:v>0.78840952151382937</c:v>
                </c:pt>
                <c:pt idx="17">
                  <c:v>0.92252273819077646</c:v>
                </c:pt>
                <c:pt idx="18">
                  <c:v>0.31868668655404286</c:v>
                </c:pt>
                <c:pt idx="19">
                  <c:v>0.38521605030926442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DF-4848-A4FD-6FE1240F71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7415072"/>
        <c:axId val="447409168"/>
      </c:lineChart>
      <c:catAx>
        <c:axId val="4474150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09168"/>
        <c:crosses val="autoZero"/>
        <c:auto val="1"/>
        <c:lblAlgn val="ctr"/>
        <c:lblOffset val="100"/>
        <c:noMultiLvlLbl val="0"/>
      </c:catAx>
      <c:valAx>
        <c:axId val="447409168"/>
        <c:scaling>
          <c:orientation val="maxMin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15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Resume!$C$66:$W$66</c:f>
              <c:numCache>
                <c:formatCode>0.00</c:formatCode>
                <c:ptCount val="21"/>
                <c:pt idx="0">
                  <c:v>0.15025038871756188</c:v>
                </c:pt>
                <c:pt idx="1">
                  <c:v>0.62896787488812511</c:v>
                </c:pt>
                <c:pt idx="2">
                  <c:v>0.65508445806456417</c:v>
                </c:pt>
                <c:pt idx="3">
                  <c:v>0.31914084895988437</c:v>
                </c:pt>
                <c:pt idx="4">
                  <c:v>0.90966370110110029</c:v>
                </c:pt>
                <c:pt idx="5">
                  <c:v>0.72287820286776894</c:v>
                </c:pt>
                <c:pt idx="6">
                  <c:v>7.9810486227935452E-3</c:v>
                </c:pt>
                <c:pt idx="7">
                  <c:v>0.39583333333333337</c:v>
                </c:pt>
                <c:pt idx="8">
                  <c:v>0.92886723507917168</c:v>
                </c:pt>
                <c:pt idx="9">
                  <c:v>0.11294956892578152</c:v>
                </c:pt>
                <c:pt idx="10">
                  <c:v>0.11721159777914868</c:v>
                </c:pt>
                <c:pt idx="11">
                  <c:v>0.10787534295909766</c:v>
                </c:pt>
                <c:pt idx="12">
                  <c:v>0.16250476861535823</c:v>
                </c:pt>
                <c:pt idx="13">
                  <c:v>0</c:v>
                </c:pt>
                <c:pt idx="14">
                  <c:v>0.68586065187768241</c:v>
                </c:pt>
                <c:pt idx="15">
                  <c:v>0.87744516925583771</c:v>
                </c:pt>
                <c:pt idx="16">
                  <c:v>0.34053392706398289</c:v>
                </c:pt>
                <c:pt idx="17">
                  <c:v>9.851114536301625E-2</c:v>
                </c:pt>
                <c:pt idx="18">
                  <c:v>0.20418362319692546</c:v>
                </c:pt>
                <c:pt idx="19">
                  <c:v>0.15971269508487218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2E-4944-AF89-411CDDD7A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7415072"/>
        <c:axId val="447409168"/>
      </c:lineChart>
      <c:catAx>
        <c:axId val="4474150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09168"/>
        <c:crosses val="autoZero"/>
        <c:auto val="1"/>
        <c:lblAlgn val="ctr"/>
        <c:lblOffset val="100"/>
        <c:noMultiLvlLbl val="0"/>
      </c:catAx>
      <c:valAx>
        <c:axId val="447409168"/>
        <c:scaling>
          <c:orientation val="maxMin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15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Resume!$C$17:$W$17</c:f>
              <c:numCache>
                <c:formatCode>0.00</c:formatCode>
                <c:ptCount val="21"/>
                <c:pt idx="0">
                  <c:v>-0.74729273299826793</c:v>
                </c:pt>
                <c:pt idx="1">
                  <c:v>-1.0497936016511835</c:v>
                </c:pt>
                <c:pt idx="2">
                  <c:v>-2.6782233798895225</c:v>
                </c:pt>
                <c:pt idx="3">
                  <c:v>-0.50944615718362729</c:v>
                </c:pt>
                <c:pt idx="4">
                  <c:v>-2.5492910553715094</c:v>
                </c:pt>
                <c:pt idx="5">
                  <c:v>3.7790022210832053</c:v>
                </c:pt>
                <c:pt idx="6">
                  <c:v>0.52957728864432219</c:v>
                </c:pt>
                <c:pt idx="7">
                  <c:v>4.4235751295336794</c:v>
                </c:pt>
                <c:pt idx="8">
                  <c:v>0.8587003924989095</c:v>
                </c:pt>
                <c:pt idx="9">
                  <c:v>-0.17465150106700472</c:v>
                </c:pt>
                <c:pt idx="10">
                  <c:v>1.3065476190476191</c:v>
                </c:pt>
                <c:pt idx="11">
                  <c:v>-0.14995459534356614</c:v>
                </c:pt>
                <c:pt idx="12">
                  <c:v>1.3545438389216233</c:v>
                </c:pt>
                <c:pt idx="13">
                  <c:v>-0.12341504649197055</c:v>
                </c:pt>
                <c:pt idx="14">
                  <c:v>0.13949291701812933</c:v>
                </c:pt>
                <c:pt idx="15">
                  <c:v>1.2454808056689366</c:v>
                </c:pt>
                <c:pt idx="16">
                  <c:v>2.2003499785994172</c:v>
                </c:pt>
                <c:pt idx="17">
                  <c:v>-1.4628895547607352</c:v>
                </c:pt>
                <c:pt idx="18">
                  <c:v>3.5373779998008037</c:v>
                </c:pt>
                <c:pt idx="19">
                  <c:v>-1.0487425694911572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05-4B39-A3BD-72550BE6AC1D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Resume!$C$18:$W$18</c:f>
              <c:numCache>
                <c:formatCode>0.00</c:formatCode>
                <c:ptCount val="21"/>
                <c:pt idx="0">
                  <c:v>3.4892396056980148</c:v>
                </c:pt>
                <c:pt idx="1">
                  <c:v>4.5368015482054886</c:v>
                </c:pt>
                <c:pt idx="2">
                  <c:v>1.7096346175224009</c:v>
                </c:pt>
                <c:pt idx="3">
                  <c:v>4.4488783552994251</c:v>
                </c:pt>
                <c:pt idx="4">
                  <c:v>2.1366479905630649</c:v>
                </c:pt>
                <c:pt idx="5">
                  <c:v>2.4697494534955884</c:v>
                </c:pt>
                <c:pt idx="6">
                  <c:v>1.6725763447092519</c:v>
                </c:pt>
                <c:pt idx="7">
                  <c:v>2.3662396694214873</c:v>
                </c:pt>
                <c:pt idx="8">
                  <c:v>1.9375478768804006</c:v>
                </c:pt>
                <c:pt idx="9">
                  <c:v>2.5813832992309771</c:v>
                </c:pt>
                <c:pt idx="10">
                  <c:v>3.120583652269</c:v>
                </c:pt>
                <c:pt idx="11">
                  <c:v>2.6215746293714264</c:v>
                </c:pt>
                <c:pt idx="12">
                  <c:v>2.7831377235589976</c:v>
                </c:pt>
                <c:pt idx="13">
                  <c:v>4.7261822086987646</c:v>
                </c:pt>
                <c:pt idx="14">
                  <c:v>3.0242522851057796</c:v>
                </c:pt>
                <c:pt idx="15">
                  <c:v>2.5925772469817554</c:v>
                </c:pt>
                <c:pt idx="16">
                  <c:v>3.5987915146839904</c:v>
                </c:pt>
                <c:pt idx="17">
                  <c:v>2.4091582644127412</c:v>
                </c:pt>
                <c:pt idx="18">
                  <c:v>2.5808780680724306</c:v>
                </c:pt>
                <c:pt idx="19">
                  <c:v>2.6948216863284875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05-4B39-A3BD-72550BE6AC1D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diamond"/>
            <c:size val="11"/>
            <c:spPr>
              <a:solidFill>
                <a:schemeClr val="accent3"/>
              </a:solidFill>
              <a:ln w="9525">
                <a:noFill/>
              </a:ln>
              <a:effectLst/>
            </c:spPr>
          </c:marker>
          <c:cat>
            <c:strRef>
              <c:f>Resume!$C$3:$W$3</c:f>
              <c:strCache>
                <c:ptCount val="20"/>
                <c:pt idx="0">
                  <c:v>MAY181217_23</c:v>
                </c:pt>
                <c:pt idx="1">
                  <c:v>MAY190409_1</c:v>
                </c:pt>
                <c:pt idx="2">
                  <c:v>MAY190406_3</c:v>
                </c:pt>
                <c:pt idx="3">
                  <c:v>MAY210714_7</c:v>
                </c:pt>
                <c:pt idx="4">
                  <c:v>MAY190406_2</c:v>
                </c:pt>
                <c:pt idx="5">
                  <c:v>MAY181217_28</c:v>
                </c:pt>
                <c:pt idx="6">
                  <c:v>MAY181215_13</c:v>
                </c:pt>
                <c:pt idx="7">
                  <c:v>MAY181217_29</c:v>
                </c:pt>
                <c:pt idx="8">
                  <c:v>MAY181215_9</c:v>
                </c:pt>
                <c:pt idx="9">
                  <c:v>MAY181215_10</c:v>
                </c:pt>
                <c:pt idx="10">
                  <c:v>MAY181215_11</c:v>
                </c:pt>
                <c:pt idx="11">
                  <c:v>MAY210713_5</c:v>
                </c:pt>
                <c:pt idx="12">
                  <c:v>MAY181217_19</c:v>
                </c:pt>
                <c:pt idx="13">
                  <c:v>MAY210713_7</c:v>
                </c:pt>
                <c:pt idx="14">
                  <c:v>MAY210713_8</c:v>
                </c:pt>
                <c:pt idx="15">
                  <c:v>MAY181217_18</c:v>
                </c:pt>
                <c:pt idx="16">
                  <c:v>MAY181217_21</c:v>
                </c:pt>
                <c:pt idx="17">
                  <c:v>MAY190406_1</c:v>
                </c:pt>
                <c:pt idx="18">
                  <c:v>MAY181217_22</c:v>
                </c:pt>
                <c:pt idx="19">
                  <c:v>MAY210714_8</c:v>
                </c:pt>
              </c:strCache>
            </c:strRef>
          </c:cat>
          <c:val>
            <c:numRef>
              <c:f>Resume!$C$21:$W$21</c:f>
              <c:numCache>
                <c:formatCode>0.00</c:formatCode>
                <c:ptCount val="21"/>
                <c:pt idx="0">
                  <c:v>0.43837892377922322</c:v>
                </c:pt>
                <c:pt idx="1">
                  <c:v>0.5059611799269299</c:v>
                </c:pt>
                <c:pt idx="2">
                  <c:v>0.13542685563429632</c:v>
                </c:pt>
                <c:pt idx="3">
                  <c:v>0.37744258276876841</c:v>
                </c:pt>
                <c:pt idx="4">
                  <c:v>0.39300887851604233</c:v>
                </c:pt>
                <c:pt idx="5">
                  <c:v>-0.50005644919459646</c:v>
                </c:pt>
                <c:pt idx="6">
                  <c:v>0.12742029747963837</c:v>
                </c:pt>
                <c:pt idx="7">
                  <c:v>-0.45133478613645084</c:v>
                </c:pt>
                <c:pt idx="8">
                  <c:v>0.16362284396066934</c:v>
                </c:pt>
                <c:pt idx="9">
                  <c:v>0.36337584620616747</c:v>
                </c:pt>
                <c:pt idx="10">
                  <c:v>0.15277182812184745</c:v>
                </c:pt>
                <c:pt idx="11">
                  <c:v>-1.6103279505231251E-2</c:v>
                </c:pt>
                <c:pt idx="12">
                  <c:v>0.16117681089454083</c:v>
                </c:pt>
                <c:pt idx="13">
                  <c:v>0.25008634898611459</c:v>
                </c:pt>
                <c:pt idx="14">
                  <c:v>0.29217252252523795</c:v>
                </c:pt>
                <c:pt idx="15">
                  <c:v>0.11077280886857932</c:v>
                </c:pt>
                <c:pt idx="16">
                  <c:v>-1.5362204603613965E-2</c:v>
                </c:pt>
                <c:pt idx="17">
                  <c:v>0.42752396460628944</c:v>
                </c:pt>
                <c:pt idx="18">
                  <c:v>-0.41169612738987421</c:v>
                </c:pt>
                <c:pt idx="19">
                  <c:v>0.32936276493255995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05-4B39-A3BD-72550BE6A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7415072"/>
        <c:axId val="447409168"/>
      </c:lineChart>
      <c:catAx>
        <c:axId val="4474150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09168"/>
        <c:crossesAt val="-6"/>
        <c:auto val="1"/>
        <c:lblAlgn val="ctr"/>
        <c:lblOffset val="100"/>
        <c:noMultiLvlLbl val="0"/>
      </c:catAx>
      <c:valAx>
        <c:axId val="447409168"/>
        <c:scaling>
          <c:orientation val="maxMin"/>
          <c:max val="6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1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Blank!$D$2</c:f>
              <c:strCache>
                <c:ptCount val="1"/>
                <c:pt idx="0">
                  <c:v>Blank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34-4A74-8878-C6D754ED8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Blank!$D$2</c:f>
              <c:strCache>
                <c:ptCount val="1"/>
                <c:pt idx="0">
                  <c:v>Blank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D0-4CB3-B58C-7D6918101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57-45FD-9651-5EE2A2EBBC59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57-45FD-9651-5EE2A2EBBC59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57-45FD-9651-5EE2A2EBBC59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57-45FD-9651-5EE2A2EBBC59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57-45FD-9651-5EE2A2EBBC59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57-45FD-9651-5EE2A2EBBC59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57-45FD-9651-5EE2A2EBBC59}"/>
            </c:ext>
          </c:extLst>
        </c:ser>
        <c:ser>
          <c:idx val="5"/>
          <c:order val="7"/>
          <c:tx>
            <c:strRef>
              <c:f>Blank!$M$4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57-45FD-9651-5EE2A2EBB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67-4D74-B26B-96B0E7779060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67-4D74-B26B-96B0E7779060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67-4D74-B26B-96B0E7779060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67-4D74-B26B-96B0E7779060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67-4D74-B26B-96B0E7779060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D67-4D74-B26B-96B0E7779060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67-4D74-B26B-96B0E7779060}"/>
            </c:ext>
          </c:extLst>
        </c:ser>
        <c:ser>
          <c:idx val="5"/>
          <c:order val="7"/>
          <c:tx>
            <c:strRef>
              <c:f>Blank!$M$4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D67-4D74-B26B-96B0E77790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C6-4D78-927F-0F1E68AF5E5E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Blank!$AE$7:$AE$33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C6-4D78-927F-0F1E68AF5E5E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Blank!$AF$7:$AF$33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5C6-4D78-927F-0F1E68AF5E5E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Blank!$AG$7:$AG$33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5C6-4D78-927F-0F1E68AF5E5E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Blank!$AH$7:$AH$33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C6-4D78-927F-0F1E68AF5E5E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Blank!$AJ$7:$AJ$33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C6-4D78-927F-0F1E68AF5E5E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Blank!$AK$7:$AK$33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5C6-4D78-927F-0F1E68AF5E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64-4972-998F-56F53D8F3124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4-4972-998F-56F53D8F3124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64-4972-998F-56F53D8F3124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64-4972-998F-56F53D8F3124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E64-4972-998F-56F53D8F3124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E64-4972-998F-56F53D8F3124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E64-4972-998F-56F53D8F3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MAY210713_7!$D$2</c:f>
              <c:strCache>
                <c:ptCount val="1"/>
                <c:pt idx="0">
                  <c:v>MAY210713_7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MAY210713_7!$B$7:$B$33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MAY210713_7!$D$7:$D$33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1.4490830436051914</c:v>
                </c:pt>
                <c:pt idx="7">
                  <c:v>5.3358634783301051</c:v>
                </c:pt>
                <c:pt idx="8">
                  <c:v>8.5087183842458689</c:v>
                </c:pt>
                <c:pt idx="9">
                  <c:v>7.4139441067968894</c:v>
                </c:pt>
                <c:pt idx="10">
                  <c:v>4.8714137848669026</c:v>
                </c:pt>
                <c:pt idx="11">
                  <c:v>3.4594867167387675</c:v>
                </c:pt>
                <c:pt idx="12">
                  <c:v>4.8501817988800129</c:v>
                </c:pt>
                <c:pt idx="13">
                  <c:v>5.4022134345391342</c:v>
                </c:pt>
                <c:pt idx="14">
                  <c:v>5.1620265930624489</c:v>
                </c:pt>
                <c:pt idx="15">
                  <c:v>4.7095198917168721</c:v>
                </c:pt>
                <c:pt idx="16">
                  <c:v>4.3857321054168104</c:v>
                </c:pt>
                <c:pt idx="17">
                  <c:v>3.808487486398259</c:v>
                </c:pt>
                <c:pt idx="18">
                  <c:v>2.9658430425435927</c:v>
                </c:pt>
                <c:pt idx="19">
                  <c:v>2.9127630775763693</c:v>
                </c:pt>
                <c:pt idx="20">
                  <c:v>2.4390243902439024</c:v>
                </c:pt>
                <c:pt idx="21">
                  <c:v>2.4337163937471802</c:v>
                </c:pt>
                <c:pt idx="22">
                  <c:v>2.4018684147668465</c:v>
                </c:pt>
                <c:pt idx="23">
                  <c:v>2.6420552562435309</c:v>
                </c:pt>
                <c:pt idx="24">
                  <c:v>24.848058600281327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52-4E45-86A6-694F40511F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MAY210713_7!$D$2</c:f>
              <c:strCache>
                <c:ptCount val="1"/>
                <c:pt idx="0">
                  <c:v>MAY210713_7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MAY210713_7!$B$7:$B$33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MAY210713_7!$E$7:$E$33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1.4490830436051914</c:v>
                </c:pt>
                <c:pt idx="7" formatCode="0.00">
                  <c:v>6.7849465219352965</c:v>
                </c:pt>
                <c:pt idx="8" formatCode="0.00">
                  <c:v>15.293664906181165</c:v>
                </c:pt>
                <c:pt idx="9" formatCode="0.00">
                  <c:v>22.707609012978054</c:v>
                </c:pt>
                <c:pt idx="10" formatCode="0.00">
                  <c:v>27.579022797844956</c:v>
                </c:pt>
                <c:pt idx="11" formatCode="0.00">
                  <c:v>31.038509514583723</c:v>
                </c:pt>
                <c:pt idx="12" formatCode="0.00">
                  <c:v>35.888691313463738</c:v>
                </c:pt>
                <c:pt idx="13" formatCode="0.00">
                  <c:v>41.290904748002873</c:v>
                </c:pt>
                <c:pt idx="14" formatCode="0.00">
                  <c:v>46.452931341065323</c:v>
                </c:pt>
                <c:pt idx="15" formatCode="0.00">
                  <c:v>51.162451232782196</c:v>
                </c:pt>
                <c:pt idx="16" formatCode="0.00">
                  <c:v>55.54818333819901</c:v>
                </c:pt>
                <c:pt idx="17" formatCode="0.00">
                  <c:v>59.356670824597266</c:v>
                </c:pt>
                <c:pt idx="18" formatCode="0.00">
                  <c:v>62.322513867140856</c:v>
                </c:pt>
                <c:pt idx="19" formatCode="0.00">
                  <c:v>65.235276944717228</c:v>
                </c:pt>
                <c:pt idx="20" formatCode="0.00">
                  <c:v>67.674301334961129</c:v>
                </c:pt>
                <c:pt idx="21" formatCode="0.00">
                  <c:v>70.108017728708305</c:v>
                </c:pt>
                <c:pt idx="22" formatCode="0.00">
                  <c:v>72.509886143475157</c:v>
                </c:pt>
                <c:pt idx="23" formatCode="0.00">
                  <c:v>75.151941399718694</c:v>
                </c:pt>
                <c:pt idx="24" formatCode="0.00">
                  <c:v>100.00000000000003</c:v>
                </c:pt>
                <c:pt idx="25" formatCode="0.00">
                  <c:v>100.00000000000003</c:v>
                </c:pt>
                <c:pt idx="26" formatCode="0.00">
                  <c:v>100.00000000000003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6F-44B0-AF91-1A13B97996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MAY210713_7!$H$7:$H$33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5C-4901-B36C-8F03DC5E8ED8}"/>
            </c:ext>
          </c:extLst>
        </c:ser>
        <c:ser>
          <c:idx val="1"/>
          <c:order val="1"/>
          <c:tx>
            <c:strRef>
              <c:f>MAY210713_7!$I$4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MAY210713_7!$I$7:$I$33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5C-4901-B36C-8F03DC5E8ED8}"/>
            </c:ext>
          </c:extLst>
        </c:ser>
        <c:ser>
          <c:idx val="2"/>
          <c:order val="2"/>
          <c:tx>
            <c:strRef>
              <c:f>MAY210713_7!$J$4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MAY210713_7!$J$7:$J$33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75C-4901-B36C-8F03DC5E8ED8}"/>
            </c:ext>
          </c:extLst>
        </c:ser>
        <c:ser>
          <c:idx val="3"/>
          <c:order val="3"/>
          <c:tx>
            <c:strRef>
              <c:f>MAY210713_7!$K$4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75C-4901-B36C-8F03DC5E8ED8}"/>
            </c:ext>
          </c:extLst>
        </c:ser>
        <c:ser>
          <c:idx val="4"/>
          <c:order val="4"/>
          <c:tx>
            <c:strRef>
              <c:f>MAY210713_7!$L$4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75C-4901-B36C-8F03DC5E8ED8}"/>
            </c:ext>
          </c:extLst>
        </c:ser>
        <c:ser>
          <c:idx val="6"/>
          <c:order val="5"/>
          <c:tx>
            <c:strRef>
              <c:f>MAY210713_7!$N$4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75C-4901-B36C-8F03DC5E8ED8}"/>
            </c:ext>
          </c:extLst>
        </c:ser>
        <c:ser>
          <c:idx val="7"/>
          <c:order val="6"/>
          <c:tx>
            <c:strRef>
              <c:f>MAY210713_7!$O$4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75C-4901-B36C-8F03DC5E8ED8}"/>
            </c:ext>
          </c:extLst>
        </c:ser>
        <c:ser>
          <c:idx val="5"/>
          <c:order val="7"/>
          <c:tx>
            <c:strRef>
              <c:f>MAY210713_7!$M$4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75C-4901-B36C-8F03DC5E8E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MAY210713_7!$S$7:$S$33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D8-451F-BBF0-D07A666AC8B4}"/>
            </c:ext>
          </c:extLst>
        </c:ser>
        <c:ser>
          <c:idx val="1"/>
          <c:order val="1"/>
          <c:tx>
            <c:strRef>
              <c:f>MAY210713_7!$I$4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MAY210713_7!$T$7:$T$33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D8-451F-BBF0-D07A666AC8B4}"/>
            </c:ext>
          </c:extLst>
        </c:ser>
        <c:ser>
          <c:idx val="2"/>
          <c:order val="2"/>
          <c:tx>
            <c:strRef>
              <c:f>MAY210713_7!$J$4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MAY210713_7!$U$7:$U$33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D8-451F-BBF0-D07A666AC8B4}"/>
            </c:ext>
          </c:extLst>
        </c:ser>
        <c:ser>
          <c:idx val="3"/>
          <c:order val="3"/>
          <c:tx>
            <c:strRef>
              <c:f>MAY210713_7!$K$4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D8-451F-BBF0-D07A666AC8B4}"/>
            </c:ext>
          </c:extLst>
        </c:ser>
        <c:ser>
          <c:idx val="4"/>
          <c:order val="4"/>
          <c:tx>
            <c:strRef>
              <c:f>MAY210713_7!$L$4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D8-451F-BBF0-D07A666AC8B4}"/>
            </c:ext>
          </c:extLst>
        </c:ser>
        <c:ser>
          <c:idx val="6"/>
          <c:order val="5"/>
          <c:tx>
            <c:strRef>
              <c:f>MAY210713_7!$N$4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D8-451F-BBF0-D07A666AC8B4}"/>
            </c:ext>
          </c:extLst>
        </c:ser>
        <c:ser>
          <c:idx val="7"/>
          <c:order val="6"/>
          <c:tx>
            <c:strRef>
              <c:f>MAY210713_7!$O$4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D8-451F-BBF0-D07A666AC8B4}"/>
            </c:ext>
          </c:extLst>
        </c:ser>
        <c:ser>
          <c:idx val="5"/>
          <c:order val="7"/>
          <c:tx>
            <c:strRef>
              <c:f>MAY210713_7!$M$4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MAY210713_7!$X$7:$X$33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D8-451F-BBF0-D07A666AC8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MAY210713_7!$H$4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MAY210713_7!$B$7:$B$33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MAY210713_7!$AD$7:$AD$33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60-417A-88BA-21ED43538CD5}"/>
            </c:ext>
          </c:extLst>
        </c:ser>
        <c:ser>
          <c:idx val="1"/>
          <c:order val="1"/>
          <c:tx>
            <c:strRef>
              <c:f>MAY210713_7!$I$4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MAY210713_7!$AE$7:$AE$33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60-417A-88BA-21ED43538CD5}"/>
            </c:ext>
          </c:extLst>
        </c:ser>
        <c:ser>
          <c:idx val="2"/>
          <c:order val="2"/>
          <c:tx>
            <c:strRef>
              <c:f>MAY210713_7!$J$4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MAY210713_7!$AF$7:$AF$33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60-417A-88BA-21ED43538CD5}"/>
            </c:ext>
          </c:extLst>
        </c:ser>
        <c:ser>
          <c:idx val="3"/>
          <c:order val="3"/>
          <c:tx>
            <c:strRef>
              <c:f>MAY210713_7!$K$4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MAY210713_7!$AG$7:$AG$33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60-417A-88BA-21ED43538CD5}"/>
            </c:ext>
          </c:extLst>
        </c:ser>
        <c:ser>
          <c:idx val="4"/>
          <c:order val="4"/>
          <c:tx>
            <c:strRef>
              <c:f>MAY210713_7!$L$4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MAY210713_7!$AH$7:$AH$33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260-417A-88BA-21ED43538CD5}"/>
            </c:ext>
          </c:extLst>
        </c:ser>
        <c:ser>
          <c:idx val="6"/>
          <c:order val="5"/>
          <c:tx>
            <c:strRef>
              <c:f>MAY210713_7!$N$4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MAY210713_7!$AJ$7:$AJ$33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260-417A-88BA-21ED43538CD5}"/>
            </c:ext>
          </c:extLst>
        </c:ser>
        <c:ser>
          <c:idx val="7"/>
          <c:order val="6"/>
          <c:tx>
            <c:strRef>
              <c:f>MAY210713_7!$O$4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MAY210713_7!$AK$7:$AK$33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260-417A-88BA-21ED43538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MAY210713_7!$H$4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MAY210713_7!$AC$15:$AC$21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MAY210713_7!$AD$15:$AD$21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5F-4D9F-8CC5-65425AF8F678}"/>
            </c:ext>
          </c:extLst>
        </c:ser>
        <c:ser>
          <c:idx val="1"/>
          <c:order val="1"/>
          <c:tx>
            <c:strRef>
              <c:f>MAY210713_7!$I$4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MAY210713_7!$AC$15:$AC$21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MAY210713_7!$AE$15:$AE$21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5F-4D9F-8CC5-65425AF8F678}"/>
            </c:ext>
          </c:extLst>
        </c:ser>
        <c:ser>
          <c:idx val="2"/>
          <c:order val="2"/>
          <c:tx>
            <c:strRef>
              <c:f>MAY210713_7!$J$4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MAY210713_7!$AC$15:$AC$21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MAY210713_7!$AF$15:$AF$21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5F-4D9F-8CC5-65425AF8F678}"/>
            </c:ext>
          </c:extLst>
        </c:ser>
        <c:ser>
          <c:idx val="3"/>
          <c:order val="3"/>
          <c:tx>
            <c:strRef>
              <c:f>MAY210713_7!$K$4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MAY210713_7!$AC$15:$AC$21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MAY210713_7!$AG$15:$AG$21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85F-4D9F-8CC5-65425AF8F678}"/>
            </c:ext>
          </c:extLst>
        </c:ser>
        <c:ser>
          <c:idx val="4"/>
          <c:order val="4"/>
          <c:tx>
            <c:strRef>
              <c:f>MAY210713_7!$L$4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MAY210713_7!$AC$15:$AC$21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MAY210713_7!$AH$15:$AH$21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85F-4D9F-8CC5-65425AF8F678}"/>
            </c:ext>
          </c:extLst>
        </c:ser>
        <c:ser>
          <c:idx val="6"/>
          <c:order val="5"/>
          <c:tx>
            <c:strRef>
              <c:f>MAY210713_7!$N$4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MAY210713_7!$AC$15:$AC$21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MAY210713_7!$AJ$15:$AJ$21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85F-4D9F-8CC5-65425AF8F678}"/>
            </c:ext>
          </c:extLst>
        </c:ser>
        <c:ser>
          <c:idx val="7"/>
          <c:order val="6"/>
          <c:tx>
            <c:strRef>
              <c:f>MAY210713_7!$O$4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MAY210713_7!$AC$15:$AC$21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MAY210713_7!$AK$15:$AK$21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85F-4D9F-8CC5-65425AF8F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MAY181215_9!$D$2</c:f>
              <c:strCache>
                <c:ptCount val="1"/>
                <c:pt idx="0">
                  <c:v>MAY181215_9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0.92084822849014558</c:v>
                </c:pt>
                <c:pt idx="7">
                  <c:v>1.2408991371726958</c:v>
                </c:pt>
                <c:pt idx="8">
                  <c:v>0.96202436878848518</c:v>
                </c:pt>
                <c:pt idx="9">
                  <c:v>2.5454341275337358</c:v>
                </c:pt>
                <c:pt idx="10">
                  <c:v>5.6935372176158996</c:v>
                </c:pt>
                <c:pt idx="11">
                  <c:v>12.515675007954478</c:v>
                </c:pt>
                <c:pt idx="12">
                  <c:v>14.494001385015624</c:v>
                </c:pt>
                <c:pt idx="13">
                  <c:v>11.948567257481889</c:v>
                </c:pt>
                <c:pt idx="14">
                  <c:v>9.764360178929044</c:v>
                </c:pt>
                <c:pt idx="15">
                  <c:v>7.0280184918302764</c:v>
                </c:pt>
                <c:pt idx="16">
                  <c:v>5.7740178554717456</c:v>
                </c:pt>
                <c:pt idx="17">
                  <c:v>4.2916768047315115</c:v>
                </c:pt>
                <c:pt idx="18">
                  <c:v>3.8237661195231039</c:v>
                </c:pt>
                <c:pt idx="19">
                  <c:v>3.1724344457130007</c:v>
                </c:pt>
                <c:pt idx="20">
                  <c:v>4.0296468210148033</c:v>
                </c:pt>
                <c:pt idx="21">
                  <c:v>2.3133504276703651</c:v>
                </c:pt>
                <c:pt idx="22">
                  <c:v>3.0844672368938206</c:v>
                </c:pt>
                <c:pt idx="23">
                  <c:v>1.9053323101686344</c:v>
                </c:pt>
                <c:pt idx="24">
                  <c:v>2.5978401242770772</c:v>
                </c:pt>
                <c:pt idx="25">
                  <c:v>1.8941024537236326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E4-437B-9C34-49FF1994B8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MAY181215_9!$D$2</c:f>
              <c:strCache>
                <c:ptCount val="1"/>
                <c:pt idx="0">
                  <c:v>MAY181215_9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0.92084822849014558</c:v>
                </c:pt>
                <c:pt idx="7" formatCode="0.00">
                  <c:v>2.1617473656628414</c:v>
                </c:pt>
                <c:pt idx="8" formatCode="0.00">
                  <c:v>3.1237717344513265</c:v>
                </c:pt>
                <c:pt idx="9" formatCode="0.00">
                  <c:v>5.6692058619850627</c:v>
                </c:pt>
                <c:pt idx="10" formatCode="0.00">
                  <c:v>11.362743079600962</c:v>
                </c:pt>
                <c:pt idx="11" formatCode="0.00">
                  <c:v>23.878418087555438</c:v>
                </c:pt>
                <c:pt idx="12" formatCode="0.00">
                  <c:v>38.37241947257106</c:v>
                </c:pt>
                <c:pt idx="13" formatCode="0.00">
                  <c:v>50.320986730052951</c:v>
                </c:pt>
                <c:pt idx="14" formatCode="0.00">
                  <c:v>60.085346908981997</c:v>
                </c:pt>
                <c:pt idx="15" formatCode="0.00">
                  <c:v>67.11336540081227</c:v>
                </c:pt>
                <c:pt idx="16" formatCode="0.00">
                  <c:v>72.887383256284011</c:v>
                </c:pt>
                <c:pt idx="17" formatCode="0.00">
                  <c:v>77.17906006101552</c:v>
                </c:pt>
                <c:pt idx="18" formatCode="0.00">
                  <c:v>81.002826180538619</c:v>
                </c:pt>
                <c:pt idx="19" formatCode="0.00">
                  <c:v>84.175260626251614</c:v>
                </c:pt>
                <c:pt idx="20" formatCode="0.00">
                  <c:v>88.204907447266422</c:v>
                </c:pt>
                <c:pt idx="21" formatCode="0.00">
                  <c:v>90.518257874936793</c:v>
                </c:pt>
                <c:pt idx="22" formatCode="0.00">
                  <c:v>93.602725111830608</c:v>
                </c:pt>
                <c:pt idx="23" formatCode="0.00">
                  <c:v>95.50805742199924</c:v>
                </c:pt>
                <c:pt idx="24" formatCode="0.00">
                  <c:v>98.10589754627631</c:v>
                </c:pt>
                <c:pt idx="25" formatCode="0.00">
                  <c:v>99.999999999999943</c:v>
                </c:pt>
                <c:pt idx="26" formatCode="0.00">
                  <c:v>99.999999999999943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25-4E3D-B7AD-C550CE0ECB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0.76</c:v>
                </c:pt>
                <c:pt idx="10">
                  <c:v>6.19</c:v>
                </c:pt>
                <c:pt idx="11">
                  <c:v>6.09</c:v>
                </c:pt>
                <c:pt idx="12">
                  <c:v>6.42</c:v>
                </c:pt>
                <c:pt idx="13">
                  <c:v>5.05</c:v>
                </c:pt>
                <c:pt idx="14">
                  <c:v>13.62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29-4B82-9472-7963EEA17CBD}"/>
            </c:ext>
          </c:extLst>
        </c:ser>
        <c:ser>
          <c:idx val="1"/>
          <c:order val="1"/>
          <c:tx>
            <c:strRef>
              <c:f>MAY181215_9!$I$4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MAY181215_9!$I$7:$I$33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0.64</c:v>
                </c:pt>
                <c:pt idx="11">
                  <c:v>0.33</c:v>
                </c:pt>
                <c:pt idx="12">
                  <c:v>1.27</c:v>
                </c:pt>
                <c:pt idx="13">
                  <c:v>0.2</c:v>
                </c:pt>
                <c:pt idx="14">
                  <c:v>0.48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29-4B82-9472-7963EEA17CBD}"/>
            </c:ext>
          </c:extLst>
        </c:ser>
        <c:ser>
          <c:idx val="2"/>
          <c:order val="2"/>
          <c:tx>
            <c:strRef>
              <c:f>MAY181215_9!$J$4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MAY181215_9!$J$7:$J$33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29-4B82-9472-7963EEA17CBD}"/>
            </c:ext>
          </c:extLst>
        </c:ser>
        <c:ser>
          <c:idx val="3"/>
          <c:order val="3"/>
          <c:tx>
            <c:strRef>
              <c:f>MAY181215_9!$K$4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C29-4B82-9472-7963EEA17CBD}"/>
            </c:ext>
          </c:extLst>
        </c:ser>
        <c:ser>
          <c:idx val="4"/>
          <c:order val="4"/>
          <c:tx>
            <c:strRef>
              <c:f>MAY181215_9!$L$4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1.32</c:v>
                </c:pt>
                <c:pt idx="11">
                  <c:v>0.28999999999999998</c:v>
                </c:pt>
                <c:pt idx="12">
                  <c:v>0.16</c:v>
                </c:pt>
                <c:pt idx="13">
                  <c:v>0.28000000000000003</c:v>
                </c:pt>
                <c:pt idx="14">
                  <c:v>0.3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C29-4B82-9472-7963EEA17CBD}"/>
            </c:ext>
          </c:extLst>
        </c:ser>
        <c:ser>
          <c:idx val="6"/>
          <c:order val="5"/>
          <c:tx>
            <c:strRef>
              <c:f>MAY181215_9!$N$4</c:f>
              <c:strCache>
                <c:ptCount val="1"/>
                <c:pt idx="0">
                  <c:v>Charcoal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C29-4B82-9472-7963EEA17CBD}"/>
            </c:ext>
          </c:extLst>
        </c:ser>
        <c:ser>
          <c:idx val="7"/>
          <c:order val="6"/>
          <c:tx>
            <c:strRef>
              <c:f>MAY181215_9!$O$4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C29-4B82-9472-7963EEA17CBD}"/>
            </c:ext>
          </c:extLst>
        </c:ser>
        <c:ser>
          <c:idx val="5"/>
          <c:order val="7"/>
          <c:tx>
            <c:strRef>
              <c:f>MAY181215_9!$M$4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4.92</c:v>
                </c:pt>
                <c:pt idx="7">
                  <c:v>6.63</c:v>
                </c:pt>
                <c:pt idx="8">
                  <c:v>5.14</c:v>
                </c:pt>
                <c:pt idx="9">
                  <c:v>12.84</c:v>
                </c:pt>
                <c:pt idx="10">
                  <c:v>22.270000000000003</c:v>
                </c:pt>
                <c:pt idx="11">
                  <c:v>60.160000000000004</c:v>
                </c:pt>
                <c:pt idx="12">
                  <c:v>69.59</c:v>
                </c:pt>
                <c:pt idx="13">
                  <c:v>58.31</c:v>
                </c:pt>
                <c:pt idx="14">
                  <c:v>37.610000000000014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C29-4B82-9472-7963EEA17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5.5882352941176476</c:v>
                </c:pt>
                <c:pt idx="10" formatCode="0.00">
                  <c:v>20.348454963839579</c:v>
                </c:pt>
                <c:pt idx="11" formatCode="0.00">
                  <c:v>9.1072229699416773</c:v>
                </c:pt>
                <c:pt idx="12" formatCode="0.00">
                  <c:v>8.2902892561983474</c:v>
                </c:pt>
                <c:pt idx="13" formatCode="0.00">
                  <c:v>7.9104010025062657</c:v>
                </c:pt>
                <c:pt idx="14" formatCode="0.00">
                  <c:v>26.106958021851636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51-498B-9A53-C62D01EBEAC8}"/>
            </c:ext>
          </c:extLst>
        </c:ser>
        <c:ser>
          <c:idx val="1"/>
          <c:order val="1"/>
          <c:tx>
            <c:strRef>
              <c:f>MAY181215_9!$I$4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MAY181215_9!$T$7:$T$33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2.10387902695595</c:v>
                </c:pt>
                <c:pt idx="11" formatCode="0.00">
                  <c:v>0.49349484073575589</c:v>
                </c:pt>
                <c:pt idx="12" formatCode="0.00">
                  <c:v>1.6399793388429753</c:v>
                </c:pt>
                <c:pt idx="13" formatCode="0.00">
                  <c:v>0.31328320802005011</c:v>
                </c:pt>
                <c:pt idx="14" formatCode="0.00">
                  <c:v>0.92006900517538803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51-498B-9A53-C62D01EBEAC8}"/>
            </c:ext>
          </c:extLst>
        </c:ser>
        <c:ser>
          <c:idx val="2"/>
          <c:order val="2"/>
          <c:tx>
            <c:strRef>
              <c:f>MAY181215_9!$J$4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MAY181215_9!$U$7:$U$33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51-498B-9A53-C62D01EBEAC8}"/>
            </c:ext>
          </c:extLst>
        </c:ser>
        <c:ser>
          <c:idx val="3"/>
          <c:order val="3"/>
          <c:tx>
            <c:strRef>
              <c:f>MAY181215_9!$K$4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51-498B-9A53-C62D01EBEAC8}"/>
            </c:ext>
          </c:extLst>
        </c:ser>
        <c:ser>
          <c:idx val="4"/>
          <c:order val="4"/>
          <c:tx>
            <c:strRef>
              <c:f>MAY181215_9!$L$4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4.3392504930966469</c:v>
                </c:pt>
                <c:pt idx="11" formatCode="0.00">
                  <c:v>0.43367728428293695</c:v>
                </c:pt>
                <c:pt idx="12" formatCode="0.00">
                  <c:v>0.20661157024793389</c:v>
                </c:pt>
                <c:pt idx="13" formatCode="0.00">
                  <c:v>0.43859649122807021</c:v>
                </c:pt>
                <c:pt idx="14" formatCode="0.00">
                  <c:v>0.57504312823461745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51-498B-9A53-C62D01EBEAC8}"/>
            </c:ext>
          </c:extLst>
        </c:ser>
        <c:ser>
          <c:idx val="6"/>
          <c:order val="5"/>
          <c:tx>
            <c:strRef>
              <c:f>MAY181215_9!$N$4</c:f>
              <c:strCache>
                <c:ptCount val="1"/>
                <c:pt idx="0">
                  <c:v>Charcoal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0.30668966839179601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51-498B-9A53-C62D01EBEAC8}"/>
            </c:ext>
          </c:extLst>
        </c:ser>
        <c:ser>
          <c:idx val="7"/>
          <c:order val="6"/>
          <c:tx>
            <c:strRef>
              <c:f>MAY181215_9!$O$4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51-498B-9A53-C62D01EBEAC8}"/>
            </c:ext>
          </c:extLst>
        </c:ser>
        <c:ser>
          <c:idx val="5"/>
          <c:order val="7"/>
          <c:tx>
            <c:strRef>
              <c:f>MAY181215_9!$M$4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94.411764705882362</c:v>
                </c:pt>
                <c:pt idx="10" formatCode="0.00">
                  <c:v>73.208415516107834</c:v>
                </c:pt>
                <c:pt idx="11" formatCode="0.00">
                  <c:v>89.965604905039626</c:v>
                </c:pt>
                <c:pt idx="12" formatCode="0.00">
                  <c:v>89.863119834710744</c:v>
                </c:pt>
                <c:pt idx="13" formatCode="0.00">
                  <c:v>91.337719298245602</c:v>
                </c:pt>
                <c:pt idx="14" formatCode="0.00">
                  <c:v>72.091240176346574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51-498B-9A53-C62D01EBEA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MAY181215_9!$H$4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75.950920245398777</c:v>
                </c:pt>
                <c:pt idx="11" formatCode="0.00">
                  <c:v>90.760059612518631</c:v>
                </c:pt>
                <c:pt idx="12" formatCode="0.00">
                  <c:v>81.783439490445843</c:v>
                </c:pt>
                <c:pt idx="13" formatCode="0.00">
                  <c:v>91.320072332730561</c:v>
                </c:pt>
                <c:pt idx="14" formatCode="0.00">
                  <c:v>93.543956043956044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38-4228-BC2D-B9FD3B87B976}"/>
            </c:ext>
          </c:extLst>
        </c:ser>
        <c:ser>
          <c:idx val="1"/>
          <c:order val="1"/>
          <c:tx>
            <c:strRef>
              <c:f>MAY181215_9!$I$4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MAY181215_9!$AE$7:$AE$33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7.8527607361963181</c:v>
                </c:pt>
                <c:pt idx="11" formatCode="0.00">
                  <c:v>4.918032786885246</c:v>
                </c:pt>
                <c:pt idx="12" formatCode="0.00">
                  <c:v>16.178343949044585</c:v>
                </c:pt>
                <c:pt idx="13" formatCode="0.00">
                  <c:v>3.6166365280289332</c:v>
                </c:pt>
                <c:pt idx="14" formatCode="0.00">
                  <c:v>3.2967032967032965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38-4228-BC2D-B9FD3B87B976}"/>
            </c:ext>
          </c:extLst>
        </c:ser>
        <c:ser>
          <c:idx val="2"/>
          <c:order val="2"/>
          <c:tx>
            <c:strRef>
              <c:f>MAY181215_9!$J$4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MAY181215_9!$AF$7:$AF$33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338-4228-BC2D-B9FD3B87B976}"/>
            </c:ext>
          </c:extLst>
        </c:ser>
        <c:ser>
          <c:idx val="3"/>
          <c:order val="3"/>
          <c:tx>
            <c:strRef>
              <c:f>MAY181215_9!$K$4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MAY181215_9!$AG$7:$AG$33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338-4228-BC2D-B9FD3B87B976}"/>
            </c:ext>
          </c:extLst>
        </c:ser>
        <c:ser>
          <c:idx val="4"/>
          <c:order val="4"/>
          <c:tx>
            <c:strRef>
              <c:f>MAY181215_9!$L$4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MAY181215_9!$AH$7:$AH$33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16.196319018404907</c:v>
                </c:pt>
                <c:pt idx="11" formatCode="0.00">
                  <c:v>4.3219076005961243</c:v>
                </c:pt>
                <c:pt idx="12" formatCode="0.00">
                  <c:v>2.0382165605095541</c:v>
                </c:pt>
                <c:pt idx="13" formatCode="0.00">
                  <c:v>5.0632911392405067</c:v>
                </c:pt>
                <c:pt idx="14" formatCode="0.00">
                  <c:v>2.0604395604395598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38-4228-BC2D-B9FD3B87B976}"/>
            </c:ext>
          </c:extLst>
        </c:ser>
        <c:ser>
          <c:idx val="6"/>
          <c:order val="5"/>
          <c:tx>
            <c:strRef>
              <c:f>MAY181215_9!$N$4</c:f>
              <c:strCache>
                <c:ptCount val="1"/>
                <c:pt idx="0">
                  <c:v>Charcoal</c:v>
                </c:pt>
              </c:strCache>
            </c:strRef>
          </c:tx>
          <c:invertIfNegative val="0"/>
          <c:val>
            <c:numRef>
              <c:f>MAY181215_9!$AJ$7:$AJ$33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1.0989010989010988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338-4228-BC2D-B9FD3B87B976}"/>
            </c:ext>
          </c:extLst>
        </c:ser>
        <c:ser>
          <c:idx val="7"/>
          <c:order val="6"/>
          <c:tx>
            <c:strRef>
              <c:f>MAY181215_9!$O$4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MAY181215_9!$AK$7:$AK$33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338-4228-BC2D-B9FD3B87B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MAY181215_9!$H$4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MAY181215_9!$AD$15:$AD$21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75.950920245398777</c:v>
                </c:pt>
                <c:pt idx="3">
                  <c:v>90.760059612518631</c:v>
                </c:pt>
                <c:pt idx="4">
                  <c:v>81.783439490445843</c:v>
                </c:pt>
                <c:pt idx="5">
                  <c:v>91.320072332730561</c:v>
                </c:pt>
                <c:pt idx="6">
                  <c:v>93.543956043956044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A6-4E94-ABF4-FB15E5E58063}"/>
            </c:ext>
          </c:extLst>
        </c:ser>
        <c:ser>
          <c:idx val="1"/>
          <c:order val="1"/>
          <c:tx>
            <c:strRef>
              <c:f>MAY181215_9!$I$4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7.8527607361963181</c:v>
                </c:pt>
                <c:pt idx="3">
                  <c:v>4.918032786885246</c:v>
                </c:pt>
                <c:pt idx="4">
                  <c:v>16.178343949044585</c:v>
                </c:pt>
                <c:pt idx="5">
                  <c:v>3.6166365280289332</c:v>
                </c:pt>
                <c:pt idx="6">
                  <c:v>3.2967032967032965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A6-4E94-ABF4-FB15E5E58063}"/>
            </c:ext>
          </c:extLst>
        </c:ser>
        <c:ser>
          <c:idx val="2"/>
          <c:order val="2"/>
          <c:tx>
            <c:strRef>
              <c:f>MAY181215_9!$J$4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1A6-4E94-ABF4-FB15E5E58063}"/>
            </c:ext>
          </c:extLst>
        </c:ser>
        <c:ser>
          <c:idx val="3"/>
          <c:order val="3"/>
          <c:tx>
            <c:strRef>
              <c:f>MAY181215_9!$K$4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1A6-4E94-ABF4-FB15E5E58063}"/>
            </c:ext>
          </c:extLst>
        </c:ser>
        <c:ser>
          <c:idx val="4"/>
          <c:order val="4"/>
          <c:tx>
            <c:strRef>
              <c:f>MAY181215_9!$L$4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16.196319018404907</c:v>
                </c:pt>
                <c:pt idx="3">
                  <c:v>4.3219076005961243</c:v>
                </c:pt>
                <c:pt idx="4">
                  <c:v>2.0382165605095541</c:v>
                </c:pt>
                <c:pt idx="5">
                  <c:v>5.0632911392405067</c:v>
                </c:pt>
                <c:pt idx="6">
                  <c:v>2.0604395604395598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1A6-4E94-ABF4-FB15E5E58063}"/>
            </c:ext>
          </c:extLst>
        </c:ser>
        <c:ser>
          <c:idx val="6"/>
          <c:order val="5"/>
          <c:tx>
            <c:strRef>
              <c:f>MAY181215_9!$N$4</c:f>
              <c:strCache>
                <c:ptCount val="1"/>
                <c:pt idx="0">
                  <c:v>Charcoal</c:v>
                </c:pt>
              </c:strCache>
            </c:strRef>
          </c:tx>
          <c:cat>
            <c:numRef>
              <c:f>MAY181215_9!$AC$15:$AC$21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1.0989010989010988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1A6-4E94-ABF4-FB15E5E58063}"/>
            </c:ext>
          </c:extLst>
        </c:ser>
        <c:ser>
          <c:idx val="7"/>
          <c:order val="6"/>
          <c:tx>
            <c:strRef>
              <c:f>MAY181215_9!$O$4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1A6-4E94-ABF4-FB15E5E580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'MAY181215_9 aggr'!$D$2</c:f>
              <c:strCache>
                <c:ptCount val="1"/>
                <c:pt idx="0">
                  <c:v>MAY181215_9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'MAY181215_9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'MAY181215_9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0.14224484830335576</c:v>
                </c:pt>
                <c:pt idx="10">
                  <c:v>1.5253888337794075</c:v>
                </c:pt>
                <c:pt idx="11">
                  <c:v>1.2558722790993653</c:v>
                </c:pt>
                <c:pt idx="12">
                  <c:v>1.4692395515543977</c:v>
                </c:pt>
                <c:pt idx="13">
                  <c:v>1.0350184356809971</c:v>
                </c:pt>
                <c:pt idx="14">
                  <c:v>2.7251118306537614</c:v>
                </c:pt>
                <c:pt idx="15">
                  <c:v>7.0280184918302764</c:v>
                </c:pt>
                <c:pt idx="16">
                  <c:v>5.7740178554717456</c:v>
                </c:pt>
                <c:pt idx="17">
                  <c:v>4.2916768047315115</c:v>
                </c:pt>
                <c:pt idx="18">
                  <c:v>3.8237661195231039</c:v>
                </c:pt>
                <c:pt idx="19">
                  <c:v>3.1724344457130007</c:v>
                </c:pt>
                <c:pt idx="20">
                  <c:v>4.0296468210148033</c:v>
                </c:pt>
                <c:pt idx="21">
                  <c:v>2.3133504276703651</c:v>
                </c:pt>
                <c:pt idx="22">
                  <c:v>3.0844672368938206</c:v>
                </c:pt>
                <c:pt idx="23">
                  <c:v>1.9053323101686344</c:v>
                </c:pt>
                <c:pt idx="24">
                  <c:v>2.5978401242770772</c:v>
                </c:pt>
                <c:pt idx="25">
                  <c:v>1.8941024537236326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37-47EB-93AF-20AD2A4EBF3B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'MAY181215_9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0.92084822849014558</c:v>
                </c:pt>
                <c:pt idx="7">
                  <c:v>1.2408991371726958</c:v>
                </c:pt>
                <c:pt idx="8">
                  <c:v>0.96202436878848518</c:v>
                </c:pt>
                <c:pt idx="9">
                  <c:v>2.4031892792303795</c:v>
                </c:pt>
                <c:pt idx="10">
                  <c:v>4.1681483838364928</c:v>
                </c:pt>
                <c:pt idx="11">
                  <c:v>11.259802728855114</c:v>
                </c:pt>
                <c:pt idx="12">
                  <c:v>13.024761833461223</c:v>
                </c:pt>
                <c:pt idx="13">
                  <c:v>10.913548821800891</c:v>
                </c:pt>
                <c:pt idx="14">
                  <c:v>7.0392483482752812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37-47EB-93AF-20AD2A4EBF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'MAY181215_9 aggr'!$D$2</c:f>
              <c:strCache>
                <c:ptCount val="1"/>
                <c:pt idx="0">
                  <c:v>MAY181215_9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'MAY181215_9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'MAY181215_9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0.14224484830335576</c:v>
                </c:pt>
                <c:pt idx="10" formatCode="0.00">
                  <c:v>1.6676336820827633</c:v>
                </c:pt>
                <c:pt idx="11" formatCode="0.00">
                  <c:v>2.9235059611821286</c:v>
                </c:pt>
                <c:pt idx="12" formatCode="0.00">
                  <c:v>4.3927455127365267</c:v>
                </c:pt>
                <c:pt idx="13" formatCode="0.00">
                  <c:v>5.4277639484175237</c:v>
                </c:pt>
                <c:pt idx="14" formatCode="0.00">
                  <c:v>8.1528757790712856</c:v>
                </c:pt>
                <c:pt idx="15" formatCode="0.00">
                  <c:v>15.180894270901561</c:v>
                </c:pt>
                <c:pt idx="16" formatCode="0.00">
                  <c:v>20.954912126373308</c:v>
                </c:pt>
                <c:pt idx="17" formatCode="0.00">
                  <c:v>25.246588931104821</c:v>
                </c:pt>
                <c:pt idx="18" formatCode="0.00">
                  <c:v>29.070355050627924</c:v>
                </c:pt>
                <c:pt idx="19" formatCode="0.00">
                  <c:v>32.242789496340926</c:v>
                </c:pt>
                <c:pt idx="20" formatCode="0.00">
                  <c:v>36.272436317355726</c:v>
                </c:pt>
                <c:pt idx="21" formatCode="0.00">
                  <c:v>38.585786745026091</c:v>
                </c:pt>
                <c:pt idx="22" formatCode="0.00">
                  <c:v>41.670253981919913</c:v>
                </c:pt>
                <c:pt idx="23" formatCode="0.00">
                  <c:v>43.575586292088545</c:v>
                </c:pt>
                <c:pt idx="24" formatCode="0.00">
                  <c:v>46.173426416365622</c:v>
                </c:pt>
                <c:pt idx="25" formatCode="0.00">
                  <c:v>48.067528870089255</c:v>
                </c:pt>
                <c:pt idx="26" formatCode="0.00">
                  <c:v>48.067528870089255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E1-4A60-91E6-3DEF788D68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'MAY181215_9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'MAY181215_9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'MAY181215_9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0.76</c:v>
                </c:pt>
                <c:pt idx="10">
                  <c:v>6.19</c:v>
                </c:pt>
                <c:pt idx="11">
                  <c:v>6.09</c:v>
                </c:pt>
                <c:pt idx="12">
                  <c:v>6.42</c:v>
                </c:pt>
                <c:pt idx="13">
                  <c:v>5.05</c:v>
                </c:pt>
                <c:pt idx="14">
                  <c:v>13.62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78-43A3-95DB-B9C8BB9BE0DC}"/>
            </c:ext>
          </c:extLst>
        </c:ser>
        <c:ser>
          <c:idx val="1"/>
          <c:order val="1"/>
          <c:tx>
            <c:strRef>
              <c:f>'MAY181215_9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0.64</c:v>
                </c:pt>
                <c:pt idx="11">
                  <c:v>0.33</c:v>
                </c:pt>
                <c:pt idx="12">
                  <c:v>1.27</c:v>
                </c:pt>
                <c:pt idx="13">
                  <c:v>0.2</c:v>
                </c:pt>
                <c:pt idx="14">
                  <c:v>0.48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78-43A3-95DB-B9C8BB9BE0DC}"/>
            </c:ext>
          </c:extLst>
        </c:ser>
        <c:ser>
          <c:idx val="2"/>
          <c:order val="2"/>
          <c:tx>
            <c:strRef>
              <c:f>'MAY181215_9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78-43A3-95DB-B9C8BB9BE0DC}"/>
            </c:ext>
          </c:extLst>
        </c:ser>
        <c:ser>
          <c:idx val="3"/>
          <c:order val="3"/>
          <c:tx>
            <c:strRef>
              <c:f>'MAY181215_9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78-43A3-95DB-B9C8BB9BE0DC}"/>
            </c:ext>
          </c:extLst>
        </c:ser>
        <c:ser>
          <c:idx val="4"/>
          <c:order val="4"/>
          <c:tx>
            <c:strRef>
              <c:f>'MAY181215_9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1.32</c:v>
                </c:pt>
                <c:pt idx="11">
                  <c:v>0.28999999999999998</c:v>
                </c:pt>
                <c:pt idx="12">
                  <c:v>0.16</c:v>
                </c:pt>
                <c:pt idx="13">
                  <c:v>0.28000000000000003</c:v>
                </c:pt>
                <c:pt idx="14">
                  <c:v>0.3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78-43A3-95DB-B9C8BB9BE0DC}"/>
            </c:ext>
          </c:extLst>
        </c:ser>
        <c:ser>
          <c:idx val="6"/>
          <c:order val="5"/>
          <c:tx>
            <c:strRef>
              <c:f>'MAY181215_9 aggr'!$N$4</c:f>
              <c:strCache>
                <c:ptCount val="1"/>
                <c:pt idx="0">
                  <c:v>Charcoal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978-43A3-95DB-B9C8BB9BE0DC}"/>
            </c:ext>
          </c:extLst>
        </c:ser>
        <c:ser>
          <c:idx val="7"/>
          <c:order val="6"/>
          <c:tx>
            <c:strRef>
              <c:f>'MAY181215_9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78-43A3-95DB-B9C8BB9BE0DC}"/>
            </c:ext>
          </c:extLst>
        </c:ser>
        <c:ser>
          <c:idx val="5"/>
          <c:order val="7"/>
          <c:tx>
            <c:strRef>
              <c:f>'MAY181215_9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4.92</c:v>
                </c:pt>
                <c:pt idx="7">
                  <c:v>6.63</c:v>
                </c:pt>
                <c:pt idx="8">
                  <c:v>5.14</c:v>
                </c:pt>
                <c:pt idx="9">
                  <c:v>12.84</c:v>
                </c:pt>
                <c:pt idx="10">
                  <c:v>22.270000000000003</c:v>
                </c:pt>
                <c:pt idx="11">
                  <c:v>60.160000000000004</c:v>
                </c:pt>
                <c:pt idx="12">
                  <c:v>69.59</c:v>
                </c:pt>
                <c:pt idx="13">
                  <c:v>58.31</c:v>
                </c:pt>
                <c:pt idx="14">
                  <c:v>37.610000000000014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978-43A3-95DB-B9C8BB9BE0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'MAY181215_9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'MAY181215_9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'MAY181215_9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5.5882352941176476</c:v>
                </c:pt>
                <c:pt idx="10" formatCode="0.00">
                  <c:v>20.348454963839579</c:v>
                </c:pt>
                <c:pt idx="11" formatCode="0.00">
                  <c:v>9.1072229699416773</c:v>
                </c:pt>
                <c:pt idx="12" formatCode="0.00">
                  <c:v>8.2902892561983474</c:v>
                </c:pt>
                <c:pt idx="13" formatCode="0.00">
                  <c:v>7.9104010025062657</c:v>
                </c:pt>
                <c:pt idx="14" formatCode="0.00">
                  <c:v>26.106958021851636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44-4016-8E93-6C7BDF5D01DC}"/>
            </c:ext>
          </c:extLst>
        </c:ser>
        <c:ser>
          <c:idx val="1"/>
          <c:order val="1"/>
          <c:tx>
            <c:strRef>
              <c:f>'MAY181215_9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2.10387902695595</c:v>
                </c:pt>
                <c:pt idx="11" formatCode="0.00">
                  <c:v>0.49349484073575589</c:v>
                </c:pt>
                <c:pt idx="12" formatCode="0.00">
                  <c:v>1.6399793388429753</c:v>
                </c:pt>
                <c:pt idx="13" formatCode="0.00">
                  <c:v>0.31328320802005011</c:v>
                </c:pt>
                <c:pt idx="14" formatCode="0.00">
                  <c:v>0.92006900517538803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44-4016-8E93-6C7BDF5D01DC}"/>
            </c:ext>
          </c:extLst>
        </c:ser>
        <c:ser>
          <c:idx val="2"/>
          <c:order val="2"/>
          <c:tx>
            <c:strRef>
              <c:f>'MAY181215_9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44-4016-8E93-6C7BDF5D01DC}"/>
            </c:ext>
          </c:extLst>
        </c:ser>
        <c:ser>
          <c:idx val="3"/>
          <c:order val="3"/>
          <c:tx>
            <c:strRef>
              <c:f>'MAY181215_9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44-4016-8E93-6C7BDF5D01DC}"/>
            </c:ext>
          </c:extLst>
        </c:ser>
        <c:ser>
          <c:idx val="4"/>
          <c:order val="4"/>
          <c:tx>
            <c:strRef>
              <c:f>'MAY181215_9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4.3392504930966469</c:v>
                </c:pt>
                <c:pt idx="11" formatCode="0.00">
                  <c:v>0.43367728428293695</c:v>
                </c:pt>
                <c:pt idx="12" formatCode="0.00">
                  <c:v>0.20661157024793389</c:v>
                </c:pt>
                <c:pt idx="13" formatCode="0.00">
                  <c:v>0.43859649122807021</c:v>
                </c:pt>
                <c:pt idx="14" formatCode="0.00">
                  <c:v>0.57504312823461745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944-4016-8E93-6C7BDF5D01DC}"/>
            </c:ext>
          </c:extLst>
        </c:ser>
        <c:ser>
          <c:idx val="6"/>
          <c:order val="5"/>
          <c:tx>
            <c:strRef>
              <c:f>'MAY181215_9 aggr'!$N$4</c:f>
              <c:strCache>
                <c:ptCount val="1"/>
                <c:pt idx="0">
                  <c:v>Charcoal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0.30668966839179601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944-4016-8E93-6C7BDF5D01DC}"/>
            </c:ext>
          </c:extLst>
        </c:ser>
        <c:ser>
          <c:idx val="7"/>
          <c:order val="6"/>
          <c:tx>
            <c:strRef>
              <c:f>'MAY181215_9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944-4016-8E93-6C7BDF5D01DC}"/>
            </c:ext>
          </c:extLst>
        </c:ser>
        <c:ser>
          <c:idx val="5"/>
          <c:order val="7"/>
          <c:tx>
            <c:strRef>
              <c:f>'MAY181215_9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'MAY181215_9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94.411764705882362</c:v>
                </c:pt>
                <c:pt idx="10" formatCode="0.00">
                  <c:v>73.208415516107834</c:v>
                </c:pt>
                <c:pt idx="11" formatCode="0.00">
                  <c:v>89.965604905039626</c:v>
                </c:pt>
                <c:pt idx="12" formatCode="0.00">
                  <c:v>89.863119834710744</c:v>
                </c:pt>
                <c:pt idx="13" formatCode="0.00">
                  <c:v>91.337719298245602</c:v>
                </c:pt>
                <c:pt idx="14" formatCode="0.00">
                  <c:v>72.091240176346574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944-4016-8E93-6C7BDF5D0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'MAY181215_9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'MAY181215_9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'MAY181215_9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75.950920245398777</c:v>
                </c:pt>
                <c:pt idx="11" formatCode="0.00">
                  <c:v>90.760059612518631</c:v>
                </c:pt>
                <c:pt idx="12" formatCode="0.00">
                  <c:v>81.783439490445843</c:v>
                </c:pt>
                <c:pt idx="13" formatCode="0.00">
                  <c:v>91.320072332730561</c:v>
                </c:pt>
                <c:pt idx="14" formatCode="0.00">
                  <c:v>93.543956043956044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EB-4611-8379-52BF737CB0B9}"/>
            </c:ext>
          </c:extLst>
        </c:ser>
        <c:ser>
          <c:idx val="1"/>
          <c:order val="1"/>
          <c:tx>
            <c:strRef>
              <c:f>'MAY181215_9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'MAY181215_9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7.8527607361963181</c:v>
                </c:pt>
                <c:pt idx="11" formatCode="0.00">
                  <c:v>4.918032786885246</c:v>
                </c:pt>
                <c:pt idx="12" formatCode="0.00">
                  <c:v>16.178343949044585</c:v>
                </c:pt>
                <c:pt idx="13" formatCode="0.00">
                  <c:v>3.6166365280289332</c:v>
                </c:pt>
                <c:pt idx="14" formatCode="0.00">
                  <c:v>3.2967032967032965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3EB-4611-8379-52BF737CB0B9}"/>
            </c:ext>
          </c:extLst>
        </c:ser>
        <c:ser>
          <c:idx val="2"/>
          <c:order val="2"/>
          <c:tx>
            <c:strRef>
              <c:f>'MAY181215_9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'MAY181215_9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3EB-4611-8379-52BF737CB0B9}"/>
            </c:ext>
          </c:extLst>
        </c:ser>
        <c:ser>
          <c:idx val="3"/>
          <c:order val="3"/>
          <c:tx>
            <c:strRef>
              <c:f>'MAY181215_9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'MAY181215_9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3EB-4611-8379-52BF737CB0B9}"/>
            </c:ext>
          </c:extLst>
        </c:ser>
        <c:ser>
          <c:idx val="4"/>
          <c:order val="4"/>
          <c:tx>
            <c:strRef>
              <c:f>'MAY181215_9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'MAY181215_9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16.196319018404907</c:v>
                </c:pt>
                <c:pt idx="11" formatCode="0.00">
                  <c:v>4.3219076005961243</c:v>
                </c:pt>
                <c:pt idx="12" formatCode="0.00">
                  <c:v>2.0382165605095541</c:v>
                </c:pt>
                <c:pt idx="13" formatCode="0.00">
                  <c:v>5.0632911392405067</c:v>
                </c:pt>
                <c:pt idx="14" formatCode="0.00">
                  <c:v>2.0604395604395598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3EB-4611-8379-52BF737CB0B9}"/>
            </c:ext>
          </c:extLst>
        </c:ser>
        <c:ser>
          <c:idx val="6"/>
          <c:order val="5"/>
          <c:tx>
            <c:strRef>
              <c:f>'MAY181215_9 aggr'!$N$4</c:f>
              <c:strCache>
                <c:ptCount val="1"/>
                <c:pt idx="0">
                  <c:v>Charcoal</c:v>
                </c:pt>
              </c:strCache>
            </c:strRef>
          </c:tx>
          <c:invertIfNegative val="0"/>
          <c:val>
            <c:numRef>
              <c:f>'MAY181215_9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1.0989010989010988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3EB-4611-8379-52BF737CB0B9}"/>
            </c:ext>
          </c:extLst>
        </c:ser>
        <c:ser>
          <c:idx val="7"/>
          <c:order val="6"/>
          <c:tx>
            <c:strRef>
              <c:f>'MAY181215_9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'MAY181215_9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3EB-4611-8379-52BF737CB0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'MAY181215_9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'MAY181215_9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'MAY181215_9 aggr'!$AF$15:$AF$21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75.950920245398777</c:v>
                </c:pt>
                <c:pt idx="3">
                  <c:v>90.760059612518631</c:v>
                </c:pt>
                <c:pt idx="4">
                  <c:v>81.783439490445843</c:v>
                </c:pt>
                <c:pt idx="5">
                  <c:v>91.320072332730561</c:v>
                </c:pt>
                <c:pt idx="6">
                  <c:v>93.543956043956044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B8-40DB-B29E-EFC06575F463}"/>
            </c:ext>
          </c:extLst>
        </c:ser>
        <c:ser>
          <c:idx val="1"/>
          <c:order val="1"/>
          <c:tx>
            <c:strRef>
              <c:f>'MAY181215_9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'MAY181215_9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'MAY181215_9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7.8527607361963181</c:v>
                </c:pt>
                <c:pt idx="3">
                  <c:v>4.918032786885246</c:v>
                </c:pt>
                <c:pt idx="4">
                  <c:v>16.178343949044585</c:v>
                </c:pt>
                <c:pt idx="5">
                  <c:v>3.6166365280289332</c:v>
                </c:pt>
                <c:pt idx="6">
                  <c:v>3.2967032967032965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B8-40DB-B29E-EFC06575F463}"/>
            </c:ext>
          </c:extLst>
        </c:ser>
        <c:ser>
          <c:idx val="2"/>
          <c:order val="2"/>
          <c:tx>
            <c:strRef>
              <c:f>'MAY181215_9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'MAY181215_9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'MAY181215_9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0B8-40DB-B29E-EFC06575F463}"/>
            </c:ext>
          </c:extLst>
        </c:ser>
        <c:ser>
          <c:idx val="3"/>
          <c:order val="3"/>
          <c:tx>
            <c:strRef>
              <c:f>'MAY181215_9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'MAY181215_9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'MAY181215_9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0B8-40DB-B29E-EFC06575F463}"/>
            </c:ext>
          </c:extLst>
        </c:ser>
        <c:ser>
          <c:idx val="4"/>
          <c:order val="4"/>
          <c:tx>
            <c:strRef>
              <c:f>'MAY181215_9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'MAY181215_9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'MAY181215_9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16.196319018404907</c:v>
                </c:pt>
                <c:pt idx="3">
                  <c:v>4.3219076005961243</c:v>
                </c:pt>
                <c:pt idx="4">
                  <c:v>2.0382165605095541</c:v>
                </c:pt>
                <c:pt idx="5">
                  <c:v>5.0632911392405067</c:v>
                </c:pt>
                <c:pt idx="6">
                  <c:v>2.0604395604395598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0B8-40DB-B29E-EFC06575F463}"/>
            </c:ext>
          </c:extLst>
        </c:ser>
        <c:ser>
          <c:idx val="6"/>
          <c:order val="5"/>
          <c:tx>
            <c:strRef>
              <c:f>'MAY181215_9 aggr'!$N$4</c:f>
              <c:strCache>
                <c:ptCount val="1"/>
                <c:pt idx="0">
                  <c:v>Charcoal</c:v>
                </c:pt>
              </c:strCache>
            </c:strRef>
          </c:tx>
          <c:cat>
            <c:numRef>
              <c:f>'MAY181215_9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'MAY181215_9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1.0989010989010988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0B8-40DB-B29E-EFC06575F463}"/>
            </c:ext>
          </c:extLst>
        </c:ser>
        <c:ser>
          <c:idx val="7"/>
          <c:order val="6"/>
          <c:tx>
            <c:strRef>
              <c:f>'MAY181215_9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'MAY181215_9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'MAY181215_9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0B8-40DB-B29E-EFC06575F4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MAY181215_9_no_agg!$D$2</c:f>
              <c:strCache>
                <c:ptCount val="1"/>
                <c:pt idx="0">
                  <c:v>MAY181215_9_no_agg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MAY181215_9_no_agg!$B$7:$B$33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MAY181215_9_no_agg!$D$7:$D$33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0.2959271084806479</c:v>
                </c:pt>
                <c:pt idx="10">
                  <c:v>3.1734288606806329</c:v>
                </c:pt>
                <c:pt idx="11">
                  <c:v>2.6127248656646689</c:v>
                </c:pt>
                <c:pt idx="12">
                  <c:v>3.0566155283856382</c:v>
                </c:pt>
                <c:pt idx="13">
                  <c:v>2.153259091971031</c:v>
                </c:pt>
                <c:pt idx="14">
                  <c:v>5.6693403940503044</c:v>
                </c:pt>
                <c:pt idx="15">
                  <c:v>14.621135425589909</c:v>
                </c:pt>
                <c:pt idx="16">
                  <c:v>12.012304337668409</c:v>
                </c:pt>
                <c:pt idx="17">
                  <c:v>8.928432365080603</c:v>
                </c:pt>
                <c:pt idx="18">
                  <c:v>7.9549879292889978</c:v>
                </c:pt>
                <c:pt idx="19">
                  <c:v>6.5999532746670839</c:v>
                </c:pt>
                <c:pt idx="20">
                  <c:v>8.3833034810373039</c:v>
                </c:pt>
                <c:pt idx="21">
                  <c:v>4.8127092905536966</c:v>
                </c:pt>
                <c:pt idx="22">
                  <c:v>6.4169457207382621</c:v>
                </c:pt>
                <c:pt idx="23">
                  <c:v>3.9638657425434167</c:v>
                </c:pt>
                <c:pt idx="24">
                  <c:v>5.4045635075149931</c:v>
                </c:pt>
                <c:pt idx="25">
                  <c:v>3.940503076084418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EE-4B6C-B5B5-4836078C7E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MAY181215_9_no_agg!$D$2</c:f>
              <c:strCache>
                <c:ptCount val="1"/>
                <c:pt idx="0">
                  <c:v>MAY181215_9_no_agg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MAY181215_9_no_agg!$B$7:$B$33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MAY181215_9_no_agg!$E$7:$E$33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0.2959271084806479</c:v>
                </c:pt>
                <c:pt idx="10" formatCode="0.00">
                  <c:v>3.4693559691612808</c:v>
                </c:pt>
                <c:pt idx="11" formatCode="0.00">
                  <c:v>6.0820808348259501</c:v>
                </c:pt>
                <c:pt idx="12" formatCode="0.00">
                  <c:v>9.1386963632115883</c:v>
                </c:pt>
                <c:pt idx="13" formatCode="0.00">
                  <c:v>11.29195545518262</c:v>
                </c:pt>
                <c:pt idx="14" formatCode="0.00">
                  <c:v>16.961295849232926</c:v>
                </c:pt>
                <c:pt idx="15" formatCode="0.00">
                  <c:v>31.582431274822834</c:v>
                </c:pt>
                <c:pt idx="16" formatCode="0.00">
                  <c:v>43.594735612491242</c:v>
                </c:pt>
                <c:pt idx="17" formatCode="0.00">
                  <c:v>52.523167977571845</c:v>
                </c:pt>
                <c:pt idx="18" formatCode="0.00">
                  <c:v>60.478155906860842</c:v>
                </c:pt>
                <c:pt idx="19" formatCode="0.00">
                  <c:v>67.078109181527921</c:v>
                </c:pt>
                <c:pt idx="20" formatCode="0.00">
                  <c:v>75.461412662565223</c:v>
                </c:pt>
                <c:pt idx="21" formatCode="0.00">
                  <c:v>80.274121953118922</c:v>
                </c:pt>
                <c:pt idx="22" formatCode="0.00">
                  <c:v>86.691067673857191</c:v>
                </c:pt>
                <c:pt idx="23" formatCode="0.00">
                  <c:v>90.65493341640061</c:v>
                </c:pt>
                <c:pt idx="24" formatCode="0.00">
                  <c:v>96.059496923915603</c:v>
                </c:pt>
                <c:pt idx="25" formatCode="0.00">
                  <c:v>100.00000000000001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66F-4778-8668-79F1FC804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MAY181215_9_no_agg!$H$4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MAY181215_9_no_agg!$B$7:$B$33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MAY181215_9_no_agg!$H$7:$H$33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0.76</c:v>
                </c:pt>
                <c:pt idx="10">
                  <c:v>6.19</c:v>
                </c:pt>
                <c:pt idx="11">
                  <c:v>6.09</c:v>
                </c:pt>
                <c:pt idx="12">
                  <c:v>6.42</c:v>
                </c:pt>
                <c:pt idx="13">
                  <c:v>5.05</c:v>
                </c:pt>
                <c:pt idx="14">
                  <c:v>13.62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6F-4495-986E-12A48B87B942}"/>
            </c:ext>
          </c:extLst>
        </c:ser>
        <c:ser>
          <c:idx val="1"/>
          <c:order val="1"/>
          <c:tx>
            <c:strRef>
              <c:f>MAY181215_9_no_agg!$I$4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0.64</c:v>
                </c:pt>
                <c:pt idx="11">
                  <c:v>0.33</c:v>
                </c:pt>
                <c:pt idx="12">
                  <c:v>1.27</c:v>
                </c:pt>
                <c:pt idx="13">
                  <c:v>0.2</c:v>
                </c:pt>
                <c:pt idx="14">
                  <c:v>0.48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6F-4495-986E-12A48B87B942}"/>
            </c:ext>
          </c:extLst>
        </c:ser>
        <c:ser>
          <c:idx val="2"/>
          <c:order val="2"/>
          <c:tx>
            <c:strRef>
              <c:f>MAY181215_9_no_agg!$J$4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46F-4495-986E-12A48B87B942}"/>
            </c:ext>
          </c:extLst>
        </c:ser>
        <c:ser>
          <c:idx val="3"/>
          <c:order val="3"/>
          <c:tx>
            <c:strRef>
              <c:f>MAY181215_9_no_agg!$K$4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46F-4495-986E-12A48B87B942}"/>
            </c:ext>
          </c:extLst>
        </c:ser>
        <c:ser>
          <c:idx val="4"/>
          <c:order val="4"/>
          <c:tx>
            <c:strRef>
              <c:f>MAY181215_9_no_agg!$L$4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1.32</c:v>
                </c:pt>
                <c:pt idx="11">
                  <c:v>0.28999999999999998</c:v>
                </c:pt>
                <c:pt idx="12">
                  <c:v>0.16</c:v>
                </c:pt>
                <c:pt idx="13">
                  <c:v>0.28000000000000003</c:v>
                </c:pt>
                <c:pt idx="14">
                  <c:v>0.3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46F-4495-986E-12A48B87B942}"/>
            </c:ext>
          </c:extLst>
        </c:ser>
        <c:ser>
          <c:idx val="6"/>
          <c:order val="5"/>
          <c:tx>
            <c:strRef>
              <c:f>MAY181215_9_no_agg!$N$4</c:f>
              <c:strCache>
                <c:ptCount val="1"/>
                <c:pt idx="0">
                  <c:v>Charcoal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46F-4495-986E-12A48B87B942}"/>
            </c:ext>
          </c:extLst>
        </c:ser>
        <c:ser>
          <c:idx val="7"/>
          <c:order val="6"/>
          <c:tx>
            <c:strRef>
              <c:f>MAY181215_9_no_agg!$O$4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46F-4495-986E-12A48B87B942}"/>
            </c:ext>
          </c:extLst>
        </c:ser>
        <c:ser>
          <c:idx val="5"/>
          <c:order val="7"/>
          <c:tx>
            <c:strRef>
              <c:f>MAY181215_9_no_agg!$M$4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46F-4495-986E-12A48B87B9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MAY181215_9_no_agg!$H$4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MAY181215_9_no_agg!$B$7:$B$33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MAY181215_9_no_agg!$S$7:$S$33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75.950920245398763</c:v>
                </c:pt>
                <c:pt idx="11" formatCode="0.00">
                  <c:v>90.760059612518631</c:v>
                </c:pt>
                <c:pt idx="12" formatCode="0.00">
                  <c:v>81.783439490445858</c:v>
                </c:pt>
                <c:pt idx="13" formatCode="0.00">
                  <c:v>91.320072332730561</c:v>
                </c:pt>
                <c:pt idx="14" formatCode="0.00">
                  <c:v>93.543956043956044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C2-4EF9-87B0-AFDB8AB1547F}"/>
            </c:ext>
          </c:extLst>
        </c:ser>
        <c:ser>
          <c:idx val="1"/>
          <c:order val="1"/>
          <c:tx>
            <c:strRef>
              <c:f>MAY181215_9_no_agg!$I$4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7.852760736196319</c:v>
                </c:pt>
                <c:pt idx="11" formatCode="0.00">
                  <c:v>4.918032786885246</c:v>
                </c:pt>
                <c:pt idx="12" formatCode="0.00">
                  <c:v>16.178343949044585</c:v>
                </c:pt>
                <c:pt idx="13" formatCode="0.00">
                  <c:v>3.6166365280289328</c:v>
                </c:pt>
                <c:pt idx="14" formatCode="0.00">
                  <c:v>3.2967032967032965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C2-4EF9-87B0-AFDB8AB1547F}"/>
            </c:ext>
          </c:extLst>
        </c:ser>
        <c:ser>
          <c:idx val="2"/>
          <c:order val="2"/>
          <c:tx>
            <c:strRef>
              <c:f>MAY181215_9_no_agg!$J$4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C2-4EF9-87B0-AFDB8AB1547F}"/>
            </c:ext>
          </c:extLst>
        </c:ser>
        <c:ser>
          <c:idx val="3"/>
          <c:order val="3"/>
          <c:tx>
            <c:strRef>
              <c:f>MAY181215_9_no_agg!$K$4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C2-4EF9-87B0-AFDB8AB1547F}"/>
            </c:ext>
          </c:extLst>
        </c:ser>
        <c:ser>
          <c:idx val="4"/>
          <c:order val="4"/>
          <c:tx>
            <c:strRef>
              <c:f>MAY181215_9_no_agg!$L$4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16.196319018404907</c:v>
                </c:pt>
                <c:pt idx="11" formatCode="0.00">
                  <c:v>4.3219076005961243</c:v>
                </c:pt>
                <c:pt idx="12" formatCode="0.00">
                  <c:v>2.0382165605095541</c:v>
                </c:pt>
                <c:pt idx="13" formatCode="0.00">
                  <c:v>5.0632911392405067</c:v>
                </c:pt>
                <c:pt idx="14" formatCode="0.00">
                  <c:v>2.0604395604395602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C2-4EF9-87B0-AFDB8AB1547F}"/>
            </c:ext>
          </c:extLst>
        </c:ser>
        <c:ser>
          <c:idx val="6"/>
          <c:order val="5"/>
          <c:tx>
            <c:strRef>
              <c:f>MAY181215_9_no_agg!$N$4</c:f>
              <c:strCache>
                <c:ptCount val="1"/>
                <c:pt idx="0">
                  <c:v>Charcoal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1.0989010989010988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C2-4EF9-87B0-AFDB8AB1547F}"/>
            </c:ext>
          </c:extLst>
        </c:ser>
        <c:ser>
          <c:idx val="7"/>
          <c:order val="6"/>
          <c:tx>
            <c:strRef>
              <c:f>MAY181215_9_no_agg!$O$4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C2-4EF9-87B0-AFDB8AB1547F}"/>
            </c:ext>
          </c:extLst>
        </c:ser>
        <c:ser>
          <c:idx val="5"/>
          <c:order val="7"/>
          <c:tx>
            <c:strRef>
              <c:f>MAY181215_9_no_agg!$M$4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MAY181215_9_no_agg!$X$7:$X$33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C2-4EF9-87B0-AFDB8AB154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MAY181215_9_no_agg!$H$4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MAY181215_9_no_agg!$B$7:$B$33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MAY181215_9_no_agg!$AD$7:$AD$33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75.950920245398777</c:v>
                </c:pt>
                <c:pt idx="11" formatCode="0.00">
                  <c:v>90.760059612518631</c:v>
                </c:pt>
                <c:pt idx="12" formatCode="0.00">
                  <c:v>81.783439490445858</c:v>
                </c:pt>
                <c:pt idx="13" formatCode="0.00">
                  <c:v>91.320072332730561</c:v>
                </c:pt>
                <c:pt idx="14" formatCode="0.00">
                  <c:v>93.543956043956044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2F-44D7-8AD8-AE54849A018B}"/>
            </c:ext>
          </c:extLst>
        </c:ser>
        <c:ser>
          <c:idx val="1"/>
          <c:order val="1"/>
          <c:tx>
            <c:strRef>
              <c:f>MAY181215_9_no_agg!$I$4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MAY181215_9_no_agg!$AE$7:$AE$33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7.8527607361963199</c:v>
                </c:pt>
                <c:pt idx="11" formatCode="0.00">
                  <c:v>4.918032786885246</c:v>
                </c:pt>
                <c:pt idx="12" formatCode="0.00">
                  <c:v>16.178343949044585</c:v>
                </c:pt>
                <c:pt idx="13" formatCode="0.00">
                  <c:v>3.6166365280289328</c:v>
                </c:pt>
                <c:pt idx="14" formatCode="0.00">
                  <c:v>3.2967032967032965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2F-44D7-8AD8-AE54849A018B}"/>
            </c:ext>
          </c:extLst>
        </c:ser>
        <c:ser>
          <c:idx val="2"/>
          <c:order val="2"/>
          <c:tx>
            <c:strRef>
              <c:f>MAY181215_9_no_agg!$J$4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MAY181215_9_no_agg!$AF$7:$AF$33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2F-44D7-8AD8-AE54849A018B}"/>
            </c:ext>
          </c:extLst>
        </c:ser>
        <c:ser>
          <c:idx val="3"/>
          <c:order val="3"/>
          <c:tx>
            <c:strRef>
              <c:f>MAY181215_9_no_agg!$K$4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MAY181215_9_no_agg!$AG$7:$AG$33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2F-44D7-8AD8-AE54849A018B}"/>
            </c:ext>
          </c:extLst>
        </c:ser>
        <c:ser>
          <c:idx val="4"/>
          <c:order val="4"/>
          <c:tx>
            <c:strRef>
              <c:f>MAY181215_9_no_agg!$L$4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MAY181215_9_no_agg!$AH$7:$AH$33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16.196319018404907</c:v>
                </c:pt>
                <c:pt idx="11" formatCode="0.00">
                  <c:v>4.3219076005961243</c:v>
                </c:pt>
                <c:pt idx="12" formatCode="0.00">
                  <c:v>2.0382165605095541</c:v>
                </c:pt>
                <c:pt idx="13" formatCode="0.00">
                  <c:v>5.0632911392405067</c:v>
                </c:pt>
                <c:pt idx="14" formatCode="0.00">
                  <c:v>2.0604395604395602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42F-44D7-8AD8-AE54849A018B}"/>
            </c:ext>
          </c:extLst>
        </c:ser>
        <c:ser>
          <c:idx val="6"/>
          <c:order val="5"/>
          <c:tx>
            <c:strRef>
              <c:f>MAY181215_9_no_agg!$N$4</c:f>
              <c:strCache>
                <c:ptCount val="1"/>
                <c:pt idx="0">
                  <c:v>Charcoal</c:v>
                </c:pt>
              </c:strCache>
            </c:strRef>
          </c:tx>
          <c:invertIfNegative val="0"/>
          <c:val>
            <c:numRef>
              <c:f>MAY181215_9_no_agg!$AJ$7:$AJ$33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1.0989010989010988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42F-44D7-8AD8-AE54849A018B}"/>
            </c:ext>
          </c:extLst>
        </c:ser>
        <c:ser>
          <c:idx val="7"/>
          <c:order val="6"/>
          <c:tx>
            <c:strRef>
              <c:f>MAY181215_9_no_agg!$O$4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MAY181215_9_no_agg!$AK$7:$AK$33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42F-44D7-8AD8-AE54849A01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MAY181215_9_no_agg!$H$4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MAY181215_9_no_agg!$AC$15:$AC$21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MAY181215_9_no_agg!$AD$15:$AD$21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75.950920245398777</c:v>
                </c:pt>
                <c:pt idx="3">
                  <c:v>90.760059612518631</c:v>
                </c:pt>
                <c:pt idx="4">
                  <c:v>81.783439490445858</c:v>
                </c:pt>
                <c:pt idx="5">
                  <c:v>91.320072332730561</c:v>
                </c:pt>
                <c:pt idx="6">
                  <c:v>93.543956043956044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F0-4E6F-8D22-F738CB8BDEE4}"/>
            </c:ext>
          </c:extLst>
        </c:ser>
        <c:ser>
          <c:idx val="1"/>
          <c:order val="1"/>
          <c:tx>
            <c:strRef>
              <c:f>MAY181215_9_no_agg!$I$4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MAY181215_9_no_agg!$AC$15:$AC$21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MAY181215_9_no_agg!$AE$15:$AE$21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7.8527607361963199</c:v>
                </c:pt>
                <c:pt idx="3">
                  <c:v>4.918032786885246</c:v>
                </c:pt>
                <c:pt idx="4">
                  <c:v>16.178343949044585</c:v>
                </c:pt>
                <c:pt idx="5">
                  <c:v>3.6166365280289328</c:v>
                </c:pt>
                <c:pt idx="6">
                  <c:v>3.2967032967032965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F0-4E6F-8D22-F738CB8BDEE4}"/>
            </c:ext>
          </c:extLst>
        </c:ser>
        <c:ser>
          <c:idx val="2"/>
          <c:order val="2"/>
          <c:tx>
            <c:strRef>
              <c:f>MAY181215_9_no_agg!$J$4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MAY181215_9_no_agg!$AC$15:$AC$21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MAY181215_9_no_agg!$AF$15:$AF$21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F0-4E6F-8D22-F738CB8BDEE4}"/>
            </c:ext>
          </c:extLst>
        </c:ser>
        <c:ser>
          <c:idx val="3"/>
          <c:order val="3"/>
          <c:tx>
            <c:strRef>
              <c:f>MAY181215_9_no_agg!$K$4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MAY181215_9_no_agg!$AC$15:$AC$21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MAY181215_9_no_agg!$AG$15:$AG$21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3F0-4E6F-8D22-F738CB8BDEE4}"/>
            </c:ext>
          </c:extLst>
        </c:ser>
        <c:ser>
          <c:idx val="4"/>
          <c:order val="4"/>
          <c:tx>
            <c:strRef>
              <c:f>MAY181215_9_no_agg!$L$4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MAY181215_9_no_agg!$AC$15:$AC$21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MAY181215_9_no_agg!$AH$15:$AH$21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16.196319018404907</c:v>
                </c:pt>
                <c:pt idx="3">
                  <c:v>4.3219076005961243</c:v>
                </c:pt>
                <c:pt idx="4">
                  <c:v>2.0382165605095541</c:v>
                </c:pt>
                <c:pt idx="5">
                  <c:v>5.0632911392405067</c:v>
                </c:pt>
                <c:pt idx="6">
                  <c:v>2.0604395604395602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3F0-4E6F-8D22-F738CB8BDEE4}"/>
            </c:ext>
          </c:extLst>
        </c:ser>
        <c:ser>
          <c:idx val="6"/>
          <c:order val="5"/>
          <c:tx>
            <c:strRef>
              <c:f>MAY181215_9_no_agg!$N$4</c:f>
              <c:strCache>
                <c:ptCount val="1"/>
                <c:pt idx="0">
                  <c:v>Charcoal</c:v>
                </c:pt>
              </c:strCache>
            </c:strRef>
          </c:tx>
          <c:cat>
            <c:numRef>
              <c:f>MAY181215_9_no_agg!$AC$15:$AC$21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MAY181215_9_no_agg!$AJ$15:$AJ$21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1.0989010989010988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3F0-4E6F-8D22-F738CB8BDEE4}"/>
            </c:ext>
          </c:extLst>
        </c:ser>
        <c:ser>
          <c:idx val="7"/>
          <c:order val="6"/>
          <c:tx>
            <c:strRef>
              <c:f>MAY181215_9_no_agg!$O$4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MAY181215_9_no_agg!$AC$15:$AC$21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MAY181215_9_no_agg!$AK$15:$AK$21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3F0-4E6F-8D22-F738CB8BDE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MAY181215_10!$D$2</c:f>
              <c:strCache>
                <c:ptCount val="1"/>
                <c:pt idx="0">
                  <c:v>MAY181215_10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MAY181215_10!$B$7:$B$33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1.2629451881788329</c:v>
                </c:pt>
                <c:pt idx="10">
                  <c:v>4.3571608992169741</c:v>
                </c:pt>
                <c:pt idx="11">
                  <c:v>6.1884314220762819</c:v>
                </c:pt>
                <c:pt idx="12">
                  <c:v>10.419297802475372</c:v>
                </c:pt>
                <c:pt idx="13">
                  <c:v>13.159888860823438</c:v>
                </c:pt>
                <c:pt idx="14">
                  <c:v>9.2826471331144216</c:v>
                </c:pt>
                <c:pt idx="15">
                  <c:v>8.4743622126799689</c:v>
                </c:pt>
                <c:pt idx="16">
                  <c:v>6.9335690831017924</c:v>
                </c:pt>
                <c:pt idx="17">
                  <c:v>5.7464006062136894</c:v>
                </c:pt>
                <c:pt idx="18">
                  <c:v>4.887597878252083</c:v>
                </c:pt>
                <c:pt idx="19">
                  <c:v>3.8772417277090168</c:v>
                </c:pt>
                <c:pt idx="20">
                  <c:v>3.3720636524374838</c:v>
                </c:pt>
                <c:pt idx="21">
                  <c:v>3.7762061126547106</c:v>
                </c:pt>
                <c:pt idx="22">
                  <c:v>3.2078807779742355</c:v>
                </c:pt>
                <c:pt idx="23">
                  <c:v>3.7635766607729222</c:v>
                </c:pt>
                <c:pt idx="24">
                  <c:v>2.5385198282394539</c:v>
                </c:pt>
                <c:pt idx="25">
                  <c:v>4.9002273301338715</c:v>
                </c:pt>
                <c:pt idx="26">
                  <c:v>3.8519828239454399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CF-42E2-B50E-F6C9C92FE0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MAY181215_10!$D$2</c:f>
              <c:strCache>
                <c:ptCount val="1"/>
                <c:pt idx="0">
                  <c:v>MAY181215_10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MAY181215_10!$B$7:$B$33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1.2629451881788329</c:v>
                </c:pt>
                <c:pt idx="10" formatCode="0.00">
                  <c:v>5.6201060873958069</c:v>
                </c:pt>
                <c:pt idx="11" formatCode="0.00">
                  <c:v>11.808537509472089</c:v>
                </c:pt>
                <c:pt idx="12" formatCode="0.00">
                  <c:v>22.227835311947459</c:v>
                </c:pt>
                <c:pt idx="13" formatCode="0.00">
                  <c:v>35.387724172770895</c:v>
                </c:pt>
                <c:pt idx="14" formatCode="0.00">
                  <c:v>44.670371305885318</c:v>
                </c:pt>
                <c:pt idx="15" formatCode="0.00">
                  <c:v>53.144733518565289</c:v>
                </c:pt>
                <c:pt idx="16" formatCode="0.00">
                  <c:v>60.078302601667083</c:v>
                </c:pt>
                <c:pt idx="17" formatCode="0.00">
                  <c:v>65.824703207880773</c:v>
                </c:pt>
                <c:pt idx="18" formatCode="0.00">
                  <c:v>70.712301086132854</c:v>
                </c:pt>
                <c:pt idx="19" formatCode="0.00">
                  <c:v>74.589542813841874</c:v>
                </c:pt>
                <c:pt idx="20" formatCode="0.00">
                  <c:v>77.961606466279363</c:v>
                </c:pt>
                <c:pt idx="21" formatCode="0.00">
                  <c:v>81.737812578934069</c:v>
                </c:pt>
                <c:pt idx="22" formatCode="0.00">
                  <c:v>84.945693356908308</c:v>
                </c:pt>
                <c:pt idx="23" formatCode="0.00">
                  <c:v>88.709270017681234</c:v>
                </c:pt>
                <c:pt idx="24" formatCode="0.00">
                  <c:v>91.247789845920693</c:v>
                </c:pt>
                <c:pt idx="25" formatCode="0.00">
                  <c:v>96.148017176054566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40-473E-94B1-C45C9EEC9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MAY181215_10!$H$4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MAY181215_10!$B$7:$B$33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0.33333333333333337</c:v>
                </c:pt>
                <c:pt idx="10">
                  <c:v>0.22809917355371903</c:v>
                </c:pt>
                <c:pt idx="11">
                  <c:v>8.9271255060728749E-2</c:v>
                </c:pt>
                <c:pt idx="12">
                  <c:v>2.0320197044334978E-2</c:v>
                </c:pt>
                <c:pt idx="13">
                  <c:v>6.1354268891069666E-2</c:v>
                </c:pt>
                <c:pt idx="14">
                  <c:v>1.9652406417112297E-2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CA-45DD-A984-4CCBAB33F99B}"/>
            </c:ext>
          </c:extLst>
        </c:ser>
        <c:ser>
          <c:idx val="1"/>
          <c:order val="1"/>
          <c:tx>
            <c:strRef>
              <c:f>MAY181215_10!$I$4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MAY181215_10!$I$7:$I$33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0.5852226720647774</c:v>
                </c:pt>
                <c:pt idx="12">
                  <c:v>0.54864532019704437</c:v>
                </c:pt>
                <c:pt idx="13">
                  <c:v>4.6936015701668294</c:v>
                </c:pt>
                <c:pt idx="14">
                  <c:v>7.8609625668449187E-2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CA-45DD-A984-4CCBAB33F99B}"/>
            </c:ext>
          </c:extLst>
        </c:ser>
        <c:ser>
          <c:idx val="2"/>
          <c:order val="2"/>
          <c:tx>
            <c:strRef>
              <c:f>MAY181215_10!$J$4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MAY181215_10!$J$7:$J$33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6CA-45DD-A984-4CCBAB33F99B}"/>
            </c:ext>
          </c:extLst>
        </c:ser>
        <c:ser>
          <c:idx val="3"/>
          <c:order val="3"/>
          <c:tx>
            <c:strRef>
              <c:f>MAY181215_10!$K$4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0.75384615384615394</c:v>
                </c:pt>
                <c:pt idx="12">
                  <c:v>1.2395320197044335</c:v>
                </c:pt>
                <c:pt idx="13">
                  <c:v>1.298665358194308</c:v>
                </c:pt>
                <c:pt idx="14">
                  <c:v>4.36283422459893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6CA-45DD-A984-4CCBAB33F99B}"/>
            </c:ext>
          </c:extLst>
        </c:ser>
        <c:ser>
          <c:idx val="4"/>
          <c:order val="4"/>
          <c:tx>
            <c:strRef>
              <c:f>MAY181215_10!$L$4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1.0834710743801654</c:v>
                </c:pt>
                <c:pt idx="11">
                  <c:v>0.38684210526315799</c:v>
                </c:pt>
                <c:pt idx="12">
                  <c:v>0.50800492610837444</c:v>
                </c:pt>
                <c:pt idx="13">
                  <c:v>0.32722276741903822</c:v>
                </c:pt>
                <c:pt idx="14">
                  <c:v>0.15721925133689837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CA-45DD-A984-4CCBAB33F99B}"/>
            </c:ext>
          </c:extLst>
        </c:ser>
        <c:ser>
          <c:idx val="6"/>
          <c:order val="5"/>
          <c:tx>
            <c:strRef>
              <c:f>MAY181215_10!$N$4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6CA-45DD-A984-4CCBAB33F99B}"/>
            </c:ext>
          </c:extLst>
        </c:ser>
        <c:ser>
          <c:idx val="7"/>
          <c:order val="6"/>
          <c:tx>
            <c:strRef>
              <c:f>MAY181215_10!$O$4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0.66666666666666674</c:v>
                </c:pt>
                <c:pt idx="10">
                  <c:v>2.138429752066116</c:v>
                </c:pt>
                <c:pt idx="11">
                  <c:v>3.0848178137651825</c:v>
                </c:pt>
                <c:pt idx="12">
                  <c:v>5.9030172413793105</c:v>
                </c:pt>
                <c:pt idx="13">
                  <c:v>3.8755446516192338</c:v>
                </c:pt>
                <c:pt idx="14">
                  <c:v>2.633422459893048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6CA-45DD-A984-4CCBAB33F99B}"/>
            </c:ext>
          </c:extLst>
        </c:ser>
        <c:ser>
          <c:idx val="5"/>
          <c:order val="7"/>
          <c:tx>
            <c:strRef>
              <c:f>MAY181215_10!$M$4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3.0480295566502464E-2</c:v>
                </c:pt>
                <c:pt idx="13">
                  <c:v>0.16361138370951911</c:v>
                </c:pt>
                <c:pt idx="14">
                  <c:v>9.8262032085561488E-2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6CA-45DD-A984-4CCBAB33F9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MAY181215_10!$H$4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MAY181215_10!$B$7:$B$33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33.333333333333336</c:v>
                </c:pt>
                <c:pt idx="10" formatCode="0.00">
                  <c:v>6.6115702479338854</c:v>
                </c:pt>
                <c:pt idx="11" formatCode="0.00">
                  <c:v>1.8218623481781375</c:v>
                </c:pt>
                <c:pt idx="12" formatCode="0.00">
                  <c:v>0.24630541871921185</c:v>
                </c:pt>
                <c:pt idx="13" formatCode="0.00">
                  <c:v>0.58881256133464177</c:v>
                </c:pt>
                <c:pt idx="14" formatCode="0.00">
                  <c:v>0.26737967914438499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86-430F-9CC2-D73B10ABF490}"/>
            </c:ext>
          </c:extLst>
        </c:ser>
        <c:ser>
          <c:idx val="1"/>
          <c:order val="1"/>
          <c:tx>
            <c:strRef>
              <c:f>MAY181215_10!$I$4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MAY181215_10!$T$7:$T$33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11.943319838056681</c:v>
                </c:pt>
                <c:pt idx="12" formatCode="0.00">
                  <c:v>6.6502463054187189</c:v>
                </c:pt>
                <c:pt idx="13" formatCode="0.00">
                  <c:v>45.044160942100099</c:v>
                </c:pt>
                <c:pt idx="14" formatCode="0.00">
                  <c:v>1.0695187165775399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86-430F-9CC2-D73B10ABF490}"/>
            </c:ext>
          </c:extLst>
        </c:ser>
        <c:ser>
          <c:idx val="2"/>
          <c:order val="2"/>
          <c:tx>
            <c:strRef>
              <c:f>MAY181215_10!$J$4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MAY181215_10!$U$7:$U$33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086-430F-9CC2-D73B10ABF490}"/>
            </c:ext>
          </c:extLst>
        </c:ser>
        <c:ser>
          <c:idx val="3"/>
          <c:order val="3"/>
          <c:tx>
            <c:strRef>
              <c:f>MAY181215_10!$K$4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15.384615384615387</c:v>
                </c:pt>
                <c:pt idx="12" formatCode="0.00">
                  <c:v>15.02463054187192</c:v>
                </c:pt>
                <c:pt idx="13" formatCode="0.00">
                  <c:v>12.463199214916585</c:v>
                </c:pt>
                <c:pt idx="14" formatCode="0.00">
                  <c:v>59.358288770053477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086-430F-9CC2-D73B10ABF490}"/>
            </c:ext>
          </c:extLst>
        </c:ser>
        <c:ser>
          <c:idx val="4"/>
          <c:order val="4"/>
          <c:tx>
            <c:strRef>
              <c:f>MAY181215_10!$L$4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31.404958677685951</c:v>
                </c:pt>
                <c:pt idx="11" formatCode="0.00">
                  <c:v>7.8947368421052655</c:v>
                </c:pt>
                <c:pt idx="12" formatCode="0.00">
                  <c:v>6.1576354679802963</c:v>
                </c:pt>
                <c:pt idx="13" formatCode="0.00">
                  <c:v>3.1403336604514229</c:v>
                </c:pt>
                <c:pt idx="14" formatCode="0.00">
                  <c:v>2.1390374331550799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086-430F-9CC2-D73B10ABF490}"/>
            </c:ext>
          </c:extLst>
        </c:ser>
        <c:ser>
          <c:idx val="6"/>
          <c:order val="5"/>
          <c:tx>
            <c:strRef>
              <c:f>MAY181215_10!$N$4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086-430F-9CC2-D73B10ABF490}"/>
            </c:ext>
          </c:extLst>
        </c:ser>
        <c:ser>
          <c:idx val="7"/>
          <c:order val="6"/>
          <c:tx>
            <c:strRef>
              <c:f>MAY181215_10!$O$4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66.666666666666671</c:v>
                </c:pt>
                <c:pt idx="10" formatCode="0.00">
                  <c:v>61.983471074380169</c:v>
                </c:pt>
                <c:pt idx="11" formatCode="0.00">
                  <c:v>62.955465587044536</c:v>
                </c:pt>
                <c:pt idx="12" formatCode="0.00">
                  <c:v>71.551724137931032</c:v>
                </c:pt>
                <c:pt idx="13" formatCode="0.00">
                  <c:v>37.19332679097154</c:v>
                </c:pt>
                <c:pt idx="14" formatCode="0.00">
                  <c:v>35.828877005347593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086-430F-9CC2-D73B10ABF490}"/>
            </c:ext>
          </c:extLst>
        </c:ser>
        <c:ser>
          <c:idx val="5"/>
          <c:order val="7"/>
          <c:tx>
            <c:strRef>
              <c:f>MAY181215_10!$M$4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0.36945812807881773</c:v>
                </c:pt>
                <c:pt idx="13" formatCode="0.00">
                  <c:v>1.5701668302257115</c:v>
                </c:pt>
                <c:pt idx="14" formatCode="0.00">
                  <c:v>1.3368983957219249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086-430F-9CC2-D73B10ABF4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MAY181215_10!$H$4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MAY181215_10!$B$7:$B$33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33.333333333333336</c:v>
                </c:pt>
                <c:pt idx="10" formatCode="0.00">
                  <c:v>6.6115702479338863</c:v>
                </c:pt>
                <c:pt idx="11" formatCode="0.00">
                  <c:v>1.8218623481781375</c:v>
                </c:pt>
                <c:pt idx="12" formatCode="0.00">
                  <c:v>0.24721878862793575</c:v>
                </c:pt>
                <c:pt idx="13" formatCode="0.00">
                  <c:v>0.59820538384845456</c:v>
                </c:pt>
                <c:pt idx="14" formatCode="0.00">
                  <c:v>0.27100271002710025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88-4398-956D-AB8187F4ECEC}"/>
            </c:ext>
          </c:extLst>
        </c:ser>
        <c:ser>
          <c:idx val="1"/>
          <c:order val="1"/>
          <c:tx>
            <c:strRef>
              <c:f>MAY181215_10!$I$4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MAY181215_10!$AE$7:$AE$33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11.943319838056683</c:v>
                </c:pt>
                <c:pt idx="12" formatCode="0.00">
                  <c:v>6.6749072929542637</c:v>
                </c:pt>
                <c:pt idx="13" formatCode="0.00">
                  <c:v>45.762711864406775</c:v>
                </c:pt>
                <c:pt idx="14" formatCode="0.00">
                  <c:v>1.084010840108401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88-4398-956D-AB8187F4ECEC}"/>
            </c:ext>
          </c:extLst>
        </c:ser>
        <c:ser>
          <c:idx val="2"/>
          <c:order val="2"/>
          <c:tx>
            <c:strRef>
              <c:f>MAY181215_10!$J$4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MAY181215_10!$AF$7:$AF$33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688-4398-956D-AB8187F4ECEC}"/>
            </c:ext>
          </c:extLst>
        </c:ser>
        <c:ser>
          <c:idx val="3"/>
          <c:order val="3"/>
          <c:tx>
            <c:strRef>
              <c:f>MAY181215_10!$K$4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MAY181215_10!$AG$7:$AG$33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15.384615384615385</c:v>
                </c:pt>
                <c:pt idx="12" formatCode="0.00">
                  <c:v>15.080346106304079</c:v>
                </c:pt>
                <c:pt idx="13" formatCode="0.00">
                  <c:v>12.662013958125621</c:v>
                </c:pt>
                <c:pt idx="14" formatCode="0.00">
                  <c:v>60.162601626016269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688-4398-956D-AB8187F4ECEC}"/>
            </c:ext>
          </c:extLst>
        </c:ser>
        <c:ser>
          <c:idx val="4"/>
          <c:order val="4"/>
          <c:tx>
            <c:strRef>
              <c:f>MAY181215_10!$L$4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MAY181215_10!$AH$7:$AH$33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31.404958677685951</c:v>
                </c:pt>
                <c:pt idx="11" formatCode="0.00">
                  <c:v>7.8947368421052655</c:v>
                </c:pt>
                <c:pt idx="12" formatCode="0.00">
                  <c:v>6.1804697156983943</c:v>
                </c:pt>
                <c:pt idx="13" formatCode="0.00">
                  <c:v>3.1904287138584246</c:v>
                </c:pt>
                <c:pt idx="14" formatCode="0.00">
                  <c:v>2.168021680216802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88-4398-956D-AB8187F4ECEC}"/>
            </c:ext>
          </c:extLst>
        </c:ser>
        <c:ser>
          <c:idx val="6"/>
          <c:order val="5"/>
          <c:tx>
            <c:strRef>
              <c:f>MAY181215_10!$N$4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MAY181215_10!$AJ$7:$AJ$33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688-4398-956D-AB8187F4ECEC}"/>
            </c:ext>
          </c:extLst>
        </c:ser>
        <c:ser>
          <c:idx val="7"/>
          <c:order val="6"/>
          <c:tx>
            <c:strRef>
              <c:f>MAY181215_10!$O$4</c:f>
              <c:strCache>
                <c:ptCount val="1"/>
                <c:pt idx="0">
                  <c:v>Coal</c:v>
                </c:pt>
              </c:strCache>
            </c:strRef>
          </c:tx>
          <c:invertIfNegative val="0"/>
          <c:val>
            <c:numRef>
              <c:f>MAY181215_10!$AK$7:$AK$33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66.666666666666671</c:v>
                </c:pt>
                <c:pt idx="10" formatCode="0.00">
                  <c:v>61.983471074380169</c:v>
                </c:pt>
                <c:pt idx="11" formatCode="0.00">
                  <c:v>62.955465587044536</c:v>
                </c:pt>
                <c:pt idx="12" formatCode="0.00">
                  <c:v>71.817058096415323</c:v>
                </c:pt>
                <c:pt idx="13" formatCode="0.00">
                  <c:v>37.786640079760716</c:v>
                </c:pt>
                <c:pt idx="14" formatCode="0.00">
                  <c:v>36.314363143631439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688-4398-956D-AB8187F4EC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MAY181215_10!$H$4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MAY181215_10!$AD$15:$AD$21</c:f>
              <c:numCache>
                <c:formatCode>0.00</c:formatCode>
                <c:ptCount val="7"/>
                <c:pt idx="0">
                  <c:v>0</c:v>
                </c:pt>
                <c:pt idx="1">
                  <c:v>33.333333333333336</c:v>
                </c:pt>
                <c:pt idx="2">
                  <c:v>6.6115702479338863</c:v>
                </c:pt>
                <c:pt idx="3">
                  <c:v>1.8218623481781375</c:v>
                </c:pt>
                <c:pt idx="4">
                  <c:v>0.24721878862793575</c:v>
                </c:pt>
                <c:pt idx="5">
                  <c:v>0.59820538384845456</c:v>
                </c:pt>
                <c:pt idx="6">
                  <c:v>0.27100271002710025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F9-4A74-B877-EED221B6F2C5}"/>
            </c:ext>
          </c:extLst>
        </c:ser>
        <c:ser>
          <c:idx val="1"/>
          <c:order val="1"/>
          <c:tx>
            <c:strRef>
              <c:f>MAY181215_10!$I$4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11.943319838056683</c:v>
                </c:pt>
                <c:pt idx="4">
                  <c:v>6.6749072929542637</c:v>
                </c:pt>
                <c:pt idx="5">
                  <c:v>45.762711864406775</c:v>
                </c:pt>
                <c:pt idx="6">
                  <c:v>1.084010840108401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F9-4A74-B877-EED221B6F2C5}"/>
            </c:ext>
          </c:extLst>
        </c:ser>
        <c:ser>
          <c:idx val="2"/>
          <c:order val="2"/>
          <c:tx>
            <c:strRef>
              <c:f>MAY181215_10!$J$4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F9-4A74-B877-EED221B6F2C5}"/>
            </c:ext>
          </c:extLst>
        </c:ser>
        <c:ser>
          <c:idx val="3"/>
          <c:order val="3"/>
          <c:tx>
            <c:strRef>
              <c:f>MAY181215_10!$K$4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15.384615384615385</c:v>
                </c:pt>
                <c:pt idx="4">
                  <c:v>15.080346106304079</c:v>
                </c:pt>
                <c:pt idx="5">
                  <c:v>12.662013958125621</c:v>
                </c:pt>
                <c:pt idx="6">
                  <c:v>60.162601626016269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5F9-4A74-B877-EED221B6F2C5}"/>
            </c:ext>
          </c:extLst>
        </c:ser>
        <c:ser>
          <c:idx val="4"/>
          <c:order val="4"/>
          <c:tx>
            <c:strRef>
              <c:f>MAY181215_10!$L$4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31.404958677685951</c:v>
                </c:pt>
                <c:pt idx="3">
                  <c:v>7.8947368421052655</c:v>
                </c:pt>
                <c:pt idx="4">
                  <c:v>6.1804697156983943</c:v>
                </c:pt>
                <c:pt idx="5">
                  <c:v>3.1904287138584246</c:v>
                </c:pt>
                <c:pt idx="6">
                  <c:v>2.168021680216802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F9-4A74-B877-EED221B6F2C5}"/>
            </c:ext>
          </c:extLst>
        </c:ser>
        <c:ser>
          <c:idx val="6"/>
          <c:order val="5"/>
          <c:tx>
            <c:strRef>
              <c:f>MAY181215_10!$N$4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5F9-4A74-B877-EED221B6F2C5}"/>
            </c:ext>
          </c:extLst>
        </c:ser>
        <c:ser>
          <c:idx val="7"/>
          <c:order val="6"/>
          <c:tx>
            <c:strRef>
              <c:f>MAY181215_10!$O$4</c:f>
              <c:strCache>
                <c:ptCount val="1"/>
                <c:pt idx="0">
                  <c:v>Coal</c:v>
                </c:pt>
              </c:strCache>
            </c:strRef>
          </c:tx>
          <c:cat>
            <c:numRef>
              <c:f>MAY181215_10!$AC$15:$AC$21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MAY181215_10!$AK$15:$AK$21</c:f>
              <c:numCache>
                <c:formatCode>0.00</c:formatCode>
                <c:ptCount val="7"/>
                <c:pt idx="0">
                  <c:v>0</c:v>
                </c:pt>
                <c:pt idx="1">
                  <c:v>66.666666666666671</c:v>
                </c:pt>
                <c:pt idx="2">
                  <c:v>61.983471074380169</c:v>
                </c:pt>
                <c:pt idx="3">
                  <c:v>62.955465587044536</c:v>
                </c:pt>
                <c:pt idx="4">
                  <c:v>71.817058096415323</c:v>
                </c:pt>
                <c:pt idx="5">
                  <c:v>37.786640079760716</c:v>
                </c:pt>
                <c:pt idx="6">
                  <c:v>36.314363143631439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5F9-4A74-B877-EED221B6F2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'MAY181215_10 aggr'!$D$2</c:f>
              <c:strCache>
                <c:ptCount val="1"/>
                <c:pt idx="0">
                  <c:v>MAY181215_10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'MAY181215_10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'MAY181215_10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1.2629451881788329</c:v>
                </c:pt>
                <c:pt idx="10">
                  <c:v>4.3571608992169741</c:v>
                </c:pt>
                <c:pt idx="11">
                  <c:v>6.1884314220762819</c:v>
                </c:pt>
                <c:pt idx="12">
                  <c:v>10.38080285985539</c:v>
                </c:pt>
                <c:pt idx="13">
                  <c:v>12.953256651036222</c:v>
                </c:pt>
                <c:pt idx="14">
                  <c:v>9.1585475725112868</c:v>
                </c:pt>
                <c:pt idx="15">
                  <c:v>8.4743622126799689</c:v>
                </c:pt>
                <c:pt idx="16">
                  <c:v>6.9335690831017924</c:v>
                </c:pt>
                <c:pt idx="17">
                  <c:v>5.7464006062136894</c:v>
                </c:pt>
                <c:pt idx="18">
                  <c:v>4.887597878252083</c:v>
                </c:pt>
                <c:pt idx="19">
                  <c:v>3.8772417277090168</c:v>
                </c:pt>
                <c:pt idx="20">
                  <c:v>3.3720636524374838</c:v>
                </c:pt>
                <c:pt idx="21">
                  <c:v>3.7762061126547106</c:v>
                </c:pt>
                <c:pt idx="22">
                  <c:v>3.2078807779742355</c:v>
                </c:pt>
                <c:pt idx="23">
                  <c:v>3.7635766607729222</c:v>
                </c:pt>
                <c:pt idx="24">
                  <c:v>2.5385198282394539</c:v>
                </c:pt>
                <c:pt idx="25">
                  <c:v>4.9002273301338715</c:v>
                </c:pt>
                <c:pt idx="26">
                  <c:v>3.8519828239454399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D6-4C9F-A6D4-50E25C1217B4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'MAY181215_10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3.8494942619982903E-2</c:v>
                </c:pt>
                <c:pt idx="13">
                  <c:v>0.20663220978721786</c:v>
                </c:pt>
                <c:pt idx="14">
                  <c:v>0.12409956060313396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D6-4C9F-A6D4-50E25C121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'MAY181215_10 aggr'!$D$2</c:f>
              <c:strCache>
                <c:ptCount val="1"/>
                <c:pt idx="0">
                  <c:v>MAY181215_10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'MAY181215_10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'MAY181215_10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1.2629451881788329</c:v>
                </c:pt>
                <c:pt idx="10" formatCode="0.00">
                  <c:v>5.6201060873958069</c:v>
                </c:pt>
                <c:pt idx="11" formatCode="0.00">
                  <c:v>11.808537509472089</c:v>
                </c:pt>
                <c:pt idx="12" formatCode="0.00">
                  <c:v>22.189340369327478</c:v>
                </c:pt>
                <c:pt idx="13" formatCode="0.00">
                  <c:v>35.142597020363702</c:v>
                </c:pt>
                <c:pt idx="14" formatCode="0.00">
                  <c:v>44.301144592874991</c:v>
                </c:pt>
                <c:pt idx="15" formatCode="0.00">
                  <c:v>52.775506805554961</c:v>
                </c:pt>
                <c:pt idx="16" formatCode="0.00">
                  <c:v>59.709075888656756</c:v>
                </c:pt>
                <c:pt idx="17" formatCode="0.00">
                  <c:v>65.455476494870439</c:v>
                </c:pt>
                <c:pt idx="18" formatCode="0.00">
                  <c:v>70.343074373122519</c:v>
                </c:pt>
                <c:pt idx="19" formatCode="0.00">
                  <c:v>74.220316100831539</c:v>
                </c:pt>
                <c:pt idx="20" formatCode="0.00">
                  <c:v>77.592379753269029</c:v>
                </c:pt>
                <c:pt idx="21" formatCode="0.00">
                  <c:v>81.368585865923734</c:v>
                </c:pt>
                <c:pt idx="22" formatCode="0.00">
                  <c:v>84.576466643897973</c:v>
                </c:pt>
                <c:pt idx="23" formatCode="0.00">
                  <c:v>88.3400433046709</c:v>
                </c:pt>
                <c:pt idx="24" formatCode="0.00">
                  <c:v>90.878563132910358</c:v>
                </c:pt>
                <c:pt idx="25" formatCode="0.00">
                  <c:v>95.778790463044231</c:v>
                </c:pt>
                <c:pt idx="26" formatCode="0.00">
                  <c:v>99.630773286989665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56-4C01-9842-B87A53DB08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'MAY181215_10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'MAY181215_10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'MAY181215_10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0.33333333333333337</c:v>
                </c:pt>
                <c:pt idx="10">
                  <c:v>0.22809917355371903</c:v>
                </c:pt>
                <c:pt idx="11">
                  <c:v>8.9271255060728749E-2</c:v>
                </c:pt>
                <c:pt idx="12">
                  <c:v>2.0320197044334978E-2</c:v>
                </c:pt>
                <c:pt idx="13">
                  <c:v>6.1354268891069666E-2</c:v>
                </c:pt>
                <c:pt idx="14">
                  <c:v>1.9652406417112297E-2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20-4101-B3D6-0B4CDC83D441}"/>
            </c:ext>
          </c:extLst>
        </c:ser>
        <c:ser>
          <c:idx val="1"/>
          <c:order val="1"/>
          <c:tx>
            <c:strRef>
              <c:f>'MAY181215_10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0.5852226720647774</c:v>
                </c:pt>
                <c:pt idx="12">
                  <c:v>0.54864532019704437</c:v>
                </c:pt>
                <c:pt idx="13">
                  <c:v>4.6936015701668294</c:v>
                </c:pt>
                <c:pt idx="14">
                  <c:v>7.8609625668449187E-2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20-4101-B3D6-0B4CDC83D441}"/>
            </c:ext>
          </c:extLst>
        </c:ser>
        <c:ser>
          <c:idx val="2"/>
          <c:order val="2"/>
          <c:tx>
            <c:strRef>
              <c:f>'MAY181215_10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720-4101-B3D6-0B4CDC83D441}"/>
            </c:ext>
          </c:extLst>
        </c:ser>
        <c:ser>
          <c:idx val="3"/>
          <c:order val="3"/>
          <c:tx>
            <c:strRef>
              <c:f>'MAY181215_10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0.75384615384615394</c:v>
                </c:pt>
                <c:pt idx="12">
                  <c:v>1.2395320197044335</c:v>
                </c:pt>
                <c:pt idx="13">
                  <c:v>1.298665358194308</c:v>
                </c:pt>
                <c:pt idx="14">
                  <c:v>4.36283422459893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720-4101-B3D6-0B4CDC83D441}"/>
            </c:ext>
          </c:extLst>
        </c:ser>
        <c:ser>
          <c:idx val="4"/>
          <c:order val="4"/>
          <c:tx>
            <c:strRef>
              <c:f>'MAY181215_10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1.0834710743801654</c:v>
                </c:pt>
                <c:pt idx="11">
                  <c:v>0.38684210526315799</c:v>
                </c:pt>
                <c:pt idx="12">
                  <c:v>0.50800492610837444</c:v>
                </c:pt>
                <c:pt idx="13">
                  <c:v>0.32722276741903822</c:v>
                </c:pt>
                <c:pt idx="14">
                  <c:v>0.15721925133689837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720-4101-B3D6-0B4CDC83D441}"/>
            </c:ext>
          </c:extLst>
        </c:ser>
        <c:ser>
          <c:idx val="6"/>
          <c:order val="5"/>
          <c:tx>
            <c:strRef>
              <c:f>'MAY181215_10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720-4101-B3D6-0B4CDC83D441}"/>
            </c:ext>
          </c:extLst>
        </c:ser>
        <c:ser>
          <c:idx val="7"/>
          <c:order val="6"/>
          <c:tx>
            <c:strRef>
              <c:f>'MAY181215_10 aggr'!$O$4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0.66666666666666674</c:v>
                </c:pt>
                <c:pt idx="10">
                  <c:v>2.138429752066116</c:v>
                </c:pt>
                <c:pt idx="11">
                  <c:v>3.0848178137651825</c:v>
                </c:pt>
                <c:pt idx="12">
                  <c:v>5.9030172413793105</c:v>
                </c:pt>
                <c:pt idx="13">
                  <c:v>3.8755446516192338</c:v>
                </c:pt>
                <c:pt idx="14">
                  <c:v>2.633422459893048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720-4101-B3D6-0B4CDC83D441}"/>
            </c:ext>
          </c:extLst>
        </c:ser>
        <c:ser>
          <c:idx val="5"/>
          <c:order val="7"/>
          <c:tx>
            <c:strRef>
              <c:f>'MAY181215_10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3.0480295566502464E-2</c:v>
                </c:pt>
                <c:pt idx="13">
                  <c:v>0.16361138370951911</c:v>
                </c:pt>
                <c:pt idx="14">
                  <c:v>9.8262032085561488E-2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720-4101-B3D6-0B4CDC83D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'MAY181215_10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'MAY181215_10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'MAY181215_10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33.333333333333336</c:v>
                </c:pt>
                <c:pt idx="10" formatCode="0.00">
                  <c:v>6.6115702479338854</c:v>
                </c:pt>
                <c:pt idx="11" formatCode="0.00">
                  <c:v>1.8218623481781375</c:v>
                </c:pt>
                <c:pt idx="12" formatCode="0.00">
                  <c:v>0.24630541871921185</c:v>
                </c:pt>
                <c:pt idx="13" formatCode="0.00">
                  <c:v>0.58881256133464177</c:v>
                </c:pt>
                <c:pt idx="14" formatCode="0.00">
                  <c:v>0.26737967914438499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26-4614-A8CC-D96E844F43FE}"/>
            </c:ext>
          </c:extLst>
        </c:ser>
        <c:ser>
          <c:idx val="1"/>
          <c:order val="1"/>
          <c:tx>
            <c:strRef>
              <c:f>'MAY181215_10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11.943319838056681</c:v>
                </c:pt>
                <c:pt idx="12" formatCode="0.00">
                  <c:v>6.6502463054187189</c:v>
                </c:pt>
                <c:pt idx="13" formatCode="0.00">
                  <c:v>45.044160942100099</c:v>
                </c:pt>
                <c:pt idx="14" formatCode="0.00">
                  <c:v>1.0695187165775399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26-4614-A8CC-D96E844F43FE}"/>
            </c:ext>
          </c:extLst>
        </c:ser>
        <c:ser>
          <c:idx val="2"/>
          <c:order val="2"/>
          <c:tx>
            <c:strRef>
              <c:f>'MAY181215_10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E26-4614-A8CC-D96E844F43FE}"/>
            </c:ext>
          </c:extLst>
        </c:ser>
        <c:ser>
          <c:idx val="3"/>
          <c:order val="3"/>
          <c:tx>
            <c:strRef>
              <c:f>'MAY181215_10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15.384615384615387</c:v>
                </c:pt>
                <c:pt idx="12" formatCode="0.00">
                  <c:v>15.02463054187192</c:v>
                </c:pt>
                <c:pt idx="13" formatCode="0.00">
                  <c:v>12.463199214916585</c:v>
                </c:pt>
                <c:pt idx="14" formatCode="0.00">
                  <c:v>59.358288770053477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26-4614-A8CC-D96E844F43FE}"/>
            </c:ext>
          </c:extLst>
        </c:ser>
        <c:ser>
          <c:idx val="4"/>
          <c:order val="4"/>
          <c:tx>
            <c:strRef>
              <c:f>'MAY181215_10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31.404958677685951</c:v>
                </c:pt>
                <c:pt idx="11" formatCode="0.00">
                  <c:v>7.8947368421052655</c:v>
                </c:pt>
                <c:pt idx="12" formatCode="0.00">
                  <c:v>6.1576354679802963</c:v>
                </c:pt>
                <c:pt idx="13" formatCode="0.00">
                  <c:v>3.1403336604514229</c:v>
                </c:pt>
                <c:pt idx="14" formatCode="0.00">
                  <c:v>2.1390374331550799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26-4614-A8CC-D96E844F43FE}"/>
            </c:ext>
          </c:extLst>
        </c:ser>
        <c:ser>
          <c:idx val="6"/>
          <c:order val="5"/>
          <c:tx>
            <c:strRef>
              <c:f>'MAY181215_10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E26-4614-A8CC-D96E844F43FE}"/>
            </c:ext>
          </c:extLst>
        </c:ser>
        <c:ser>
          <c:idx val="7"/>
          <c:order val="6"/>
          <c:tx>
            <c:strRef>
              <c:f>'MAY181215_10 aggr'!$O$4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66.666666666666671</c:v>
                </c:pt>
                <c:pt idx="10" formatCode="0.00">
                  <c:v>61.983471074380169</c:v>
                </c:pt>
                <c:pt idx="11" formatCode="0.00">
                  <c:v>62.955465587044536</c:v>
                </c:pt>
                <c:pt idx="12" formatCode="0.00">
                  <c:v>71.551724137931032</c:v>
                </c:pt>
                <c:pt idx="13" formatCode="0.00">
                  <c:v>37.19332679097154</c:v>
                </c:pt>
                <c:pt idx="14" formatCode="0.00">
                  <c:v>35.828877005347593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E26-4614-A8CC-D96E844F43FE}"/>
            </c:ext>
          </c:extLst>
        </c:ser>
        <c:ser>
          <c:idx val="5"/>
          <c:order val="7"/>
          <c:tx>
            <c:strRef>
              <c:f>'MAY181215_10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'MAY181215_10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0.36945812807881773</c:v>
                </c:pt>
                <c:pt idx="13" formatCode="0.00">
                  <c:v>1.5701668302257115</c:v>
                </c:pt>
                <c:pt idx="14" formatCode="0.00">
                  <c:v>1.3368983957219249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E26-4614-A8CC-D96E844F43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'MAY181215_10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'MAY181215_10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'MAY181215_10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33.333333333333336</c:v>
                </c:pt>
                <c:pt idx="10" formatCode="0.00">
                  <c:v>6.6115702479338863</c:v>
                </c:pt>
                <c:pt idx="11" formatCode="0.00">
                  <c:v>1.8218623481781375</c:v>
                </c:pt>
                <c:pt idx="12" formatCode="0.00">
                  <c:v>0.24721878862793575</c:v>
                </c:pt>
                <c:pt idx="13" formatCode="0.00">
                  <c:v>0.59820538384845456</c:v>
                </c:pt>
                <c:pt idx="14" formatCode="0.00">
                  <c:v>0.27100271002710025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46-4B41-A313-81EA8D4BB21E}"/>
            </c:ext>
          </c:extLst>
        </c:ser>
        <c:ser>
          <c:idx val="1"/>
          <c:order val="1"/>
          <c:tx>
            <c:strRef>
              <c:f>'MAY181215_10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'MAY181215_10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11.943319838056683</c:v>
                </c:pt>
                <c:pt idx="12" formatCode="0.00">
                  <c:v>6.6749072929542637</c:v>
                </c:pt>
                <c:pt idx="13" formatCode="0.00">
                  <c:v>45.762711864406775</c:v>
                </c:pt>
                <c:pt idx="14" formatCode="0.00">
                  <c:v>1.084010840108401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46-4B41-A313-81EA8D4BB21E}"/>
            </c:ext>
          </c:extLst>
        </c:ser>
        <c:ser>
          <c:idx val="2"/>
          <c:order val="2"/>
          <c:tx>
            <c:strRef>
              <c:f>'MAY181215_10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'MAY181215_10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646-4B41-A313-81EA8D4BB21E}"/>
            </c:ext>
          </c:extLst>
        </c:ser>
        <c:ser>
          <c:idx val="3"/>
          <c:order val="3"/>
          <c:tx>
            <c:strRef>
              <c:f>'MAY181215_10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'MAY181215_10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15.384615384615385</c:v>
                </c:pt>
                <c:pt idx="12" formatCode="0.00">
                  <c:v>15.080346106304079</c:v>
                </c:pt>
                <c:pt idx="13" formatCode="0.00">
                  <c:v>12.662013958125621</c:v>
                </c:pt>
                <c:pt idx="14" formatCode="0.00">
                  <c:v>60.162601626016269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646-4B41-A313-81EA8D4BB21E}"/>
            </c:ext>
          </c:extLst>
        </c:ser>
        <c:ser>
          <c:idx val="4"/>
          <c:order val="4"/>
          <c:tx>
            <c:strRef>
              <c:f>'MAY181215_10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'MAY181215_10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31.404958677685951</c:v>
                </c:pt>
                <c:pt idx="11" formatCode="0.00">
                  <c:v>7.8947368421052655</c:v>
                </c:pt>
                <c:pt idx="12" formatCode="0.00">
                  <c:v>6.1804697156983943</c:v>
                </c:pt>
                <c:pt idx="13" formatCode="0.00">
                  <c:v>3.1904287138584246</c:v>
                </c:pt>
                <c:pt idx="14" formatCode="0.00">
                  <c:v>2.168021680216802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46-4B41-A313-81EA8D4BB21E}"/>
            </c:ext>
          </c:extLst>
        </c:ser>
        <c:ser>
          <c:idx val="6"/>
          <c:order val="5"/>
          <c:tx>
            <c:strRef>
              <c:f>'MAY181215_10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'MAY181215_10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646-4B41-A313-81EA8D4BB21E}"/>
            </c:ext>
          </c:extLst>
        </c:ser>
        <c:ser>
          <c:idx val="7"/>
          <c:order val="6"/>
          <c:tx>
            <c:strRef>
              <c:f>'MAY181215_10 aggr'!$O$4</c:f>
              <c:strCache>
                <c:ptCount val="1"/>
                <c:pt idx="0">
                  <c:v>Coal</c:v>
                </c:pt>
              </c:strCache>
            </c:strRef>
          </c:tx>
          <c:invertIfNegative val="0"/>
          <c:val>
            <c:numRef>
              <c:f>'MAY181215_10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66.666666666666671</c:v>
                </c:pt>
                <c:pt idx="10" formatCode="0.00">
                  <c:v>61.983471074380169</c:v>
                </c:pt>
                <c:pt idx="11" formatCode="0.00">
                  <c:v>62.955465587044536</c:v>
                </c:pt>
                <c:pt idx="12" formatCode="0.00">
                  <c:v>71.817058096415323</c:v>
                </c:pt>
                <c:pt idx="13" formatCode="0.00">
                  <c:v>37.786640079760716</c:v>
                </c:pt>
                <c:pt idx="14" formatCode="0.00">
                  <c:v>36.314363143631439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646-4B41-A313-81EA8D4BB2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'MAY181215_10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'MAY181215_10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'MAY181215_10 aggr'!$AF$15:$AF$21</c:f>
              <c:numCache>
                <c:formatCode>0.00</c:formatCode>
                <c:ptCount val="7"/>
                <c:pt idx="0">
                  <c:v>0</c:v>
                </c:pt>
                <c:pt idx="1">
                  <c:v>33.333333333333336</c:v>
                </c:pt>
                <c:pt idx="2">
                  <c:v>6.6115702479338863</c:v>
                </c:pt>
                <c:pt idx="3">
                  <c:v>1.8218623481781375</c:v>
                </c:pt>
                <c:pt idx="4">
                  <c:v>0.24721878862793575</c:v>
                </c:pt>
                <c:pt idx="5">
                  <c:v>0.59820538384845456</c:v>
                </c:pt>
                <c:pt idx="6">
                  <c:v>0.27100271002710025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CA-45DF-BA49-26F2851BA967}"/>
            </c:ext>
          </c:extLst>
        </c:ser>
        <c:ser>
          <c:idx val="1"/>
          <c:order val="1"/>
          <c:tx>
            <c:strRef>
              <c:f>'MAY181215_10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'MAY181215_10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'MAY181215_10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11.943319838056683</c:v>
                </c:pt>
                <c:pt idx="4">
                  <c:v>6.6749072929542637</c:v>
                </c:pt>
                <c:pt idx="5">
                  <c:v>45.762711864406775</c:v>
                </c:pt>
                <c:pt idx="6">
                  <c:v>1.084010840108401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CA-45DF-BA49-26F2851BA967}"/>
            </c:ext>
          </c:extLst>
        </c:ser>
        <c:ser>
          <c:idx val="2"/>
          <c:order val="2"/>
          <c:tx>
            <c:strRef>
              <c:f>'MAY181215_10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'MAY181215_10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'MAY181215_10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CA-45DF-BA49-26F2851BA967}"/>
            </c:ext>
          </c:extLst>
        </c:ser>
        <c:ser>
          <c:idx val="3"/>
          <c:order val="3"/>
          <c:tx>
            <c:strRef>
              <c:f>'MAY181215_10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'MAY181215_10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'MAY181215_10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15.384615384615385</c:v>
                </c:pt>
                <c:pt idx="4">
                  <c:v>15.080346106304079</c:v>
                </c:pt>
                <c:pt idx="5">
                  <c:v>12.662013958125621</c:v>
                </c:pt>
                <c:pt idx="6">
                  <c:v>60.162601626016269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7CA-45DF-BA49-26F2851BA967}"/>
            </c:ext>
          </c:extLst>
        </c:ser>
        <c:ser>
          <c:idx val="4"/>
          <c:order val="4"/>
          <c:tx>
            <c:strRef>
              <c:f>'MAY181215_10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'MAY181215_10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'MAY181215_10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31.404958677685951</c:v>
                </c:pt>
                <c:pt idx="3">
                  <c:v>7.8947368421052655</c:v>
                </c:pt>
                <c:pt idx="4">
                  <c:v>6.1804697156983943</c:v>
                </c:pt>
                <c:pt idx="5">
                  <c:v>3.1904287138584246</c:v>
                </c:pt>
                <c:pt idx="6">
                  <c:v>2.168021680216802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7CA-45DF-BA49-26F2851BA967}"/>
            </c:ext>
          </c:extLst>
        </c:ser>
        <c:ser>
          <c:idx val="6"/>
          <c:order val="5"/>
          <c:tx>
            <c:strRef>
              <c:f>'MAY181215_10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'MAY181215_10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'MAY181215_10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7CA-45DF-BA49-26F2851BA967}"/>
            </c:ext>
          </c:extLst>
        </c:ser>
        <c:ser>
          <c:idx val="7"/>
          <c:order val="6"/>
          <c:tx>
            <c:strRef>
              <c:f>'MAY181215_10 aggr'!$O$4</c:f>
              <c:strCache>
                <c:ptCount val="1"/>
                <c:pt idx="0">
                  <c:v>Coal</c:v>
                </c:pt>
              </c:strCache>
            </c:strRef>
          </c:tx>
          <c:cat>
            <c:numRef>
              <c:f>'MAY181215_10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'MAY181215_10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66.666666666666671</c:v>
                </c:pt>
                <c:pt idx="2">
                  <c:v>61.983471074380169</c:v>
                </c:pt>
                <c:pt idx="3">
                  <c:v>62.955465587044536</c:v>
                </c:pt>
                <c:pt idx="4">
                  <c:v>71.817058096415323</c:v>
                </c:pt>
                <c:pt idx="5">
                  <c:v>37.786640079760716</c:v>
                </c:pt>
                <c:pt idx="6">
                  <c:v>36.314363143631439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CA-45DF-BA49-26F2851BA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MAY181215_10_no_aggr!$D$2</c:f>
              <c:strCache>
                <c:ptCount val="1"/>
                <c:pt idx="0">
                  <c:v>MAY181215_10_no_aggr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MAY181215_10_no_aggr!$B$7:$B$33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1.2676256005168991</c:v>
                </c:pt>
                <c:pt idx="10">
                  <c:v>4.373308321783302</c:v>
                </c:pt>
                <c:pt idx="11">
                  <c:v>6.2113654425328058</c:v>
                </c:pt>
                <c:pt idx="12">
                  <c:v>10.419273601292996</c:v>
                </c:pt>
                <c:pt idx="13">
                  <c:v>13.001260778859908</c:v>
                </c:pt>
                <c:pt idx="14">
                  <c:v>9.192488696368736</c:v>
                </c:pt>
                <c:pt idx="15">
                  <c:v>8.5057677794683926</c:v>
                </c:pt>
                <c:pt idx="16">
                  <c:v>6.9592645468377761</c:v>
                </c:pt>
                <c:pt idx="17">
                  <c:v>5.7676964823518899</c:v>
                </c:pt>
                <c:pt idx="18">
                  <c:v>4.9057110740003997</c:v>
                </c:pt>
                <c:pt idx="19">
                  <c:v>3.8916105935868797</c:v>
                </c:pt>
                <c:pt idx="20">
                  <c:v>3.3845603533801207</c:v>
                </c:pt>
                <c:pt idx="21">
                  <c:v>3.7902005455455279</c:v>
                </c:pt>
                <c:pt idx="22">
                  <c:v>3.2197690253129232</c:v>
                </c:pt>
                <c:pt idx="23">
                  <c:v>3.7775242895403593</c:v>
                </c:pt>
                <c:pt idx="24">
                  <c:v>2.5479274570389667</c:v>
                </c:pt>
                <c:pt idx="25">
                  <c:v>4.9183873300055678</c:v>
                </c:pt>
                <c:pt idx="26">
                  <c:v>3.8662580815765417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11-4F40-B98C-0ADA26F722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MAY181215_10_no_aggr!$D$2</c:f>
              <c:strCache>
                <c:ptCount val="1"/>
                <c:pt idx="0">
                  <c:v>MAY181215_10_no_aggr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MAY181215_10_no_aggr!$B$7:$B$33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1.2676256005168991</c:v>
                </c:pt>
                <c:pt idx="10" formatCode="0.00">
                  <c:v>5.6409339223002011</c:v>
                </c:pt>
                <c:pt idx="11" formatCode="0.00">
                  <c:v>11.852299364833007</c:v>
                </c:pt>
                <c:pt idx="12" formatCode="0.00">
                  <c:v>22.271572966126001</c:v>
                </c:pt>
                <c:pt idx="13" formatCode="0.00">
                  <c:v>35.27283374498591</c:v>
                </c:pt>
                <c:pt idx="14" formatCode="0.00">
                  <c:v>44.465322441354644</c:v>
                </c:pt>
                <c:pt idx="15" formatCode="0.00">
                  <c:v>52.971090220823037</c:v>
                </c:pt>
                <c:pt idx="16" formatCode="0.00">
                  <c:v>59.930354767660816</c:v>
                </c:pt>
                <c:pt idx="17" formatCode="0.00">
                  <c:v>65.698051250012711</c:v>
                </c:pt>
                <c:pt idx="18" formatCode="0.00">
                  <c:v>70.603762324013104</c:v>
                </c:pt>
                <c:pt idx="19" formatCode="0.00">
                  <c:v>74.49537291759998</c:v>
                </c:pt>
                <c:pt idx="20" formatCode="0.00">
                  <c:v>77.879933270980104</c:v>
                </c:pt>
                <c:pt idx="21" formatCode="0.00">
                  <c:v>81.670133816525635</c:v>
                </c:pt>
                <c:pt idx="22" formatCode="0.00">
                  <c:v>84.889902841838563</c:v>
                </c:pt>
                <c:pt idx="23" formatCode="0.00">
                  <c:v>88.667427131378929</c:v>
                </c:pt>
                <c:pt idx="24" formatCode="0.00">
                  <c:v>91.215354588417895</c:v>
                </c:pt>
                <c:pt idx="25" formatCode="0.00">
                  <c:v>96.133741918423468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2D-4F51-BD3D-6BA835B200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MAY181215_10_no_aggr!$H$4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MAY181215_10_no_aggr!$B$7:$B$33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0.33333333333333337</c:v>
                </c:pt>
                <c:pt idx="10">
                  <c:v>0.22809917355371903</c:v>
                </c:pt>
                <c:pt idx="11">
                  <c:v>8.9271255060728749E-2</c:v>
                </c:pt>
                <c:pt idx="12">
                  <c:v>2.0320197044334978E-2</c:v>
                </c:pt>
                <c:pt idx="13">
                  <c:v>6.1354268891069666E-2</c:v>
                </c:pt>
                <c:pt idx="14">
                  <c:v>1.9652406417112297E-2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E1-49AF-8D55-EC466B1E99E9}"/>
            </c:ext>
          </c:extLst>
        </c:ser>
        <c:ser>
          <c:idx val="1"/>
          <c:order val="1"/>
          <c:tx>
            <c:strRef>
              <c:f>MAY181215_10_no_aggr!$I$4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0.5852226720647774</c:v>
                </c:pt>
                <c:pt idx="12">
                  <c:v>0.54864532019704437</c:v>
                </c:pt>
                <c:pt idx="13">
                  <c:v>4.6936015701668294</c:v>
                </c:pt>
                <c:pt idx="14">
                  <c:v>7.8609625668449187E-2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E1-49AF-8D55-EC466B1E99E9}"/>
            </c:ext>
          </c:extLst>
        </c:ser>
        <c:ser>
          <c:idx val="2"/>
          <c:order val="2"/>
          <c:tx>
            <c:strRef>
              <c:f>MAY181215_10_no_aggr!$J$4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E1-49AF-8D55-EC466B1E99E9}"/>
            </c:ext>
          </c:extLst>
        </c:ser>
        <c:ser>
          <c:idx val="3"/>
          <c:order val="3"/>
          <c:tx>
            <c:strRef>
              <c:f>MAY181215_10_no_aggr!$K$4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0.75384615384615394</c:v>
                </c:pt>
                <c:pt idx="12">
                  <c:v>1.2395320197044335</c:v>
                </c:pt>
                <c:pt idx="13">
                  <c:v>1.298665358194308</c:v>
                </c:pt>
                <c:pt idx="14">
                  <c:v>4.36283422459893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E1-49AF-8D55-EC466B1E99E9}"/>
            </c:ext>
          </c:extLst>
        </c:ser>
        <c:ser>
          <c:idx val="4"/>
          <c:order val="4"/>
          <c:tx>
            <c:strRef>
              <c:f>MAY181215_10_no_aggr!$L$4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1.0834710743801654</c:v>
                </c:pt>
                <c:pt idx="11">
                  <c:v>0.38684210526315799</c:v>
                </c:pt>
                <c:pt idx="12">
                  <c:v>0.50800492610837444</c:v>
                </c:pt>
                <c:pt idx="13">
                  <c:v>0.32722276741903822</c:v>
                </c:pt>
                <c:pt idx="14">
                  <c:v>0.15721925133689837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2E1-49AF-8D55-EC466B1E99E9}"/>
            </c:ext>
          </c:extLst>
        </c:ser>
        <c:ser>
          <c:idx val="6"/>
          <c:order val="5"/>
          <c:tx>
            <c:strRef>
              <c:f>MAY181215_10_no_aggr!$N$4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2E1-49AF-8D55-EC466B1E99E9}"/>
            </c:ext>
          </c:extLst>
        </c:ser>
        <c:ser>
          <c:idx val="7"/>
          <c:order val="6"/>
          <c:tx>
            <c:strRef>
              <c:f>MAY181215_10_no_aggr!$O$4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0.66666666666666674</c:v>
                </c:pt>
                <c:pt idx="10">
                  <c:v>2.138429752066116</c:v>
                </c:pt>
                <c:pt idx="11">
                  <c:v>3.0848178137651825</c:v>
                </c:pt>
                <c:pt idx="12">
                  <c:v>5.9030172413793105</c:v>
                </c:pt>
                <c:pt idx="13">
                  <c:v>3.8755446516192338</c:v>
                </c:pt>
                <c:pt idx="14">
                  <c:v>2.633422459893048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2E1-49AF-8D55-EC466B1E99E9}"/>
            </c:ext>
          </c:extLst>
        </c:ser>
        <c:ser>
          <c:idx val="5"/>
          <c:order val="7"/>
          <c:tx>
            <c:strRef>
              <c:f>MAY181215_10_no_aggr!$M$4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2E1-49AF-8D55-EC466B1E9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MAY181215_10_no_aggr!$H$4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MAY181215_10_no_aggr!$B$7:$B$33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33.333333333333336</c:v>
                </c:pt>
                <c:pt idx="10" formatCode="0.00">
                  <c:v>6.6115702479338854</c:v>
                </c:pt>
                <c:pt idx="11" formatCode="0.00">
                  <c:v>1.8218623481781375</c:v>
                </c:pt>
                <c:pt idx="12" formatCode="0.00">
                  <c:v>0.24721878862793573</c:v>
                </c:pt>
                <c:pt idx="13" formatCode="0.00">
                  <c:v>0.59820538384845456</c:v>
                </c:pt>
                <c:pt idx="14" formatCode="0.00">
                  <c:v>0.27100271002710019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91-4EB0-8909-5C6805A050E9}"/>
            </c:ext>
          </c:extLst>
        </c:ser>
        <c:ser>
          <c:idx val="1"/>
          <c:order val="1"/>
          <c:tx>
            <c:strRef>
              <c:f>MAY181215_10_no_aggr!$I$4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11.943319838056681</c:v>
                </c:pt>
                <c:pt idx="12" formatCode="0.00">
                  <c:v>6.6749072929542637</c:v>
                </c:pt>
                <c:pt idx="13" formatCode="0.00">
                  <c:v>45.762711864406775</c:v>
                </c:pt>
                <c:pt idx="14" formatCode="0.00">
                  <c:v>1.0840108401084008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91-4EB0-8909-5C6805A050E9}"/>
            </c:ext>
          </c:extLst>
        </c:ser>
        <c:ser>
          <c:idx val="2"/>
          <c:order val="2"/>
          <c:tx>
            <c:strRef>
              <c:f>MAY181215_10_no_aggr!$J$4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91-4EB0-8909-5C6805A050E9}"/>
            </c:ext>
          </c:extLst>
        </c:ser>
        <c:ser>
          <c:idx val="3"/>
          <c:order val="3"/>
          <c:tx>
            <c:strRef>
              <c:f>MAY181215_10_no_aggr!$K$4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15.384615384615387</c:v>
                </c:pt>
                <c:pt idx="12" formatCode="0.00">
                  <c:v>15.080346106304077</c:v>
                </c:pt>
                <c:pt idx="13" formatCode="0.00">
                  <c:v>12.662013958125623</c:v>
                </c:pt>
                <c:pt idx="14" formatCode="0.00">
                  <c:v>60.162601626016254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591-4EB0-8909-5C6805A050E9}"/>
            </c:ext>
          </c:extLst>
        </c:ser>
        <c:ser>
          <c:idx val="4"/>
          <c:order val="4"/>
          <c:tx>
            <c:strRef>
              <c:f>MAY181215_10_no_aggr!$L$4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31.404958677685951</c:v>
                </c:pt>
                <c:pt idx="11" formatCode="0.00">
                  <c:v>7.8947368421052655</c:v>
                </c:pt>
                <c:pt idx="12" formatCode="0.00">
                  <c:v>6.1804697156983934</c:v>
                </c:pt>
                <c:pt idx="13" formatCode="0.00">
                  <c:v>3.1904287138584242</c:v>
                </c:pt>
                <c:pt idx="14" formatCode="0.00">
                  <c:v>2.1680216802168015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91-4EB0-8909-5C6805A050E9}"/>
            </c:ext>
          </c:extLst>
        </c:ser>
        <c:ser>
          <c:idx val="6"/>
          <c:order val="5"/>
          <c:tx>
            <c:strRef>
              <c:f>MAY181215_10_no_aggr!$N$4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591-4EB0-8909-5C6805A050E9}"/>
            </c:ext>
          </c:extLst>
        </c:ser>
        <c:ser>
          <c:idx val="7"/>
          <c:order val="6"/>
          <c:tx>
            <c:strRef>
              <c:f>MAY181215_10_no_aggr!$O$4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66.666666666666671</c:v>
                </c:pt>
                <c:pt idx="10" formatCode="0.00">
                  <c:v>61.983471074380169</c:v>
                </c:pt>
                <c:pt idx="11" formatCode="0.00">
                  <c:v>62.955465587044536</c:v>
                </c:pt>
                <c:pt idx="12" formatCode="0.00">
                  <c:v>71.817058096415323</c:v>
                </c:pt>
                <c:pt idx="13" formatCode="0.00">
                  <c:v>37.786640079760716</c:v>
                </c:pt>
                <c:pt idx="14" formatCode="0.00">
                  <c:v>36.314363143631432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591-4EB0-8909-5C6805A050E9}"/>
            </c:ext>
          </c:extLst>
        </c:ser>
        <c:ser>
          <c:idx val="5"/>
          <c:order val="7"/>
          <c:tx>
            <c:strRef>
              <c:f>MAY181215_10_no_aggr!$M$4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MAY181215_10_no_aggr!$X$7:$X$33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591-4EB0-8909-5C6805A05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MAY181215_10_no_aggr!$H$4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MAY181215_10_no_aggr!$B$7:$B$33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MAY181215_10_no_aggr!$AD$7:$AD$33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33.333333333333336</c:v>
                </c:pt>
                <c:pt idx="10" formatCode="0.00">
                  <c:v>6.6115702479338863</c:v>
                </c:pt>
                <c:pt idx="11" formatCode="0.00">
                  <c:v>1.8218623481781375</c:v>
                </c:pt>
                <c:pt idx="12" formatCode="0.00">
                  <c:v>0.24721878862793573</c:v>
                </c:pt>
                <c:pt idx="13" formatCode="0.00">
                  <c:v>0.59820538384845467</c:v>
                </c:pt>
                <c:pt idx="14" formatCode="0.00">
                  <c:v>0.27100271002710019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36-4C8D-B96E-7CCA1E6BFA5F}"/>
            </c:ext>
          </c:extLst>
        </c:ser>
        <c:ser>
          <c:idx val="1"/>
          <c:order val="1"/>
          <c:tx>
            <c:strRef>
              <c:f>MAY181215_10_no_aggr!$I$4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MAY181215_10_no_aggr!$AE$7:$AE$33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11.943319838056683</c:v>
                </c:pt>
                <c:pt idx="12" formatCode="0.00">
                  <c:v>6.6749072929542637</c:v>
                </c:pt>
                <c:pt idx="13" formatCode="0.00">
                  <c:v>45.762711864406782</c:v>
                </c:pt>
                <c:pt idx="14" formatCode="0.00">
                  <c:v>1.0840108401084008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36-4C8D-B96E-7CCA1E6BFA5F}"/>
            </c:ext>
          </c:extLst>
        </c:ser>
        <c:ser>
          <c:idx val="2"/>
          <c:order val="2"/>
          <c:tx>
            <c:strRef>
              <c:f>MAY181215_10_no_aggr!$J$4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MAY181215_10_no_aggr!$AF$7:$AF$33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E36-4C8D-B96E-7CCA1E6BFA5F}"/>
            </c:ext>
          </c:extLst>
        </c:ser>
        <c:ser>
          <c:idx val="3"/>
          <c:order val="3"/>
          <c:tx>
            <c:strRef>
              <c:f>MAY181215_10_no_aggr!$K$4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MAY181215_10_no_aggr!$AG$7:$AG$33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15.384615384615385</c:v>
                </c:pt>
                <c:pt idx="12" formatCode="0.00">
                  <c:v>15.080346106304077</c:v>
                </c:pt>
                <c:pt idx="13" formatCode="0.00">
                  <c:v>12.662013958125625</c:v>
                </c:pt>
                <c:pt idx="14" formatCode="0.00">
                  <c:v>60.162601626016254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E36-4C8D-B96E-7CCA1E6BFA5F}"/>
            </c:ext>
          </c:extLst>
        </c:ser>
        <c:ser>
          <c:idx val="4"/>
          <c:order val="4"/>
          <c:tx>
            <c:strRef>
              <c:f>MAY181215_10_no_aggr!$L$4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MAY181215_10_no_aggr!$AH$7:$AH$33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31.404958677685951</c:v>
                </c:pt>
                <c:pt idx="11" formatCode="0.00">
                  <c:v>7.8947368421052655</c:v>
                </c:pt>
                <c:pt idx="12" formatCode="0.00">
                  <c:v>6.1804697156983934</c:v>
                </c:pt>
                <c:pt idx="13" formatCode="0.00">
                  <c:v>3.1904287138584246</c:v>
                </c:pt>
                <c:pt idx="14" formatCode="0.00">
                  <c:v>2.1680216802168015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36-4C8D-B96E-7CCA1E6BFA5F}"/>
            </c:ext>
          </c:extLst>
        </c:ser>
        <c:ser>
          <c:idx val="6"/>
          <c:order val="5"/>
          <c:tx>
            <c:strRef>
              <c:f>MAY181215_10_no_aggr!$N$4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MAY181215_10_no_aggr!$AJ$7:$AJ$33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E36-4C8D-B96E-7CCA1E6BFA5F}"/>
            </c:ext>
          </c:extLst>
        </c:ser>
        <c:ser>
          <c:idx val="7"/>
          <c:order val="6"/>
          <c:tx>
            <c:strRef>
              <c:f>MAY181215_10_no_aggr!$O$4</c:f>
              <c:strCache>
                <c:ptCount val="1"/>
                <c:pt idx="0">
                  <c:v>Coal</c:v>
                </c:pt>
              </c:strCache>
            </c:strRef>
          </c:tx>
          <c:invertIfNegative val="0"/>
          <c:val>
            <c:numRef>
              <c:f>MAY181215_10_no_aggr!$AK$7:$AK$33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66.666666666666671</c:v>
                </c:pt>
                <c:pt idx="10" formatCode="0.00">
                  <c:v>61.983471074380169</c:v>
                </c:pt>
                <c:pt idx="11" formatCode="0.00">
                  <c:v>62.955465587044536</c:v>
                </c:pt>
                <c:pt idx="12" formatCode="0.00">
                  <c:v>71.817058096415323</c:v>
                </c:pt>
                <c:pt idx="13" formatCode="0.00">
                  <c:v>37.786640079760723</c:v>
                </c:pt>
                <c:pt idx="14" formatCode="0.00">
                  <c:v>36.314363143631432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E36-4C8D-B96E-7CCA1E6BF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MAY181215_10_no_aggr!$H$4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MAY181215_10_no_aggr!$AC$15:$AC$21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33.333333333333336</c:v>
                </c:pt>
                <c:pt idx="2">
                  <c:v>6.6115702479338863</c:v>
                </c:pt>
                <c:pt idx="3">
                  <c:v>1.8218623481781375</c:v>
                </c:pt>
                <c:pt idx="4">
                  <c:v>0.24721878862793573</c:v>
                </c:pt>
                <c:pt idx="5">
                  <c:v>0.59820538384845467</c:v>
                </c:pt>
                <c:pt idx="6">
                  <c:v>0.27100271002710019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4B-431E-9719-A8DA76EA8C29}"/>
            </c:ext>
          </c:extLst>
        </c:ser>
        <c:ser>
          <c:idx val="1"/>
          <c:order val="1"/>
          <c:tx>
            <c:strRef>
              <c:f>MAY181215_10_no_aggr!$I$4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MAY181215_10_no_aggr!$AC$15:$AC$21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11.943319838056683</c:v>
                </c:pt>
                <c:pt idx="4">
                  <c:v>6.6749072929542637</c:v>
                </c:pt>
                <c:pt idx="5">
                  <c:v>45.762711864406782</c:v>
                </c:pt>
                <c:pt idx="6">
                  <c:v>1.0840108401084008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4B-431E-9719-A8DA76EA8C29}"/>
            </c:ext>
          </c:extLst>
        </c:ser>
        <c:ser>
          <c:idx val="2"/>
          <c:order val="2"/>
          <c:tx>
            <c:strRef>
              <c:f>MAY181215_10_no_aggr!$J$4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MAY181215_10_no_aggr!$AC$15:$AC$21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4B-431E-9719-A8DA76EA8C29}"/>
            </c:ext>
          </c:extLst>
        </c:ser>
        <c:ser>
          <c:idx val="3"/>
          <c:order val="3"/>
          <c:tx>
            <c:strRef>
              <c:f>MAY181215_10_no_aggr!$K$4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MAY181215_10_no_aggr!$AC$15:$AC$21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15.384615384615385</c:v>
                </c:pt>
                <c:pt idx="4">
                  <c:v>15.080346106304077</c:v>
                </c:pt>
                <c:pt idx="5">
                  <c:v>12.662013958125625</c:v>
                </c:pt>
                <c:pt idx="6">
                  <c:v>60.162601626016254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4B-431E-9719-A8DA76EA8C29}"/>
            </c:ext>
          </c:extLst>
        </c:ser>
        <c:ser>
          <c:idx val="4"/>
          <c:order val="4"/>
          <c:tx>
            <c:strRef>
              <c:f>MAY181215_10_no_aggr!$L$4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MAY181215_10_no_aggr!$AC$15:$AC$21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31.404958677685951</c:v>
                </c:pt>
                <c:pt idx="3">
                  <c:v>7.8947368421052655</c:v>
                </c:pt>
                <c:pt idx="4">
                  <c:v>6.1804697156983934</c:v>
                </c:pt>
                <c:pt idx="5">
                  <c:v>3.1904287138584246</c:v>
                </c:pt>
                <c:pt idx="6">
                  <c:v>2.1680216802168015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44B-431E-9719-A8DA76EA8C29}"/>
            </c:ext>
          </c:extLst>
        </c:ser>
        <c:ser>
          <c:idx val="6"/>
          <c:order val="5"/>
          <c:tx>
            <c:strRef>
              <c:f>MAY181215_10_no_aggr!$N$4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MAY181215_10_no_aggr!$AC$15:$AC$21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44B-431E-9719-A8DA76EA8C29}"/>
            </c:ext>
          </c:extLst>
        </c:ser>
        <c:ser>
          <c:idx val="7"/>
          <c:order val="6"/>
          <c:tx>
            <c:strRef>
              <c:f>MAY181215_10_no_aggr!$O$4</c:f>
              <c:strCache>
                <c:ptCount val="1"/>
                <c:pt idx="0">
                  <c:v>Coal</c:v>
                </c:pt>
              </c:strCache>
            </c:strRef>
          </c:tx>
          <c:cat>
            <c:numRef>
              <c:f>MAY181215_10_no_aggr!$AC$15:$AC$21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MAY181215_10_no_aggr!$AK$15:$AK$21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66.666666666666671</c:v>
                </c:pt>
                <c:pt idx="2">
                  <c:v>61.983471074380169</c:v>
                </c:pt>
                <c:pt idx="3">
                  <c:v>62.955465587044536</c:v>
                </c:pt>
                <c:pt idx="4">
                  <c:v>71.817058096415323</c:v>
                </c:pt>
                <c:pt idx="5">
                  <c:v>37.786640079760723</c:v>
                </c:pt>
                <c:pt idx="6">
                  <c:v>36.314363143631432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44B-431E-9719-A8DA76EA8C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MAY181215_11!$D$2</c:f>
              <c:strCache>
                <c:ptCount val="1"/>
                <c:pt idx="0">
                  <c:v>MAY181215_11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MAY181215_11!$B$7:$B$33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1.1409013120365086</c:v>
                </c:pt>
                <c:pt idx="10">
                  <c:v>1.739874500855676</c:v>
                </c:pt>
                <c:pt idx="11">
                  <c:v>3.451226468910439</c:v>
                </c:pt>
                <c:pt idx="12">
                  <c:v>8.1859669138619502</c:v>
                </c:pt>
                <c:pt idx="13">
                  <c:v>8.5757748621410901</c:v>
                </c:pt>
                <c:pt idx="14">
                  <c:v>8.100399315459212</c:v>
                </c:pt>
                <c:pt idx="15">
                  <c:v>6.6932876972808515</c:v>
                </c:pt>
                <c:pt idx="16">
                  <c:v>5.6379539836470807</c:v>
                </c:pt>
                <c:pt idx="17">
                  <c:v>4.763262977752424</c:v>
                </c:pt>
                <c:pt idx="18">
                  <c:v>3.9931545921277811</c:v>
                </c:pt>
                <c:pt idx="19">
                  <c:v>3.7744818406541167</c:v>
                </c:pt>
                <c:pt idx="20">
                  <c:v>3.7079292641186532</c:v>
                </c:pt>
                <c:pt idx="21">
                  <c:v>4.6586803574824112</c:v>
                </c:pt>
                <c:pt idx="22">
                  <c:v>4.4970526716105725</c:v>
                </c:pt>
                <c:pt idx="23">
                  <c:v>5.7235215820498189</c:v>
                </c:pt>
                <c:pt idx="24">
                  <c:v>3.6413766875831906</c:v>
                </c:pt>
                <c:pt idx="25">
                  <c:v>7.8532040311846352</c:v>
                </c:pt>
                <c:pt idx="26">
                  <c:v>13.861950941243581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6A-4E7E-AB6E-AE5F847220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MAY181215_11!$D$2</c:f>
              <c:strCache>
                <c:ptCount val="1"/>
                <c:pt idx="0">
                  <c:v>MAY181215_11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MAY181215_11!$B$7:$B$33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1.1409013120365086</c:v>
                </c:pt>
                <c:pt idx="10" formatCode="0.00">
                  <c:v>2.8807758128921845</c:v>
                </c:pt>
                <c:pt idx="11" formatCode="0.00">
                  <c:v>6.3320022818026231</c:v>
                </c:pt>
                <c:pt idx="12" formatCode="0.00">
                  <c:v>14.517969195664573</c:v>
                </c:pt>
                <c:pt idx="13" formatCode="0.00">
                  <c:v>23.093744057805665</c:v>
                </c:pt>
                <c:pt idx="14" formatCode="0.00">
                  <c:v>31.194143373264879</c:v>
                </c:pt>
                <c:pt idx="15" formatCode="0.00">
                  <c:v>37.88743107054573</c:v>
                </c:pt>
                <c:pt idx="16" formatCode="0.00">
                  <c:v>43.52538505419281</c:v>
                </c:pt>
                <c:pt idx="17" formatCode="0.00">
                  <c:v>48.288648031945236</c:v>
                </c:pt>
                <c:pt idx="18" formatCode="0.00">
                  <c:v>52.281802624073016</c:v>
                </c:pt>
                <c:pt idx="19" formatCode="0.00">
                  <c:v>56.056284464727135</c:v>
                </c:pt>
                <c:pt idx="20" formatCode="0.00">
                  <c:v>59.764213728845789</c:v>
                </c:pt>
                <c:pt idx="21" formatCode="0.00">
                  <c:v>64.422894086328199</c:v>
                </c:pt>
                <c:pt idx="22" formatCode="0.00">
                  <c:v>68.919946757938774</c:v>
                </c:pt>
                <c:pt idx="23" formatCode="0.00">
                  <c:v>74.643468339988587</c:v>
                </c:pt>
                <c:pt idx="24" formatCode="0.00">
                  <c:v>78.284845027571777</c:v>
                </c:pt>
                <c:pt idx="25" formatCode="0.00">
                  <c:v>86.138049058756408</c:v>
                </c:pt>
                <c:pt idx="26" formatCode="0.00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97-4384-9D31-1F8A0770B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0.64</c:v>
                </c:pt>
                <c:pt idx="10">
                  <c:v>0.33</c:v>
                </c:pt>
                <c:pt idx="11">
                  <c:v>0.68</c:v>
                </c:pt>
                <c:pt idx="12">
                  <c:v>0.19</c:v>
                </c:pt>
                <c:pt idx="13">
                  <c:v>0.04</c:v>
                </c:pt>
                <c:pt idx="14">
                  <c:v>0.02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37-46D4-8E66-F964DEA5AC5F}"/>
            </c:ext>
          </c:extLst>
        </c:ser>
        <c:ser>
          <c:idx val="1"/>
          <c:order val="1"/>
          <c:tx>
            <c:strRef>
              <c:f>MAY181215_11!$I$4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MAY181215_11!$I$7:$I$33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0.55000000000000004</c:v>
                </c:pt>
                <c:pt idx="10">
                  <c:v>0</c:v>
                </c:pt>
                <c:pt idx="11">
                  <c:v>1.33</c:v>
                </c:pt>
                <c:pt idx="12">
                  <c:v>4.26</c:v>
                </c:pt>
                <c:pt idx="13">
                  <c:v>4.9800000000000004</c:v>
                </c:pt>
                <c:pt idx="14">
                  <c:v>3.16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37-46D4-8E66-F964DEA5AC5F}"/>
            </c:ext>
          </c:extLst>
        </c:ser>
        <c:ser>
          <c:idx val="2"/>
          <c:order val="2"/>
          <c:tx>
            <c:strRef>
              <c:f>MAY181215_11!$J$4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MAY181215_11!$J$7:$J$33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0.03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037-46D4-8E66-F964DEA5AC5F}"/>
            </c:ext>
          </c:extLst>
        </c:ser>
        <c:ser>
          <c:idx val="3"/>
          <c:order val="3"/>
          <c:tx>
            <c:strRef>
              <c:f>MAY181215_11!$K$4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0.18</c:v>
                </c:pt>
                <c:pt idx="13">
                  <c:v>0.69</c:v>
                </c:pt>
                <c:pt idx="14">
                  <c:v>0.33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37-46D4-8E66-F964DEA5AC5F}"/>
            </c:ext>
          </c:extLst>
        </c:ser>
        <c:ser>
          <c:idx val="4"/>
          <c:order val="4"/>
          <c:tx>
            <c:strRef>
              <c:f>MAY181215_11!$L$4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0.15</c:v>
                </c:pt>
                <c:pt idx="13">
                  <c:v>0.12</c:v>
                </c:pt>
                <c:pt idx="14">
                  <c:v>0.04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037-46D4-8E66-F964DEA5AC5F}"/>
            </c:ext>
          </c:extLst>
        </c:ser>
        <c:ser>
          <c:idx val="6"/>
          <c:order val="5"/>
          <c:tx>
            <c:strRef>
              <c:f>MAY181215_11!$N$4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0.86</c:v>
                </c:pt>
                <c:pt idx="12">
                  <c:v>3.41</c:v>
                </c:pt>
                <c:pt idx="13">
                  <c:v>2.73</c:v>
                </c:pt>
                <c:pt idx="14">
                  <c:v>0.53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037-46D4-8E66-F964DEA5AC5F}"/>
            </c:ext>
          </c:extLst>
        </c:ser>
        <c:ser>
          <c:idx val="7"/>
          <c:order val="6"/>
          <c:tx>
            <c:strRef>
              <c:f>MAY181215_11!$O$4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0.01</c:v>
                </c:pt>
                <c:pt idx="14">
                  <c:v>0.01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037-46D4-8E66-F964DEA5AC5F}"/>
            </c:ext>
          </c:extLst>
        </c:ser>
        <c:ser>
          <c:idx val="5"/>
          <c:order val="7"/>
          <c:tx>
            <c:strRef>
              <c:f>MAY181215_11!$M$4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</c:v>
                </c:pt>
                <c:pt idx="11">
                  <c:v>0.18</c:v>
                </c:pt>
                <c:pt idx="12">
                  <c:v>0.2</c:v>
                </c:pt>
                <c:pt idx="13">
                  <c:v>0.34</c:v>
                </c:pt>
                <c:pt idx="14">
                  <c:v>0.13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037-46D4-8E66-F964DEA5AC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53.781512605042018</c:v>
                </c:pt>
                <c:pt idx="10" formatCode="0.00">
                  <c:v>32.038834951456309</c:v>
                </c:pt>
                <c:pt idx="11" formatCode="0.00">
                  <c:v>22.295081967213111</c:v>
                </c:pt>
                <c:pt idx="12" formatCode="0.00">
                  <c:v>2.264600715137068</c:v>
                </c:pt>
                <c:pt idx="13" formatCode="0.00">
                  <c:v>0.447427293064877</c:v>
                </c:pt>
                <c:pt idx="14" formatCode="0.00">
                  <c:v>0.47393364928909953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40-445B-B833-2664219DD1CB}"/>
            </c:ext>
          </c:extLst>
        </c:ser>
        <c:ser>
          <c:idx val="1"/>
          <c:order val="1"/>
          <c:tx>
            <c:strRef>
              <c:f>MAY181215_11!$I$4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MAY181215_11!$T$7:$T$33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46.21848739495799</c:v>
                </c:pt>
                <c:pt idx="10" formatCode="0.00">
                  <c:v>0</c:v>
                </c:pt>
                <c:pt idx="11" formatCode="0.00">
                  <c:v>43.606557377049178</c:v>
                </c:pt>
                <c:pt idx="12" formatCode="0.00">
                  <c:v>50.774731823599517</c:v>
                </c:pt>
                <c:pt idx="13" formatCode="0.00">
                  <c:v>55.704697986577187</c:v>
                </c:pt>
                <c:pt idx="14" formatCode="0.00">
                  <c:v>74.881516587677723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40-445B-B833-2664219DD1CB}"/>
            </c:ext>
          </c:extLst>
        </c:ser>
        <c:ser>
          <c:idx val="2"/>
          <c:order val="2"/>
          <c:tx>
            <c:strRef>
              <c:f>MAY181215_11!$J$4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MAY181215_11!$U$7:$U$33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0.33557046979865773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40-445B-B833-2664219DD1CB}"/>
            </c:ext>
          </c:extLst>
        </c:ser>
        <c:ser>
          <c:idx val="3"/>
          <c:order val="3"/>
          <c:tx>
            <c:strRef>
              <c:f>MAY181215_11!$K$4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2.145411203814064</c:v>
                </c:pt>
                <c:pt idx="13" formatCode="0.00">
                  <c:v>7.7181208053691277</c:v>
                </c:pt>
                <c:pt idx="14" formatCode="0.00">
                  <c:v>7.8199052132701423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040-445B-B833-2664219DD1CB}"/>
            </c:ext>
          </c:extLst>
        </c:ser>
        <c:ser>
          <c:idx val="4"/>
          <c:order val="4"/>
          <c:tx>
            <c:strRef>
              <c:f>MAY181215_11!$L$4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1.7878426698450536</c:v>
                </c:pt>
                <c:pt idx="13" formatCode="0.00">
                  <c:v>1.3422818791946309</c:v>
                </c:pt>
                <c:pt idx="14" formatCode="0.00">
                  <c:v>0.94786729857819907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040-445B-B833-2664219DD1CB}"/>
            </c:ext>
          </c:extLst>
        </c:ser>
        <c:ser>
          <c:idx val="6"/>
          <c:order val="5"/>
          <c:tx>
            <c:strRef>
              <c:f>MAY181215_11!$N$4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28.196721311475407</c:v>
                </c:pt>
                <c:pt idx="12" formatCode="0.00">
                  <c:v>40.643623361144215</c:v>
                </c:pt>
                <c:pt idx="13" formatCode="0.00">
                  <c:v>30.536912751677853</c:v>
                </c:pt>
                <c:pt idx="14" formatCode="0.00">
                  <c:v>12.559241706161139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040-445B-B833-2664219DD1CB}"/>
            </c:ext>
          </c:extLst>
        </c:ser>
        <c:ser>
          <c:idx val="7"/>
          <c:order val="6"/>
          <c:tx>
            <c:strRef>
              <c:f>MAY181215_11!$O$4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0.11185682326621925</c:v>
                </c:pt>
                <c:pt idx="14" formatCode="0.00">
                  <c:v>0.23696682464454977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040-445B-B833-2664219DD1CB}"/>
            </c:ext>
          </c:extLst>
        </c:ser>
        <c:ser>
          <c:idx val="5"/>
          <c:order val="7"/>
          <c:tx>
            <c:strRef>
              <c:f>MAY181215_11!$M$4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67.961165048543691</c:v>
                </c:pt>
                <c:pt idx="11" formatCode="0.00">
                  <c:v>5.9016393442622945</c:v>
                </c:pt>
                <c:pt idx="12" formatCode="0.00">
                  <c:v>2.3837902264600714</c:v>
                </c:pt>
                <c:pt idx="13" formatCode="0.00">
                  <c:v>3.8031319910514543</c:v>
                </c:pt>
                <c:pt idx="14" formatCode="0.00">
                  <c:v>3.080568720379147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040-445B-B833-2664219DD1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MAY181215_11!$H$4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MAY181215_11!$B$7:$B$33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53.781512605042018</c:v>
                </c:pt>
                <c:pt idx="10" formatCode="0.00">
                  <c:v>100</c:v>
                </c:pt>
                <c:pt idx="11" formatCode="0.00">
                  <c:v>23.69337979094076</c:v>
                </c:pt>
                <c:pt idx="12" formatCode="0.00">
                  <c:v>2.3199023199023201</c:v>
                </c:pt>
                <c:pt idx="13" formatCode="0.00">
                  <c:v>0.46511627906976738</c:v>
                </c:pt>
                <c:pt idx="14" formatCode="0.00">
                  <c:v>0.48899755501222497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C1-4984-AFDF-724318064F75}"/>
            </c:ext>
          </c:extLst>
        </c:ser>
        <c:ser>
          <c:idx val="1"/>
          <c:order val="1"/>
          <c:tx>
            <c:strRef>
              <c:f>MAY181215_11!$I$4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MAY181215_11!$AE$7:$AE$33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46.21848739495799</c:v>
                </c:pt>
                <c:pt idx="10" formatCode="0.00">
                  <c:v>0</c:v>
                </c:pt>
                <c:pt idx="11" formatCode="0.00">
                  <c:v>46.341463414634141</c:v>
                </c:pt>
                <c:pt idx="12" formatCode="0.00">
                  <c:v>52.014652014652007</c:v>
                </c:pt>
                <c:pt idx="13" formatCode="0.00">
                  <c:v>57.906976744186046</c:v>
                </c:pt>
                <c:pt idx="14" formatCode="0.00">
                  <c:v>77.261613691931544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C1-4984-AFDF-724318064F75}"/>
            </c:ext>
          </c:extLst>
        </c:ser>
        <c:ser>
          <c:idx val="2"/>
          <c:order val="2"/>
          <c:tx>
            <c:strRef>
              <c:f>MAY181215_11!$J$4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MAY181215_11!$AF$7:$AF$33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0.34883720930232559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7C1-4984-AFDF-724318064F75}"/>
            </c:ext>
          </c:extLst>
        </c:ser>
        <c:ser>
          <c:idx val="3"/>
          <c:order val="3"/>
          <c:tx>
            <c:strRef>
              <c:f>MAY181215_11!$K$4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MAY181215_11!$AG$7:$AG$33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2.1978021978021975</c:v>
                </c:pt>
                <c:pt idx="13" formatCode="0.00">
                  <c:v>8.0232558139534866</c:v>
                </c:pt>
                <c:pt idx="14" formatCode="0.00">
                  <c:v>8.0684596577017125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7C1-4984-AFDF-724318064F75}"/>
            </c:ext>
          </c:extLst>
        </c:ser>
        <c:ser>
          <c:idx val="4"/>
          <c:order val="4"/>
          <c:tx>
            <c:strRef>
              <c:f>MAY181215_11!$L$4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MAY181215_11!$AH$7:$AH$33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1.8315018315018317</c:v>
                </c:pt>
                <c:pt idx="13" formatCode="0.00">
                  <c:v>1.3953488372093024</c:v>
                </c:pt>
                <c:pt idx="14" formatCode="0.00">
                  <c:v>0.97799511002444994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7C1-4984-AFDF-724318064F75}"/>
            </c:ext>
          </c:extLst>
        </c:ser>
        <c:ser>
          <c:idx val="6"/>
          <c:order val="5"/>
          <c:tx>
            <c:strRef>
              <c:f>MAY181215_11!$N$4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MAY181215_11!$AJ$7:$AJ$33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29.965156794425084</c:v>
                </c:pt>
                <c:pt idx="12" formatCode="0.00">
                  <c:v>41.63614163614163</c:v>
                </c:pt>
                <c:pt idx="13" formatCode="0.00">
                  <c:v>31.744186046511629</c:v>
                </c:pt>
                <c:pt idx="14" formatCode="0.00">
                  <c:v>12.95843520782396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7C1-4984-AFDF-724318064F75}"/>
            </c:ext>
          </c:extLst>
        </c:ser>
        <c:ser>
          <c:idx val="7"/>
          <c:order val="6"/>
          <c:tx>
            <c:strRef>
              <c:f>MAY181215_11!$O$4</c:f>
              <c:strCache>
                <c:ptCount val="1"/>
                <c:pt idx="0">
                  <c:v>Coal</c:v>
                </c:pt>
              </c:strCache>
            </c:strRef>
          </c:tx>
          <c:invertIfNegative val="0"/>
          <c:val>
            <c:numRef>
              <c:f>MAY181215_11!$AK$7:$AK$33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0.11627906976744184</c:v>
                </c:pt>
                <c:pt idx="14" formatCode="0.00">
                  <c:v>0.24449877750611249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7C1-4984-AFDF-724318064F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MAY181215_11!$H$4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MAY181215_11!$AC$15:$AC$21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MAY181215_11!$AD$15:$AD$21</c:f>
              <c:numCache>
                <c:formatCode>0.00</c:formatCode>
                <c:ptCount val="7"/>
                <c:pt idx="0">
                  <c:v>0</c:v>
                </c:pt>
                <c:pt idx="1">
                  <c:v>53.781512605042018</c:v>
                </c:pt>
                <c:pt idx="2">
                  <c:v>100</c:v>
                </c:pt>
                <c:pt idx="3">
                  <c:v>23.69337979094076</c:v>
                </c:pt>
                <c:pt idx="4">
                  <c:v>2.3199023199023201</c:v>
                </c:pt>
                <c:pt idx="5">
                  <c:v>0.46511627906976738</c:v>
                </c:pt>
                <c:pt idx="6">
                  <c:v>0.48899755501222497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E4-4866-B03B-6CE8D2414EB3}"/>
            </c:ext>
          </c:extLst>
        </c:ser>
        <c:ser>
          <c:idx val="1"/>
          <c:order val="1"/>
          <c:tx>
            <c:strRef>
              <c:f>MAY181215_11!$I$4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MAY181215_11!$AC$15:$AC$21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MAY181215_11!$AE$15:$AE$21</c:f>
              <c:numCache>
                <c:formatCode>0.00</c:formatCode>
                <c:ptCount val="7"/>
                <c:pt idx="0">
                  <c:v>0</c:v>
                </c:pt>
                <c:pt idx="1">
                  <c:v>46.21848739495799</c:v>
                </c:pt>
                <c:pt idx="2">
                  <c:v>0</c:v>
                </c:pt>
                <c:pt idx="3">
                  <c:v>46.341463414634141</c:v>
                </c:pt>
                <c:pt idx="4">
                  <c:v>52.014652014652007</c:v>
                </c:pt>
                <c:pt idx="5">
                  <c:v>57.906976744186046</c:v>
                </c:pt>
                <c:pt idx="6">
                  <c:v>77.261613691931544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E4-4866-B03B-6CE8D2414EB3}"/>
            </c:ext>
          </c:extLst>
        </c:ser>
        <c:ser>
          <c:idx val="2"/>
          <c:order val="2"/>
          <c:tx>
            <c:strRef>
              <c:f>MAY181215_11!$J$4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MAY181215_11!$AC$15:$AC$21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0.34883720930232559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CE4-4866-B03B-6CE8D2414EB3}"/>
            </c:ext>
          </c:extLst>
        </c:ser>
        <c:ser>
          <c:idx val="3"/>
          <c:order val="3"/>
          <c:tx>
            <c:strRef>
              <c:f>MAY181215_11!$K$4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MAY181215_11!$AC$15:$AC$21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2.1978021978021975</c:v>
                </c:pt>
                <c:pt idx="5">
                  <c:v>8.0232558139534866</c:v>
                </c:pt>
                <c:pt idx="6">
                  <c:v>8.0684596577017125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CE4-4866-B03B-6CE8D2414EB3}"/>
            </c:ext>
          </c:extLst>
        </c:ser>
        <c:ser>
          <c:idx val="4"/>
          <c:order val="4"/>
          <c:tx>
            <c:strRef>
              <c:f>MAY181215_11!$L$4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MAY181215_11!$AC$15:$AC$21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1.8315018315018317</c:v>
                </c:pt>
                <c:pt idx="5">
                  <c:v>1.3953488372093024</c:v>
                </c:pt>
                <c:pt idx="6">
                  <c:v>0.97799511002444994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CE4-4866-B03B-6CE8D2414EB3}"/>
            </c:ext>
          </c:extLst>
        </c:ser>
        <c:ser>
          <c:idx val="6"/>
          <c:order val="5"/>
          <c:tx>
            <c:strRef>
              <c:f>MAY181215_11!$N$4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MAY181215_11!$AC$15:$AC$21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29.965156794425084</c:v>
                </c:pt>
                <c:pt idx="4">
                  <c:v>41.63614163614163</c:v>
                </c:pt>
                <c:pt idx="5">
                  <c:v>31.744186046511629</c:v>
                </c:pt>
                <c:pt idx="6">
                  <c:v>12.95843520782396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CE4-4866-B03B-6CE8D2414EB3}"/>
            </c:ext>
          </c:extLst>
        </c:ser>
        <c:ser>
          <c:idx val="7"/>
          <c:order val="6"/>
          <c:tx>
            <c:strRef>
              <c:f>MAY181215_11!$O$4</c:f>
              <c:strCache>
                <c:ptCount val="1"/>
                <c:pt idx="0">
                  <c:v>Coal</c:v>
                </c:pt>
              </c:strCache>
            </c:strRef>
          </c:tx>
          <c:cat>
            <c:numRef>
              <c:f>MAY181215_11!$AC$15:$AC$21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0.11627906976744184</c:v>
                </c:pt>
                <c:pt idx="6">
                  <c:v>0.24449877750611249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CE4-4866-B03B-6CE8D2414E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'MAY181215_11 aggr'!$D$2</c:f>
              <c:strCache>
                <c:ptCount val="1"/>
                <c:pt idx="0">
                  <c:v>MAY181215_11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'MAY181215_11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'MAY181215_11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1.1409013120365086</c:v>
                </c:pt>
                <c:pt idx="10">
                  <c:v>1.0743487355010457</c:v>
                </c:pt>
                <c:pt idx="11">
                  <c:v>3.2800912721049622</c:v>
                </c:pt>
                <c:pt idx="12">
                  <c:v>7.9958166951891991</c:v>
                </c:pt>
                <c:pt idx="13">
                  <c:v>8.2525194903974128</c:v>
                </c:pt>
                <c:pt idx="14">
                  <c:v>7.9768016733219236</c:v>
                </c:pt>
                <c:pt idx="15">
                  <c:v>6.6932876972808515</c:v>
                </c:pt>
                <c:pt idx="16">
                  <c:v>5.6379539836470807</c:v>
                </c:pt>
                <c:pt idx="17">
                  <c:v>4.763262977752424</c:v>
                </c:pt>
                <c:pt idx="18">
                  <c:v>3.9931545921277811</c:v>
                </c:pt>
                <c:pt idx="19">
                  <c:v>3.7744818406541167</c:v>
                </c:pt>
                <c:pt idx="20">
                  <c:v>3.7079292641186532</c:v>
                </c:pt>
                <c:pt idx="21">
                  <c:v>4.6586803574824112</c:v>
                </c:pt>
                <c:pt idx="22">
                  <c:v>4.4970526716105725</c:v>
                </c:pt>
                <c:pt idx="23">
                  <c:v>5.7235215820498189</c:v>
                </c:pt>
                <c:pt idx="24">
                  <c:v>3.6413766875831906</c:v>
                </c:pt>
                <c:pt idx="25">
                  <c:v>7.8532040311846352</c:v>
                </c:pt>
                <c:pt idx="26">
                  <c:v>13.861950941243581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F0-4F95-A45C-2FCAFCCBD259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'MAY181215_11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0.66552576535463004</c:v>
                </c:pt>
                <c:pt idx="11">
                  <c:v>0.17113519680547631</c:v>
                </c:pt>
                <c:pt idx="12">
                  <c:v>0.19015021867275148</c:v>
                </c:pt>
                <c:pt idx="13">
                  <c:v>0.32325537174367747</c:v>
                </c:pt>
                <c:pt idx="14">
                  <c:v>0.12359764213728845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F0-4F95-A45C-2FCAFCCBD2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'MAY181215_11 aggr'!$D$2</c:f>
              <c:strCache>
                <c:ptCount val="1"/>
                <c:pt idx="0">
                  <c:v>MAY181215_11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'MAY181215_11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'MAY181215_11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1.1409013120365086</c:v>
                </c:pt>
                <c:pt idx="10" formatCode="0.00">
                  <c:v>2.2152500475375545</c:v>
                </c:pt>
                <c:pt idx="11" formatCode="0.00">
                  <c:v>5.4953413196425167</c:v>
                </c:pt>
                <c:pt idx="12" formatCode="0.00">
                  <c:v>13.491158014831715</c:v>
                </c:pt>
                <c:pt idx="13" formatCode="0.00">
                  <c:v>21.74367750522913</c:v>
                </c:pt>
                <c:pt idx="14" formatCode="0.00">
                  <c:v>29.720479178551052</c:v>
                </c:pt>
                <c:pt idx="15" formatCode="0.00">
                  <c:v>36.413766875831904</c:v>
                </c:pt>
                <c:pt idx="16" formatCode="0.00">
                  <c:v>42.051720859478984</c:v>
                </c:pt>
                <c:pt idx="17" formatCode="0.00">
                  <c:v>46.814983837231409</c:v>
                </c:pt>
                <c:pt idx="18" formatCode="0.00">
                  <c:v>50.80813842935919</c:v>
                </c:pt>
                <c:pt idx="19" formatCode="0.00">
                  <c:v>54.582620270013308</c:v>
                </c:pt>
                <c:pt idx="20" formatCode="0.00">
                  <c:v>58.290549534131962</c:v>
                </c:pt>
                <c:pt idx="21" formatCode="0.00">
                  <c:v>62.949229891614372</c:v>
                </c:pt>
                <c:pt idx="22" formatCode="0.00">
                  <c:v>67.446282563224941</c:v>
                </c:pt>
                <c:pt idx="23" formatCode="0.00">
                  <c:v>73.169804145274753</c:v>
                </c:pt>
                <c:pt idx="24" formatCode="0.00">
                  <c:v>76.811180832857943</c:v>
                </c:pt>
                <c:pt idx="25" formatCode="0.00">
                  <c:v>84.664384864042574</c:v>
                </c:pt>
                <c:pt idx="26" formatCode="0.00">
                  <c:v>98.526335805286152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94-4079-BC6D-0F0D5197D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'MAY181215_11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'MAY181215_11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'MAY181215_11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0.64</c:v>
                </c:pt>
                <c:pt idx="10">
                  <c:v>0.33</c:v>
                </c:pt>
                <c:pt idx="11">
                  <c:v>0.68</c:v>
                </c:pt>
                <c:pt idx="12">
                  <c:v>0.19</c:v>
                </c:pt>
                <c:pt idx="13">
                  <c:v>0.04</c:v>
                </c:pt>
                <c:pt idx="14">
                  <c:v>0.02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5C-4E2F-A7E6-7F4C784FDE3A}"/>
            </c:ext>
          </c:extLst>
        </c:ser>
        <c:ser>
          <c:idx val="1"/>
          <c:order val="1"/>
          <c:tx>
            <c:strRef>
              <c:f>'MAY181215_11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0.55000000000000004</c:v>
                </c:pt>
                <c:pt idx="10">
                  <c:v>0</c:v>
                </c:pt>
                <c:pt idx="11">
                  <c:v>1.33</c:v>
                </c:pt>
                <c:pt idx="12">
                  <c:v>4.26</c:v>
                </c:pt>
                <c:pt idx="13">
                  <c:v>4.9800000000000004</c:v>
                </c:pt>
                <c:pt idx="14">
                  <c:v>3.16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5C-4E2F-A7E6-7F4C784FDE3A}"/>
            </c:ext>
          </c:extLst>
        </c:ser>
        <c:ser>
          <c:idx val="2"/>
          <c:order val="2"/>
          <c:tx>
            <c:strRef>
              <c:f>'MAY181215_11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0.03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05C-4E2F-A7E6-7F4C784FDE3A}"/>
            </c:ext>
          </c:extLst>
        </c:ser>
        <c:ser>
          <c:idx val="3"/>
          <c:order val="3"/>
          <c:tx>
            <c:strRef>
              <c:f>'MAY181215_11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0.18</c:v>
                </c:pt>
                <c:pt idx="13">
                  <c:v>0.69</c:v>
                </c:pt>
                <c:pt idx="14">
                  <c:v>0.33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05C-4E2F-A7E6-7F4C784FDE3A}"/>
            </c:ext>
          </c:extLst>
        </c:ser>
        <c:ser>
          <c:idx val="4"/>
          <c:order val="4"/>
          <c:tx>
            <c:strRef>
              <c:f>'MAY181215_11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0.15</c:v>
                </c:pt>
                <c:pt idx="13">
                  <c:v>0.12</c:v>
                </c:pt>
                <c:pt idx="14">
                  <c:v>0.04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05C-4E2F-A7E6-7F4C784FDE3A}"/>
            </c:ext>
          </c:extLst>
        </c:ser>
        <c:ser>
          <c:idx val="6"/>
          <c:order val="5"/>
          <c:tx>
            <c:strRef>
              <c:f>'MAY181215_11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0.86</c:v>
                </c:pt>
                <c:pt idx="12">
                  <c:v>3.41</c:v>
                </c:pt>
                <c:pt idx="13">
                  <c:v>2.73</c:v>
                </c:pt>
                <c:pt idx="14">
                  <c:v>0.53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05C-4E2F-A7E6-7F4C784FDE3A}"/>
            </c:ext>
          </c:extLst>
        </c:ser>
        <c:ser>
          <c:idx val="7"/>
          <c:order val="6"/>
          <c:tx>
            <c:strRef>
              <c:f>'MAY181215_11 aggr'!$O$4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0.01</c:v>
                </c:pt>
                <c:pt idx="14">
                  <c:v>0.01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05C-4E2F-A7E6-7F4C784FDE3A}"/>
            </c:ext>
          </c:extLst>
        </c:ser>
        <c:ser>
          <c:idx val="5"/>
          <c:order val="7"/>
          <c:tx>
            <c:strRef>
              <c:f>'MAY181215_11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</c:v>
                </c:pt>
                <c:pt idx="11">
                  <c:v>0.18</c:v>
                </c:pt>
                <c:pt idx="12">
                  <c:v>0.2</c:v>
                </c:pt>
                <c:pt idx="13">
                  <c:v>0.34</c:v>
                </c:pt>
                <c:pt idx="14">
                  <c:v>0.13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05C-4E2F-A7E6-7F4C784FDE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'MAY181215_11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'MAY181215_11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'MAY181215_11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53.781512605042018</c:v>
                </c:pt>
                <c:pt idx="10" formatCode="0.00">
                  <c:v>32.038834951456309</c:v>
                </c:pt>
                <c:pt idx="11" formatCode="0.00">
                  <c:v>22.295081967213111</c:v>
                </c:pt>
                <c:pt idx="12" formatCode="0.00">
                  <c:v>2.264600715137068</c:v>
                </c:pt>
                <c:pt idx="13" formatCode="0.00">
                  <c:v>0.447427293064877</c:v>
                </c:pt>
                <c:pt idx="14" formatCode="0.00">
                  <c:v>0.47393364928909953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28-4012-8AAC-03CE6D612585}"/>
            </c:ext>
          </c:extLst>
        </c:ser>
        <c:ser>
          <c:idx val="1"/>
          <c:order val="1"/>
          <c:tx>
            <c:strRef>
              <c:f>'MAY181215_11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46.21848739495799</c:v>
                </c:pt>
                <c:pt idx="10" formatCode="0.00">
                  <c:v>0</c:v>
                </c:pt>
                <c:pt idx="11" formatCode="0.00">
                  <c:v>43.606557377049178</c:v>
                </c:pt>
                <c:pt idx="12" formatCode="0.00">
                  <c:v>50.774731823599517</c:v>
                </c:pt>
                <c:pt idx="13" formatCode="0.00">
                  <c:v>55.704697986577187</c:v>
                </c:pt>
                <c:pt idx="14" formatCode="0.00">
                  <c:v>74.881516587677723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28-4012-8AAC-03CE6D612585}"/>
            </c:ext>
          </c:extLst>
        </c:ser>
        <c:ser>
          <c:idx val="2"/>
          <c:order val="2"/>
          <c:tx>
            <c:strRef>
              <c:f>'MAY181215_11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0.33557046979865773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28-4012-8AAC-03CE6D612585}"/>
            </c:ext>
          </c:extLst>
        </c:ser>
        <c:ser>
          <c:idx val="3"/>
          <c:order val="3"/>
          <c:tx>
            <c:strRef>
              <c:f>'MAY181215_11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2.145411203814064</c:v>
                </c:pt>
                <c:pt idx="13" formatCode="0.00">
                  <c:v>7.7181208053691277</c:v>
                </c:pt>
                <c:pt idx="14" formatCode="0.00">
                  <c:v>7.8199052132701423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D28-4012-8AAC-03CE6D612585}"/>
            </c:ext>
          </c:extLst>
        </c:ser>
        <c:ser>
          <c:idx val="4"/>
          <c:order val="4"/>
          <c:tx>
            <c:strRef>
              <c:f>'MAY181215_11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1.7878426698450536</c:v>
                </c:pt>
                <c:pt idx="13" formatCode="0.00">
                  <c:v>1.3422818791946309</c:v>
                </c:pt>
                <c:pt idx="14" formatCode="0.00">
                  <c:v>0.94786729857819907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D28-4012-8AAC-03CE6D612585}"/>
            </c:ext>
          </c:extLst>
        </c:ser>
        <c:ser>
          <c:idx val="6"/>
          <c:order val="5"/>
          <c:tx>
            <c:strRef>
              <c:f>'MAY181215_11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28.196721311475407</c:v>
                </c:pt>
                <c:pt idx="12" formatCode="0.00">
                  <c:v>40.643623361144215</c:v>
                </c:pt>
                <c:pt idx="13" formatCode="0.00">
                  <c:v>30.536912751677853</c:v>
                </c:pt>
                <c:pt idx="14" formatCode="0.00">
                  <c:v>12.559241706161139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D28-4012-8AAC-03CE6D612585}"/>
            </c:ext>
          </c:extLst>
        </c:ser>
        <c:ser>
          <c:idx val="7"/>
          <c:order val="6"/>
          <c:tx>
            <c:strRef>
              <c:f>'MAY181215_11 aggr'!$O$4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0.11185682326621925</c:v>
                </c:pt>
                <c:pt idx="14" formatCode="0.00">
                  <c:v>0.23696682464454977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D28-4012-8AAC-03CE6D612585}"/>
            </c:ext>
          </c:extLst>
        </c:ser>
        <c:ser>
          <c:idx val="5"/>
          <c:order val="7"/>
          <c:tx>
            <c:strRef>
              <c:f>'MAY181215_11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'MAY181215_11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67.961165048543691</c:v>
                </c:pt>
                <c:pt idx="11" formatCode="0.00">
                  <c:v>5.9016393442622945</c:v>
                </c:pt>
                <c:pt idx="12" formatCode="0.00">
                  <c:v>2.3837902264600714</c:v>
                </c:pt>
                <c:pt idx="13" formatCode="0.00">
                  <c:v>3.8031319910514543</c:v>
                </c:pt>
                <c:pt idx="14" formatCode="0.00">
                  <c:v>3.080568720379147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D28-4012-8AAC-03CE6D612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'MAY181215_11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'MAY181215_11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'MAY181215_11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53.781512605042018</c:v>
                </c:pt>
                <c:pt idx="10" formatCode="0.00">
                  <c:v>100</c:v>
                </c:pt>
                <c:pt idx="11" formatCode="0.00">
                  <c:v>23.69337979094076</c:v>
                </c:pt>
                <c:pt idx="12" formatCode="0.00">
                  <c:v>2.3199023199023201</c:v>
                </c:pt>
                <c:pt idx="13" formatCode="0.00">
                  <c:v>0.46511627906976738</c:v>
                </c:pt>
                <c:pt idx="14" formatCode="0.00">
                  <c:v>0.48899755501222497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6-4F72-9B3D-0EDE7AFCED3A}"/>
            </c:ext>
          </c:extLst>
        </c:ser>
        <c:ser>
          <c:idx val="1"/>
          <c:order val="1"/>
          <c:tx>
            <c:strRef>
              <c:f>'MAY181215_11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'MAY181215_11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46.21848739495799</c:v>
                </c:pt>
                <c:pt idx="10" formatCode="0.00">
                  <c:v>0</c:v>
                </c:pt>
                <c:pt idx="11" formatCode="0.00">
                  <c:v>46.341463414634141</c:v>
                </c:pt>
                <c:pt idx="12" formatCode="0.00">
                  <c:v>52.014652014652007</c:v>
                </c:pt>
                <c:pt idx="13" formatCode="0.00">
                  <c:v>57.906976744186046</c:v>
                </c:pt>
                <c:pt idx="14" formatCode="0.00">
                  <c:v>77.261613691931544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6-4F72-9B3D-0EDE7AFCED3A}"/>
            </c:ext>
          </c:extLst>
        </c:ser>
        <c:ser>
          <c:idx val="2"/>
          <c:order val="2"/>
          <c:tx>
            <c:strRef>
              <c:f>'MAY181215_11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'MAY181215_11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0.34883720930232559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DA6-4F72-9B3D-0EDE7AFCED3A}"/>
            </c:ext>
          </c:extLst>
        </c:ser>
        <c:ser>
          <c:idx val="3"/>
          <c:order val="3"/>
          <c:tx>
            <c:strRef>
              <c:f>'MAY181215_11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'MAY181215_11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2.1978021978021975</c:v>
                </c:pt>
                <c:pt idx="13" formatCode="0.00">
                  <c:v>8.0232558139534866</c:v>
                </c:pt>
                <c:pt idx="14" formatCode="0.00">
                  <c:v>8.0684596577017125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DA6-4F72-9B3D-0EDE7AFCED3A}"/>
            </c:ext>
          </c:extLst>
        </c:ser>
        <c:ser>
          <c:idx val="4"/>
          <c:order val="4"/>
          <c:tx>
            <c:strRef>
              <c:f>'MAY181215_11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'MAY181215_11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1.8315018315018317</c:v>
                </c:pt>
                <c:pt idx="13" formatCode="0.00">
                  <c:v>1.3953488372093024</c:v>
                </c:pt>
                <c:pt idx="14" formatCode="0.00">
                  <c:v>0.97799511002444994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DA6-4F72-9B3D-0EDE7AFCED3A}"/>
            </c:ext>
          </c:extLst>
        </c:ser>
        <c:ser>
          <c:idx val="6"/>
          <c:order val="5"/>
          <c:tx>
            <c:strRef>
              <c:f>'MAY181215_11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'MAY181215_11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29.965156794425084</c:v>
                </c:pt>
                <c:pt idx="12" formatCode="0.00">
                  <c:v>41.63614163614163</c:v>
                </c:pt>
                <c:pt idx="13" formatCode="0.00">
                  <c:v>31.744186046511629</c:v>
                </c:pt>
                <c:pt idx="14" formatCode="0.00">
                  <c:v>12.95843520782396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DA6-4F72-9B3D-0EDE7AFCED3A}"/>
            </c:ext>
          </c:extLst>
        </c:ser>
        <c:ser>
          <c:idx val="7"/>
          <c:order val="6"/>
          <c:tx>
            <c:strRef>
              <c:f>'MAY181215_11 aggr'!$O$4</c:f>
              <c:strCache>
                <c:ptCount val="1"/>
                <c:pt idx="0">
                  <c:v>Coal</c:v>
                </c:pt>
              </c:strCache>
            </c:strRef>
          </c:tx>
          <c:invertIfNegative val="0"/>
          <c:val>
            <c:numRef>
              <c:f>'MAY181215_11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0.11627906976744184</c:v>
                </c:pt>
                <c:pt idx="14" formatCode="0.00">
                  <c:v>0.24449877750611249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DA6-4F72-9B3D-0EDE7AFCE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'MAY181215_11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'MAY181215_11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'MAY181215_11 aggr'!$AF$15:$AF$21</c:f>
              <c:numCache>
                <c:formatCode>0.00</c:formatCode>
                <c:ptCount val="7"/>
                <c:pt idx="0">
                  <c:v>0</c:v>
                </c:pt>
                <c:pt idx="1">
                  <c:v>53.781512605042018</c:v>
                </c:pt>
                <c:pt idx="2">
                  <c:v>100</c:v>
                </c:pt>
                <c:pt idx="3">
                  <c:v>23.69337979094076</c:v>
                </c:pt>
                <c:pt idx="4">
                  <c:v>2.3199023199023201</c:v>
                </c:pt>
                <c:pt idx="5">
                  <c:v>0.46511627906976738</c:v>
                </c:pt>
                <c:pt idx="6">
                  <c:v>0.48899755501222497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75-4111-9D86-8EE79C6B74D1}"/>
            </c:ext>
          </c:extLst>
        </c:ser>
        <c:ser>
          <c:idx val="1"/>
          <c:order val="1"/>
          <c:tx>
            <c:strRef>
              <c:f>'MAY181215_11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'MAY181215_11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'MAY181215_11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46.21848739495799</c:v>
                </c:pt>
                <c:pt idx="2">
                  <c:v>0</c:v>
                </c:pt>
                <c:pt idx="3">
                  <c:v>46.341463414634141</c:v>
                </c:pt>
                <c:pt idx="4">
                  <c:v>52.014652014652007</c:v>
                </c:pt>
                <c:pt idx="5">
                  <c:v>57.906976744186046</c:v>
                </c:pt>
                <c:pt idx="6">
                  <c:v>77.261613691931544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75-4111-9D86-8EE79C6B74D1}"/>
            </c:ext>
          </c:extLst>
        </c:ser>
        <c:ser>
          <c:idx val="2"/>
          <c:order val="2"/>
          <c:tx>
            <c:strRef>
              <c:f>'MAY181215_11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'MAY181215_11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'MAY181215_11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0.34883720930232559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275-4111-9D86-8EE79C6B74D1}"/>
            </c:ext>
          </c:extLst>
        </c:ser>
        <c:ser>
          <c:idx val="3"/>
          <c:order val="3"/>
          <c:tx>
            <c:strRef>
              <c:f>'MAY181215_11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'MAY181215_11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'MAY181215_11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2.1978021978021975</c:v>
                </c:pt>
                <c:pt idx="5">
                  <c:v>8.0232558139534866</c:v>
                </c:pt>
                <c:pt idx="6">
                  <c:v>8.0684596577017125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275-4111-9D86-8EE79C6B74D1}"/>
            </c:ext>
          </c:extLst>
        </c:ser>
        <c:ser>
          <c:idx val="4"/>
          <c:order val="4"/>
          <c:tx>
            <c:strRef>
              <c:f>'MAY181215_11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'MAY181215_11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'MAY181215_11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1.8315018315018317</c:v>
                </c:pt>
                <c:pt idx="5">
                  <c:v>1.3953488372093024</c:v>
                </c:pt>
                <c:pt idx="6">
                  <c:v>0.97799511002444994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275-4111-9D86-8EE79C6B74D1}"/>
            </c:ext>
          </c:extLst>
        </c:ser>
        <c:ser>
          <c:idx val="6"/>
          <c:order val="5"/>
          <c:tx>
            <c:strRef>
              <c:f>'MAY181215_11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'MAY181215_11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'MAY181215_11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29.965156794425084</c:v>
                </c:pt>
                <c:pt idx="4">
                  <c:v>41.63614163614163</c:v>
                </c:pt>
                <c:pt idx="5">
                  <c:v>31.744186046511629</c:v>
                </c:pt>
                <c:pt idx="6">
                  <c:v>12.95843520782396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275-4111-9D86-8EE79C6B74D1}"/>
            </c:ext>
          </c:extLst>
        </c:ser>
        <c:ser>
          <c:idx val="7"/>
          <c:order val="6"/>
          <c:tx>
            <c:strRef>
              <c:f>'MAY181215_11 aggr'!$O$4</c:f>
              <c:strCache>
                <c:ptCount val="1"/>
                <c:pt idx="0">
                  <c:v>Coal</c:v>
                </c:pt>
              </c:strCache>
            </c:strRef>
          </c:tx>
          <c:cat>
            <c:numRef>
              <c:f>'MAY181215_11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'MAY181215_11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0.11627906976744184</c:v>
                </c:pt>
                <c:pt idx="6">
                  <c:v>0.24449877750611249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275-4111-9D86-8EE79C6B7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MAY181215_11_no_aggr!$D$2</c:f>
              <c:strCache>
                <c:ptCount val="1"/>
                <c:pt idx="0">
                  <c:v>MAY181215_11_no_aggr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MAY181215_11_no_aggr!$B$7:$B$33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1.1579658400077197</c:v>
                </c:pt>
                <c:pt idx="10">
                  <c:v>1.0904178326739364</c:v>
                </c:pt>
                <c:pt idx="11">
                  <c:v>3.3291517900221947</c:v>
                </c:pt>
                <c:pt idx="12">
                  <c:v>8.1154105953874378</c:v>
                </c:pt>
                <c:pt idx="13">
                  <c:v>8.3759529093891736</c:v>
                </c:pt>
                <c:pt idx="14">
                  <c:v>8.0961111647206394</c:v>
                </c:pt>
                <c:pt idx="15">
                  <c:v>6.7933995947119561</c:v>
                </c:pt>
                <c:pt idx="16">
                  <c:v>5.7222811927048154</c:v>
                </c:pt>
                <c:pt idx="17">
                  <c:v>4.8345073820322302</c:v>
                </c:pt>
                <c:pt idx="18">
                  <c:v>4.0528804400270193</c:v>
                </c:pt>
                <c:pt idx="19">
                  <c:v>3.8309369873588732</c:v>
                </c:pt>
                <c:pt idx="20">
                  <c:v>3.763388980025089</c:v>
                </c:pt>
                <c:pt idx="21">
                  <c:v>4.7283605133648567</c:v>
                </c:pt>
                <c:pt idx="22">
                  <c:v>4.5643153526970961</c:v>
                </c:pt>
                <c:pt idx="23">
                  <c:v>5.809128630705394</c:v>
                </c:pt>
                <c:pt idx="24">
                  <c:v>3.6958409726913057</c:v>
                </c:pt>
                <c:pt idx="25">
                  <c:v>7.970664865386472</c:v>
                </c:pt>
                <c:pt idx="26">
                  <c:v>14.069284956093798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1A-49AC-9205-4E3A4C5F4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MAY181215_11_no_aggr!$D$2</c:f>
              <c:strCache>
                <c:ptCount val="1"/>
                <c:pt idx="0">
                  <c:v>MAY181215_11_no_aggr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MAY181215_11_no_aggr!$B$7:$B$33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1.1579658400077197</c:v>
                </c:pt>
                <c:pt idx="10" formatCode="0.00">
                  <c:v>2.2483836726816562</c:v>
                </c:pt>
                <c:pt idx="11" formatCode="0.00">
                  <c:v>5.5775354627038514</c:v>
                </c:pt>
                <c:pt idx="12" formatCode="0.00">
                  <c:v>13.692946058091289</c:v>
                </c:pt>
                <c:pt idx="13" formatCode="0.00">
                  <c:v>22.068898967480465</c:v>
                </c:pt>
                <c:pt idx="14" formatCode="0.00">
                  <c:v>30.165010132201104</c:v>
                </c:pt>
                <c:pt idx="15" formatCode="0.00">
                  <c:v>36.958409726913061</c:v>
                </c:pt>
                <c:pt idx="16" formatCode="0.00">
                  <c:v>42.680690919617874</c:v>
                </c:pt>
                <c:pt idx="17" formatCode="0.00">
                  <c:v>47.515198301650102</c:v>
                </c:pt>
                <c:pt idx="18" formatCode="0.00">
                  <c:v>51.56807874167712</c:v>
                </c:pt>
                <c:pt idx="19" formatCode="0.00">
                  <c:v>55.399015729035995</c:v>
                </c:pt>
                <c:pt idx="20" formatCode="0.00">
                  <c:v>59.162404709061086</c:v>
                </c:pt>
                <c:pt idx="21" formatCode="0.00">
                  <c:v>63.890765222425941</c:v>
                </c:pt>
                <c:pt idx="22" formatCode="0.00">
                  <c:v>68.455080575123034</c:v>
                </c:pt>
                <c:pt idx="23" formatCode="0.00">
                  <c:v>74.264209205828422</c:v>
                </c:pt>
                <c:pt idx="24" formatCode="0.00">
                  <c:v>77.960050178519722</c:v>
                </c:pt>
                <c:pt idx="25" formatCode="0.00">
                  <c:v>85.93071504390619</c:v>
                </c:pt>
                <c:pt idx="26" formatCode="0.00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DF-4007-AA3F-06925D914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MAY181215_11_no_aggr!$H$4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0.64</c:v>
                </c:pt>
                <c:pt idx="10">
                  <c:v>0.33</c:v>
                </c:pt>
                <c:pt idx="11">
                  <c:v>0.68</c:v>
                </c:pt>
                <c:pt idx="12">
                  <c:v>0.19</c:v>
                </c:pt>
                <c:pt idx="13">
                  <c:v>0.04</c:v>
                </c:pt>
                <c:pt idx="14">
                  <c:v>0.02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EE-45E5-8837-CBF67D4C492E}"/>
            </c:ext>
          </c:extLst>
        </c:ser>
        <c:ser>
          <c:idx val="1"/>
          <c:order val="1"/>
          <c:tx>
            <c:strRef>
              <c:f>MAY181215_11_no_aggr!$I$4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0.55000000000000004</c:v>
                </c:pt>
                <c:pt idx="10">
                  <c:v>0</c:v>
                </c:pt>
                <c:pt idx="11">
                  <c:v>1.33</c:v>
                </c:pt>
                <c:pt idx="12">
                  <c:v>4.26</c:v>
                </c:pt>
                <c:pt idx="13">
                  <c:v>4.9800000000000004</c:v>
                </c:pt>
                <c:pt idx="14">
                  <c:v>3.16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EE-45E5-8837-CBF67D4C492E}"/>
            </c:ext>
          </c:extLst>
        </c:ser>
        <c:ser>
          <c:idx val="2"/>
          <c:order val="2"/>
          <c:tx>
            <c:strRef>
              <c:f>MAY181215_11_no_aggr!$J$4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0.03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AEE-45E5-8837-CBF67D4C492E}"/>
            </c:ext>
          </c:extLst>
        </c:ser>
        <c:ser>
          <c:idx val="3"/>
          <c:order val="3"/>
          <c:tx>
            <c:strRef>
              <c:f>MAY181215_11_no_aggr!$K$4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0.18</c:v>
                </c:pt>
                <c:pt idx="13">
                  <c:v>0.69</c:v>
                </c:pt>
                <c:pt idx="14">
                  <c:v>0.33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AEE-45E5-8837-CBF67D4C492E}"/>
            </c:ext>
          </c:extLst>
        </c:ser>
        <c:ser>
          <c:idx val="4"/>
          <c:order val="4"/>
          <c:tx>
            <c:strRef>
              <c:f>MAY181215_11_no_aggr!$L$4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0.15</c:v>
                </c:pt>
                <c:pt idx="13">
                  <c:v>0.12</c:v>
                </c:pt>
                <c:pt idx="14">
                  <c:v>0.04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AEE-45E5-8837-CBF67D4C492E}"/>
            </c:ext>
          </c:extLst>
        </c:ser>
        <c:ser>
          <c:idx val="6"/>
          <c:order val="5"/>
          <c:tx>
            <c:strRef>
              <c:f>MAY181215_11_no_aggr!$N$4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0.86</c:v>
                </c:pt>
                <c:pt idx="12">
                  <c:v>3.41</c:v>
                </c:pt>
                <c:pt idx="13">
                  <c:v>2.73</c:v>
                </c:pt>
                <c:pt idx="14">
                  <c:v>0.53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AEE-45E5-8837-CBF67D4C492E}"/>
            </c:ext>
          </c:extLst>
        </c:ser>
        <c:ser>
          <c:idx val="7"/>
          <c:order val="6"/>
          <c:tx>
            <c:strRef>
              <c:f>MAY181215_11_no_aggr!$O$4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0.01</c:v>
                </c:pt>
                <c:pt idx="14">
                  <c:v>0.01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AEE-45E5-8837-CBF67D4C492E}"/>
            </c:ext>
          </c:extLst>
        </c:ser>
        <c:ser>
          <c:idx val="5"/>
          <c:order val="7"/>
          <c:tx>
            <c:strRef>
              <c:f>MAY181215_11_no_aggr!$M$4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AEE-45E5-8837-CBF67D4C49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MAY181215_11_no_aggr!$H$4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53.781512605042018</c:v>
                </c:pt>
                <c:pt idx="10" formatCode="0.00">
                  <c:v>100</c:v>
                </c:pt>
                <c:pt idx="11" formatCode="0.00">
                  <c:v>23.693379790940767</c:v>
                </c:pt>
                <c:pt idx="12" formatCode="0.00">
                  <c:v>2.3199023199023197</c:v>
                </c:pt>
                <c:pt idx="13" formatCode="0.00">
                  <c:v>0.46511627906976744</c:v>
                </c:pt>
                <c:pt idx="14" formatCode="0.00">
                  <c:v>0.48899755501222497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94-40C4-BC34-B79B60713D24}"/>
            </c:ext>
          </c:extLst>
        </c:ser>
        <c:ser>
          <c:idx val="1"/>
          <c:order val="1"/>
          <c:tx>
            <c:strRef>
              <c:f>MAY181215_11_no_aggr!$I$4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46.21848739495799</c:v>
                </c:pt>
                <c:pt idx="10" formatCode="0.00">
                  <c:v>0</c:v>
                </c:pt>
                <c:pt idx="11" formatCode="0.00">
                  <c:v>46.341463414634141</c:v>
                </c:pt>
                <c:pt idx="12" formatCode="0.00">
                  <c:v>52.014652014652007</c:v>
                </c:pt>
                <c:pt idx="13" formatCode="0.00">
                  <c:v>57.906976744186053</c:v>
                </c:pt>
                <c:pt idx="14" formatCode="0.00">
                  <c:v>77.261613691931544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94-40C4-BC34-B79B60713D24}"/>
            </c:ext>
          </c:extLst>
        </c:ser>
        <c:ser>
          <c:idx val="2"/>
          <c:order val="2"/>
          <c:tx>
            <c:strRef>
              <c:f>MAY181215_11_no_aggr!$J$4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0.34883720930232559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94-40C4-BC34-B79B60713D24}"/>
            </c:ext>
          </c:extLst>
        </c:ser>
        <c:ser>
          <c:idx val="3"/>
          <c:order val="3"/>
          <c:tx>
            <c:strRef>
              <c:f>MAY181215_11_no_aggr!$K$4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2.1978021978021975</c:v>
                </c:pt>
                <c:pt idx="13" formatCode="0.00">
                  <c:v>8.0232558139534884</c:v>
                </c:pt>
                <c:pt idx="14" formatCode="0.00">
                  <c:v>8.0684596577017125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D94-40C4-BC34-B79B60713D24}"/>
            </c:ext>
          </c:extLst>
        </c:ser>
        <c:ser>
          <c:idx val="4"/>
          <c:order val="4"/>
          <c:tx>
            <c:strRef>
              <c:f>MAY181215_11_no_aggr!$L$4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1.8315018315018312</c:v>
                </c:pt>
                <c:pt idx="13" formatCode="0.00">
                  <c:v>1.3953488372093024</c:v>
                </c:pt>
                <c:pt idx="14" formatCode="0.00">
                  <c:v>0.97799511002444994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D94-40C4-BC34-B79B60713D24}"/>
            </c:ext>
          </c:extLst>
        </c:ser>
        <c:ser>
          <c:idx val="6"/>
          <c:order val="5"/>
          <c:tx>
            <c:strRef>
              <c:f>MAY181215_11_no_aggr!$N$4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29.965156794425084</c:v>
                </c:pt>
                <c:pt idx="12" formatCode="0.00">
                  <c:v>41.63614163614163</c:v>
                </c:pt>
                <c:pt idx="13" formatCode="0.00">
                  <c:v>31.744186046511629</c:v>
                </c:pt>
                <c:pt idx="14" formatCode="0.00">
                  <c:v>12.958435207823962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D94-40C4-BC34-B79B60713D24}"/>
            </c:ext>
          </c:extLst>
        </c:ser>
        <c:ser>
          <c:idx val="7"/>
          <c:order val="6"/>
          <c:tx>
            <c:strRef>
              <c:f>MAY181215_11_no_aggr!$O$4</c:f>
              <c:strCache>
                <c:ptCount val="1"/>
                <c:pt idx="0">
                  <c:v>Coal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0.11627906976744186</c:v>
                </c:pt>
                <c:pt idx="14" formatCode="0.00">
                  <c:v>0.24449877750611249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D94-40C4-BC34-B79B60713D24}"/>
            </c:ext>
          </c:extLst>
        </c:ser>
        <c:ser>
          <c:idx val="5"/>
          <c:order val="7"/>
          <c:tx>
            <c:strRef>
              <c:f>MAY181215_11_no_aggr!$M$4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MAY181215_11_no_aggr!$X$7:$X$33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D94-40C4-BC34-B79B60713D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MAY181215_11_no_aggr!$H$4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MAY181215_11_no_aggr!$B$7:$B$33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MAY181215_11_no_aggr!$AD$7:$AD$33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53.781512605042018</c:v>
                </c:pt>
                <c:pt idx="10" formatCode="0.00">
                  <c:v>100</c:v>
                </c:pt>
                <c:pt idx="11" formatCode="0.00">
                  <c:v>23.693379790940771</c:v>
                </c:pt>
                <c:pt idx="12" formatCode="0.00">
                  <c:v>2.3199023199023201</c:v>
                </c:pt>
                <c:pt idx="13" formatCode="0.00">
                  <c:v>0.46511627906976744</c:v>
                </c:pt>
                <c:pt idx="14" formatCode="0.00">
                  <c:v>0.48899755501222503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D4-48BF-BADF-D3D4E4E935FF}"/>
            </c:ext>
          </c:extLst>
        </c:ser>
        <c:ser>
          <c:idx val="1"/>
          <c:order val="1"/>
          <c:tx>
            <c:strRef>
              <c:f>MAY181215_11_no_aggr!$I$4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MAY181215_11_no_aggr!$AE$7:$AE$33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46.21848739495799</c:v>
                </c:pt>
                <c:pt idx="10" formatCode="0.00">
                  <c:v>0</c:v>
                </c:pt>
                <c:pt idx="11" formatCode="0.00">
                  <c:v>46.341463414634148</c:v>
                </c:pt>
                <c:pt idx="12" formatCode="0.00">
                  <c:v>52.014652014652015</c:v>
                </c:pt>
                <c:pt idx="13" formatCode="0.00">
                  <c:v>57.906976744186046</c:v>
                </c:pt>
                <c:pt idx="14" formatCode="0.00">
                  <c:v>77.261613691931544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D4-48BF-BADF-D3D4E4E935FF}"/>
            </c:ext>
          </c:extLst>
        </c:ser>
        <c:ser>
          <c:idx val="2"/>
          <c:order val="2"/>
          <c:tx>
            <c:strRef>
              <c:f>MAY181215_11_no_aggr!$J$4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MAY181215_11_no_aggr!$AF$7:$AF$33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0.34883720930232553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ED4-48BF-BADF-D3D4E4E935FF}"/>
            </c:ext>
          </c:extLst>
        </c:ser>
        <c:ser>
          <c:idx val="3"/>
          <c:order val="3"/>
          <c:tx>
            <c:strRef>
              <c:f>MAY181215_11_no_aggr!$K$4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MAY181215_11_no_aggr!$AG$7:$AG$33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2.197802197802198</c:v>
                </c:pt>
                <c:pt idx="13" formatCode="0.00">
                  <c:v>8.0232558139534884</c:v>
                </c:pt>
                <c:pt idx="14" formatCode="0.00">
                  <c:v>8.0684596577017125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ED4-48BF-BADF-D3D4E4E935FF}"/>
            </c:ext>
          </c:extLst>
        </c:ser>
        <c:ser>
          <c:idx val="4"/>
          <c:order val="4"/>
          <c:tx>
            <c:strRef>
              <c:f>MAY181215_11_no_aggr!$L$4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MAY181215_11_no_aggr!$AH$7:$AH$33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1.8315018315018314</c:v>
                </c:pt>
                <c:pt idx="13" formatCode="0.00">
                  <c:v>1.3953488372093021</c:v>
                </c:pt>
                <c:pt idx="14" formatCode="0.00">
                  <c:v>0.97799511002445005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ED4-48BF-BADF-D3D4E4E935FF}"/>
            </c:ext>
          </c:extLst>
        </c:ser>
        <c:ser>
          <c:idx val="6"/>
          <c:order val="5"/>
          <c:tx>
            <c:strRef>
              <c:f>MAY181215_11_no_aggr!$N$4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MAY181215_11_no_aggr!$AJ$7:$AJ$33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29.965156794425088</c:v>
                </c:pt>
                <c:pt idx="12" formatCode="0.00">
                  <c:v>41.636141636141637</c:v>
                </c:pt>
                <c:pt idx="13" formatCode="0.00">
                  <c:v>31.744186046511633</c:v>
                </c:pt>
                <c:pt idx="14" formatCode="0.00">
                  <c:v>12.95843520782396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ED4-48BF-BADF-D3D4E4E935FF}"/>
            </c:ext>
          </c:extLst>
        </c:ser>
        <c:ser>
          <c:idx val="7"/>
          <c:order val="6"/>
          <c:tx>
            <c:strRef>
              <c:f>MAY181215_11_no_aggr!$O$4</c:f>
              <c:strCache>
                <c:ptCount val="1"/>
                <c:pt idx="0">
                  <c:v>Coal</c:v>
                </c:pt>
              </c:strCache>
            </c:strRef>
          </c:tx>
          <c:invertIfNegative val="0"/>
          <c:val>
            <c:numRef>
              <c:f>MAY181215_11_no_aggr!$AK$7:$AK$33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0.11627906976744186</c:v>
                </c:pt>
                <c:pt idx="14" formatCode="0.00">
                  <c:v>0.24449877750611251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ED4-48BF-BADF-D3D4E4E93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MAY181215_11_no_aggr!$H$4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MAY181215_11_no_aggr!$AC$15:$AC$21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53.781512605042018</c:v>
                </c:pt>
                <c:pt idx="2">
                  <c:v>100</c:v>
                </c:pt>
                <c:pt idx="3">
                  <c:v>23.693379790940771</c:v>
                </c:pt>
                <c:pt idx="4">
                  <c:v>2.3199023199023201</c:v>
                </c:pt>
                <c:pt idx="5">
                  <c:v>0.46511627906976744</c:v>
                </c:pt>
                <c:pt idx="6">
                  <c:v>0.48899755501222503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E7-4BF2-88C1-FD4C9461A5F6}"/>
            </c:ext>
          </c:extLst>
        </c:ser>
        <c:ser>
          <c:idx val="1"/>
          <c:order val="1"/>
          <c:tx>
            <c:strRef>
              <c:f>MAY181215_11_no_aggr!$I$4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MAY181215_11_no_aggr!$AC$15:$AC$21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46.21848739495799</c:v>
                </c:pt>
                <c:pt idx="2">
                  <c:v>0</c:v>
                </c:pt>
                <c:pt idx="3">
                  <c:v>46.341463414634148</c:v>
                </c:pt>
                <c:pt idx="4">
                  <c:v>52.014652014652015</c:v>
                </c:pt>
                <c:pt idx="5">
                  <c:v>57.906976744186046</c:v>
                </c:pt>
                <c:pt idx="6">
                  <c:v>77.261613691931544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E7-4BF2-88C1-FD4C9461A5F6}"/>
            </c:ext>
          </c:extLst>
        </c:ser>
        <c:ser>
          <c:idx val="2"/>
          <c:order val="2"/>
          <c:tx>
            <c:strRef>
              <c:f>MAY181215_11_no_aggr!$J$4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MAY181215_11_no_aggr!$AC$15:$AC$21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0.34883720930232553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9E7-4BF2-88C1-FD4C9461A5F6}"/>
            </c:ext>
          </c:extLst>
        </c:ser>
        <c:ser>
          <c:idx val="3"/>
          <c:order val="3"/>
          <c:tx>
            <c:strRef>
              <c:f>MAY181215_11_no_aggr!$K$4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MAY181215_11_no_aggr!$AC$15:$AC$21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2.197802197802198</c:v>
                </c:pt>
                <c:pt idx="5">
                  <c:v>8.0232558139534884</c:v>
                </c:pt>
                <c:pt idx="6">
                  <c:v>8.0684596577017125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9E7-4BF2-88C1-FD4C9461A5F6}"/>
            </c:ext>
          </c:extLst>
        </c:ser>
        <c:ser>
          <c:idx val="4"/>
          <c:order val="4"/>
          <c:tx>
            <c:strRef>
              <c:f>MAY181215_11_no_aggr!$L$4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MAY181215_11_no_aggr!$AC$15:$AC$21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1.8315018315018314</c:v>
                </c:pt>
                <c:pt idx="5">
                  <c:v>1.3953488372093021</c:v>
                </c:pt>
                <c:pt idx="6">
                  <c:v>0.97799511002445005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9E7-4BF2-88C1-FD4C9461A5F6}"/>
            </c:ext>
          </c:extLst>
        </c:ser>
        <c:ser>
          <c:idx val="6"/>
          <c:order val="5"/>
          <c:tx>
            <c:strRef>
              <c:f>MAY181215_11_no_aggr!$N$4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MAY181215_11_no_aggr!$AC$15:$AC$21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29.965156794425088</c:v>
                </c:pt>
                <c:pt idx="4">
                  <c:v>41.636141636141637</c:v>
                </c:pt>
                <c:pt idx="5">
                  <c:v>31.744186046511633</c:v>
                </c:pt>
                <c:pt idx="6">
                  <c:v>12.95843520782396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9E7-4BF2-88C1-FD4C9461A5F6}"/>
            </c:ext>
          </c:extLst>
        </c:ser>
        <c:ser>
          <c:idx val="7"/>
          <c:order val="6"/>
          <c:tx>
            <c:strRef>
              <c:f>MAY181215_11_no_aggr!$O$4</c:f>
              <c:strCache>
                <c:ptCount val="1"/>
                <c:pt idx="0">
                  <c:v>Coal</c:v>
                </c:pt>
              </c:strCache>
            </c:strRef>
          </c:tx>
          <c:cat>
            <c:numRef>
              <c:f>MAY181215_11_no_aggr!$AC$15:$AC$21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MAY181215_11_no_aggr!$AK$15:$AK$21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0.11627906976744186</c:v>
                </c:pt>
                <c:pt idx="6">
                  <c:v>0.24449877750611251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9E7-4BF2-88C1-FD4C9461A5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MAY181215_12!$D$2</c:f>
              <c:strCache>
                <c:ptCount val="1"/>
                <c:pt idx="0">
                  <c:v>MAY181215_12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MAY181215_12!$B$7:$B$33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D9-4480-A908-2B39397A3F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MAY181215_12!$D$2</c:f>
              <c:strCache>
                <c:ptCount val="1"/>
                <c:pt idx="0">
                  <c:v>MAY181215_12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MAY181215_12!$B$7:$B$33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48-46C2-825D-B72D78CCE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7E-432E-9B29-58D0DCAC8975}"/>
            </c:ext>
          </c:extLst>
        </c:ser>
        <c:ser>
          <c:idx val="1"/>
          <c:order val="1"/>
          <c:tx>
            <c:strRef>
              <c:f>MAY181215_12!$I$4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7E-432E-9B29-58D0DCAC8975}"/>
            </c:ext>
          </c:extLst>
        </c:ser>
        <c:ser>
          <c:idx val="2"/>
          <c:order val="2"/>
          <c:tx>
            <c:strRef>
              <c:f>MAY181215_12!$J$4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37E-432E-9B29-58D0DCAC8975}"/>
            </c:ext>
          </c:extLst>
        </c:ser>
        <c:ser>
          <c:idx val="3"/>
          <c:order val="3"/>
          <c:tx>
            <c:strRef>
              <c:f>MAY181215_12!$K$4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37E-432E-9B29-58D0DCAC8975}"/>
            </c:ext>
          </c:extLst>
        </c:ser>
        <c:ser>
          <c:idx val="4"/>
          <c:order val="4"/>
          <c:tx>
            <c:strRef>
              <c:f>MAY181215_12!$L$4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32E-9B29-58D0DCAC8975}"/>
            </c:ext>
          </c:extLst>
        </c:ser>
        <c:ser>
          <c:idx val="6"/>
          <c:order val="5"/>
          <c:tx>
            <c:strRef>
              <c:f>MAY181215_12!$N$4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37E-432E-9B29-58D0DCAC8975}"/>
            </c:ext>
          </c:extLst>
        </c:ser>
        <c:ser>
          <c:idx val="7"/>
          <c:order val="6"/>
          <c:tx>
            <c:strRef>
              <c:f>MAY181215_12!$O$4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37E-432E-9B29-58D0DCAC8975}"/>
            </c:ext>
          </c:extLst>
        </c:ser>
        <c:ser>
          <c:idx val="5"/>
          <c:order val="7"/>
          <c:tx>
            <c:strRef>
              <c:f>MAY181215_12!$M$4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37E-432E-9B29-58D0DCAC89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5B-4ECB-B3A9-825B65E24084}"/>
            </c:ext>
          </c:extLst>
        </c:ser>
        <c:ser>
          <c:idx val="1"/>
          <c:order val="1"/>
          <c:tx>
            <c:strRef>
              <c:f>MAY181215_12!$I$4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5B-4ECB-B3A9-825B65E24084}"/>
            </c:ext>
          </c:extLst>
        </c:ser>
        <c:ser>
          <c:idx val="2"/>
          <c:order val="2"/>
          <c:tx>
            <c:strRef>
              <c:f>MAY181215_12!$J$4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5B-4ECB-B3A9-825B65E24084}"/>
            </c:ext>
          </c:extLst>
        </c:ser>
        <c:ser>
          <c:idx val="3"/>
          <c:order val="3"/>
          <c:tx>
            <c:strRef>
              <c:f>MAY181215_12!$K$4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5B-4ECB-B3A9-825B65E24084}"/>
            </c:ext>
          </c:extLst>
        </c:ser>
        <c:ser>
          <c:idx val="4"/>
          <c:order val="4"/>
          <c:tx>
            <c:strRef>
              <c:f>MAY181215_12!$L$4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5B-4ECB-B3A9-825B65E24084}"/>
            </c:ext>
          </c:extLst>
        </c:ser>
        <c:ser>
          <c:idx val="6"/>
          <c:order val="5"/>
          <c:tx>
            <c:strRef>
              <c:f>MAY181215_12!$N$4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55B-4ECB-B3A9-825B65E24084}"/>
            </c:ext>
          </c:extLst>
        </c:ser>
        <c:ser>
          <c:idx val="7"/>
          <c:order val="6"/>
          <c:tx>
            <c:strRef>
              <c:f>MAY181215_12!$O$4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55B-4ECB-B3A9-825B65E24084}"/>
            </c:ext>
          </c:extLst>
        </c:ser>
        <c:ser>
          <c:idx val="5"/>
          <c:order val="7"/>
          <c:tx>
            <c:strRef>
              <c:f>MAY181215_12!$M$4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55B-4ECB-B3A9-825B65E240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MAY181215_12!$B$7:$B$33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9A-4652-B666-D520C714202F}"/>
            </c:ext>
          </c:extLst>
        </c:ser>
        <c:ser>
          <c:idx val="1"/>
          <c:order val="1"/>
          <c:tx>
            <c:strRef>
              <c:f>MAY181215_12!$I$4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MAY181215_12!$AE$7:$AE$33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9A-4652-B666-D520C714202F}"/>
            </c:ext>
          </c:extLst>
        </c:ser>
        <c:ser>
          <c:idx val="2"/>
          <c:order val="2"/>
          <c:tx>
            <c:strRef>
              <c:f>MAY181215_12!$J$4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MAY181215_12!$AF$7:$AF$33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9A-4652-B666-D520C714202F}"/>
            </c:ext>
          </c:extLst>
        </c:ser>
        <c:ser>
          <c:idx val="3"/>
          <c:order val="3"/>
          <c:tx>
            <c:strRef>
              <c:f>MAY181215_12!$K$4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MAY181215_12!$AG$7:$AG$33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D9A-4652-B666-D520C714202F}"/>
            </c:ext>
          </c:extLst>
        </c:ser>
        <c:ser>
          <c:idx val="4"/>
          <c:order val="4"/>
          <c:tx>
            <c:strRef>
              <c:f>MAY181215_12!$L$4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MAY181215_12!$AH$7:$AH$33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D9A-4652-B666-D520C714202F}"/>
            </c:ext>
          </c:extLst>
        </c:ser>
        <c:ser>
          <c:idx val="6"/>
          <c:order val="5"/>
          <c:tx>
            <c:strRef>
              <c:f>MAY181215_12!$N$4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MAY181215_12!$AJ$7:$AJ$33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D9A-4652-B666-D520C714202F}"/>
            </c:ext>
          </c:extLst>
        </c:ser>
        <c:ser>
          <c:idx val="7"/>
          <c:order val="6"/>
          <c:tx>
            <c:strRef>
              <c:f>MAY181215_12!$O$4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MAY181215_12!$AK$7:$AK$33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D9A-4652-B666-D520C7142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MAY181215_12!$H$4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MAY181215_12!$AC$15:$AC$21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MAY181215_12!$AD$15:$AD$21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02-41C9-AD6C-F9422B033348}"/>
            </c:ext>
          </c:extLst>
        </c:ser>
        <c:ser>
          <c:idx val="1"/>
          <c:order val="1"/>
          <c:tx>
            <c:strRef>
              <c:f>MAY181215_12!$I$4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MAY181215_12!$AC$15:$AC$21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MAY181215_12!$AE$15:$AE$21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02-41C9-AD6C-F9422B033348}"/>
            </c:ext>
          </c:extLst>
        </c:ser>
        <c:ser>
          <c:idx val="2"/>
          <c:order val="2"/>
          <c:tx>
            <c:strRef>
              <c:f>MAY181215_12!$J$4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MAY181215_12!$AC$15:$AC$21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02-41C9-AD6C-F9422B033348}"/>
            </c:ext>
          </c:extLst>
        </c:ser>
        <c:ser>
          <c:idx val="3"/>
          <c:order val="3"/>
          <c:tx>
            <c:strRef>
              <c:f>MAY181215_12!$K$4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MAY181215_12!$AC$15:$AC$21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MAY181215_12!$AG$15:$AG$21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02-41C9-AD6C-F9422B033348}"/>
            </c:ext>
          </c:extLst>
        </c:ser>
        <c:ser>
          <c:idx val="4"/>
          <c:order val="4"/>
          <c:tx>
            <c:strRef>
              <c:f>MAY181215_12!$L$4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MAY181215_12!$AC$15:$AC$21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MAY181215_12!$AH$15:$AH$21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E02-41C9-AD6C-F9422B033348}"/>
            </c:ext>
          </c:extLst>
        </c:ser>
        <c:ser>
          <c:idx val="6"/>
          <c:order val="5"/>
          <c:tx>
            <c:strRef>
              <c:f>MAY181215_12!$N$4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MAY181215_12!$AC$15:$AC$21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E02-41C9-AD6C-F9422B033348}"/>
            </c:ext>
          </c:extLst>
        </c:ser>
        <c:ser>
          <c:idx val="7"/>
          <c:order val="6"/>
          <c:tx>
            <c:strRef>
              <c:f>MAY181215_12!$O$4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MAY181215_12!$AC$15:$AC$21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E02-41C9-AD6C-F9422B033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MAY181215_13!$D$2</c:f>
              <c:strCache>
                <c:ptCount val="1"/>
                <c:pt idx="0">
                  <c:v>MAY181215_13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MAY181215_13!$B$7:$B$33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4.6534118383252281</c:v>
                </c:pt>
                <c:pt idx="7">
                  <c:v>0</c:v>
                </c:pt>
                <c:pt idx="8">
                  <c:v>1.8346275279460711</c:v>
                </c:pt>
                <c:pt idx="9">
                  <c:v>0.2730608413687175</c:v>
                </c:pt>
                <c:pt idx="10">
                  <c:v>1.65543135079785</c:v>
                </c:pt>
                <c:pt idx="11">
                  <c:v>2.3295503029268709</c:v>
                </c:pt>
                <c:pt idx="12">
                  <c:v>4.360440310606708</c:v>
                </c:pt>
                <c:pt idx="13">
                  <c:v>6.5107944363853587</c:v>
                </c:pt>
                <c:pt idx="14">
                  <c:v>8.763546377677276</c:v>
                </c:pt>
                <c:pt idx="15">
                  <c:v>10.333646215547402</c:v>
                </c:pt>
                <c:pt idx="16">
                  <c:v>11.471399721250393</c:v>
                </c:pt>
                <c:pt idx="17">
                  <c:v>11.371846289501381</c:v>
                </c:pt>
                <c:pt idx="18">
                  <c:v>10.228404016269877</c:v>
                </c:pt>
                <c:pt idx="19">
                  <c:v>8.373865801974004</c:v>
                </c:pt>
                <c:pt idx="20">
                  <c:v>4.8752737719373105</c:v>
                </c:pt>
                <c:pt idx="21">
                  <c:v>3.3421509230025319</c:v>
                </c:pt>
                <c:pt idx="22">
                  <c:v>2.2243081036493448</c:v>
                </c:pt>
                <c:pt idx="23">
                  <c:v>1.5615666865773532</c:v>
                </c:pt>
                <c:pt idx="24">
                  <c:v>1.0751770628893254</c:v>
                </c:pt>
                <c:pt idx="25">
                  <c:v>3.5867679267286747</c:v>
                </c:pt>
                <c:pt idx="26">
                  <c:v>1.1747304946383368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C4-4820-9651-EFBCF3789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MAY181215_13!$D$2</c:f>
              <c:strCache>
                <c:ptCount val="1"/>
                <c:pt idx="0">
                  <c:v>MAY181215_13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MAY181215_13!$B$7:$B$33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4.6534118383252281</c:v>
                </c:pt>
                <c:pt idx="7" formatCode="0.00">
                  <c:v>4.6534118383252281</c:v>
                </c:pt>
                <c:pt idx="8" formatCode="0.00">
                  <c:v>6.4880393662712992</c:v>
                </c:pt>
                <c:pt idx="9" formatCode="0.00">
                  <c:v>6.7611002076400171</c:v>
                </c:pt>
                <c:pt idx="10" formatCode="0.00">
                  <c:v>8.4165315584378675</c:v>
                </c:pt>
                <c:pt idx="11" formatCode="0.00">
                  <c:v>10.746081861364738</c:v>
                </c:pt>
                <c:pt idx="12" formatCode="0.00">
                  <c:v>15.106522171971445</c:v>
                </c:pt>
                <c:pt idx="13" formatCode="0.00">
                  <c:v>21.617316608356802</c:v>
                </c:pt>
                <c:pt idx="14" formatCode="0.00">
                  <c:v>30.380862986034078</c:v>
                </c:pt>
                <c:pt idx="15" formatCode="0.00">
                  <c:v>40.714509201581478</c:v>
                </c:pt>
                <c:pt idx="16" formatCode="0.00">
                  <c:v>52.185908922831871</c:v>
                </c:pt>
                <c:pt idx="17" formatCode="0.00">
                  <c:v>63.557755212333248</c:v>
                </c:pt>
                <c:pt idx="18" formatCode="0.00">
                  <c:v>73.786159228603125</c:v>
                </c:pt>
                <c:pt idx="19" formatCode="0.00">
                  <c:v>82.160025030577131</c:v>
                </c:pt>
                <c:pt idx="20" formatCode="0.00">
                  <c:v>87.035298802514447</c:v>
                </c:pt>
                <c:pt idx="21" formatCode="0.00">
                  <c:v>90.377449725516982</c:v>
                </c:pt>
                <c:pt idx="22" formatCode="0.00">
                  <c:v>92.601757829166331</c:v>
                </c:pt>
                <c:pt idx="23" formatCode="0.00">
                  <c:v>94.163324515743682</c:v>
                </c:pt>
                <c:pt idx="24" formatCode="0.00">
                  <c:v>95.238501578633006</c:v>
                </c:pt>
                <c:pt idx="25" formatCode="0.00">
                  <c:v>98.825269505361675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23-492E-A502-58FFD45A7A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0.11</c:v>
                </c:pt>
                <c:pt idx="11">
                  <c:v>0</c:v>
                </c:pt>
                <c:pt idx="12">
                  <c:v>0.17</c:v>
                </c:pt>
                <c:pt idx="13">
                  <c:v>0.1</c:v>
                </c:pt>
                <c:pt idx="14">
                  <c:v>0.19065594059405941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30-4379-8111-A61CF7C91B15}"/>
            </c:ext>
          </c:extLst>
        </c:ser>
        <c:ser>
          <c:idx val="1"/>
          <c:order val="1"/>
          <c:tx>
            <c:strRef>
              <c:f>MAY181215_13!$I$4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MAY181215_13!$I$7:$I$33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0.96</c:v>
                </c:pt>
                <c:pt idx="10">
                  <c:v>3.62</c:v>
                </c:pt>
                <c:pt idx="11">
                  <c:v>4.45</c:v>
                </c:pt>
                <c:pt idx="12">
                  <c:v>12.19</c:v>
                </c:pt>
                <c:pt idx="13">
                  <c:v>19.940000000000001</c:v>
                </c:pt>
                <c:pt idx="14">
                  <c:v>27.263799504950498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30-4379-8111-A61CF7C91B15}"/>
            </c:ext>
          </c:extLst>
        </c:ser>
        <c:ser>
          <c:idx val="2"/>
          <c:order val="2"/>
          <c:tx>
            <c:strRef>
              <c:f>MAY181215_13!$J$4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MAY181215_13!$J$7:$J$33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0.21</c:v>
                </c:pt>
                <c:pt idx="11">
                  <c:v>1.51</c:v>
                </c:pt>
                <c:pt idx="12">
                  <c:v>0.28999999999999998</c:v>
                </c:pt>
                <c:pt idx="13">
                  <c:v>0.23</c:v>
                </c:pt>
                <c:pt idx="14">
                  <c:v>0.26691831683168321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230-4379-8111-A61CF7C91B15}"/>
            </c:ext>
          </c:extLst>
        </c:ser>
        <c:ser>
          <c:idx val="3"/>
          <c:order val="3"/>
          <c:tx>
            <c:strRef>
              <c:f>MAY181215_13!$K$4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0.41</c:v>
                </c:pt>
                <c:pt idx="11">
                  <c:v>0.74</c:v>
                </c:pt>
                <c:pt idx="12">
                  <c:v>0.35</c:v>
                </c:pt>
                <c:pt idx="13">
                  <c:v>0.21</c:v>
                </c:pt>
                <c:pt idx="14">
                  <c:v>0.26691831683168321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30-4379-8111-A61CF7C91B15}"/>
            </c:ext>
          </c:extLst>
        </c:ser>
        <c:ser>
          <c:idx val="4"/>
          <c:order val="4"/>
          <c:tx>
            <c:strRef>
              <c:f>MAY181215_13!$L$4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3.49</c:v>
                </c:pt>
                <c:pt idx="9">
                  <c:v>0</c:v>
                </c:pt>
                <c:pt idx="10">
                  <c:v>1.34</c:v>
                </c:pt>
                <c:pt idx="11">
                  <c:v>1.4</c:v>
                </c:pt>
                <c:pt idx="12">
                  <c:v>2.12</c:v>
                </c:pt>
                <c:pt idx="13">
                  <c:v>2.2599999999999998</c:v>
                </c:pt>
                <c:pt idx="14">
                  <c:v>2.821707920792079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230-4379-8111-A61CF7C91B15}"/>
            </c:ext>
          </c:extLst>
        </c:ser>
        <c:ser>
          <c:idx val="6"/>
          <c:order val="5"/>
          <c:tx>
            <c:strRef>
              <c:f>MAY181215_13!$N$4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230-4379-8111-A61CF7C91B15}"/>
            </c:ext>
          </c:extLst>
        </c:ser>
        <c:ser>
          <c:idx val="7"/>
          <c:order val="6"/>
          <c:tx>
            <c:strRef>
              <c:f>MAY181215_13!$O$4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230-4379-8111-A61CF7C91B15}"/>
            </c:ext>
          </c:extLst>
        </c:ser>
        <c:ser>
          <c:idx val="5"/>
          <c:order val="7"/>
          <c:tx>
            <c:strRef>
              <c:f>MAY181215_13!$M$4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16.75</c:v>
                </c:pt>
                <c:pt idx="7">
                  <c:v>0</c:v>
                </c:pt>
                <c:pt idx="8">
                  <c:v>3.04</c:v>
                </c:pt>
                <c:pt idx="9">
                  <c:v>0.17</c:v>
                </c:pt>
                <c:pt idx="10">
                  <c:v>7.0000000000000007E-2</c:v>
                </c:pt>
                <c:pt idx="11">
                  <c:v>0.22</c:v>
                </c:pt>
                <c:pt idx="12">
                  <c:v>0.22</c:v>
                </c:pt>
                <c:pt idx="13">
                  <c:v>0.02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230-4379-8111-A61CF7C91B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1.9097222222222223</c:v>
                </c:pt>
                <c:pt idx="11" formatCode="0.00">
                  <c:v>0</c:v>
                </c:pt>
                <c:pt idx="12" formatCode="0.00">
                  <c:v>1.108213820078227</c:v>
                </c:pt>
                <c:pt idx="13" formatCode="0.00">
                  <c:v>0.43936731107205623</c:v>
                </c:pt>
                <c:pt idx="14" formatCode="0.00">
                  <c:v>0.6188118811881187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10-4C6A-8CB5-D80425CDD282}"/>
            </c:ext>
          </c:extLst>
        </c:ser>
        <c:ser>
          <c:idx val="1"/>
          <c:order val="1"/>
          <c:tx>
            <c:strRef>
              <c:f>MAY181215_13!$I$4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MAY181215_13!$V$7:$V$33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84.955752212389385</c:v>
                </c:pt>
                <c:pt idx="10" formatCode="0.00">
                  <c:v>62.847222222222221</c:v>
                </c:pt>
                <c:pt idx="11" formatCode="0.00">
                  <c:v>53.48557692307692</c:v>
                </c:pt>
                <c:pt idx="12" formatCode="0.00">
                  <c:v>79.465449804432865</c:v>
                </c:pt>
                <c:pt idx="13" formatCode="0.00">
                  <c:v>87.609841827768022</c:v>
                </c:pt>
                <c:pt idx="14" formatCode="0.00">
                  <c:v>88.490099009900987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10-4C6A-8CB5-D80425CDD282}"/>
            </c:ext>
          </c:extLst>
        </c:ser>
        <c:ser>
          <c:idx val="2"/>
          <c:order val="2"/>
          <c:tx>
            <c:strRef>
              <c:f>MAY181215_13!$J$4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MAY181215_13!$W$7:$W$33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3.6458333333333335</c:v>
                </c:pt>
                <c:pt idx="11" formatCode="0.00">
                  <c:v>18.14903846153846</c:v>
                </c:pt>
                <c:pt idx="12" formatCode="0.00">
                  <c:v>1.8904823989569752</c:v>
                </c:pt>
                <c:pt idx="13" formatCode="0.00">
                  <c:v>1.0105448154657293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110-4C6A-8CB5-D80425CDD282}"/>
            </c:ext>
          </c:extLst>
        </c:ser>
        <c:ser>
          <c:idx val="3"/>
          <c:order val="3"/>
          <c:tx>
            <c:strRef>
              <c:f>MAY181215_13!$K$4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7.1180555555555562</c:v>
                </c:pt>
                <c:pt idx="11" formatCode="0.00">
                  <c:v>8.8942307692307683</c:v>
                </c:pt>
                <c:pt idx="12" formatCode="0.00">
                  <c:v>2.2816166883963498</c:v>
                </c:pt>
                <c:pt idx="13" formatCode="0.00">
                  <c:v>0.92267135325131799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10-4C6A-8CB5-D80425CDD282}"/>
            </c:ext>
          </c:extLst>
        </c:ser>
        <c:ser>
          <c:idx val="4"/>
          <c:order val="4"/>
          <c:tx>
            <c:strRef>
              <c:f>MAY181215_13!$L$4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53.445635528330776</c:v>
                </c:pt>
                <c:pt idx="9" formatCode="0.00">
                  <c:v>0</c:v>
                </c:pt>
                <c:pt idx="10" formatCode="0.00">
                  <c:v>23.263888888888889</c:v>
                </c:pt>
                <c:pt idx="11" formatCode="0.00">
                  <c:v>16.826923076923077</c:v>
                </c:pt>
                <c:pt idx="12" formatCode="0.00">
                  <c:v>13.820078226857889</c:v>
                </c:pt>
                <c:pt idx="13" formatCode="0.00">
                  <c:v>9.9297012302284688</c:v>
                </c:pt>
                <c:pt idx="14" formatCode="0.00">
                  <c:v>9.1584158415841568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110-4C6A-8CB5-D80425CDD282}"/>
            </c:ext>
          </c:extLst>
        </c:ser>
        <c:ser>
          <c:idx val="6"/>
          <c:order val="5"/>
          <c:tx>
            <c:strRef>
              <c:f>MAY181215_13!$N$4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110-4C6A-8CB5-D80425CDD282}"/>
            </c:ext>
          </c:extLst>
        </c:ser>
        <c:ser>
          <c:idx val="7"/>
          <c:order val="6"/>
          <c:tx>
            <c:strRef>
              <c:f>MAY181215_13!$O$4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110-4C6A-8CB5-D80425CDD282}"/>
            </c:ext>
          </c:extLst>
        </c:ser>
        <c:ser>
          <c:idx val="5"/>
          <c:order val="7"/>
          <c:tx>
            <c:strRef>
              <c:f>MAY181215_13!$M$4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46.554364471669217</c:v>
                </c:pt>
                <c:pt idx="9" formatCode="0.00">
                  <c:v>15.044247787610621</c:v>
                </c:pt>
                <c:pt idx="10" formatCode="0.00">
                  <c:v>1.2152777777777779</c:v>
                </c:pt>
                <c:pt idx="11" formatCode="0.00">
                  <c:v>2.6442307692307692</c:v>
                </c:pt>
                <c:pt idx="12" formatCode="0.00">
                  <c:v>1.4341590612777055</c:v>
                </c:pt>
                <c:pt idx="13" formatCode="0.00">
                  <c:v>8.7873462214411238E-2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110-4C6A-8CB5-D80425CDD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MAY181215_13!$H$4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MAY181215_13!$B$7:$B$33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1.9332161687170477</c:v>
                </c:pt>
                <c:pt idx="11" formatCode="0.00">
                  <c:v>0</c:v>
                </c:pt>
                <c:pt idx="12" formatCode="0.00">
                  <c:v>1.1243386243386242</c:v>
                </c:pt>
                <c:pt idx="13" formatCode="0.00">
                  <c:v>0.43975373790677214</c:v>
                </c:pt>
                <c:pt idx="14" formatCode="0.00">
                  <c:v>0.6188118811881187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2C-46EE-9F91-AF17F6DC9613}"/>
            </c:ext>
          </c:extLst>
        </c:ser>
        <c:ser>
          <c:idx val="1"/>
          <c:order val="1"/>
          <c:tx>
            <c:strRef>
              <c:f>MAY181215_13!$I$4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MAY181215_13!$AG$7:$AG$33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63.620386643233743</c:v>
                </c:pt>
                <c:pt idx="11" formatCode="0.00">
                  <c:v>54.938271604938265</c:v>
                </c:pt>
                <c:pt idx="12" formatCode="0.00">
                  <c:v>80.621693121693113</c:v>
                </c:pt>
                <c:pt idx="13" formatCode="0.00">
                  <c:v>87.686895338610356</c:v>
                </c:pt>
                <c:pt idx="14" formatCode="0.00">
                  <c:v>88.490099009900987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2C-46EE-9F91-AF17F6DC9613}"/>
            </c:ext>
          </c:extLst>
        </c:ser>
        <c:ser>
          <c:idx val="2"/>
          <c:order val="2"/>
          <c:tx>
            <c:strRef>
              <c:f>MAY181215_13!$J$4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MAY181215_13!$AH$7:$AH$33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3.6906854130052733</c:v>
                </c:pt>
                <c:pt idx="11" formatCode="0.00">
                  <c:v>18.641975308641971</c:v>
                </c:pt>
                <c:pt idx="12" formatCode="0.00">
                  <c:v>1.9179894179894175</c:v>
                </c:pt>
                <c:pt idx="13" formatCode="0.00">
                  <c:v>1.0114335971855759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2C-46EE-9F91-AF17F6DC9613}"/>
            </c:ext>
          </c:extLst>
        </c:ser>
        <c:ser>
          <c:idx val="3"/>
          <c:order val="3"/>
          <c:tx>
            <c:strRef>
              <c:f>MAY181215_13!$K$4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MAY181215_13!$AI$7:$AI$33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7.2056239015817241</c:v>
                </c:pt>
                <c:pt idx="11" formatCode="0.00">
                  <c:v>9.1358024691358004</c:v>
                </c:pt>
                <c:pt idx="12" formatCode="0.00">
                  <c:v>2.3148148148148149</c:v>
                </c:pt>
                <c:pt idx="13" formatCode="0.00">
                  <c:v>0.92348284960422133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2C-46EE-9F91-AF17F6DC9613}"/>
            </c:ext>
          </c:extLst>
        </c:ser>
        <c:ser>
          <c:idx val="4"/>
          <c:order val="4"/>
          <c:tx>
            <c:strRef>
              <c:f>MAY181215_13!$L$4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MAY181215_13!$AJ$7:$AJ$33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0</c:v>
                </c:pt>
                <c:pt idx="10" formatCode="0.00">
                  <c:v>23.550087873462218</c:v>
                </c:pt>
                <c:pt idx="11" formatCode="0.00">
                  <c:v>17.283950617283949</c:v>
                </c:pt>
                <c:pt idx="12" formatCode="0.00">
                  <c:v>14.02116402116402</c:v>
                </c:pt>
                <c:pt idx="13" formatCode="0.00">
                  <c:v>9.9384344766930486</c:v>
                </c:pt>
                <c:pt idx="14" formatCode="0.00">
                  <c:v>9.1584158415841568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2C-46EE-9F91-AF17F6DC9613}"/>
            </c:ext>
          </c:extLst>
        </c:ser>
        <c:ser>
          <c:idx val="6"/>
          <c:order val="5"/>
          <c:tx>
            <c:strRef>
              <c:f>MAY181215_13!$N$4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MAY181215_13!$AL$7:$AL$33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12C-46EE-9F91-AF17F6DC9613}"/>
            </c:ext>
          </c:extLst>
        </c:ser>
        <c:ser>
          <c:idx val="7"/>
          <c:order val="6"/>
          <c:tx>
            <c:strRef>
              <c:f>MAY181215_13!$O$4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MAY181215_13!$AM$7:$AM$33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12C-46EE-9F91-AF17F6DC96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MAY181215_13!$H$4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MAY181215_13!$AE$15:$AE$21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1.9332161687170477</c:v>
                </c:pt>
                <c:pt idx="3">
                  <c:v>0</c:v>
                </c:pt>
                <c:pt idx="4">
                  <c:v>1.1243386243386242</c:v>
                </c:pt>
                <c:pt idx="5">
                  <c:v>0.43975373790677214</c:v>
                </c:pt>
                <c:pt idx="6">
                  <c:v>0.6188118811881187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7C-434B-81B4-508ED53F85D6}"/>
            </c:ext>
          </c:extLst>
        </c:ser>
        <c:ser>
          <c:idx val="1"/>
          <c:order val="1"/>
          <c:tx>
            <c:strRef>
              <c:f>MAY181215_13!$I$4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MAY181215_13!$AE$15:$AE$21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MAY181215_13!$AG$15:$AG$21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63.620386643233743</c:v>
                </c:pt>
                <c:pt idx="3">
                  <c:v>54.938271604938265</c:v>
                </c:pt>
                <c:pt idx="4">
                  <c:v>80.621693121693113</c:v>
                </c:pt>
                <c:pt idx="5">
                  <c:v>87.686895338610356</c:v>
                </c:pt>
                <c:pt idx="6">
                  <c:v>88.490099009900987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7C-434B-81B4-508ED53F85D6}"/>
            </c:ext>
          </c:extLst>
        </c:ser>
        <c:ser>
          <c:idx val="2"/>
          <c:order val="2"/>
          <c:tx>
            <c:strRef>
              <c:f>MAY181215_13!$J$4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MAY181215_13!$AE$15:$AE$21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3.6906854130052733</c:v>
                </c:pt>
                <c:pt idx="3">
                  <c:v>18.641975308641971</c:v>
                </c:pt>
                <c:pt idx="4">
                  <c:v>1.9179894179894175</c:v>
                </c:pt>
                <c:pt idx="5">
                  <c:v>1.0114335971855759</c:v>
                </c:pt>
                <c:pt idx="6">
                  <c:v>0.86633663366336633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7C-434B-81B4-508ED53F85D6}"/>
            </c:ext>
          </c:extLst>
        </c:ser>
        <c:ser>
          <c:idx val="3"/>
          <c:order val="3"/>
          <c:tx>
            <c:strRef>
              <c:f>MAY181215_13!$K$4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MAY181215_13!$AE$15:$AE$21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7.2056239015817241</c:v>
                </c:pt>
                <c:pt idx="3">
                  <c:v>9.1358024691358004</c:v>
                </c:pt>
                <c:pt idx="4">
                  <c:v>2.3148148148148149</c:v>
                </c:pt>
                <c:pt idx="5">
                  <c:v>0.92348284960422133</c:v>
                </c:pt>
                <c:pt idx="6">
                  <c:v>0.86633663366336633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7C-434B-81B4-508ED53F85D6}"/>
            </c:ext>
          </c:extLst>
        </c:ser>
        <c:ser>
          <c:idx val="4"/>
          <c:order val="4"/>
          <c:tx>
            <c:strRef>
              <c:f>MAY181215_13!$L$4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MAY181215_13!$AE$15:$AE$21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MAY181215_13!$AJ$15:$AJ$21</c:f>
              <c:numCache>
                <c:formatCode>0.00</c:formatCode>
                <c:ptCount val="7"/>
                <c:pt idx="0">
                  <c:v>100</c:v>
                </c:pt>
                <c:pt idx="1">
                  <c:v>0</c:v>
                </c:pt>
                <c:pt idx="2">
                  <c:v>23.550087873462218</c:v>
                </c:pt>
                <c:pt idx="3">
                  <c:v>17.283950617283949</c:v>
                </c:pt>
                <c:pt idx="4">
                  <c:v>14.02116402116402</c:v>
                </c:pt>
                <c:pt idx="5">
                  <c:v>9.9384344766930486</c:v>
                </c:pt>
                <c:pt idx="6">
                  <c:v>9.1584158415841568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7C-434B-81B4-508ED53F85D6}"/>
            </c:ext>
          </c:extLst>
        </c:ser>
        <c:ser>
          <c:idx val="6"/>
          <c:order val="5"/>
          <c:tx>
            <c:strRef>
              <c:f>MAY181215_13!$N$4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MAY181215_13!$AE$15:$AE$21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97C-434B-81B4-508ED53F85D6}"/>
            </c:ext>
          </c:extLst>
        </c:ser>
        <c:ser>
          <c:idx val="7"/>
          <c:order val="6"/>
          <c:tx>
            <c:strRef>
              <c:f>MAY181215_13!$O$4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MAY181215_13!$AE$15:$AE$21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7C-434B-81B4-508ED53F85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'MAY181215_13 aggr'!$D$2</c:f>
              <c:strCache>
                <c:ptCount val="1"/>
                <c:pt idx="0">
                  <c:v>MAY181215_13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'MAY181215_13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'MAY181215_13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0.96993486361179859</c:v>
                </c:pt>
                <c:pt idx="9">
                  <c:v>0.22470631737634045</c:v>
                </c:pt>
                <c:pt idx="10">
                  <c:v>1.6355206644480476</c:v>
                </c:pt>
                <c:pt idx="11">
                  <c:v>2.266973860113207</c:v>
                </c:pt>
                <c:pt idx="12">
                  <c:v>4.2978638677930432</c:v>
                </c:pt>
                <c:pt idx="13">
                  <c:v>6.5051056688568432</c:v>
                </c:pt>
                <c:pt idx="14">
                  <c:v>8.763546377677276</c:v>
                </c:pt>
                <c:pt idx="15">
                  <c:v>10.333646215547402</c:v>
                </c:pt>
                <c:pt idx="16">
                  <c:v>11.471399721250393</c:v>
                </c:pt>
                <c:pt idx="17">
                  <c:v>11.371846289501381</c:v>
                </c:pt>
                <c:pt idx="18">
                  <c:v>10.228404016269877</c:v>
                </c:pt>
                <c:pt idx="19">
                  <c:v>8.373865801974004</c:v>
                </c:pt>
                <c:pt idx="20">
                  <c:v>4.8752737719373105</c:v>
                </c:pt>
                <c:pt idx="21">
                  <c:v>3.3421509230025319</c:v>
                </c:pt>
                <c:pt idx="22">
                  <c:v>2.2243081036493448</c:v>
                </c:pt>
                <c:pt idx="23">
                  <c:v>1.5615666865773532</c:v>
                </c:pt>
                <c:pt idx="24">
                  <c:v>1.0751770628893254</c:v>
                </c:pt>
                <c:pt idx="25">
                  <c:v>3.5867679267286747</c:v>
                </c:pt>
                <c:pt idx="26">
                  <c:v>1.1747304946383368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4E-4968-8A10-1896EC22B4A9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'MAY181215_13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4.7643428051312693</c:v>
                </c:pt>
                <c:pt idx="7">
                  <c:v>0</c:v>
                </c:pt>
                <c:pt idx="8">
                  <c:v>0.86469266433427217</c:v>
                </c:pt>
                <c:pt idx="9">
                  <c:v>4.8354523992377059E-2</c:v>
                </c:pt>
                <c:pt idx="10">
                  <c:v>1.9910686349802323E-2</c:v>
                </c:pt>
                <c:pt idx="11">
                  <c:v>6.2576442813664437E-2</c:v>
                </c:pt>
                <c:pt idx="12">
                  <c:v>6.2576442813664437E-2</c:v>
                </c:pt>
                <c:pt idx="13">
                  <c:v>5.6887675285149488E-3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4E-4968-8A10-1896EC22B4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'MAY181215_13 aggr'!$D$2</c:f>
              <c:strCache>
                <c:ptCount val="1"/>
                <c:pt idx="0">
                  <c:v>MAY181215_13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'MAY181215_13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'MAY181215_13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0.96993486361179859</c:v>
                </c:pt>
                <c:pt idx="9" formatCode="0.00">
                  <c:v>1.194641180988139</c:v>
                </c:pt>
                <c:pt idx="10" formatCode="0.00">
                  <c:v>2.8301618454361863</c:v>
                </c:pt>
                <c:pt idx="11" formatCode="0.00">
                  <c:v>5.0971357055493929</c:v>
                </c:pt>
                <c:pt idx="12" formatCode="0.00">
                  <c:v>9.3949995733424352</c:v>
                </c:pt>
                <c:pt idx="13" formatCode="0.00">
                  <c:v>15.900105242199277</c:v>
                </c:pt>
                <c:pt idx="14" formatCode="0.00">
                  <c:v>24.663651619876553</c:v>
                </c:pt>
                <c:pt idx="15" formatCode="0.00">
                  <c:v>34.997297835423957</c:v>
                </c:pt>
                <c:pt idx="16" formatCode="0.00">
                  <c:v>46.46869755667435</c:v>
                </c:pt>
                <c:pt idx="17" formatCode="0.00">
                  <c:v>57.840543846175734</c:v>
                </c:pt>
                <c:pt idx="18" formatCode="0.00">
                  <c:v>68.068947862445611</c:v>
                </c:pt>
                <c:pt idx="19" formatCode="0.00">
                  <c:v>76.442813664419617</c:v>
                </c:pt>
                <c:pt idx="20" formatCode="0.00">
                  <c:v>81.318087436356933</c:v>
                </c:pt>
                <c:pt idx="21" formatCode="0.00">
                  <c:v>84.660238359359468</c:v>
                </c:pt>
                <c:pt idx="22" formatCode="0.00">
                  <c:v>86.884546463008817</c:v>
                </c:pt>
                <c:pt idx="23" formatCode="0.00">
                  <c:v>88.446113149586168</c:v>
                </c:pt>
                <c:pt idx="24" formatCode="0.00">
                  <c:v>89.521290212475492</c:v>
                </c:pt>
                <c:pt idx="25" formatCode="0.00">
                  <c:v>93.108058139204161</c:v>
                </c:pt>
                <c:pt idx="26" formatCode="0.00">
                  <c:v>94.2827886338425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6E-41B8-ADAA-98277D882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'MAY181215_13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'MAY181215_13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'MAY181215_13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0.11</c:v>
                </c:pt>
                <c:pt idx="11">
                  <c:v>0</c:v>
                </c:pt>
                <c:pt idx="12">
                  <c:v>0.17</c:v>
                </c:pt>
                <c:pt idx="13">
                  <c:v>0.1</c:v>
                </c:pt>
                <c:pt idx="14">
                  <c:v>0.19065594059405941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4E-4C78-BF91-B01FDF9E5701}"/>
            </c:ext>
          </c:extLst>
        </c:ser>
        <c:ser>
          <c:idx val="1"/>
          <c:order val="1"/>
          <c:tx>
            <c:strRef>
              <c:f>'MAY181215_13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0.96</c:v>
                </c:pt>
                <c:pt idx="10">
                  <c:v>3.62</c:v>
                </c:pt>
                <c:pt idx="11">
                  <c:v>4.45</c:v>
                </c:pt>
                <c:pt idx="12">
                  <c:v>12.19</c:v>
                </c:pt>
                <c:pt idx="13">
                  <c:v>19.940000000000001</c:v>
                </c:pt>
                <c:pt idx="14">
                  <c:v>27.263799504950498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4E-4C78-BF91-B01FDF9E5701}"/>
            </c:ext>
          </c:extLst>
        </c:ser>
        <c:ser>
          <c:idx val="2"/>
          <c:order val="2"/>
          <c:tx>
            <c:strRef>
              <c:f>'MAY181215_13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0.21</c:v>
                </c:pt>
                <c:pt idx="11">
                  <c:v>1.51</c:v>
                </c:pt>
                <c:pt idx="12">
                  <c:v>0.28999999999999998</c:v>
                </c:pt>
                <c:pt idx="13">
                  <c:v>0.23</c:v>
                </c:pt>
                <c:pt idx="14">
                  <c:v>0.26691831683168321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4E-4C78-BF91-B01FDF9E5701}"/>
            </c:ext>
          </c:extLst>
        </c:ser>
        <c:ser>
          <c:idx val="3"/>
          <c:order val="3"/>
          <c:tx>
            <c:strRef>
              <c:f>'MAY181215_13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0.41</c:v>
                </c:pt>
                <c:pt idx="11">
                  <c:v>0.74</c:v>
                </c:pt>
                <c:pt idx="12">
                  <c:v>0.35</c:v>
                </c:pt>
                <c:pt idx="13">
                  <c:v>0.21</c:v>
                </c:pt>
                <c:pt idx="14">
                  <c:v>0.26691831683168321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94E-4C78-BF91-B01FDF9E5701}"/>
            </c:ext>
          </c:extLst>
        </c:ser>
        <c:ser>
          <c:idx val="4"/>
          <c:order val="4"/>
          <c:tx>
            <c:strRef>
              <c:f>'MAY181215_13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3.49</c:v>
                </c:pt>
                <c:pt idx="9">
                  <c:v>0</c:v>
                </c:pt>
                <c:pt idx="10">
                  <c:v>1.34</c:v>
                </c:pt>
                <c:pt idx="11">
                  <c:v>1.4</c:v>
                </c:pt>
                <c:pt idx="12">
                  <c:v>2.12</c:v>
                </c:pt>
                <c:pt idx="13">
                  <c:v>2.2599999999999998</c:v>
                </c:pt>
                <c:pt idx="14">
                  <c:v>2.821707920792079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94E-4C78-BF91-B01FDF9E5701}"/>
            </c:ext>
          </c:extLst>
        </c:ser>
        <c:ser>
          <c:idx val="6"/>
          <c:order val="5"/>
          <c:tx>
            <c:strRef>
              <c:f>'MAY181215_13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94E-4C78-BF91-B01FDF9E5701}"/>
            </c:ext>
          </c:extLst>
        </c:ser>
        <c:ser>
          <c:idx val="7"/>
          <c:order val="6"/>
          <c:tx>
            <c:strRef>
              <c:f>'MAY181215_13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94E-4C78-BF91-B01FDF9E5701}"/>
            </c:ext>
          </c:extLst>
        </c:ser>
        <c:ser>
          <c:idx val="5"/>
          <c:order val="7"/>
          <c:tx>
            <c:strRef>
              <c:f>'MAY181215_13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16.75</c:v>
                </c:pt>
                <c:pt idx="7">
                  <c:v>0</c:v>
                </c:pt>
                <c:pt idx="8">
                  <c:v>3.04</c:v>
                </c:pt>
                <c:pt idx="9">
                  <c:v>0.17</c:v>
                </c:pt>
                <c:pt idx="10">
                  <c:v>7.0000000000000007E-2</c:v>
                </c:pt>
                <c:pt idx="11">
                  <c:v>0.22</c:v>
                </c:pt>
                <c:pt idx="12">
                  <c:v>0.22</c:v>
                </c:pt>
                <c:pt idx="13">
                  <c:v>0.02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94E-4C78-BF91-B01FDF9E57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'MAY181215_13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'MAY181215_13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'MAY181215_13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1.9097222222222223</c:v>
                </c:pt>
                <c:pt idx="11" formatCode="0.00">
                  <c:v>0</c:v>
                </c:pt>
                <c:pt idx="12" formatCode="0.00">
                  <c:v>1.108213820078227</c:v>
                </c:pt>
                <c:pt idx="13" formatCode="0.00">
                  <c:v>0.43936731107205623</c:v>
                </c:pt>
                <c:pt idx="14" formatCode="0.00">
                  <c:v>0.6188118811881187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6F-49D8-8209-32940EF962B5}"/>
            </c:ext>
          </c:extLst>
        </c:ser>
        <c:ser>
          <c:idx val="1"/>
          <c:order val="1"/>
          <c:tx>
            <c:strRef>
              <c:f>'MAY181215_13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84.955752212389385</c:v>
                </c:pt>
                <c:pt idx="10" formatCode="0.00">
                  <c:v>62.847222222222221</c:v>
                </c:pt>
                <c:pt idx="11" formatCode="0.00">
                  <c:v>53.48557692307692</c:v>
                </c:pt>
                <c:pt idx="12" formatCode="0.00">
                  <c:v>79.465449804432865</c:v>
                </c:pt>
                <c:pt idx="13" formatCode="0.00">
                  <c:v>87.609841827768022</c:v>
                </c:pt>
                <c:pt idx="14" formatCode="0.00">
                  <c:v>88.490099009900987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6F-49D8-8209-32940EF962B5}"/>
            </c:ext>
          </c:extLst>
        </c:ser>
        <c:ser>
          <c:idx val="2"/>
          <c:order val="2"/>
          <c:tx>
            <c:strRef>
              <c:f>'MAY181215_13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3.6458333333333335</c:v>
                </c:pt>
                <c:pt idx="11" formatCode="0.00">
                  <c:v>18.14903846153846</c:v>
                </c:pt>
                <c:pt idx="12" formatCode="0.00">
                  <c:v>1.8904823989569752</c:v>
                </c:pt>
                <c:pt idx="13" formatCode="0.00">
                  <c:v>1.0105448154657293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6F-49D8-8209-32940EF962B5}"/>
            </c:ext>
          </c:extLst>
        </c:ser>
        <c:ser>
          <c:idx val="3"/>
          <c:order val="3"/>
          <c:tx>
            <c:strRef>
              <c:f>'MAY181215_13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7.1180555555555562</c:v>
                </c:pt>
                <c:pt idx="11" formatCode="0.00">
                  <c:v>8.8942307692307683</c:v>
                </c:pt>
                <c:pt idx="12" formatCode="0.00">
                  <c:v>2.2816166883963498</c:v>
                </c:pt>
                <c:pt idx="13" formatCode="0.00">
                  <c:v>0.92267135325131799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C6F-49D8-8209-32940EF962B5}"/>
            </c:ext>
          </c:extLst>
        </c:ser>
        <c:ser>
          <c:idx val="4"/>
          <c:order val="4"/>
          <c:tx>
            <c:strRef>
              <c:f>'MAY181215_13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53.445635528330776</c:v>
                </c:pt>
                <c:pt idx="9" formatCode="0.00">
                  <c:v>0</c:v>
                </c:pt>
                <c:pt idx="10" formatCode="0.00">
                  <c:v>23.263888888888889</c:v>
                </c:pt>
                <c:pt idx="11" formatCode="0.00">
                  <c:v>16.826923076923077</c:v>
                </c:pt>
                <c:pt idx="12" formatCode="0.00">
                  <c:v>13.820078226857889</c:v>
                </c:pt>
                <c:pt idx="13" formatCode="0.00">
                  <c:v>9.9297012302284688</c:v>
                </c:pt>
                <c:pt idx="14" formatCode="0.00">
                  <c:v>9.1584158415841568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6F-49D8-8209-32940EF962B5}"/>
            </c:ext>
          </c:extLst>
        </c:ser>
        <c:ser>
          <c:idx val="6"/>
          <c:order val="5"/>
          <c:tx>
            <c:strRef>
              <c:f>'MAY181215_13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C6F-49D8-8209-32940EF962B5}"/>
            </c:ext>
          </c:extLst>
        </c:ser>
        <c:ser>
          <c:idx val="7"/>
          <c:order val="6"/>
          <c:tx>
            <c:strRef>
              <c:f>'MAY181215_13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C6F-49D8-8209-32940EF962B5}"/>
            </c:ext>
          </c:extLst>
        </c:ser>
        <c:ser>
          <c:idx val="5"/>
          <c:order val="7"/>
          <c:tx>
            <c:strRef>
              <c:f>'MAY181215_13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'MAY181215_13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46.554364471669217</c:v>
                </c:pt>
                <c:pt idx="9" formatCode="0.00">
                  <c:v>15.044247787610621</c:v>
                </c:pt>
                <c:pt idx="10" formatCode="0.00">
                  <c:v>1.2152777777777779</c:v>
                </c:pt>
                <c:pt idx="11" formatCode="0.00">
                  <c:v>2.6442307692307692</c:v>
                </c:pt>
                <c:pt idx="12" formatCode="0.00">
                  <c:v>1.4341590612777055</c:v>
                </c:pt>
                <c:pt idx="13" formatCode="0.00">
                  <c:v>8.7873462214411238E-2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C6F-49D8-8209-32940EF962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'MAY181215_13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'MAY181215_13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'MAY181215_13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1.9332161687170477</c:v>
                </c:pt>
                <c:pt idx="11" formatCode="0.00">
                  <c:v>0</c:v>
                </c:pt>
                <c:pt idx="12" formatCode="0.00">
                  <c:v>1.1243386243386242</c:v>
                </c:pt>
                <c:pt idx="13" formatCode="0.00">
                  <c:v>0.43975373790677214</c:v>
                </c:pt>
                <c:pt idx="14" formatCode="0.00">
                  <c:v>0.6188118811881187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48-4B38-9D7B-BEB6642F59B1}"/>
            </c:ext>
          </c:extLst>
        </c:ser>
        <c:ser>
          <c:idx val="1"/>
          <c:order val="1"/>
          <c:tx>
            <c:strRef>
              <c:f>'MAY181215_13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'MAY181215_13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63.620386643233743</c:v>
                </c:pt>
                <c:pt idx="11" formatCode="0.00">
                  <c:v>54.938271604938265</c:v>
                </c:pt>
                <c:pt idx="12" formatCode="0.00">
                  <c:v>80.621693121693113</c:v>
                </c:pt>
                <c:pt idx="13" formatCode="0.00">
                  <c:v>87.686895338610356</c:v>
                </c:pt>
                <c:pt idx="14" formatCode="0.00">
                  <c:v>88.490099009900987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48-4B38-9D7B-BEB6642F59B1}"/>
            </c:ext>
          </c:extLst>
        </c:ser>
        <c:ser>
          <c:idx val="2"/>
          <c:order val="2"/>
          <c:tx>
            <c:strRef>
              <c:f>'MAY181215_13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'MAY181215_13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3.6906854130052733</c:v>
                </c:pt>
                <c:pt idx="11" formatCode="0.00">
                  <c:v>18.641975308641971</c:v>
                </c:pt>
                <c:pt idx="12" formatCode="0.00">
                  <c:v>1.9179894179894175</c:v>
                </c:pt>
                <c:pt idx="13" formatCode="0.00">
                  <c:v>1.0114335971855759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48-4B38-9D7B-BEB6642F59B1}"/>
            </c:ext>
          </c:extLst>
        </c:ser>
        <c:ser>
          <c:idx val="3"/>
          <c:order val="3"/>
          <c:tx>
            <c:strRef>
              <c:f>'MAY181215_13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'MAY181215_13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7.2056239015817241</c:v>
                </c:pt>
                <c:pt idx="11" formatCode="0.00">
                  <c:v>9.1358024691358004</c:v>
                </c:pt>
                <c:pt idx="12" formatCode="0.00">
                  <c:v>2.3148148148148149</c:v>
                </c:pt>
                <c:pt idx="13" formatCode="0.00">
                  <c:v>0.92348284960422133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D48-4B38-9D7B-BEB6642F59B1}"/>
            </c:ext>
          </c:extLst>
        </c:ser>
        <c:ser>
          <c:idx val="4"/>
          <c:order val="4"/>
          <c:tx>
            <c:strRef>
              <c:f>'MAY181215_13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'MAY181215_13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0</c:v>
                </c:pt>
                <c:pt idx="10" formatCode="0.00">
                  <c:v>23.550087873462218</c:v>
                </c:pt>
                <c:pt idx="11" formatCode="0.00">
                  <c:v>17.283950617283949</c:v>
                </c:pt>
                <c:pt idx="12" formatCode="0.00">
                  <c:v>14.02116402116402</c:v>
                </c:pt>
                <c:pt idx="13" formatCode="0.00">
                  <c:v>9.9384344766930486</c:v>
                </c:pt>
                <c:pt idx="14" formatCode="0.00">
                  <c:v>9.1584158415841568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D48-4B38-9D7B-BEB6642F59B1}"/>
            </c:ext>
          </c:extLst>
        </c:ser>
        <c:ser>
          <c:idx val="6"/>
          <c:order val="5"/>
          <c:tx>
            <c:strRef>
              <c:f>'MAY181215_13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'MAY181215_13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D48-4B38-9D7B-BEB6642F59B1}"/>
            </c:ext>
          </c:extLst>
        </c:ser>
        <c:ser>
          <c:idx val="7"/>
          <c:order val="6"/>
          <c:tx>
            <c:strRef>
              <c:f>'MAY181215_13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'MAY181215_13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D48-4B38-9D7B-BEB6642F59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'MAY181215_13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'MAY181215_13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'MAY181215_13 aggr'!$AF$15:$AF$21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1.9332161687170477</c:v>
                </c:pt>
                <c:pt idx="3">
                  <c:v>0</c:v>
                </c:pt>
                <c:pt idx="4">
                  <c:v>1.1243386243386242</c:v>
                </c:pt>
                <c:pt idx="5">
                  <c:v>0.43975373790677214</c:v>
                </c:pt>
                <c:pt idx="6">
                  <c:v>0.6188118811881187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3F-4CDF-B2D8-4A0B5DADFE46}"/>
            </c:ext>
          </c:extLst>
        </c:ser>
        <c:ser>
          <c:idx val="1"/>
          <c:order val="1"/>
          <c:tx>
            <c:strRef>
              <c:f>'MAY181215_13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'MAY181215_13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'MAY181215_13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63.620386643233743</c:v>
                </c:pt>
                <c:pt idx="3">
                  <c:v>54.938271604938265</c:v>
                </c:pt>
                <c:pt idx="4">
                  <c:v>80.621693121693113</c:v>
                </c:pt>
                <c:pt idx="5">
                  <c:v>87.686895338610356</c:v>
                </c:pt>
                <c:pt idx="6">
                  <c:v>88.490099009900987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3F-4CDF-B2D8-4A0B5DADFE46}"/>
            </c:ext>
          </c:extLst>
        </c:ser>
        <c:ser>
          <c:idx val="2"/>
          <c:order val="2"/>
          <c:tx>
            <c:strRef>
              <c:f>'MAY181215_13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'MAY181215_13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'MAY181215_13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3.6906854130052733</c:v>
                </c:pt>
                <c:pt idx="3">
                  <c:v>18.641975308641971</c:v>
                </c:pt>
                <c:pt idx="4">
                  <c:v>1.9179894179894175</c:v>
                </c:pt>
                <c:pt idx="5">
                  <c:v>1.0114335971855759</c:v>
                </c:pt>
                <c:pt idx="6">
                  <c:v>0.86633663366336633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3F-4CDF-B2D8-4A0B5DADFE46}"/>
            </c:ext>
          </c:extLst>
        </c:ser>
        <c:ser>
          <c:idx val="3"/>
          <c:order val="3"/>
          <c:tx>
            <c:strRef>
              <c:f>'MAY181215_13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'MAY181215_13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'MAY181215_13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7.2056239015817241</c:v>
                </c:pt>
                <c:pt idx="3">
                  <c:v>9.1358024691358004</c:v>
                </c:pt>
                <c:pt idx="4">
                  <c:v>2.3148148148148149</c:v>
                </c:pt>
                <c:pt idx="5">
                  <c:v>0.92348284960422133</c:v>
                </c:pt>
                <c:pt idx="6">
                  <c:v>0.86633663366336633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53F-4CDF-B2D8-4A0B5DADFE46}"/>
            </c:ext>
          </c:extLst>
        </c:ser>
        <c:ser>
          <c:idx val="4"/>
          <c:order val="4"/>
          <c:tx>
            <c:strRef>
              <c:f>'MAY181215_13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'MAY181215_13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'MAY181215_13 aggr'!$AJ$15:$AJ$21</c:f>
              <c:numCache>
                <c:formatCode>0.00</c:formatCode>
                <c:ptCount val="7"/>
                <c:pt idx="0">
                  <c:v>100</c:v>
                </c:pt>
                <c:pt idx="1">
                  <c:v>0</c:v>
                </c:pt>
                <c:pt idx="2">
                  <c:v>23.550087873462218</c:v>
                </c:pt>
                <c:pt idx="3">
                  <c:v>17.283950617283949</c:v>
                </c:pt>
                <c:pt idx="4">
                  <c:v>14.02116402116402</c:v>
                </c:pt>
                <c:pt idx="5">
                  <c:v>9.9384344766930486</c:v>
                </c:pt>
                <c:pt idx="6">
                  <c:v>9.1584158415841568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53F-4CDF-B2D8-4A0B5DADFE46}"/>
            </c:ext>
          </c:extLst>
        </c:ser>
        <c:ser>
          <c:idx val="6"/>
          <c:order val="5"/>
          <c:tx>
            <c:strRef>
              <c:f>'MAY181215_13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'MAY181215_13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'MAY181215_13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53F-4CDF-B2D8-4A0B5DADFE46}"/>
            </c:ext>
          </c:extLst>
        </c:ser>
        <c:ser>
          <c:idx val="7"/>
          <c:order val="6"/>
          <c:tx>
            <c:strRef>
              <c:f>'MAY181215_13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'MAY181215_13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'MAY181215_13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53F-4CDF-B2D8-4A0B5DADFE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MAY181215_13_no_aggr!$D$2</c:f>
              <c:strCache>
                <c:ptCount val="1"/>
                <c:pt idx="0">
                  <c:v>MAY181215_13_no_aggr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MAY181215_13_no_aggr!$B$7:$B$33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1.0287507165052647</c:v>
                </c:pt>
                <c:pt idx="9">
                  <c:v>0.23833227743083837</c:v>
                </c:pt>
                <c:pt idx="10">
                  <c:v>1.7346969559839505</c:v>
                </c:pt>
                <c:pt idx="11">
                  <c:v>2.404440824207319</c:v>
                </c:pt>
                <c:pt idx="12">
                  <c:v>4.5584819138986941</c:v>
                </c:pt>
                <c:pt idx="13">
                  <c:v>6.8995685884092079</c:v>
                </c:pt>
                <c:pt idx="14">
                  <c:v>9.2949588198026962</c:v>
                </c:pt>
                <c:pt idx="15">
                  <c:v>10.96026789754729</c:v>
                </c:pt>
                <c:pt idx="16">
                  <c:v>12.167013606057864</c:v>
                </c:pt>
                <c:pt idx="17">
                  <c:v>12.061423356563189</c:v>
                </c:pt>
                <c:pt idx="18">
                  <c:v>10.848643919510062</c:v>
                </c:pt>
                <c:pt idx="19">
                  <c:v>8.8816484146378265</c:v>
                </c:pt>
                <c:pt idx="20">
                  <c:v>5.1709053609678106</c:v>
                </c:pt>
                <c:pt idx="21">
                  <c:v>3.5448155187498118</c:v>
                </c:pt>
                <c:pt idx="22">
                  <c:v>2.3591878601381726</c:v>
                </c:pt>
                <c:pt idx="23">
                  <c:v>1.6562584849307633</c:v>
                </c:pt>
                <c:pt idx="24">
                  <c:v>1.1403746945424924</c:v>
                </c:pt>
                <c:pt idx="25">
                  <c:v>3.8042658460795851</c:v>
                </c:pt>
                <c:pt idx="26">
                  <c:v>1.2459649440371678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13-42EF-8D1A-4B8CF60B8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MAY181215_13_no_aggr!$D$2</c:f>
              <c:strCache>
                <c:ptCount val="1"/>
                <c:pt idx="0">
                  <c:v>MAY181215_13_no_aggr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MAY181215_13_no_aggr!$B$7:$B$33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1.0287507165052647</c:v>
                </c:pt>
                <c:pt idx="9" formatCode="0.00">
                  <c:v>1.267082993936103</c:v>
                </c:pt>
                <c:pt idx="10" formatCode="0.00">
                  <c:v>3.0017799499200537</c:v>
                </c:pt>
                <c:pt idx="11" formatCode="0.00">
                  <c:v>5.4062207741273731</c:v>
                </c:pt>
                <c:pt idx="12" formatCode="0.00">
                  <c:v>9.9647026880260672</c:v>
                </c:pt>
                <c:pt idx="13" formatCode="0.00">
                  <c:v>16.864271276435275</c:v>
                </c:pt>
                <c:pt idx="14" formatCode="0.00">
                  <c:v>26.15923009623797</c:v>
                </c:pt>
                <c:pt idx="15" formatCode="0.00">
                  <c:v>37.119497993785259</c:v>
                </c:pt>
                <c:pt idx="16" formatCode="0.00">
                  <c:v>49.286511599843124</c:v>
                </c:pt>
                <c:pt idx="17" formatCode="0.00">
                  <c:v>61.347934956406313</c:v>
                </c:pt>
                <c:pt idx="18" formatCode="0.00">
                  <c:v>72.196578875916373</c:v>
                </c:pt>
                <c:pt idx="19" formatCode="0.00">
                  <c:v>81.078227290554196</c:v>
                </c:pt>
                <c:pt idx="20" formatCode="0.00">
                  <c:v>86.249132651522004</c:v>
                </c:pt>
                <c:pt idx="21" formatCode="0.00">
                  <c:v>89.793948170271818</c:v>
                </c:pt>
                <c:pt idx="22" formatCode="0.00">
                  <c:v>92.153136030409996</c:v>
                </c:pt>
                <c:pt idx="23" formatCode="0.00">
                  <c:v>93.809394515340756</c:v>
                </c:pt>
                <c:pt idx="24" formatCode="0.00">
                  <c:v>94.949769209883243</c:v>
                </c:pt>
                <c:pt idx="25" formatCode="0.00">
                  <c:v>98.754035055962831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DC-4E3B-A911-2B641363BA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MAY181215_13_no_aggr!$H$4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0.11</c:v>
                </c:pt>
                <c:pt idx="11">
                  <c:v>0</c:v>
                </c:pt>
                <c:pt idx="12">
                  <c:v>0.17</c:v>
                </c:pt>
                <c:pt idx="13">
                  <c:v>0.1</c:v>
                </c:pt>
                <c:pt idx="14">
                  <c:v>0.19065594059405941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53-4EDC-B803-674F4E79D29E}"/>
            </c:ext>
          </c:extLst>
        </c:ser>
        <c:ser>
          <c:idx val="1"/>
          <c:order val="1"/>
          <c:tx>
            <c:strRef>
              <c:f>MAY181215_13_no_aggr!$I$4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0.96</c:v>
                </c:pt>
                <c:pt idx="10">
                  <c:v>3.62</c:v>
                </c:pt>
                <c:pt idx="11">
                  <c:v>4.45</c:v>
                </c:pt>
                <c:pt idx="12">
                  <c:v>12.19</c:v>
                </c:pt>
                <c:pt idx="13">
                  <c:v>19.940000000000001</c:v>
                </c:pt>
                <c:pt idx="14">
                  <c:v>27.263799504950498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553-4EDC-B803-674F4E79D29E}"/>
            </c:ext>
          </c:extLst>
        </c:ser>
        <c:ser>
          <c:idx val="2"/>
          <c:order val="2"/>
          <c:tx>
            <c:strRef>
              <c:f>MAY181215_13_no_aggr!$J$4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0.21</c:v>
                </c:pt>
                <c:pt idx="11">
                  <c:v>1.51</c:v>
                </c:pt>
                <c:pt idx="12">
                  <c:v>0.28999999999999998</c:v>
                </c:pt>
                <c:pt idx="13">
                  <c:v>0.23</c:v>
                </c:pt>
                <c:pt idx="14">
                  <c:v>0.26691831683168321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553-4EDC-B803-674F4E79D29E}"/>
            </c:ext>
          </c:extLst>
        </c:ser>
        <c:ser>
          <c:idx val="3"/>
          <c:order val="3"/>
          <c:tx>
            <c:strRef>
              <c:f>MAY181215_13_no_aggr!$K$4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0.41</c:v>
                </c:pt>
                <c:pt idx="11">
                  <c:v>0.74</c:v>
                </c:pt>
                <c:pt idx="12">
                  <c:v>0.35</c:v>
                </c:pt>
                <c:pt idx="13">
                  <c:v>0.21</c:v>
                </c:pt>
                <c:pt idx="14">
                  <c:v>0.26691831683168321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553-4EDC-B803-674F4E79D29E}"/>
            </c:ext>
          </c:extLst>
        </c:ser>
        <c:ser>
          <c:idx val="4"/>
          <c:order val="4"/>
          <c:tx>
            <c:strRef>
              <c:f>MAY181215_13_no_aggr!$L$4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3.49</c:v>
                </c:pt>
                <c:pt idx="9">
                  <c:v>0</c:v>
                </c:pt>
                <c:pt idx="10">
                  <c:v>1.34</c:v>
                </c:pt>
                <c:pt idx="11">
                  <c:v>1.4</c:v>
                </c:pt>
                <c:pt idx="12">
                  <c:v>2.12</c:v>
                </c:pt>
                <c:pt idx="13">
                  <c:v>2.2599999999999998</c:v>
                </c:pt>
                <c:pt idx="14">
                  <c:v>2.821707920792079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553-4EDC-B803-674F4E79D29E}"/>
            </c:ext>
          </c:extLst>
        </c:ser>
        <c:ser>
          <c:idx val="6"/>
          <c:order val="5"/>
          <c:tx>
            <c:strRef>
              <c:f>MAY181215_13_no_aggr!$N$4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553-4EDC-B803-674F4E79D29E}"/>
            </c:ext>
          </c:extLst>
        </c:ser>
        <c:ser>
          <c:idx val="7"/>
          <c:order val="6"/>
          <c:tx>
            <c:strRef>
              <c:f>MAY181215_13_no_aggr!$O$4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53-4EDC-B803-674F4E79D29E}"/>
            </c:ext>
          </c:extLst>
        </c:ser>
        <c:ser>
          <c:idx val="5"/>
          <c:order val="7"/>
          <c:tx>
            <c:strRef>
              <c:f>MAY181215_13_no_aggr!$M$4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553-4EDC-B803-674F4E79D2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MAY181215_13_no_aggr!$H$4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MAY181215_13_no_aggr!$B$7:$B$33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1.9332161687170477</c:v>
                </c:pt>
                <c:pt idx="11" formatCode="0.00">
                  <c:v>0</c:v>
                </c:pt>
                <c:pt idx="12" formatCode="0.00">
                  <c:v>1.1243386243386246</c:v>
                </c:pt>
                <c:pt idx="13" formatCode="0.00">
                  <c:v>0.43975373790677219</c:v>
                </c:pt>
                <c:pt idx="14" formatCode="0.00">
                  <c:v>0.6188118811881187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0A-4213-93AE-F7554A63EE1C}"/>
            </c:ext>
          </c:extLst>
        </c:ser>
        <c:ser>
          <c:idx val="1"/>
          <c:order val="1"/>
          <c:tx>
            <c:strRef>
              <c:f>MAY181215_13_no_aggr!$I$4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63.620386643233751</c:v>
                </c:pt>
                <c:pt idx="11" formatCode="0.00">
                  <c:v>54.938271604938272</c:v>
                </c:pt>
                <c:pt idx="12" formatCode="0.00">
                  <c:v>80.621693121693141</c:v>
                </c:pt>
                <c:pt idx="13" formatCode="0.00">
                  <c:v>87.686895338610384</c:v>
                </c:pt>
                <c:pt idx="14" formatCode="0.00">
                  <c:v>88.490099009900987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0A-4213-93AE-F7554A63EE1C}"/>
            </c:ext>
          </c:extLst>
        </c:ser>
        <c:ser>
          <c:idx val="2"/>
          <c:order val="2"/>
          <c:tx>
            <c:strRef>
              <c:f>MAY181215_13_no_aggr!$J$4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3.6906854130052729</c:v>
                </c:pt>
                <c:pt idx="11" formatCode="0.00">
                  <c:v>18.641975308641975</c:v>
                </c:pt>
                <c:pt idx="12" formatCode="0.00">
                  <c:v>1.9179894179894181</c:v>
                </c:pt>
                <c:pt idx="13" formatCode="0.00">
                  <c:v>1.0114335971855759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50A-4213-93AE-F7554A63EE1C}"/>
            </c:ext>
          </c:extLst>
        </c:ser>
        <c:ser>
          <c:idx val="3"/>
          <c:order val="3"/>
          <c:tx>
            <c:strRef>
              <c:f>MAY181215_13_no_aggr!$K$4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7.2056239015817232</c:v>
                </c:pt>
                <c:pt idx="11" formatCode="0.00">
                  <c:v>9.1358024691358022</c:v>
                </c:pt>
                <c:pt idx="12" formatCode="0.00">
                  <c:v>2.3148148148148153</c:v>
                </c:pt>
                <c:pt idx="13" formatCode="0.00">
                  <c:v>0.92348284960422156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50A-4213-93AE-F7554A63EE1C}"/>
            </c:ext>
          </c:extLst>
        </c:ser>
        <c:ser>
          <c:idx val="4"/>
          <c:order val="4"/>
          <c:tx>
            <c:strRef>
              <c:f>MAY181215_13_no_aggr!$L$4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0</c:v>
                </c:pt>
                <c:pt idx="10" formatCode="0.00">
                  <c:v>23.550087873462218</c:v>
                </c:pt>
                <c:pt idx="11" formatCode="0.00">
                  <c:v>17.283950617283953</c:v>
                </c:pt>
                <c:pt idx="12" formatCode="0.00">
                  <c:v>14.021164021164024</c:v>
                </c:pt>
                <c:pt idx="13" formatCode="0.00">
                  <c:v>9.9384344766930504</c:v>
                </c:pt>
                <c:pt idx="14" formatCode="0.00">
                  <c:v>9.1584158415841568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50A-4213-93AE-F7554A63EE1C}"/>
            </c:ext>
          </c:extLst>
        </c:ser>
        <c:ser>
          <c:idx val="6"/>
          <c:order val="5"/>
          <c:tx>
            <c:strRef>
              <c:f>MAY181215_13_no_aggr!$N$4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50A-4213-93AE-F7554A63EE1C}"/>
            </c:ext>
          </c:extLst>
        </c:ser>
        <c:ser>
          <c:idx val="7"/>
          <c:order val="6"/>
          <c:tx>
            <c:strRef>
              <c:f>MAY181215_13_no_aggr!$O$4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50A-4213-93AE-F7554A63EE1C}"/>
            </c:ext>
          </c:extLst>
        </c:ser>
        <c:ser>
          <c:idx val="5"/>
          <c:order val="7"/>
          <c:tx>
            <c:strRef>
              <c:f>MAY181215_13_no_aggr!$M$4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MAY181215_13_no_aggr!$X$7:$X$33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50A-4213-93AE-F7554A63EE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MAY181215_13_no_aggr!$H$4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MAY181215_13_no_aggr!$B$7:$B$33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MAY181215_13_no_aggr!$AD$7:$AD$33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1.9332161687170477</c:v>
                </c:pt>
                <c:pt idx="11" formatCode="0.00">
                  <c:v>0</c:v>
                </c:pt>
                <c:pt idx="12" formatCode="0.00">
                  <c:v>1.1243386243386244</c:v>
                </c:pt>
                <c:pt idx="13" formatCode="0.00">
                  <c:v>0.43975373790677219</c:v>
                </c:pt>
                <c:pt idx="14" formatCode="0.00">
                  <c:v>0.6188118811881187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CB-4183-A120-77B23F58F922}"/>
            </c:ext>
          </c:extLst>
        </c:ser>
        <c:ser>
          <c:idx val="1"/>
          <c:order val="1"/>
          <c:tx>
            <c:strRef>
              <c:f>MAY181215_13_no_aggr!$I$4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MAY181215_13_no_aggr!$AE$7:$AE$33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63.620386643233751</c:v>
                </c:pt>
                <c:pt idx="11" formatCode="0.00">
                  <c:v>54.938271604938272</c:v>
                </c:pt>
                <c:pt idx="12" formatCode="0.00">
                  <c:v>80.621693121693127</c:v>
                </c:pt>
                <c:pt idx="13" formatCode="0.00">
                  <c:v>87.68689533861037</c:v>
                </c:pt>
                <c:pt idx="14" formatCode="0.00">
                  <c:v>88.490099009900987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CB-4183-A120-77B23F58F922}"/>
            </c:ext>
          </c:extLst>
        </c:ser>
        <c:ser>
          <c:idx val="2"/>
          <c:order val="2"/>
          <c:tx>
            <c:strRef>
              <c:f>MAY181215_13_no_aggr!$J$4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MAY181215_13_no_aggr!$AF$7:$AF$33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3.6906854130052729</c:v>
                </c:pt>
                <c:pt idx="11" formatCode="0.00">
                  <c:v>18.641975308641975</c:v>
                </c:pt>
                <c:pt idx="12" formatCode="0.00">
                  <c:v>1.9179894179894179</c:v>
                </c:pt>
                <c:pt idx="13" formatCode="0.00">
                  <c:v>1.0114335971855759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CB-4183-A120-77B23F58F922}"/>
            </c:ext>
          </c:extLst>
        </c:ser>
        <c:ser>
          <c:idx val="3"/>
          <c:order val="3"/>
          <c:tx>
            <c:strRef>
              <c:f>MAY181215_13_no_aggr!$K$4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MAY181215_13_no_aggr!$AG$7:$AG$33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7.2056239015817232</c:v>
                </c:pt>
                <c:pt idx="11" formatCode="0.00">
                  <c:v>9.1358024691358022</c:v>
                </c:pt>
                <c:pt idx="12" formatCode="0.00">
                  <c:v>2.3148148148148149</c:v>
                </c:pt>
                <c:pt idx="13" formatCode="0.00">
                  <c:v>0.92348284960422145</c:v>
                </c:pt>
                <c:pt idx="14" formatCode="0.00">
                  <c:v>0.86633663366336633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CB-4183-A120-77B23F58F922}"/>
            </c:ext>
          </c:extLst>
        </c:ser>
        <c:ser>
          <c:idx val="4"/>
          <c:order val="4"/>
          <c:tx>
            <c:strRef>
              <c:f>MAY181215_13_no_aggr!$L$4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MAY181215_13_no_aggr!$AH$7:$AH$33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0</c:v>
                </c:pt>
                <c:pt idx="10" formatCode="0.00">
                  <c:v>23.550087873462218</c:v>
                </c:pt>
                <c:pt idx="11" formatCode="0.00">
                  <c:v>17.283950617283953</c:v>
                </c:pt>
                <c:pt idx="12" formatCode="0.00">
                  <c:v>14.021164021164022</c:v>
                </c:pt>
                <c:pt idx="13" formatCode="0.00">
                  <c:v>9.9384344766930504</c:v>
                </c:pt>
                <c:pt idx="14" formatCode="0.00">
                  <c:v>9.1584158415841568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B-4183-A120-77B23F58F922}"/>
            </c:ext>
          </c:extLst>
        </c:ser>
        <c:ser>
          <c:idx val="6"/>
          <c:order val="5"/>
          <c:tx>
            <c:strRef>
              <c:f>MAY181215_13_no_aggr!$N$4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MAY181215_13_no_aggr!$AJ$7:$AJ$33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3CB-4183-A120-77B23F58F922}"/>
            </c:ext>
          </c:extLst>
        </c:ser>
        <c:ser>
          <c:idx val="7"/>
          <c:order val="6"/>
          <c:tx>
            <c:strRef>
              <c:f>MAY181215_13_no_aggr!$O$4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MAY181215_13_no_aggr!$AK$7:$AK$33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3CB-4183-A120-77B23F58F9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MAY181215_13_no_aggr!$H$4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MAY181215_13_no_aggr!$AC$15:$AC$21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1.9332161687170477</c:v>
                </c:pt>
                <c:pt idx="3">
                  <c:v>0</c:v>
                </c:pt>
                <c:pt idx="4">
                  <c:v>1.1243386243386244</c:v>
                </c:pt>
                <c:pt idx="5">
                  <c:v>0.43975373790677219</c:v>
                </c:pt>
                <c:pt idx="6">
                  <c:v>0.6188118811881187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B6-43A5-9DD4-425454C73126}"/>
            </c:ext>
          </c:extLst>
        </c:ser>
        <c:ser>
          <c:idx val="1"/>
          <c:order val="1"/>
          <c:tx>
            <c:strRef>
              <c:f>MAY181215_13_no_aggr!$I$4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MAY181215_13_no_aggr!$AC$15:$AC$21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63.620386643233751</c:v>
                </c:pt>
                <c:pt idx="3">
                  <c:v>54.938271604938272</c:v>
                </c:pt>
                <c:pt idx="4">
                  <c:v>80.621693121693127</c:v>
                </c:pt>
                <c:pt idx="5">
                  <c:v>87.68689533861037</c:v>
                </c:pt>
                <c:pt idx="6">
                  <c:v>88.490099009900987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B6-43A5-9DD4-425454C73126}"/>
            </c:ext>
          </c:extLst>
        </c:ser>
        <c:ser>
          <c:idx val="2"/>
          <c:order val="2"/>
          <c:tx>
            <c:strRef>
              <c:f>MAY181215_13_no_aggr!$J$4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MAY181215_13_no_aggr!$AC$15:$AC$21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3.6906854130052729</c:v>
                </c:pt>
                <c:pt idx="3">
                  <c:v>18.641975308641975</c:v>
                </c:pt>
                <c:pt idx="4">
                  <c:v>1.9179894179894179</c:v>
                </c:pt>
                <c:pt idx="5">
                  <c:v>1.0114335971855759</c:v>
                </c:pt>
                <c:pt idx="6">
                  <c:v>0.86633663366336633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AB6-43A5-9DD4-425454C73126}"/>
            </c:ext>
          </c:extLst>
        </c:ser>
        <c:ser>
          <c:idx val="3"/>
          <c:order val="3"/>
          <c:tx>
            <c:strRef>
              <c:f>MAY181215_13_no_aggr!$K$4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MAY181215_13_no_aggr!$AC$15:$AC$21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7.2056239015817232</c:v>
                </c:pt>
                <c:pt idx="3">
                  <c:v>9.1358024691358022</c:v>
                </c:pt>
                <c:pt idx="4">
                  <c:v>2.3148148148148149</c:v>
                </c:pt>
                <c:pt idx="5">
                  <c:v>0.92348284960422145</c:v>
                </c:pt>
                <c:pt idx="6">
                  <c:v>0.86633663366336633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AB6-43A5-9DD4-425454C73126}"/>
            </c:ext>
          </c:extLst>
        </c:ser>
        <c:ser>
          <c:idx val="4"/>
          <c:order val="4"/>
          <c:tx>
            <c:strRef>
              <c:f>MAY181215_13_no_aggr!$L$4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MAY181215_13_no_aggr!$AC$15:$AC$21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MAY181215_13_no_aggr!$AH$15:$AH$21</c:f>
              <c:numCache>
                <c:formatCode>0.00</c:formatCode>
                <c:ptCount val="7"/>
                <c:pt idx="0">
                  <c:v>100</c:v>
                </c:pt>
                <c:pt idx="1">
                  <c:v>0</c:v>
                </c:pt>
                <c:pt idx="2">
                  <c:v>23.550087873462218</c:v>
                </c:pt>
                <c:pt idx="3">
                  <c:v>17.283950617283953</c:v>
                </c:pt>
                <c:pt idx="4">
                  <c:v>14.021164021164022</c:v>
                </c:pt>
                <c:pt idx="5">
                  <c:v>9.9384344766930504</c:v>
                </c:pt>
                <c:pt idx="6">
                  <c:v>9.1584158415841568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AB6-43A5-9DD4-425454C73126}"/>
            </c:ext>
          </c:extLst>
        </c:ser>
        <c:ser>
          <c:idx val="6"/>
          <c:order val="5"/>
          <c:tx>
            <c:strRef>
              <c:f>MAY181215_13_no_aggr!$N$4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MAY181215_13_no_aggr!$AC$15:$AC$21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AB6-43A5-9DD4-425454C73126}"/>
            </c:ext>
          </c:extLst>
        </c:ser>
        <c:ser>
          <c:idx val="7"/>
          <c:order val="6"/>
          <c:tx>
            <c:strRef>
              <c:f>MAY181215_13_no_aggr!$O$4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MAY181215_13_no_aggr!$AC$15:$AC$21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MAY181215_13_no_aggr!$AK$15:$AK$21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AB6-43A5-9DD4-425454C731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MAY181217_18!$D$2</c:f>
              <c:strCache>
                <c:ptCount val="1"/>
                <c:pt idx="0">
                  <c:v>MAY181217_18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MAY181217_18!$B$7:$B$33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7.2754088977920617</c:v>
                </c:pt>
                <c:pt idx="6">
                  <c:v>7.2688048957668352</c:v>
                </c:pt>
                <c:pt idx="7">
                  <c:v>5.8621524643934215</c:v>
                </c:pt>
                <c:pt idx="8">
                  <c:v>5.3778589825434207</c:v>
                </c:pt>
                <c:pt idx="9">
                  <c:v>1.9019525832654589</c:v>
                </c:pt>
                <c:pt idx="10">
                  <c:v>5.0850815594250118</c:v>
                </c:pt>
                <c:pt idx="11">
                  <c:v>3.6586171219759169</c:v>
                </c:pt>
                <c:pt idx="12">
                  <c:v>4.3454333325995549</c:v>
                </c:pt>
                <c:pt idx="13">
                  <c:v>5.0740748893829659</c:v>
                </c:pt>
                <c:pt idx="14">
                  <c:v>4.9508001849120564</c:v>
                </c:pt>
                <c:pt idx="15">
                  <c:v>5.2193629339379664</c:v>
                </c:pt>
                <c:pt idx="16">
                  <c:v>3.260175666453871</c:v>
                </c:pt>
                <c:pt idx="17">
                  <c:v>5.5869857133422842</c:v>
                </c:pt>
                <c:pt idx="18">
                  <c:v>5.7190657538468308</c:v>
                </c:pt>
                <c:pt idx="19">
                  <c:v>5.1907455918286471</c:v>
                </c:pt>
                <c:pt idx="20">
                  <c:v>4.118695929733418</c:v>
                </c:pt>
                <c:pt idx="21">
                  <c:v>3.8501331807075081</c:v>
                </c:pt>
                <c:pt idx="22">
                  <c:v>2.9806062473859156</c:v>
                </c:pt>
                <c:pt idx="23">
                  <c:v>2.7252515024104604</c:v>
                </c:pt>
                <c:pt idx="24">
                  <c:v>1.6642085103572763</c:v>
                </c:pt>
                <c:pt idx="25">
                  <c:v>3.4891144033284167</c:v>
                </c:pt>
                <c:pt idx="26">
                  <c:v>5.3954696546106939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9E-4678-A323-FD4F4A9AA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MAY181217_18!$D$2</c:f>
              <c:strCache>
                <c:ptCount val="1"/>
                <c:pt idx="0">
                  <c:v>MAY181217_18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MAY181217_18!$B$7:$B$33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7.2754088977920617</c:v>
                </c:pt>
                <c:pt idx="6" formatCode="0.00">
                  <c:v>14.544213793558896</c:v>
                </c:pt>
                <c:pt idx="7" formatCode="0.00">
                  <c:v>20.406366257952318</c:v>
                </c:pt>
                <c:pt idx="8" formatCode="0.00">
                  <c:v>25.784225240495736</c:v>
                </c:pt>
                <c:pt idx="9" formatCode="0.00">
                  <c:v>27.686177823761195</c:v>
                </c:pt>
                <c:pt idx="10" formatCode="0.00">
                  <c:v>32.771259383186205</c:v>
                </c:pt>
                <c:pt idx="11" formatCode="0.00">
                  <c:v>36.42987650516212</c:v>
                </c:pt>
                <c:pt idx="12" formatCode="0.00">
                  <c:v>40.775309837761675</c:v>
                </c:pt>
                <c:pt idx="13" formatCode="0.00">
                  <c:v>45.849384727144638</c:v>
                </c:pt>
                <c:pt idx="14" formatCode="0.00">
                  <c:v>50.800184912056693</c:v>
                </c:pt>
                <c:pt idx="15" formatCode="0.00">
                  <c:v>56.019547845994659</c:v>
                </c:pt>
                <c:pt idx="16" formatCode="0.00">
                  <c:v>59.279723512448527</c:v>
                </c:pt>
                <c:pt idx="17" formatCode="0.00">
                  <c:v>64.866709225790814</c:v>
                </c:pt>
                <c:pt idx="18" formatCode="0.00">
                  <c:v>70.585774979637648</c:v>
                </c:pt>
                <c:pt idx="19" formatCode="0.00">
                  <c:v>75.776520571466293</c:v>
                </c:pt>
                <c:pt idx="20" formatCode="0.00">
                  <c:v>79.895216501199712</c:v>
                </c:pt>
                <c:pt idx="21" formatCode="0.00">
                  <c:v>83.745349681907214</c:v>
                </c:pt>
                <c:pt idx="22" formatCode="0.00">
                  <c:v>86.725955929293136</c:v>
                </c:pt>
                <c:pt idx="23" formatCode="0.00">
                  <c:v>89.451207431703594</c:v>
                </c:pt>
                <c:pt idx="24" formatCode="0.00">
                  <c:v>91.115415942060864</c:v>
                </c:pt>
                <c:pt idx="25" formatCode="0.00">
                  <c:v>94.604530345389279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6A-4EE8-85C5-3F84A37A0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MAY181217_18!$H$4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MAY181217_18!$B$7:$B$33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0.05</c:v>
                </c:pt>
                <c:pt idx="11">
                  <c:v>0.11</c:v>
                </c:pt>
                <c:pt idx="12">
                  <c:v>0.36</c:v>
                </c:pt>
                <c:pt idx="13">
                  <c:v>0.54448818897637796</c:v>
                </c:pt>
                <c:pt idx="14">
                  <c:v>0.15978685612788632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AF-4F53-A6D0-0221B1AB63DB}"/>
            </c:ext>
          </c:extLst>
        </c:ser>
        <c:ser>
          <c:idx val="1"/>
          <c:order val="1"/>
          <c:tx>
            <c:strRef>
              <c:f>MAY181217_18!$I$4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MAY181217_18!$I$7:$I$33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0.05</c:v>
                </c:pt>
                <c:pt idx="13">
                  <c:v>0.12099737532808399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AF-4F53-A6D0-0221B1AB63DB}"/>
            </c:ext>
          </c:extLst>
        </c:ser>
        <c:ser>
          <c:idx val="2"/>
          <c:order val="2"/>
          <c:tx>
            <c:strRef>
              <c:f>MAY181217_18!$J$4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MAY181217_18!$J$7:$J$33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AF-4F53-A6D0-0221B1AB63DB}"/>
            </c:ext>
          </c:extLst>
        </c:ser>
        <c:ser>
          <c:idx val="3"/>
          <c:order val="3"/>
          <c:tx>
            <c:strRef>
              <c:f>MAY181217_18!$K$4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1.37</c:v>
                </c:pt>
                <c:pt idx="11">
                  <c:v>0.83</c:v>
                </c:pt>
                <c:pt idx="12">
                  <c:v>0.28000000000000003</c:v>
                </c:pt>
                <c:pt idx="13">
                  <c:v>0.24199475065616799</c:v>
                </c:pt>
                <c:pt idx="14">
                  <c:v>0.1997335701598579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AF-4F53-A6D0-0221B1AB63DB}"/>
            </c:ext>
          </c:extLst>
        </c:ser>
        <c:ser>
          <c:idx val="4"/>
          <c:order val="4"/>
          <c:tx>
            <c:strRef>
              <c:f>MAY181217_18!$L$4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1.05</c:v>
                </c:pt>
                <c:pt idx="10">
                  <c:v>1.5</c:v>
                </c:pt>
                <c:pt idx="11">
                  <c:v>2.23</c:v>
                </c:pt>
                <c:pt idx="12">
                  <c:v>1.41</c:v>
                </c:pt>
                <c:pt idx="13">
                  <c:v>0.86714785651793524</c:v>
                </c:pt>
                <c:pt idx="14">
                  <c:v>1.1984014209591474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8AF-4F53-A6D0-0221B1AB63DB}"/>
            </c:ext>
          </c:extLst>
        </c:ser>
        <c:ser>
          <c:idx val="6"/>
          <c:order val="5"/>
          <c:tx>
            <c:strRef>
              <c:f>MAY181217_18!$N$4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0.7</c:v>
                </c:pt>
                <c:pt idx="10">
                  <c:v>7.87</c:v>
                </c:pt>
                <c:pt idx="11">
                  <c:v>5.81</c:v>
                </c:pt>
                <c:pt idx="12">
                  <c:v>10.33</c:v>
                </c:pt>
                <c:pt idx="13">
                  <c:v>15.729658792650918</c:v>
                </c:pt>
                <c:pt idx="14">
                  <c:v>17.296927175843695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8AF-4F53-A6D0-0221B1AB63DB}"/>
            </c:ext>
          </c:extLst>
        </c:ser>
        <c:ser>
          <c:idx val="7"/>
          <c:order val="6"/>
          <c:tx>
            <c:strRef>
              <c:f>MAY181217_18!$O$4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4.0332458442694667E-2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8AF-4F53-A6D0-0221B1AB63DB}"/>
            </c:ext>
          </c:extLst>
        </c:ser>
        <c:ser>
          <c:idx val="5"/>
          <c:order val="7"/>
          <c:tx>
            <c:strRef>
              <c:f>MAY181217_18!$M$4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33.51</c:v>
                </c:pt>
                <c:pt idx="6">
                  <c:v>33.43</c:v>
                </c:pt>
                <c:pt idx="7">
                  <c:v>26.92</c:v>
                </c:pt>
                <c:pt idx="8">
                  <c:v>24.72</c:v>
                </c:pt>
                <c:pt idx="9">
                  <c:v>6.88</c:v>
                </c:pt>
                <c:pt idx="10">
                  <c:v>12.42</c:v>
                </c:pt>
                <c:pt idx="11">
                  <c:v>7.62</c:v>
                </c:pt>
                <c:pt idx="12">
                  <c:v>7.41</c:v>
                </c:pt>
                <c:pt idx="13">
                  <c:v>5.4852143482064744</c:v>
                </c:pt>
                <c:pt idx="14">
                  <c:v>3.6351509769094137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8AF-4F53-A6D0-0221B1AB6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MAY181217_18!$H$4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MAY181217_18!$B$7:$B$33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0.21542438604049977</c:v>
                </c:pt>
                <c:pt idx="11" formatCode="0.00">
                  <c:v>0.66265060240963869</c:v>
                </c:pt>
                <c:pt idx="12" formatCode="0.00">
                  <c:v>1.814516129032258</c:v>
                </c:pt>
                <c:pt idx="13" formatCode="0.00">
                  <c:v>2.3642732049036779</c:v>
                </c:pt>
                <c:pt idx="14" formatCode="0.00">
                  <c:v>0.71047957371225567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C6-415C-821A-D2D214E8ADE8}"/>
            </c:ext>
          </c:extLst>
        </c:ser>
        <c:ser>
          <c:idx val="1"/>
          <c:order val="1"/>
          <c:tx>
            <c:strRef>
              <c:f>MAY181217_18!$I$4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MAY181217_18!$T$7:$T$33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0.25201612903225806</c:v>
                </c:pt>
                <c:pt idx="13" formatCode="0.00">
                  <c:v>0.5253940455341507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C6-415C-821A-D2D214E8ADE8}"/>
            </c:ext>
          </c:extLst>
        </c:ser>
        <c:ser>
          <c:idx val="2"/>
          <c:order val="2"/>
          <c:tx>
            <c:strRef>
              <c:f>MAY181217_18!$J$4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MAY181217_18!$U$7:$U$33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8C6-415C-821A-D2D214E8ADE8}"/>
            </c:ext>
          </c:extLst>
        </c:ser>
        <c:ser>
          <c:idx val="3"/>
          <c:order val="3"/>
          <c:tx>
            <c:strRef>
              <c:f>MAY181217_18!$K$4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5.902628177509694</c:v>
                </c:pt>
                <c:pt idx="11" formatCode="0.00">
                  <c:v>5.0000000000000009</c:v>
                </c:pt>
                <c:pt idx="12" formatCode="0.00">
                  <c:v>1.4112903225806452</c:v>
                </c:pt>
                <c:pt idx="13" formatCode="0.00">
                  <c:v>1.0507880910683014</c:v>
                </c:pt>
                <c:pt idx="14" formatCode="0.00">
                  <c:v>0.88809946714031962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8C6-415C-821A-D2D214E8ADE8}"/>
            </c:ext>
          </c:extLst>
        </c:ser>
        <c:ser>
          <c:idx val="4"/>
          <c:order val="4"/>
          <c:tx>
            <c:strRef>
              <c:f>MAY181217_18!$L$4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12.166859791425262</c:v>
                </c:pt>
                <c:pt idx="10" formatCode="0.00">
                  <c:v>6.4627315812149932</c:v>
                </c:pt>
                <c:pt idx="11" formatCode="0.00">
                  <c:v>13.433734939759038</c:v>
                </c:pt>
                <c:pt idx="12" formatCode="0.00">
                  <c:v>7.106854838709677</c:v>
                </c:pt>
                <c:pt idx="13" formatCode="0.00">
                  <c:v>3.765323992994746</c:v>
                </c:pt>
                <c:pt idx="14" formatCode="0.00">
                  <c:v>5.3285968028419175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8C6-415C-821A-D2D214E8ADE8}"/>
            </c:ext>
          </c:extLst>
        </c:ser>
        <c:ser>
          <c:idx val="6"/>
          <c:order val="5"/>
          <c:tx>
            <c:strRef>
              <c:f>MAY181217_18!$N$4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8.1112398609501746</c:v>
                </c:pt>
                <c:pt idx="10" formatCode="0.00">
                  <c:v>33.907798362774663</c:v>
                </c:pt>
                <c:pt idx="11" formatCode="0.00">
                  <c:v>35.000000000000007</c:v>
                </c:pt>
                <c:pt idx="12" formatCode="0.00">
                  <c:v>52.06653225806452</c:v>
                </c:pt>
                <c:pt idx="13" formatCode="0.00">
                  <c:v>68.301225919439588</c:v>
                </c:pt>
                <c:pt idx="14" formatCode="0.00">
                  <c:v>76.909413854351683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8C6-415C-821A-D2D214E8ADE8}"/>
            </c:ext>
          </c:extLst>
        </c:ser>
        <c:ser>
          <c:idx val="7"/>
          <c:order val="6"/>
          <c:tx>
            <c:strRef>
              <c:f>MAY181217_18!$O$4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0.17513134851138357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8C6-415C-821A-D2D214E8ADE8}"/>
            </c:ext>
          </c:extLst>
        </c:ser>
        <c:ser>
          <c:idx val="5"/>
          <c:order val="7"/>
          <c:tx>
            <c:strRef>
              <c:f>MAY181217_18!$M$4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79.721900347624569</c:v>
                </c:pt>
                <c:pt idx="10" formatCode="0.00">
                  <c:v>53.511417492460147</c:v>
                </c:pt>
                <c:pt idx="11" formatCode="0.00">
                  <c:v>45.903614457831331</c:v>
                </c:pt>
                <c:pt idx="12" formatCode="0.00">
                  <c:v>37.348790322580648</c:v>
                </c:pt>
                <c:pt idx="13" formatCode="0.00">
                  <c:v>23.817863397548162</c:v>
                </c:pt>
                <c:pt idx="14" formatCode="0.00">
                  <c:v>16.163410301953817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8C6-415C-821A-D2D214E8AD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MAY181217_18!$H$4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MAY181217_18!$B$7:$B$33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0.46339202965708992</c:v>
                </c:pt>
                <c:pt idx="11" formatCode="0.00">
                  <c:v>1.2249443207126949</c:v>
                </c:pt>
                <c:pt idx="12" formatCode="0.00">
                  <c:v>2.8962188254223649</c:v>
                </c:pt>
                <c:pt idx="13" formatCode="0.00">
                  <c:v>3.1034482758620685</c:v>
                </c:pt>
                <c:pt idx="14" formatCode="0.00">
                  <c:v>0.84745762711864392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53-421E-9627-465328C30F75}"/>
            </c:ext>
          </c:extLst>
        </c:ser>
        <c:ser>
          <c:idx val="1"/>
          <c:order val="1"/>
          <c:tx>
            <c:strRef>
              <c:f>MAY181217_18!$I$4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MAY181217_18!$AE$7:$AE$33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0.40225261464199519</c:v>
                </c:pt>
                <c:pt idx="13" formatCode="0.00">
                  <c:v>0.68965517241379315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53-421E-9627-465328C30F75}"/>
            </c:ext>
          </c:extLst>
        </c:ser>
        <c:ser>
          <c:idx val="2"/>
          <c:order val="2"/>
          <c:tx>
            <c:strRef>
              <c:f>MAY181217_18!$J$4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MAY181217_18!$AF$7:$AF$33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53-421E-9627-465328C30F75}"/>
            </c:ext>
          </c:extLst>
        </c:ser>
        <c:ser>
          <c:idx val="3"/>
          <c:order val="3"/>
          <c:tx>
            <c:strRef>
              <c:f>MAY181217_18!$K$4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MAY181217_18!$AG$7:$AG$33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12.696941612604265</c:v>
                </c:pt>
                <c:pt idx="11" formatCode="0.00">
                  <c:v>9.2427616926503351</c:v>
                </c:pt>
                <c:pt idx="12" formatCode="0.00">
                  <c:v>2.2526146419951729</c:v>
                </c:pt>
                <c:pt idx="13" formatCode="0.00">
                  <c:v>1.3793103448275863</c:v>
                </c:pt>
                <c:pt idx="14" formatCode="0.00">
                  <c:v>1.0593220338983049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A53-421E-9627-465328C30F75}"/>
            </c:ext>
          </c:extLst>
        </c:ser>
        <c:ser>
          <c:idx val="4"/>
          <c:order val="4"/>
          <c:tx>
            <c:strRef>
              <c:f>MAY181217_18!$L$4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MAY181217_18!$AH$7:$AH$33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59.999999999999993</c:v>
                </c:pt>
                <c:pt idx="10" formatCode="0.00">
                  <c:v>13.901760889712699</c:v>
                </c:pt>
                <c:pt idx="11" formatCode="0.00">
                  <c:v>24.832962138084632</c:v>
                </c:pt>
                <c:pt idx="12" formatCode="0.00">
                  <c:v>11.343523732904263</c:v>
                </c:pt>
                <c:pt idx="13" formatCode="0.00">
                  <c:v>4.942528735632183</c:v>
                </c:pt>
                <c:pt idx="14" formatCode="0.00">
                  <c:v>6.3559322033898296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A53-421E-9627-465328C30F75}"/>
            </c:ext>
          </c:extLst>
        </c:ser>
        <c:ser>
          <c:idx val="6"/>
          <c:order val="5"/>
          <c:tx>
            <c:strRef>
              <c:f>MAY181217_18!$N$4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MAY181217_18!$AJ$7:$AJ$33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40</c:v>
                </c:pt>
                <c:pt idx="10" formatCode="0.00">
                  <c:v>72.93790546802596</c:v>
                </c:pt>
                <c:pt idx="11" formatCode="0.00">
                  <c:v>64.699331848552347</c:v>
                </c:pt>
                <c:pt idx="12" formatCode="0.00">
                  <c:v>83.1053901850362</c:v>
                </c:pt>
                <c:pt idx="13" formatCode="0.00">
                  <c:v>89.655172413793096</c:v>
                </c:pt>
                <c:pt idx="14" formatCode="0.00">
                  <c:v>91.737288135593218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A53-421E-9627-465328C30F75}"/>
            </c:ext>
          </c:extLst>
        </c:ser>
        <c:ser>
          <c:idx val="7"/>
          <c:order val="6"/>
          <c:tx>
            <c:strRef>
              <c:f>MAY181217_18!$O$4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MAY181217_18!$AK$7:$AK$33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0.22988505747126439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A53-421E-9627-465328C30F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MAY181217_18!$H$4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MAY181217_18!$AC$15:$AC$21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0.46339202965708992</c:v>
                </c:pt>
                <c:pt idx="3">
                  <c:v>1.2249443207126949</c:v>
                </c:pt>
                <c:pt idx="4">
                  <c:v>2.8962188254223649</c:v>
                </c:pt>
                <c:pt idx="5">
                  <c:v>3.1034482758620685</c:v>
                </c:pt>
                <c:pt idx="6">
                  <c:v>0.84745762711864392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32-4931-B238-ADFE6F594537}"/>
            </c:ext>
          </c:extLst>
        </c:ser>
        <c:ser>
          <c:idx val="1"/>
          <c:order val="1"/>
          <c:tx>
            <c:strRef>
              <c:f>MAY181217_18!$I$4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MAY181217_18!$AC$15:$AC$21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0.40225261464199519</c:v>
                </c:pt>
                <c:pt idx="5">
                  <c:v>0.68965517241379315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32-4931-B238-ADFE6F594537}"/>
            </c:ext>
          </c:extLst>
        </c:ser>
        <c:ser>
          <c:idx val="2"/>
          <c:order val="2"/>
          <c:tx>
            <c:strRef>
              <c:f>MAY181217_18!$J$4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MAY181217_18!$AC$15:$AC$21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32-4931-B238-ADFE6F594537}"/>
            </c:ext>
          </c:extLst>
        </c:ser>
        <c:ser>
          <c:idx val="3"/>
          <c:order val="3"/>
          <c:tx>
            <c:strRef>
              <c:f>MAY181217_18!$K$4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MAY181217_18!$AC$15:$AC$21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12.696941612604265</c:v>
                </c:pt>
                <c:pt idx="3">
                  <c:v>9.2427616926503351</c:v>
                </c:pt>
                <c:pt idx="4">
                  <c:v>2.2526146419951729</c:v>
                </c:pt>
                <c:pt idx="5">
                  <c:v>1.3793103448275863</c:v>
                </c:pt>
                <c:pt idx="6">
                  <c:v>1.0593220338983049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32-4931-B238-ADFE6F594537}"/>
            </c:ext>
          </c:extLst>
        </c:ser>
        <c:ser>
          <c:idx val="4"/>
          <c:order val="4"/>
          <c:tx>
            <c:strRef>
              <c:f>MAY181217_18!$L$4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MAY181217_18!$AC$15:$AC$21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MAY181217_18!$AH$15:$AH$21</c:f>
              <c:numCache>
                <c:formatCode>0.00</c:formatCode>
                <c:ptCount val="7"/>
                <c:pt idx="0">
                  <c:v>0</c:v>
                </c:pt>
                <c:pt idx="1">
                  <c:v>59.999999999999993</c:v>
                </c:pt>
                <c:pt idx="2">
                  <c:v>13.901760889712699</c:v>
                </c:pt>
                <c:pt idx="3">
                  <c:v>24.832962138084632</c:v>
                </c:pt>
                <c:pt idx="4">
                  <c:v>11.343523732904263</c:v>
                </c:pt>
                <c:pt idx="5">
                  <c:v>4.942528735632183</c:v>
                </c:pt>
                <c:pt idx="6">
                  <c:v>6.3559322033898296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32-4931-B238-ADFE6F594537}"/>
            </c:ext>
          </c:extLst>
        </c:ser>
        <c:ser>
          <c:idx val="6"/>
          <c:order val="5"/>
          <c:tx>
            <c:strRef>
              <c:f>MAY181217_18!$N$4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MAY181217_18!$AC$15:$AC$21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MAY181217_18!$AJ$15:$AJ$21</c:f>
              <c:numCache>
                <c:formatCode>0.00</c:formatCode>
                <c:ptCount val="7"/>
                <c:pt idx="0">
                  <c:v>0</c:v>
                </c:pt>
                <c:pt idx="1">
                  <c:v>40</c:v>
                </c:pt>
                <c:pt idx="2">
                  <c:v>72.93790546802596</c:v>
                </c:pt>
                <c:pt idx="3">
                  <c:v>64.699331848552347</c:v>
                </c:pt>
                <c:pt idx="4">
                  <c:v>83.1053901850362</c:v>
                </c:pt>
                <c:pt idx="5">
                  <c:v>89.655172413793096</c:v>
                </c:pt>
                <c:pt idx="6">
                  <c:v>91.737288135593218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532-4931-B238-ADFE6F594537}"/>
            </c:ext>
          </c:extLst>
        </c:ser>
        <c:ser>
          <c:idx val="7"/>
          <c:order val="6"/>
          <c:tx>
            <c:strRef>
              <c:f>MAY181217_18!$O$4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MAY181217_18!$AC$15:$AC$21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0.22988505747126439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532-4931-B238-ADFE6F5945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'MAY181217_18 aggr'!$D$2</c:f>
              <c:strCache>
                <c:ptCount val="1"/>
                <c:pt idx="0">
                  <c:v>MAY181217_18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'MAY181217_18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'MAY181217_18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0.38743478548000099</c:v>
                </c:pt>
                <c:pt idx="10">
                  <c:v>2.3510247209809148</c:v>
                </c:pt>
                <c:pt idx="11">
                  <c:v>1.9812006075681861</c:v>
                </c:pt>
                <c:pt idx="12">
                  <c:v>2.7142448323684145</c:v>
                </c:pt>
                <c:pt idx="13">
                  <c:v>3.8665960005709219</c:v>
                </c:pt>
                <c:pt idx="14">
                  <c:v>4.1505820377948321</c:v>
                </c:pt>
                <c:pt idx="15">
                  <c:v>5.2193629339379664</c:v>
                </c:pt>
                <c:pt idx="16">
                  <c:v>3.260175666453871</c:v>
                </c:pt>
                <c:pt idx="17">
                  <c:v>5.5869857133422842</c:v>
                </c:pt>
                <c:pt idx="18">
                  <c:v>5.7190657538468308</c:v>
                </c:pt>
                <c:pt idx="19">
                  <c:v>5.1907455918286471</c:v>
                </c:pt>
                <c:pt idx="20">
                  <c:v>4.118695929733418</c:v>
                </c:pt>
                <c:pt idx="21">
                  <c:v>3.8501331807075081</c:v>
                </c:pt>
                <c:pt idx="22">
                  <c:v>2.9806062473859156</c:v>
                </c:pt>
                <c:pt idx="23">
                  <c:v>2.7252515024104604</c:v>
                </c:pt>
                <c:pt idx="24">
                  <c:v>1.6642085103572763</c:v>
                </c:pt>
                <c:pt idx="25">
                  <c:v>3.4891144033284167</c:v>
                </c:pt>
                <c:pt idx="26">
                  <c:v>5.3954696546106939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33-4969-BC56-BCDEFB0CB867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'MAY181217_18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7.3766702621788793</c:v>
                </c:pt>
                <c:pt idx="6">
                  <c:v>7.3590595901116069</c:v>
                </c:pt>
                <c:pt idx="7">
                  <c:v>5.9259911506372855</c:v>
                </c:pt>
                <c:pt idx="8">
                  <c:v>5.4416976687872838</c:v>
                </c:pt>
                <c:pt idx="9">
                  <c:v>1.5145177977854578</c:v>
                </c:pt>
                <c:pt idx="10">
                  <c:v>2.7340568384440966</c:v>
                </c:pt>
                <c:pt idx="11">
                  <c:v>1.6774165144077309</c:v>
                </c:pt>
                <c:pt idx="12">
                  <c:v>1.6311885002311399</c:v>
                </c:pt>
                <c:pt idx="13">
                  <c:v>1.2074788888120442</c:v>
                </c:pt>
                <c:pt idx="14">
                  <c:v>0.80021814711722394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33-4969-BC56-BCDEFB0CB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'MAY181217_18 aggr'!$D$2</c:f>
              <c:strCache>
                <c:ptCount val="1"/>
                <c:pt idx="0">
                  <c:v>MAY181217_18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'MAY181217_18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'MAY181217_18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0.38743478548000099</c:v>
                </c:pt>
                <c:pt idx="10" formatCode="0.00">
                  <c:v>2.7384595064609156</c:v>
                </c:pt>
                <c:pt idx="11" formatCode="0.00">
                  <c:v>4.7196601140291019</c:v>
                </c:pt>
                <c:pt idx="12" formatCode="0.00">
                  <c:v>7.4339049463975169</c:v>
                </c:pt>
                <c:pt idx="13" formatCode="0.00">
                  <c:v>11.300500946968439</c:v>
                </c:pt>
                <c:pt idx="14" formatCode="0.00">
                  <c:v>15.451082984763271</c:v>
                </c:pt>
                <c:pt idx="15" formatCode="0.00">
                  <c:v>20.670445918701237</c:v>
                </c:pt>
                <c:pt idx="16" formatCode="0.00">
                  <c:v>23.930621585155109</c:v>
                </c:pt>
                <c:pt idx="17" formatCode="0.00">
                  <c:v>29.517607298497392</c:v>
                </c:pt>
                <c:pt idx="18" formatCode="0.00">
                  <c:v>35.236673052344223</c:v>
                </c:pt>
                <c:pt idx="19" formatCode="0.00">
                  <c:v>40.427418644172867</c:v>
                </c:pt>
                <c:pt idx="20" formatCode="0.00">
                  <c:v>44.546114573906287</c:v>
                </c:pt>
                <c:pt idx="21" formatCode="0.00">
                  <c:v>48.396247754613796</c:v>
                </c:pt>
                <c:pt idx="22" formatCode="0.00">
                  <c:v>51.37685400199971</c:v>
                </c:pt>
                <c:pt idx="23" formatCode="0.00">
                  <c:v>54.102105504410169</c:v>
                </c:pt>
                <c:pt idx="24" formatCode="0.00">
                  <c:v>55.766314014767445</c:v>
                </c:pt>
                <c:pt idx="25" formatCode="0.00">
                  <c:v>59.25542841809586</c:v>
                </c:pt>
                <c:pt idx="26" formatCode="0.00">
                  <c:v>64.650898072706553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38-43A5-BEEF-381C94CFB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'MAY181217_18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'MAY181217_18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'MAY181217_18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0.05</c:v>
                </c:pt>
                <c:pt idx="11">
                  <c:v>0.11</c:v>
                </c:pt>
                <c:pt idx="12">
                  <c:v>0.36</c:v>
                </c:pt>
                <c:pt idx="13">
                  <c:v>0.54448818897637796</c:v>
                </c:pt>
                <c:pt idx="14">
                  <c:v>0.15978685612788632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D5-4F3A-B2A5-AFFA337AA5A2}"/>
            </c:ext>
          </c:extLst>
        </c:ser>
        <c:ser>
          <c:idx val="1"/>
          <c:order val="1"/>
          <c:tx>
            <c:strRef>
              <c:f>'MAY181217_18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0.05</c:v>
                </c:pt>
                <c:pt idx="13">
                  <c:v>0.12099737532808399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D5-4F3A-B2A5-AFFA337AA5A2}"/>
            </c:ext>
          </c:extLst>
        </c:ser>
        <c:ser>
          <c:idx val="2"/>
          <c:order val="2"/>
          <c:tx>
            <c:strRef>
              <c:f>'MAY181217_18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D5-4F3A-B2A5-AFFA337AA5A2}"/>
            </c:ext>
          </c:extLst>
        </c:ser>
        <c:ser>
          <c:idx val="3"/>
          <c:order val="3"/>
          <c:tx>
            <c:strRef>
              <c:f>'MAY181217_18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1.37</c:v>
                </c:pt>
                <c:pt idx="11">
                  <c:v>0.83</c:v>
                </c:pt>
                <c:pt idx="12">
                  <c:v>0.28000000000000003</c:v>
                </c:pt>
                <c:pt idx="13">
                  <c:v>0.24199475065616799</c:v>
                </c:pt>
                <c:pt idx="14">
                  <c:v>0.1997335701598579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D5-4F3A-B2A5-AFFA337AA5A2}"/>
            </c:ext>
          </c:extLst>
        </c:ser>
        <c:ser>
          <c:idx val="4"/>
          <c:order val="4"/>
          <c:tx>
            <c:strRef>
              <c:f>'MAY181217_18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1.05</c:v>
                </c:pt>
                <c:pt idx="10">
                  <c:v>1.5</c:v>
                </c:pt>
                <c:pt idx="11">
                  <c:v>2.23</c:v>
                </c:pt>
                <c:pt idx="12">
                  <c:v>1.41</c:v>
                </c:pt>
                <c:pt idx="13">
                  <c:v>0.86714785651793524</c:v>
                </c:pt>
                <c:pt idx="14">
                  <c:v>1.1984014209591474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AD5-4F3A-B2A5-AFFA337AA5A2}"/>
            </c:ext>
          </c:extLst>
        </c:ser>
        <c:ser>
          <c:idx val="6"/>
          <c:order val="5"/>
          <c:tx>
            <c:strRef>
              <c:f>'MAY181217_18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0.7</c:v>
                </c:pt>
                <c:pt idx="10">
                  <c:v>7.87</c:v>
                </c:pt>
                <c:pt idx="11">
                  <c:v>5.81</c:v>
                </c:pt>
                <c:pt idx="12">
                  <c:v>10.33</c:v>
                </c:pt>
                <c:pt idx="13">
                  <c:v>15.729658792650918</c:v>
                </c:pt>
                <c:pt idx="14">
                  <c:v>17.296927175843695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AD5-4F3A-B2A5-AFFA337AA5A2}"/>
            </c:ext>
          </c:extLst>
        </c:ser>
        <c:ser>
          <c:idx val="7"/>
          <c:order val="6"/>
          <c:tx>
            <c:strRef>
              <c:f>'MAY181217_18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4.0332458442694667E-2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AD5-4F3A-B2A5-AFFA337AA5A2}"/>
            </c:ext>
          </c:extLst>
        </c:ser>
        <c:ser>
          <c:idx val="5"/>
          <c:order val="7"/>
          <c:tx>
            <c:strRef>
              <c:f>'MAY181217_18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33.51</c:v>
                </c:pt>
                <c:pt idx="6">
                  <c:v>33.43</c:v>
                </c:pt>
                <c:pt idx="7">
                  <c:v>26.92</c:v>
                </c:pt>
                <c:pt idx="8">
                  <c:v>24.72</c:v>
                </c:pt>
                <c:pt idx="9">
                  <c:v>6.88</c:v>
                </c:pt>
                <c:pt idx="10">
                  <c:v>12.42</c:v>
                </c:pt>
                <c:pt idx="11">
                  <c:v>7.62</c:v>
                </c:pt>
                <c:pt idx="12">
                  <c:v>7.41</c:v>
                </c:pt>
                <c:pt idx="13">
                  <c:v>5.4852143482064744</c:v>
                </c:pt>
                <c:pt idx="14">
                  <c:v>3.6351509769094137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AD5-4F3A-B2A5-AFFA337AA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'MAY181217_18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'MAY181217_18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'MAY181217_18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0.21542438604049977</c:v>
                </c:pt>
                <c:pt idx="11" formatCode="0.00">
                  <c:v>0.66265060240963869</c:v>
                </c:pt>
                <c:pt idx="12" formatCode="0.00">
                  <c:v>1.814516129032258</c:v>
                </c:pt>
                <c:pt idx="13" formatCode="0.00">
                  <c:v>2.3642732049036779</c:v>
                </c:pt>
                <c:pt idx="14" formatCode="0.00">
                  <c:v>0.71047957371225567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90-4132-89D3-6DF2ADF1773A}"/>
            </c:ext>
          </c:extLst>
        </c:ser>
        <c:ser>
          <c:idx val="1"/>
          <c:order val="1"/>
          <c:tx>
            <c:strRef>
              <c:f>'MAY181217_18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0.25201612903225806</c:v>
                </c:pt>
                <c:pt idx="13" formatCode="0.00">
                  <c:v>0.5253940455341507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90-4132-89D3-6DF2ADF1773A}"/>
            </c:ext>
          </c:extLst>
        </c:ser>
        <c:ser>
          <c:idx val="2"/>
          <c:order val="2"/>
          <c:tx>
            <c:strRef>
              <c:f>'MAY181217_18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690-4132-89D3-6DF2ADF1773A}"/>
            </c:ext>
          </c:extLst>
        </c:ser>
        <c:ser>
          <c:idx val="3"/>
          <c:order val="3"/>
          <c:tx>
            <c:strRef>
              <c:f>'MAY181217_18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5.902628177509694</c:v>
                </c:pt>
                <c:pt idx="11" formatCode="0.00">
                  <c:v>5.0000000000000009</c:v>
                </c:pt>
                <c:pt idx="12" formatCode="0.00">
                  <c:v>1.4112903225806452</c:v>
                </c:pt>
                <c:pt idx="13" formatCode="0.00">
                  <c:v>1.0507880910683014</c:v>
                </c:pt>
                <c:pt idx="14" formatCode="0.00">
                  <c:v>0.88809946714031962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690-4132-89D3-6DF2ADF1773A}"/>
            </c:ext>
          </c:extLst>
        </c:ser>
        <c:ser>
          <c:idx val="4"/>
          <c:order val="4"/>
          <c:tx>
            <c:strRef>
              <c:f>'MAY181217_18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12.166859791425262</c:v>
                </c:pt>
                <c:pt idx="10" formatCode="0.00">
                  <c:v>6.4627315812149932</c:v>
                </c:pt>
                <c:pt idx="11" formatCode="0.00">
                  <c:v>13.433734939759038</c:v>
                </c:pt>
                <c:pt idx="12" formatCode="0.00">
                  <c:v>7.106854838709677</c:v>
                </c:pt>
                <c:pt idx="13" formatCode="0.00">
                  <c:v>3.765323992994746</c:v>
                </c:pt>
                <c:pt idx="14" formatCode="0.00">
                  <c:v>5.3285968028419175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690-4132-89D3-6DF2ADF1773A}"/>
            </c:ext>
          </c:extLst>
        </c:ser>
        <c:ser>
          <c:idx val="6"/>
          <c:order val="5"/>
          <c:tx>
            <c:strRef>
              <c:f>'MAY181217_18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8.1112398609501746</c:v>
                </c:pt>
                <c:pt idx="10" formatCode="0.00">
                  <c:v>33.907798362774663</c:v>
                </c:pt>
                <c:pt idx="11" formatCode="0.00">
                  <c:v>35.000000000000007</c:v>
                </c:pt>
                <c:pt idx="12" formatCode="0.00">
                  <c:v>52.06653225806452</c:v>
                </c:pt>
                <c:pt idx="13" formatCode="0.00">
                  <c:v>68.301225919439588</c:v>
                </c:pt>
                <c:pt idx="14" formatCode="0.00">
                  <c:v>76.909413854351683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690-4132-89D3-6DF2ADF1773A}"/>
            </c:ext>
          </c:extLst>
        </c:ser>
        <c:ser>
          <c:idx val="7"/>
          <c:order val="6"/>
          <c:tx>
            <c:strRef>
              <c:f>'MAY181217_18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0.17513134851138357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690-4132-89D3-6DF2ADF1773A}"/>
            </c:ext>
          </c:extLst>
        </c:ser>
        <c:ser>
          <c:idx val="5"/>
          <c:order val="7"/>
          <c:tx>
            <c:strRef>
              <c:f>'MAY181217_18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'MAY181217_18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79.721900347624569</c:v>
                </c:pt>
                <c:pt idx="10" formatCode="0.00">
                  <c:v>53.511417492460147</c:v>
                </c:pt>
                <c:pt idx="11" formatCode="0.00">
                  <c:v>45.903614457831331</c:v>
                </c:pt>
                <c:pt idx="12" formatCode="0.00">
                  <c:v>37.348790322580648</c:v>
                </c:pt>
                <c:pt idx="13" formatCode="0.00">
                  <c:v>23.817863397548162</c:v>
                </c:pt>
                <c:pt idx="14" formatCode="0.00">
                  <c:v>16.163410301953817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690-4132-89D3-6DF2ADF177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'MAY181217_18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'MAY181217_18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'MAY181217_18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0.46339202965708992</c:v>
                </c:pt>
                <c:pt idx="11" formatCode="0.00">
                  <c:v>1.2249443207126949</c:v>
                </c:pt>
                <c:pt idx="12" formatCode="0.00">
                  <c:v>2.8962188254223649</c:v>
                </c:pt>
                <c:pt idx="13" formatCode="0.00">
                  <c:v>3.1034482758620685</c:v>
                </c:pt>
                <c:pt idx="14" formatCode="0.00">
                  <c:v>0.84745762711864392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4F-4AB0-AF38-C638A20D478A}"/>
            </c:ext>
          </c:extLst>
        </c:ser>
        <c:ser>
          <c:idx val="1"/>
          <c:order val="1"/>
          <c:tx>
            <c:strRef>
              <c:f>'MAY181217_18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'MAY181217_18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0.40225261464199519</c:v>
                </c:pt>
                <c:pt idx="13" formatCode="0.00">
                  <c:v>0.68965517241379315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4F-4AB0-AF38-C638A20D478A}"/>
            </c:ext>
          </c:extLst>
        </c:ser>
        <c:ser>
          <c:idx val="2"/>
          <c:order val="2"/>
          <c:tx>
            <c:strRef>
              <c:f>'MAY181217_18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'MAY181217_18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4F-4AB0-AF38-C638A20D478A}"/>
            </c:ext>
          </c:extLst>
        </c:ser>
        <c:ser>
          <c:idx val="3"/>
          <c:order val="3"/>
          <c:tx>
            <c:strRef>
              <c:f>'MAY181217_18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'MAY181217_18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12.696941612604265</c:v>
                </c:pt>
                <c:pt idx="11" formatCode="0.00">
                  <c:v>9.2427616926503351</c:v>
                </c:pt>
                <c:pt idx="12" formatCode="0.00">
                  <c:v>2.2526146419951729</c:v>
                </c:pt>
                <c:pt idx="13" formatCode="0.00">
                  <c:v>1.3793103448275863</c:v>
                </c:pt>
                <c:pt idx="14" formatCode="0.00">
                  <c:v>1.0593220338983049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74F-4AB0-AF38-C638A20D478A}"/>
            </c:ext>
          </c:extLst>
        </c:ser>
        <c:ser>
          <c:idx val="4"/>
          <c:order val="4"/>
          <c:tx>
            <c:strRef>
              <c:f>'MAY181217_18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'MAY181217_18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59.999999999999993</c:v>
                </c:pt>
                <c:pt idx="10" formatCode="0.00">
                  <c:v>13.901760889712699</c:v>
                </c:pt>
                <c:pt idx="11" formatCode="0.00">
                  <c:v>24.832962138084632</c:v>
                </c:pt>
                <c:pt idx="12" formatCode="0.00">
                  <c:v>11.343523732904263</c:v>
                </c:pt>
                <c:pt idx="13" formatCode="0.00">
                  <c:v>4.942528735632183</c:v>
                </c:pt>
                <c:pt idx="14" formatCode="0.00">
                  <c:v>6.3559322033898296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74F-4AB0-AF38-C638A20D478A}"/>
            </c:ext>
          </c:extLst>
        </c:ser>
        <c:ser>
          <c:idx val="6"/>
          <c:order val="5"/>
          <c:tx>
            <c:strRef>
              <c:f>'MAY181217_18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'MAY181217_18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40</c:v>
                </c:pt>
                <c:pt idx="10" formatCode="0.00">
                  <c:v>72.93790546802596</c:v>
                </c:pt>
                <c:pt idx="11" formatCode="0.00">
                  <c:v>64.699331848552347</c:v>
                </c:pt>
                <c:pt idx="12" formatCode="0.00">
                  <c:v>83.1053901850362</c:v>
                </c:pt>
                <c:pt idx="13" formatCode="0.00">
                  <c:v>89.655172413793096</c:v>
                </c:pt>
                <c:pt idx="14" formatCode="0.00">
                  <c:v>91.737288135593218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74F-4AB0-AF38-C638A20D478A}"/>
            </c:ext>
          </c:extLst>
        </c:ser>
        <c:ser>
          <c:idx val="7"/>
          <c:order val="6"/>
          <c:tx>
            <c:strRef>
              <c:f>'MAY181217_18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'MAY181217_18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0.22988505747126439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4F-4AB0-AF38-C638A20D47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'MAY181217_18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'MAY181217_18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'MAY181217_18 aggr'!$AF$15:$AF$21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0.46339202965708992</c:v>
                </c:pt>
                <c:pt idx="3">
                  <c:v>1.2249443207126949</c:v>
                </c:pt>
                <c:pt idx="4">
                  <c:v>2.8962188254223649</c:v>
                </c:pt>
                <c:pt idx="5">
                  <c:v>3.1034482758620685</c:v>
                </c:pt>
                <c:pt idx="6">
                  <c:v>0.84745762711864392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56-4378-8DB0-7AE6B8C5823C}"/>
            </c:ext>
          </c:extLst>
        </c:ser>
        <c:ser>
          <c:idx val="1"/>
          <c:order val="1"/>
          <c:tx>
            <c:strRef>
              <c:f>'MAY181217_18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'MAY181217_18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'MAY181217_18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0.40225261464199519</c:v>
                </c:pt>
                <c:pt idx="5">
                  <c:v>0.68965517241379315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56-4378-8DB0-7AE6B8C5823C}"/>
            </c:ext>
          </c:extLst>
        </c:ser>
        <c:ser>
          <c:idx val="2"/>
          <c:order val="2"/>
          <c:tx>
            <c:strRef>
              <c:f>'MAY181217_18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'MAY181217_18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'MAY181217_18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B56-4378-8DB0-7AE6B8C5823C}"/>
            </c:ext>
          </c:extLst>
        </c:ser>
        <c:ser>
          <c:idx val="3"/>
          <c:order val="3"/>
          <c:tx>
            <c:strRef>
              <c:f>'MAY181217_18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'MAY181217_18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'MAY181217_18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12.696941612604265</c:v>
                </c:pt>
                <c:pt idx="3">
                  <c:v>9.2427616926503351</c:v>
                </c:pt>
                <c:pt idx="4">
                  <c:v>2.2526146419951729</c:v>
                </c:pt>
                <c:pt idx="5">
                  <c:v>1.3793103448275863</c:v>
                </c:pt>
                <c:pt idx="6">
                  <c:v>1.0593220338983049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B56-4378-8DB0-7AE6B8C5823C}"/>
            </c:ext>
          </c:extLst>
        </c:ser>
        <c:ser>
          <c:idx val="4"/>
          <c:order val="4"/>
          <c:tx>
            <c:strRef>
              <c:f>'MAY181217_18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'MAY181217_18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'MAY181217_18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59.999999999999993</c:v>
                </c:pt>
                <c:pt idx="2">
                  <c:v>13.901760889712699</c:v>
                </c:pt>
                <c:pt idx="3">
                  <c:v>24.832962138084632</c:v>
                </c:pt>
                <c:pt idx="4">
                  <c:v>11.343523732904263</c:v>
                </c:pt>
                <c:pt idx="5">
                  <c:v>4.942528735632183</c:v>
                </c:pt>
                <c:pt idx="6">
                  <c:v>6.3559322033898296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56-4378-8DB0-7AE6B8C5823C}"/>
            </c:ext>
          </c:extLst>
        </c:ser>
        <c:ser>
          <c:idx val="6"/>
          <c:order val="5"/>
          <c:tx>
            <c:strRef>
              <c:f>'MAY181217_18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'MAY181217_18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'MAY181217_18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40</c:v>
                </c:pt>
                <c:pt idx="2">
                  <c:v>72.93790546802596</c:v>
                </c:pt>
                <c:pt idx="3">
                  <c:v>64.699331848552347</c:v>
                </c:pt>
                <c:pt idx="4">
                  <c:v>83.1053901850362</c:v>
                </c:pt>
                <c:pt idx="5">
                  <c:v>89.655172413793096</c:v>
                </c:pt>
                <c:pt idx="6">
                  <c:v>91.737288135593218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B56-4378-8DB0-7AE6B8C5823C}"/>
            </c:ext>
          </c:extLst>
        </c:ser>
        <c:ser>
          <c:idx val="7"/>
          <c:order val="6"/>
          <c:tx>
            <c:strRef>
              <c:f>'MAY181217_18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'MAY181217_18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'MAY181217_18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0.22988505747126439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B56-4378-8DB0-7AE6B8C58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MAY181217_18_no_aggr!$D$2</c:f>
              <c:strCache>
                <c:ptCount val="1"/>
                <c:pt idx="0">
                  <c:v>MAY181217_18_no_aggr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MAY181217_18_no_aggr!$B$7:$B$33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0.59927208597209414</c:v>
                </c:pt>
                <c:pt idx="10">
                  <c:v>3.6364919762397516</c:v>
                </c:pt>
                <c:pt idx="11">
                  <c:v>3.0644595305391165</c:v>
                </c:pt>
                <c:pt idx="12">
                  <c:v>4.1983095568385886</c:v>
                </c:pt>
                <c:pt idx="13">
                  <c:v>5.9807305325017115</c:v>
                </c:pt>
                <c:pt idx="14">
                  <c:v>6.4199913095206753</c:v>
                </c:pt>
                <c:pt idx="15">
                  <c:v>8.0731483854536066</c:v>
                </c:pt>
                <c:pt idx="16">
                  <c:v>5.0427384052538127</c:v>
                </c:pt>
                <c:pt idx="17">
                  <c:v>8.6417758761203078</c:v>
                </c:pt>
                <c:pt idx="18">
                  <c:v>8.8460731781562494</c:v>
                </c:pt>
                <c:pt idx="19">
                  <c:v>8.028883970012485</c:v>
                </c:pt>
                <c:pt idx="20">
                  <c:v>6.37067086848743</c:v>
                </c:pt>
                <c:pt idx="21">
                  <c:v>5.9552663543476827</c:v>
                </c:pt>
                <c:pt idx="22">
                  <c:v>4.6103091159444034</c:v>
                </c:pt>
                <c:pt idx="23">
                  <c:v>4.2153343320082515</c:v>
                </c:pt>
                <c:pt idx="24">
                  <c:v>2.5741460056528576</c:v>
                </c:pt>
                <c:pt idx="25">
                  <c:v>5.3968537287827774</c:v>
                </c:pt>
                <c:pt idx="26">
                  <c:v>8.3455447881681941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EB-474C-9BCE-CB705FE56B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MAY181217_18_no_aggr!$D$2</c:f>
              <c:strCache>
                <c:ptCount val="1"/>
                <c:pt idx="0">
                  <c:v>MAY181217_18_no_aggr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MAY181217_18_no_aggr!$B$7:$B$33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0.59927208597209414</c:v>
                </c:pt>
                <c:pt idx="10" formatCode="0.00">
                  <c:v>4.235764062211846</c:v>
                </c:pt>
                <c:pt idx="11" formatCode="0.00">
                  <c:v>7.300223592750962</c:v>
                </c:pt>
                <c:pt idx="12" formatCode="0.00">
                  <c:v>11.498533149589552</c:v>
                </c:pt>
                <c:pt idx="13" formatCode="0.00">
                  <c:v>17.479263682091265</c:v>
                </c:pt>
                <c:pt idx="14" formatCode="0.00">
                  <c:v>23.89925499161194</c:v>
                </c:pt>
                <c:pt idx="15" formatCode="0.00">
                  <c:v>31.972403377065547</c:v>
                </c:pt>
                <c:pt idx="16" formatCode="0.00">
                  <c:v>37.015141782319361</c:v>
                </c:pt>
                <c:pt idx="17" formatCode="0.00">
                  <c:v>45.656917658439667</c:v>
                </c:pt>
                <c:pt idx="18" formatCode="0.00">
                  <c:v>54.502990836595913</c:v>
                </c:pt>
                <c:pt idx="19" formatCode="0.00">
                  <c:v>62.5318748066084</c:v>
                </c:pt>
                <c:pt idx="20" formatCode="0.00">
                  <c:v>68.902545675095837</c:v>
                </c:pt>
                <c:pt idx="21" formatCode="0.00">
                  <c:v>74.857812029443522</c:v>
                </c:pt>
                <c:pt idx="22" formatCode="0.00">
                  <c:v>79.468121145387926</c:v>
                </c:pt>
                <c:pt idx="23" formatCode="0.00">
                  <c:v>83.68345547739618</c:v>
                </c:pt>
                <c:pt idx="24" formatCode="0.00">
                  <c:v>86.257601483049044</c:v>
                </c:pt>
                <c:pt idx="25" formatCode="0.00">
                  <c:v>91.654455211831817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FE-40BC-B45E-12361B0628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MAY181217_18_no_aggr!$H$4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MAY181217_18_no_aggr!$B$7:$B$33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0.05</c:v>
                </c:pt>
                <c:pt idx="11">
                  <c:v>0.11</c:v>
                </c:pt>
                <c:pt idx="12">
                  <c:v>0.36</c:v>
                </c:pt>
                <c:pt idx="13">
                  <c:v>0.54448818897637796</c:v>
                </c:pt>
                <c:pt idx="14">
                  <c:v>0.15978685612788632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37-4B12-800F-156680ADE79C}"/>
            </c:ext>
          </c:extLst>
        </c:ser>
        <c:ser>
          <c:idx val="1"/>
          <c:order val="1"/>
          <c:tx>
            <c:strRef>
              <c:f>MAY181217_18_no_aggr!$I$4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0.05</c:v>
                </c:pt>
                <c:pt idx="13">
                  <c:v>0.12099737532808399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37-4B12-800F-156680ADE79C}"/>
            </c:ext>
          </c:extLst>
        </c:ser>
        <c:ser>
          <c:idx val="2"/>
          <c:order val="2"/>
          <c:tx>
            <c:strRef>
              <c:f>MAY181217_18_no_aggr!$J$4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37-4B12-800F-156680ADE79C}"/>
            </c:ext>
          </c:extLst>
        </c:ser>
        <c:ser>
          <c:idx val="3"/>
          <c:order val="3"/>
          <c:tx>
            <c:strRef>
              <c:f>MAY181217_18_no_aggr!$K$4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1.37</c:v>
                </c:pt>
                <c:pt idx="11">
                  <c:v>0.83</c:v>
                </c:pt>
                <c:pt idx="12">
                  <c:v>0.28000000000000003</c:v>
                </c:pt>
                <c:pt idx="13">
                  <c:v>0.24199475065616799</c:v>
                </c:pt>
                <c:pt idx="14">
                  <c:v>0.1997335701598579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D37-4B12-800F-156680ADE79C}"/>
            </c:ext>
          </c:extLst>
        </c:ser>
        <c:ser>
          <c:idx val="4"/>
          <c:order val="4"/>
          <c:tx>
            <c:strRef>
              <c:f>MAY181217_18_no_aggr!$L$4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1.05</c:v>
                </c:pt>
                <c:pt idx="10">
                  <c:v>1.5</c:v>
                </c:pt>
                <c:pt idx="11">
                  <c:v>2.23</c:v>
                </c:pt>
                <c:pt idx="12">
                  <c:v>1.41</c:v>
                </c:pt>
                <c:pt idx="13">
                  <c:v>0.86714785651793524</c:v>
                </c:pt>
                <c:pt idx="14">
                  <c:v>1.1984014209591474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D37-4B12-800F-156680ADE79C}"/>
            </c:ext>
          </c:extLst>
        </c:ser>
        <c:ser>
          <c:idx val="6"/>
          <c:order val="5"/>
          <c:tx>
            <c:strRef>
              <c:f>MAY181217_18_no_aggr!$N$4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0.7</c:v>
                </c:pt>
                <c:pt idx="10">
                  <c:v>7.87</c:v>
                </c:pt>
                <c:pt idx="11">
                  <c:v>5.81</c:v>
                </c:pt>
                <c:pt idx="12">
                  <c:v>10.33</c:v>
                </c:pt>
                <c:pt idx="13">
                  <c:v>15.729658792650918</c:v>
                </c:pt>
                <c:pt idx="14">
                  <c:v>17.296927175843695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D37-4B12-800F-156680ADE79C}"/>
            </c:ext>
          </c:extLst>
        </c:ser>
        <c:ser>
          <c:idx val="7"/>
          <c:order val="6"/>
          <c:tx>
            <c:strRef>
              <c:f>MAY181217_18_no_aggr!$O$4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4.0332458442694667E-2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D37-4B12-800F-156680ADE79C}"/>
            </c:ext>
          </c:extLst>
        </c:ser>
        <c:ser>
          <c:idx val="5"/>
          <c:order val="7"/>
          <c:tx>
            <c:strRef>
              <c:f>MAY181217_18_no_aggr!$M$4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D37-4B12-800F-156680ADE7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MAY181217_18_no_aggr!$H$4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MAY181217_18_no_aggr!$B$7:$B$33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0.46339202965708992</c:v>
                </c:pt>
                <c:pt idx="11" formatCode="0.00">
                  <c:v>1.2249443207126949</c:v>
                </c:pt>
                <c:pt idx="12" formatCode="0.00">
                  <c:v>2.8962188254223653</c:v>
                </c:pt>
                <c:pt idx="13" formatCode="0.00">
                  <c:v>3.1034482758620685</c:v>
                </c:pt>
                <c:pt idx="14" formatCode="0.00">
                  <c:v>0.84745762711864392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FE-48DD-8779-F4209BD8B6D7}"/>
            </c:ext>
          </c:extLst>
        </c:ser>
        <c:ser>
          <c:idx val="1"/>
          <c:order val="1"/>
          <c:tx>
            <c:strRef>
              <c:f>MAY181217_18_no_aggr!$I$4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0.40225261464199519</c:v>
                </c:pt>
                <c:pt idx="13" formatCode="0.00">
                  <c:v>0.68965517241379315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FE-48DD-8779-F4209BD8B6D7}"/>
            </c:ext>
          </c:extLst>
        </c:ser>
        <c:ser>
          <c:idx val="2"/>
          <c:order val="2"/>
          <c:tx>
            <c:strRef>
              <c:f>MAY181217_18_no_aggr!$J$4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FE-48DD-8779-F4209BD8B6D7}"/>
            </c:ext>
          </c:extLst>
        </c:ser>
        <c:ser>
          <c:idx val="3"/>
          <c:order val="3"/>
          <c:tx>
            <c:strRef>
              <c:f>MAY181217_18_no_aggr!$K$4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12.696941612604265</c:v>
                </c:pt>
                <c:pt idx="11" formatCode="0.00">
                  <c:v>9.2427616926503333</c:v>
                </c:pt>
                <c:pt idx="12" formatCode="0.00">
                  <c:v>2.2526146419951734</c:v>
                </c:pt>
                <c:pt idx="13" formatCode="0.00">
                  <c:v>1.3793103448275863</c:v>
                </c:pt>
                <c:pt idx="14" formatCode="0.00">
                  <c:v>1.0593220338983051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5FE-48DD-8779-F4209BD8B6D7}"/>
            </c:ext>
          </c:extLst>
        </c:ser>
        <c:ser>
          <c:idx val="4"/>
          <c:order val="4"/>
          <c:tx>
            <c:strRef>
              <c:f>MAY181217_18_no_aggr!$L$4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60</c:v>
                </c:pt>
                <c:pt idx="10" formatCode="0.00">
                  <c:v>13.901760889712698</c:v>
                </c:pt>
                <c:pt idx="11" formatCode="0.00">
                  <c:v>24.832962138084632</c:v>
                </c:pt>
                <c:pt idx="12" formatCode="0.00">
                  <c:v>11.343523732904265</c:v>
                </c:pt>
                <c:pt idx="13" formatCode="0.00">
                  <c:v>4.942528735632183</c:v>
                </c:pt>
                <c:pt idx="14" formatCode="0.00">
                  <c:v>6.3559322033898304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FE-48DD-8779-F4209BD8B6D7}"/>
            </c:ext>
          </c:extLst>
        </c:ser>
        <c:ser>
          <c:idx val="6"/>
          <c:order val="5"/>
          <c:tx>
            <c:strRef>
              <c:f>MAY181217_18_no_aggr!$N$4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40</c:v>
                </c:pt>
                <c:pt idx="10" formatCode="0.00">
                  <c:v>72.93790546802596</c:v>
                </c:pt>
                <c:pt idx="11" formatCode="0.00">
                  <c:v>64.699331848552333</c:v>
                </c:pt>
                <c:pt idx="12" formatCode="0.00">
                  <c:v>83.1053901850362</c:v>
                </c:pt>
                <c:pt idx="13" formatCode="0.00">
                  <c:v>89.655172413793096</c:v>
                </c:pt>
                <c:pt idx="14" formatCode="0.00">
                  <c:v>91.737288135593218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5FE-48DD-8779-F4209BD8B6D7}"/>
            </c:ext>
          </c:extLst>
        </c:ser>
        <c:ser>
          <c:idx val="7"/>
          <c:order val="6"/>
          <c:tx>
            <c:strRef>
              <c:f>MAY181217_18_no_aggr!$O$4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0.22988505747126439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5FE-48DD-8779-F4209BD8B6D7}"/>
            </c:ext>
          </c:extLst>
        </c:ser>
        <c:ser>
          <c:idx val="5"/>
          <c:order val="7"/>
          <c:tx>
            <c:strRef>
              <c:f>MAY181217_18_no_aggr!$M$4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MAY181217_18_no_aggr!$X$7:$X$33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5FE-48DD-8779-F4209BD8B6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MAY181217_18_no_aggr!$H$4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MAY181217_18_no_aggr!$B$7:$B$33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MAY181217_18_no_aggr!$AD$7:$AD$33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0.46339202965708987</c:v>
                </c:pt>
                <c:pt idx="11" formatCode="0.00">
                  <c:v>1.2249443207126949</c:v>
                </c:pt>
                <c:pt idx="12" formatCode="0.00">
                  <c:v>2.8962188254223649</c:v>
                </c:pt>
                <c:pt idx="13" formatCode="0.00">
                  <c:v>3.1034482758620685</c:v>
                </c:pt>
                <c:pt idx="14" formatCode="0.00">
                  <c:v>0.84745762711864392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46-4140-94F0-001469AA53FA}"/>
            </c:ext>
          </c:extLst>
        </c:ser>
        <c:ser>
          <c:idx val="1"/>
          <c:order val="1"/>
          <c:tx>
            <c:strRef>
              <c:f>MAY181217_18_no_aggr!$I$4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MAY181217_18_no_aggr!$AE$7:$AE$33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0.40225261464199519</c:v>
                </c:pt>
                <c:pt idx="13" formatCode="0.00">
                  <c:v>0.68965517241379315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46-4140-94F0-001469AA53FA}"/>
            </c:ext>
          </c:extLst>
        </c:ser>
        <c:ser>
          <c:idx val="2"/>
          <c:order val="2"/>
          <c:tx>
            <c:strRef>
              <c:f>MAY181217_18_no_aggr!$J$4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MAY181217_18_no_aggr!$AF$7:$AF$33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46-4140-94F0-001469AA53FA}"/>
            </c:ext>
          </c:extLst>
        </c:ser>
        <c:ser>
          <c:idx val="3"/>
          <c:order val="3"/>
          <c:tx>
            <c:strRef>
              <c:f>MAY181217_18_no_aggr!$K$4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MAY181217_18_no_aggr!$AG$7:$AG$33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12.696941612604263</c:v>
                </c:pt>
                <c:pt idx="11" formatCode="0.00">
                  <c:v>9.2427616926503333</c:v>
                </c:pt>
                <c:pt idx="12" formatCode="0.00">
                  <c:v>2.2526146419951734</c:v>
                </c:pt>
                <c:pt idx="13" formatCode="0.00">
                  <c:v>1.3793103448275863</c:v>
                </c:pt>
                <c:pt idx="14" formatCode="0.00">
                  <c:v>1.0593220338983051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746-4140-94F0-001469AA53FA}"/>
            </c:ext>
          </c:extLst>
        </c:ser>
        <c:ser>
          <c:idx val="4"/>
          <c:order val="4"/>
          <c:tx>
            <c:strRef>
              <c:f>MAY181217_18_no_aggr!$L$4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MAY181217_18_no_aggr!$AH$7:$AH$33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60</c:v>
                </c:pt>
                <c:pt idx="10" formatCode="0.00">
                  <c:v>13.901760889712696</c:v>
                </c:pt>
                <c:pt idx="11" formatCode="0.00">
                  <c:v>24.832962138084632</c:v>
                </c:pt>
                <c:pt idx="12" formatCode="0.00">
                  <c:v>11.343523732904265</c:v>
                </c:pt>
                <c:pt idx="13" formatCode="0.00">
                  <c:v>4.942528735632183</c:v>
                </c:pt>
                <c:pt idx="14" formatCode="0.00">
                  <c:v>6.3559322033898304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46-4140-94F0-001469AA53FA}"/>
            </c:ext>
          </c:extLst>
        </c:ser>
        <c:ser>
          <c:idx val="6"/>
          <c:order val="5"/>
          <c:tx>
            <c:strRef>
              <c:f>MAY181217_18_no_aggr!$N$4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MAY181217_18_no_aggr!$AJ$7:$AJ$33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40</c:v>
                </c:pt>
                <c:pt idx="10" formatCode="0.00">
                  <c:v>72.937905468025946</c:v>
                </c:pt>
                <c:pt idx="11" formatCode="0.00">
                  <c:v>64.699331848552333</c:v>
                </c:pt>
                <c:pt idx="12" formatCode="0.00">
                  <c:v>83.1053901850362</c:v>
                </c:pt>
                <c:pt idx="13" formatCode="0.00">
                  <c:v>89.655172413793096</c:v>
                </c:pt>
                <c:pt idx="14" formatCode="0.00">
                  <c:v>91.737288135593232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746-4140-94F0-001469AA53FA}"/>
            </c:ext>
          </c:extLst>
        </c:ser>
        <c:ser>
          <c:idx val="7"/>
          <c:order val="6"/>
          <c:tx>
            <c:strRef>
              <c:f>MAY181217_18_no_aggr!$O$4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MAY181217_18_no_aggr!$AK$7:$AK$33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0.22988505747126439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46-4140-94F0-001469AA53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MAY181217_18_no_aggr!$H$4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MAY181217_18_no_aggr!$AC$15:$AC$21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0.46339202965708987</c:v>
                </c:pt>
                <c:pt idx="3">
                  <c:v>1.2249443207126949</c:v>
                </c:pt>
                <c:pt idx="4">
                  <c:v>2.8962188254223649</c:v>
                </c:pt>
                <c:pt idx="5">
                  <c:v>3.1034482758620685</c:v>
                </c:pt>
                <c:pt idx="6">
                  <c:v>0.84745762711864392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3D-4C00-A2C2-8F159A1D1E78}"/>
            </c:ext>
          </c:extLst>
        </c:ser>
        <c:ser>
          <c:idx val="1"/>
          <c:order val="1"/>
          <c:tx>
            <c:strRef>
              <c:f>MAY181217_18_no_aggr!$I$4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MAY181217_18_no_aggr!$AC$15:$AC$21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0.40225261464199519</c:v>
                </c:pt>
                <c:pt idx="5">
                  <c:v>0.68965517241379315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03D-4C00-A2C2-8F159A1D1E78}"/>
            </c:ext>
          </c:extLst>
        </c:ser>
        <c:ser>
          <c:idx val="2"/>
          <c:order val="2"/>
          <c:tx>
            <c:strRef>
              <c:f>MAY181217_18_no_aggr!$J$4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MAY181217_18_no_aggr!$AC$15:$AC$21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03D-4C00-A2C2-8F159A1D1E78}"/>
            </c:ext>
          </c:extLst>
        </c:ser>
        <c:ser>
          <c:idx val="3"/>
          <c:order val="3"/>
          <c:tx>
            <c:strRef>
              <c:f>MAY181217_18_no_aggr!$K$4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MAY181217_18_no_aggr!$AC$15:$AC$21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12.696941612604263</c:v>
                </c:pt>
                <c:pt idx="3">
                  <c:v>9.2427616926503333</c:v>
                </c:pt>
                <c:pt idx="4">
                  <c:v>2.2526146419951734</c:v>
                </c:pt>
                <c:pt idx="5">
                  <c:v>1.3793103448275863</c:v>
                </c:pt>
                <c:pt idx="6">
                  <c:v>1.0593220338983051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03D-4C00-A2C2-8F159A1D1E78}"/>
            </c:ext>
          </c:extLst>
        </c:ser>
        <c:ser>
          <c:idx val="4"/>
          <c:order val="4"/>
          <c:tx>
            <c:strRef>
              <c:f>MAY181217_18_no_aggr!$L$4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MAY181217_18_no_aggr!$AC$15:$AC$21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60</c:v>
                </c:pt>
                <c:pt idx="2">
                  <c:v>13.901760889712696</c:v>
                </c:pt>
                <c:pt idx="3">
                  <c:v>24.832962138084632</c:v>
                </c:pt>
                <c:pt idx="4">
                  <c:v>11.343523732904265</c:v>
                </c:pt>
                <c:pt idx="5">
                  <c:v>4.942528735632183</c:v>
                </c:pt>
                <c:pt idx="6">
                  <c:v>6.3559322033898304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03D-4C00-A2C2-8F159A1D1E78}"/>
            </c:ext>
          </c:extLst>
        </c:ser>
        <c:ser>
          <c:idx val="6"/>
          <c:order val="5"/>
          <c:tx>
            <c:strRef>
              <c:f>MAY181217_18_no_aggr!$N$4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MAY181217_18_no_aggr!$AC$15:$AC$21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40</c:v>
                </c:pt>
                <c:pt idx="2">
                  <c:v>72.937905468025946</c:v>
                </c:pt>
                <c:pt idx="3">
                  <c:v>64.699331848552333</c:v>
                </c:pt>
                <c:pt idx="4">
                  <c:v>83.1053901850362</c:v>
                </c:pt>
                <c:pt idx="5">
                  <c:v>89.655172413793096</c:v>
                </c:pt>
                <c:pt idx="6">
                  <c:v>91.737288135593232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03D-4C00-A2C2-8F159A1D1E78}"/>
            </c:ext>
          </c:extLst>
        </c:ser>
        <c:ser>
          <c:idx val="7"/>
          <c:order val="6"/>
          <c:tx>
            <c:strRef>
              <c:f>MAY181217_18_no_aggr!$O$4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MAY181217_18_no_aggr!$AC$15:$AC$21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MAY181217_18_no_aggr!$AK$15:$AK$21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0.22988505747126439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03D-4C00-A2C2-8F159A1D1E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MAY181217_19!$D$2</c:f>
              <c:strCache>
                <c:ptCount val="1"/>
                <c:pt idx="0">
                  <c:v>MAY181217_19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MAY181217_19!$B$7:$B$33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1.5280854135038948</c:v>
                </c:pt>
                <c:pt idx="9">
                  <c:v>0.2563400612229661</c:v>
                </c:pt>
                <c:pt idx="10">
                  <c:v>2.0507204897837288</c:v>
                </c:pt>
                <c:pt idx="11">
                  <c:v>3.0661257808416913</c:v>
                </c:pt>
                <c:pt idx="12">
                  <c:v>4.9675219631168961</c:v>
                </c:pt>
                <c:pt idx="13">
                  <c:v>6.8689181453921018</c:v>
                </c:pt>
                <c:pt idx="14">
                  <c:v>6.8290983300564951</c:v>
                </c:pt>
                <c:pt idx="15">
                  <c:v>7.4985689753863758</c:v>
                </c:pt>
                <c:pt idx="16">
                  <c:v>7.4562604215922947</c:v>
                </c:pt>
                <c:pt idx="17">
                  <c:v>6.7320375301759539</c:v>
                </c:pt>
                <c:pt idx="18">
                  <c:v>6.2094024538961197</c:v>
                </c:pt>
                <c:pt idx="19">
                  <c:v>5.8336029466663355</c:v>
                </c:pt>
                <c:pt idx="20">
                  <c:v>5.094447624499141</c:v>
                </c:pt>
                <c:pt idx="21">
                  <c:v>4.9277021477812895</c:v>
                </c:pt>
                <c:pt idx="22">
                  <c:v>6.1471839924342344</c:v>
                </c:pt>
                <c:pt idx="23">
                  <c:v>4.9998755630770759</c:v>
                </c:pt>
                <c:pt idx="24">
                  <c:v>2.8172519349941516</c:v>
                </c:pt>
                <c:pt idx="25">
                  <c:v>9.8106070033100217</c:v>
                </c:pt>
                <c:pt idx="26">
                  <c:v>6.9062492222692313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CD-4FA7-BCA8-1BF9B0B57B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MAY181217_19!$D$2</c:f>
              <c:strCache>
                <c:ptCount val="1"/>
                <c:pt idx="0">
                  <c:v>MAY181217_19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MAY181217_19!$B$7:$B$33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1.5280854135038948</c:v>
                </c:pt>
                <c:pt idx="9" formatCode="0.00">
                  <c:v>1.7844254747268609</c:v>
                </c:pt>
                <c:pt idx="10" formatCode="0.00">
                  <c:v>3.8351459645105894</c:v>
                </c:pt>
                <c:pt idx="11" formatCode="0.00">
                  <c:v>6.9012717453522807</c:v>
                </c:pt>
                <c:pt idx="12" formatCode="0.00">
                  <c:v>11.868793708469177</c:v>
                </c:pt>
                <c:pt idx="13" formatCode="0.00">
                  <c:v>18.737711853861278</c:v>
                </c:pt>
                <c:pt idx="14" formatCode="0.00">
                  <c:v>25.566810183917774</c:v>
                </c:pt>
                <c:pt idx="15" formatCode="0.00">
                  <c:v>33.06537915930415</c:v>
                </c:pt>
                <c:pt idx="16" formatCode="0.00">
                  <c:v>40.521639580896448</c:v>
                </c:pt>
                <c:pt idx="17" formatCode="0.00">
                  <c:v>47.253677111072399</c:v>
                </c:pt>
                <c:pt idx="18" formatCode="0.00">
                  <c:v>53.463079564968517</c:v>
                </c:pt>
                <c:pt idx="19" formatCode="0.00">
                  <c:v>59.296682511634856</c:v>
                </c:pt>
                <c:pt idx="20" formatCode="0.00">
                  <c:v>64.391130136133995</c:v>
                </c:pt>
                <c:pt idx="21" formatCode="0.00">
                  <c:v>69.318832283915285</c:v>
                </c:pt>
                <c:pt idx="22" formatCode="0.00">
                  <c:v>75.466016276349521</c:v>
                </c:pt>
                <c:pt idx="23" formatCode="0.00">
                  <c:v>80.465891839426604</c:v>
                </c:pt>
                <c:pt idx="24" formatCode="0.00">
                  <c:v>83.283143774420751</c:v>
                </c:pt>
                <c:pt idx="25" formatCode="0.00">
                  <c:v>93.093750777730776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B9-4549-8995-B57184E4A7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MAY181217_19!$B$7:$B$33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0.59</c:v>
                </c:pt>
                <c:pt idx="10">
                  <c:v>1.24</c:v>
                </c:pt>
                <c:pt idx="11">
                  <c:v>1.59</c:v>
                </c:pt>
                <c:pt idx="12">
                  <c:v>3.87</c:v>
                </c:pt>
                <c:pt idx="13">
                  <c:v>3.8333333333333339</c:v>
                </c:pt>
                <c:pt idx="14">
                  <c:v>2.375402985074627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D9-46FB-8D98-AA124690F5F3}"/>
            </c:ext>
          </c:extLst>
        </c:ser>
        <c:ser>
          <c:idx val="1"/>
          <c:order val="1"/>
          <c:tx>
            <c:strRef>
              <c:f>MAY181217_19!$I$4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MAY181217_19!$I$7:$I$33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2.98</c:v>
                </c:pt>
                <c:pt idx="11">
                  <c:v>8.26</c:v>
                </c:pt>
                <c:pt idx="12">
                  <c:v>13.19</c:v>
                </c:pt>
                <c:pt idx="13">
                  <c:v>21.179166666666671</c:v>
                </c:pt>
                <c:pt idx="14">
                  <c:v>23.958805970149257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D9-46FB-8D98-AA124690F5F3}"/>
            </c:ext>
          </c:extLst>
        </c:ser>
        <c:ser>
          <c:idx val="2"/>
          <c:order val="2"/>
          <c:tx>
            <c:strRef>
              <c:f>MAY181217_19!$J$4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MAY181217_19!$J$7:$J$33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D9-46FB-8D98-AA124690F5F3}"/>
            </c:ext>
          </c:extLst>
        </c:ser>
        <c:ser>
          <c:idx val="3"/>
          <c:order val="3"/>
          <c:tx>
            <c:strRef>
              <c:f>MAY181217_19!$K$4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0.71</c:v>
                </c:pt>
                <c:pt idx="13">
                  <c:v>0.80500000000000016</c:v>
                </c:pt>
                <c:pt idx="14">
                  <c:v>0.69623880597014942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7D9-46FB-8D98-AA124690F5F3}"/>
            </c:ext>
          </c:extLst>
        </c:ser>
        <c:ser>
          <c:idx val="4"/>
          <c:order val="4"/>
          <c:tx>
            <c:strRef>
              <c:f>MAY181217_19!$L$4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1.46</c:v>
                </c:pt>
                <c:pt idx="11">
                  <c:v>1.02</c:v>
                </c:pt>
                <c:pt idx="12">
                  <c:v>0.35</c:v>
                </c:pt>
                <c:pt idx="13">
                  <c:v>0.5558333333333334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7D9-46FB-8D98-AA124690F5F3}"/>
            </c:ext>
          </c:extLst>
        </c:ser>
        <c:ser>
          <c:idx val="6"/>
          <c:order val="5"/>
          <c:tx>
            <c:strRef>
              <c:f>MAY181217_19!$N$4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0.21083333333333334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7D9-46FB-8D98-AA124690F5F3}"/>
            </c:ext>
          </c:extLst>
        </c:ser>
        <c:ser>
          <c:idx val="7"/>
          <c:order val="6"/>
          <c:tx>
            <c:strRef>
              <c:f>MAY181217_19!$O$4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8.191044776119405E-2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7D9-46FB-8D98-AA124690F5F3}"/>
            </c:ext>
          </c:extLst>
        </c:ser>
        <c:ser>
          <c:idx val="5"/>
          <c:order val="7"/>
          <c:tx>
            <c:strRef>
              <c:f>MAY181217_19!$M$4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6.12</c:v>
                </c:pt>
                <c:pt idx="9">
                  <c:v>0.42</c:v>
                </c:pt>
                <c:pt idx="10">
                  <c:v>2.4700000000000002</c:v>
                </c:pt>
                <c:pt idx="11">
                  <c:v>1.29</c:v>
                </c:pt>
                <c:pt idx="12">
                  <c:v>1.67</c:v>
                </c:pt>
                <c:pt idx="13">
                  <c:v>1.0158333333333336</c:v>
                </c:pt>
                <c:pt idx="14">
                  <c:v>0.3276417910447762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7D9-46FB-8D98-AA124690F5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MAY181217_19!$B$7:$B$33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58.415841584158414</c:v>
                </c:pt>
                <c:pt idx="10" formatCode="0.00">
                  <c:v>15.214723926380367</c:v>
                </c:pt>
                <c:pt idx="11" formatCode="0.00">
                  <c:v>13.075657894736842</c:v>
                </c:pt>
                <c:pt idx="12" formatCode="0.00">
                  <c:v>19.555330975240022</c:v>
                </c:pt>
                <c:pt idx="13" formatCode="0.00">
                  <c:v>13.888888888888889</c:v>
                </c:pt>
                <c:pt idx="14" formatCode="0.00">
                  <c:v>8.656716417910447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1F-46BA-9FF5-295518B29258}"/>
            </c:ext>
          </c:extLst>
        </c:ser>
        <c:ser>
          <c:idx val="1"/>
          <c:order val="1"/>
          <c:tx>
            <c:strRef>
              <c:f>MAY181217_19!$I$4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MAY181217_19!$T$7:$T$33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36.564417177914109</c:v>
                </c:pt>
                <c:pt idx="11" formatCode="0.00">
                  <c:v>67.92763157894737</c:v>
                </c:pt>
                <c:pt idx="12" formatCode="0.00">
                  <c:v>66.649823143001512</c:v>
                </c:pt>
                <c:pt idx="13" formatCode="0.00">
                  <c:v>76.736111111111114</c:v>
                </c:pt>
                <c:pt idx="14" formatCode="0.00">
                  <c:v>87.31343283582089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1F-46BA-9FF5-295518B29258}"/>
            </c:ext>
          </c:extLst>
        </c:ser>
        <c:ser>
          <c:idx val="2"/>
          <c:order val="2"/>
          <c:tx>
            <c:strRef>
              <c:f>MAY181217_19!$J$4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MAY181217_19!$U$7:$U$33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81F-46BA-9FF5-295518B29258}"/>
            </c:ext>
          </c:extLst>
        </c:ser>
        <c:ser>
          <c:idx val="3"/>
          <c:order val="3"/>
          <c:tx>
            <c:strRef>
              <c:f>MAY181217_19!$K$4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3.5876705406771099</c:v>
                </c:pt>
                <c:pt idx="13" formatCode="0.00">
                  <c:v>2.916666666666667</c:v>
                </c:pt>
                <c:pt idx="14" formatCode="0.00">
                  <c:v>2.5373134328358211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81F-46BA-9FF5-295518B29258}"/>
            </c:ext>
          </c:extLst>
        </c:ser>
        <c:ser>
          <c:idx val="4"/>
          <c:order val="4"/>
          <c:tx>
            <c:strRef>
              <c:f>MAY181217_19!$L$4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17.914110429447852</c:v>
                </c:pt>
                <c:pt idx="11" formatCode="0.00">
                  <c:v>8.3881578947368425</c:v>
                </c:pt>
                <c:pt idx="12" formatCode="0.00">
                  <c:v>1.7685699848408287</c:v>
                </c:pt>
                <c:pt idx="13" formatCode="0.00">
                  <c:v>2.0138888888888893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81F-46BA-9FF5-295518B29258}"/>
            </c:ext>
          </c:extLst>
        </c:ser>
        <c:ser>
          <c:idx val="6"/>
          <c:order val="5"/>
          <c:tx>
            <c:strRef>
              <c:f>MAY181217_19!$N$4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0.76388888888888895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81F-46BA-9FF5-295518B29258}"/>
            </c:ext>
          </c:extLst>
        </c:ser>
        <c:ser>
          <c:idx val="7"/>
          <c:order val="6"/>
          <c:tx>
            <c:strRef>
              <c:f>MAY181217_19!$O$4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0.29850746268656719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81F-46BA-9FF5-295518B29258}"/>
            </c:ext>
          </c:extLst>
        </c:ser>
        <c:ser>
          <c:idx val="5"/>
          <c:order val="7"/>
          <c:tx>
            <c:strRef>
              <c:f>MAY181217_19!$M$4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41.584158415841586</c:v>
                </c:pt>
                <c:pt idx="10" formatCode="0.00">
                  <c:v>30.30674846625767</c:v>
                </c:pt>
                <c:pt idx="11" formatCode="0.00">
                  <c:v>10.608552631578947</c:v>
                </c:pt>
                <c:pt idx="12" formatCode="0.00">
                  <c:v>8.4386053562405259</c:v>
                </c:pt>
                <c:pt idx="13" formatCode="0.00">
                  <c:v>3.6805555555555562</c:v>
                </c:pt>
                <c:pt idx="14" formatCode="0.00">
                  <c:v>1.1940298507462688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81F-46BA-9FF5-295518B292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MAY181217_19!$H$4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MAY181217_19!$B$7:$B$33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21.83098591549296</c:v>
                </c:pt>
                <c:pt idx="11" formatCode="0.00">
                  <c:v>14.62741490340386</c:v>
                </c:pt>
                <c:pt idx="12" formatCode="0.00">
                  <c:v>21.357615894039739</c:v>
                </c:pt>
                <c:pt idx="13" formatCode="0.00">
                  <c:v>14.419610670511897</c:v>
                </c:pt>
                <c:pt idx="14" formatCode="0.00">
                  <c:v>8.761329305135952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73-463F-A5E6-29056D1C21E5}"/>
            </c:ext>
          </c:extLst>
        </c:ser>
        <c:ser>
          <c:idx val="1"/>
          <c:order val="1"/>
          <c:tx>
            <c:strRef>
              <c:f>MAY181217_19!$I$4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MAY181217_19!$AE$7:$AE$33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52.464788732394368</c:v>
                </c:pt>
                <c:pt idx="11" formatCode="0.00">
                  <c:v>75.988960441582321</c:v>
                </c:pt>
                <c:pt idx="12" formatCode="0.00">
                  <c:v>72.792494481236204</c:v>
                </c:pt>
                <c:pt idx="13" formatCode="0.00">
                  <c:v>79.668348954578235</c:v>
                </c:pt>
                <c:pt idx="14" formatCode="0.00">
                  <c:v>88.368580060422971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73-463F-A5E6-29056D1C21E5}"/>
            </c:ext>
          </c:extLst>
        </c:ser>
        <c:ser>
          <c:idx val="2"/>
          <c:order val="2"/>
          <c:tx>
            <c:strRef>
              <c:f>MAY181217_19!$J$4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MAY181217_19!$AF$7:$AF$33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73-463F-A5E6-29056D1C21E5}"/>
            </c:ext>
          </c:extLst>
        </c:ser>
        <c:ser>
          <c:idx val="3"/>
          <c:order val="3"/>
          <c:tx>
            <c:strRef>
              <c:f>MAY181217_19!$K$4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MAY181217_19!$AG$7:$AG$33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3.9183222958057402</c:v>
                </c:pt>
                <c:pt idx="13" formatCode="0.00">
                  <c:v>3.0281182408074985</c:v>
                </c:pt>
                <c:pt idx="14" formatCode="0.00">
                  <c:v>2.5679758308157101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73-463F-A5E6-29056D1C21E5}"/>
            </c:ext>
          </c:extLst>
        </c:ser>
        <c:ser>
          <c:idx val="4"/>
          <c:order val="4"/>
          <c:tx>
            <c:strRef>
              <c:f>MAY181217_19!$L$4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MAY181217_19!$AH$7:$AH$33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25.70422535211268</c:v>
                </c:pt>
                <c:pt idx="11" formatCode="0.00">
                  <c:v>9.3836246550137989</c:v>
                </c:pt>
                <c:pt idx="12" formatCode="0.00">
                  <c:v>1.9315673289183224</c:v>
                </c:pt>
                <c:pt idx="13" formatCode="0.00">
                  <c:v>2.0908435472242251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73-463F-A5E6-29056D1C21E5}"/>
            </c:ext>
          </c:extLst>
        </c:ser>
        <c:ser>
          <c:idx val="6"/>
          <c:order val="5"/>
          <c:tx>
            <c:strRef>
              <c:f>MAY181217_19!$N$4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MAY181217_19!$AJ$7:$AJ$33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0.79307858687815447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973-463F-A5E6-29056D1C21E5}"/>
            </c:ext>
          </c:extLst>
        </c:ser>
        <c:ser>
          <c:idx val="7"/>
          <c:order val="6"/>
          <c:tx>
            <c:strRef>
              <c:f>MAY181217_19!$O$4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MAY181217_19!$AK$7:$AK$33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0.30211480362537774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73-463F-A5E6-29056D1C21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MAY181217_19!$H$4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MAY181217_19!$AC$15:$AC$21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MAY181217_19!$AD$15:$AD$21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21.83098591549296</c:v>
                </c:pt>
                <c:pt idx="3">
                  <c:v>14.62741490340386</c:v>
                </c:pt>
                <c:pt idx="4">
                  <c:v>21.357615894039739</c:v>
                </c:pt>
                <c:pt idx="5">
                  <c:v>14.419610670511897</c:v>
                </c:pt>
                <c:pt idx="6">
                  <c:v>8.761329305135952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2-43F5-A9FE-4B2DBB0D1E4A}"/>
            </c:ext>
          </c:extLst>
        </c:ser>
        <c:ser>
          <c:idx val="1"/>
          <c:order val="1"/>
          <c:tx>
            <c:strRef>
              <c:f>MAY181217_19!$I$4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MAY181217_19!$AC$15:$AC$21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52.464788732394368</c:v>
                </c:pt>
                <c:pt idx="3">
                  <c:v>75.988960441582321</c:v>
                </c:pt>
                <c:pt idx="4">
                  <c:v>72.792494481236204</c:v>
                </c:pt>
                <c:pt idx="5">
                  <c:v>79.668348954578235</c:v>
                </c:pt>
                <c:pt idx="6">
                  <c:v>88.368580060422971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62-43F5-A9FE-4B2DBB0D1E4A}"/>
            </c:ext>
          </c:extLst>
        </c:ser>
        <c:ser>
          <c:idx val="2"/>
          <c:order val="2"/>
          <c:tx>
            <c:strRef>
              <c:f>MAY181217_19!$J$4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MAY181217_19!$AC$15:$AC$21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A62-43F5-A9FE-4B2DBB0D1E4A}"/>
            </c:ext>
          </c:extLst>
        </c:ser>
        <c:ser>
          <c:idx val="3"/>
          <c:order val="3"/>
          <c:tx>
            <c:strRef>
              <c:f>MAY181217_19!$K$4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MAY181217_19!$AC$15:$AC$21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3.9183222958057402</c:v>
                </c:pt>
                <c:pt idx="5">
                  <c:v>3.0281182408074985</c:v>
                </c:pt>
                <c:pt idx="6">
                  <c:v>2.5679758308157101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A62-43F5-A9FE-4B2DBB0D1E4A}"/>
            </c:ext>
          </c:extLst>
        </c:ser>
        <c:ser>
          <c:idx val="4"/>
          <c:order val="4"/>
          <c:tx>
            <c:strRef>
              <c:f>MAY181217_19!$L$4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MAY181217_19!$AC$15:$AC$21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25.70422535211268</c:v>
                </c:pt>
                <c:pt idx="3">
                  <c:v>9.3836246550137989</c:v>
                </c:pt>
                <c:pt idx="4">
                  <c:v>1.9315673289183224</c:v>
                </c:pt>
                <c:pt idx="5">
                  <c:v>2.0908435472242251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62-43F5-A9FE-4B2DBB0D1E4A}"/>
            </c:ext>
          </c:extLst>
        </c:ser>
        <c:ser>
          <c:idx val="6"/>
          <c:order val="5"/>
          <c:tx>
            <c:strRef>
              <c:f>MAY181217_19!$N$4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MAY181217_19!$AC$15:$AC$21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0.79307858687815447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A62-43F5-A9FE-4B2DBB0D1E4A}"/>
            </c:ext>
          </c:extLst>
        </c:ser>
        <c:ser>
          <c:idx val="7"/>
          <c:order val="6"/>
          <c:tx>
            <c:strRef>
              <c:f>MAY181217_19!$O$4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MAY181217_19!$AC$15:$AC$21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0.30211480362537774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A62-43F5-A9FE-4B2DBB0D1E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'MAY181217_19 aggr'!$D$2</c:f>
              <c:strCache>
                <c:ptCount val="1"/>
                <c:pt idx="0">
                  <c:v>MAY181217_19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'MAY181217_19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'MAY181217_19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4.9774769169506914E-3</c:v>
                </c:pt>
                <c:pt idx="9">
                  <c:v>0.15181304596699935</c:v>
                </c:pt>
                <c:pt idx="10">
                  <c:v>1.436002090540305</c:v>
                </c:pt>
                <c:pt idx="11">
                  <c:v>2.7450785196983651</c:v>
                </c:pt>
                <c:pt idx="12">
                  <c:v>4.5519026405515044</c:v>
                </c:pt>
                <c:pt idx="13">
                  <c:v>6.6161037969853078</c:v>
                </c:pt>
                <c:pt idx="14">
                  <c:v>6.7475568574588056</c:v>
                </c:pt>
                <c:pt idx="15">
                  <c:v>7.4985689753863758</c:v>
                </c:pt>
                <c:pt idx="16">
                  <c:v>7.4562604215922947</c:v>
                </c:pt>
                <c:pt idx="17">
                  <c:v>6.7320375301759539</c:v>
                </c:pt>
                <c:pt idx="18">
                  <c:v>6.2094024538961197</c:v>
                </c:pt>
                <c:pt idx="19">
                  <c:v>5.8336029466663355</c:v>
                </c:pt>
                <c:pt idx="20">
                  <c:v>5.094447624499141</c:v>
                </c:pt>
                <c:pt idx="21">
                  <c:v>4.9277021477812895</c:v>
                </c:pt>
                <c:pt idx="22">
                  <c:v>6.1471839924342344</c:v>
                </c:pt>
                <c:pt idx="23">
                  <c:v>4.9998755630770759</c:v>
                </c:pt>
                <c:pt idx="24">
                  <c:v>2.8172519349941516</c:v>
                </c:pt>
                <c:pt idx="25">
                  <c:v>9.8106070033100217</c:v>
                </c:pt>
                <c:pt idx="26">
                  <c:v>6.9062492222692313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1E-4639-B96A-F204854D7F80}"/>
            </c:ext>
          </c:extLst>
        </c:ser>
        <c:ser>
          <c:idx val="1"/>
          <c:order val="1"/>
          <c:tx>
            <c:v>aggr</c:v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'MAY181217_19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1.523107936586944</c:v>
                </c:pt>
                <c:pt idx="9">
                  <c:v>0.10452701525596675</c:v>
                </c:pt>
                <c:pt idx="10">
                  <c:v>0.61471839924342353</c:v>
                </c:pt>
                <c:pt idx="11">
                  <c:v>0.32104726114332643</c:v>
                </c:pt>
                <c:pt idx="12">
                  <c:v>0.41561932256539158</c:v>
                </c:pt>
                <c:pt idx="13">
                  <c:v>0.25281434840679262</c:v>
                </c:pt>
                <c:pt idx="14">
                  <c:v>8.1541472597689499E-2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1E-4639-B96A-F204854D7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'MAY181217_19 aggr'!$D$2</c:f>
              <c:strCache>
                <c:ptCount val="1"/>
                <c:pt idx="0">
                  <c:v>MAY181217_19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'MAY181217_19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'MAY181217_19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4.9774769169506914E-3</c:v>
                </c:pt>
                <c:pt idx="9" formatCode="0.00">
                  <c:v>0.15679052288395004</c:v>
                </c:pt>
                <c:pt idx="10" formatCode="0.00">
                  <c:v>1.5927926134242552</c:v>
                </c:pt>
                <c:pt idx="11" formatCode="0.00">
                  <c:v>4.3378711331226203</c:v>
                </c:pt>
                <c:pt idx="12" formatCode="0.00">
                  <c:v>8.8897737736741256</c:v>
                </c:pt>
                <c:pt idx="13" formatCode="0.00">
                  <c:v>15.505877570659433</c:v>
                </c:pt>
                <c:pt idx="14" formatCode="0.00">
                  <c:v>22.25343442811824</c:v>
                </c:pt>
                <c:pt idx="15" formatCode="0.00">
                  <c:v>29.752003403504617</c:v>
                </c:pt>
                <c:pt idx="16" formatCode="0.00">
                  <c:v>37.208263825096914</c:v>
                </c:pt>
                <c:pt idx="17" formatCode="0.00">
                  <c:v>43.940301355272865</c:v>
                </c:pt>
                <c:pt idx="18" formatCode="0.00">
                  <c:v>50.149703809168983</c:v>
                </c:pt>
                <c:pt idx="19" formatCode="0.00">
                  <c:v>55.983306755835315</c:v>
                </c:pt>
                <c:pt idx="20" formatCode="0.00">
                  <c:v>61.077754380334454</c:v>
                </c:pt>
                <c:pt idx="21" formatCode="0.00">
                  <c:v>66.005456528115744</c:v>
                </c:pt>
                <c:pt idx="22" formatCode="0.00">
                  <c:v>72.15264052054998</c:v>
                </c:pt>
                <c:pt idx="23" formatCode="0.00">
                  <c:v>77.152516083627063</c:v>
                </c:pt>
                <c:pt idx="24" formatCode="0.00">
                  <c:v>79.96976801862121</c:v>
                </c:pt>
                <c:pt idx="25" formatCode="0.00">
                  <c:v>89.780375021931235</c:v>
                </c:pt>
                <c:pt idx="26" formatCode="0.00">
                  <c:v>96.686624244200459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4F-4D42-A814-4D7011CB91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'MAY181217_19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'MAY181217_19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'MAY181217_19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0.59</c:v>
                </c:pt>
                <c:pt idx="10">
                  <c:v>1.24</c:v>
                </c:pt>
                <c:pt idx="11">
                  <c:v>1.59</c:v>
                </c:pt>
                <c:pt idx="12">
                  <c:v>3.87</c:v>
                </c:pt>
                <c:pt idx="13">
                  <c:v>3.8333333333333339</c:v>
                </c:pt>
                <c:pt idx="14">
                  <c:v>2.375402985074627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74-4FBF-9BE9-A40D5359EFD1}"/>
            </c:ext>
          </c:extLst>
        </c:ser>
        <c:ser>
          <c:idx val="1"/>
          <c:order val="1"/>
          <c:tx>
            <c:strRef>
              <c:f>'MAY181217_19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2.98</c:v>
                </c:pt>
                <c:pt idx="11">
                  <c:v>8.26</c:v>
                </c:pt>
                <c:pt idx="12">
                  <c:v>13.19</c:v>
                </c:pt>
                <c:pt idx="13">
                  <c:v>21.179166666666671</c:v>
                </c:pt>
                <c:pt idx="14">
                  <c:v>23.958805970149257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74-4FBF-9BE9-A40D5359EFD1}"/>
            </c:ext>
          </c:extLst>
        </c:ser>
        <c:ser>
          <c:idx val="2"/>
          <c:order val="2"/>
          <c:tx>
            <c:strRef>
              <c:f>'MAY181217_19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74-4FBF-9BE9-A40D5359EFD1}"/>
            </c:ext>
          </c:extLst>
        </c:ser>
        <c:ser>
          <c:idx val="3"/>
          <c:order val="3"/>
          <c:tx>
            <c:strRef>
              <c:f>'MAY181217_19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0.71</c:v>
                </c:pt>
                <c:pt idx="13">
                  <c:v>0.80500000000000016</c:v>
                </c:pt>
                <c:pt idx="14">
                  <c:v>0.69623880597014942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574-4FBF-9BE9-A40D5359EFD1}"/>
            </c:ext>
          </c:extLst>
        </c:ser>
        <c:ser>
          <c:idx val="4"/>
          <c:order val="4"/>
          <c:tx>
            <c:strRef>
              <c:f>'MAY181217_19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1.46</c:v>
                </c:pt>
                <c:pt idx="11">
                  <c:v>1.02</c:v>
                </c:pt>
                <c:pt idx="12">
                  <c:v>0.35</c:v>
                </c:pt>
                <c:pt idx="13">
                  <c:v>0.5558333333333334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74-4FBF-9BE9-A40D5359EFD1}"/>
            </c:ext>
          </c:extLst>
        </c:ser>
        <c:ser>
          <c:idx val="6"/>
          <c:order val="5"/>
          <c:tx>
            <c:strRef>
              <c:f>'MAY181217_19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0.21083333333333334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574-4FBF-9BE9-A40D5359EFD1}"/>
            </c:ext>
          </c:extLst>
        </c:ser>
        <c:ser>
          <c:idx val="7"/>
          <c:order val="6"/>
          <c:tx>
            <c:strRef>
              <c:f>'MAY181217_19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8.191044776119405E-2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574-4FBF-9BE9-A40D5359EFD1}"/>
            </c:ext>
          </c:extLst>
        </c:ser>
        <c:ser>
          <c:idx val="5"/>
          <c:order val="7"/>
          <c:tx>
            <c:strRef>
              <c:f>'MAY181217_19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6.12</c:v>
                </c:pt>
                <c:pt idx="9">
                  <c:v>0.42</c:v>
                </c:pt>
                <c:pt idx="10">
                  <c:v>2.4700000000000002</c:v>
                </c:pt>
                <c:pt idx="11">
                  <c:v>1.29</c:v>
                </c:pt>
                <c:pt idx="12">
                  <c:v>1.67</c:v>
                </c:pt>
                <c:pt idx="13">
                  <c:v>1.0158333333333336</c:v>
                </c:pt>
                <c:pt idx="14">
                  <c:v>0.3276417910447762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574-4FBF-9BE9-A40D5359EF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'MAY181217_19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'MAY181217_19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'MAY181217_19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58.415841584158414</c:v>
                </c:pt>
                <c:pt idx="10" formatCode="0.00">
                  <c:v>15.214723926380367</c:v>
                </c:pt>
                <c:pt idx="11" formatCode="0.00">
                  <c:v>13.075657894736842</c:v>
                </c:pt>
                <c:pt idx="12" formatCode="0.00">
                  <c:v>19.555330975240022</c:v>
                </c:pt>
                <c:pt idx="13" formatCode="0.00">
                  <c:v>13.888888888888889</c:v>
                </c:pt>
                <c:pt idx="14" formatCode="0.00">
                  <c:v>8.656716417910447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61-4204-8F7B-032A30B523D9}"/>
            </c:ext>
          </c:extLst>
        </c:ser>
        <c:ser>
          <c:idx val="1"/>
          <c:order val="1"/>
          <c:tx>
            <c:strRef>
              <c:f>'MAY181217_19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36.564417177914109</c:v>
                </c:pt>
                <c:pt idx="11" formatCode="0.00">
                  <c:v>67.92763157894737</c:v>
                </c:pt>
                <c:pt idx="12" formatCode="0.00">
                  <c:v>66.649823143001512</c:v>
                </c:pt>
                <c:pt idx="13" formatCode="0.00">
                  <c:v>76.736111111111114</c:v>
                </c:pt>
                <c:pt idx="14" formatCode="0.00">
                  <c:v>87.31343283582089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61-4204-8F7B-032A30B523D9}"/>
            </c:ext>
          </c:extLst>
        </c:ser>
        <c:ser>
          <c:idx val="2"/>
          <c:order val="2"/>
          <c:tx>
            <c:strRef>
              <c:f>'MAY181217_19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61-4204-8F7B-032A30B523D9}"/>
            </c:ext>
          </c:extLst>
        </c:ser>
        <c:ser>
          <c:idx val="3"/>
          <c:order val="3"/>
          <c:tx>
            <c:strRef>
              <c:f>'MAY181217_19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3.5876705406771099</c:v>
                </c:pt>
                <c:pt idx="13" formatCode="0.00">
                  <c:v>2.916666666666667</c:v>
                </c:pt>
                <c:pt idx="14" formatCode="0.00">
                  <c:v>2.5373134328358211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A61-4204-8F7B-032A30B523D9}"/>
            </c:ext>
          </c:extLst>
        </c:ser>
        <c:ser>
          <c:idx val="4"/>
          <c:order val="4"/>
          <c:tx>
            <c:strRef>
              <c:f>'MAY181217_19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17.914110429447852</c:v>
                </c:pt>
                <c:pt idx="11" formatCode="0.00">
                  <c:v>8.3881578947368425</c:v>
                </c:pt>
                <c:pt idx="12" formatCode="0.00">
                  <c:v>1.7685699848408287</c:v>
                </c:pt>
                <c:pt idx="13" formatCode="0.00">
                  <c:v>2.0138888888888893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A61-4204-8F7B-032A30B523D9}"/>
            </c:ext>
          </c:extLst>
        </c:ser>
        <c:ser>
          <c:idx val="6"/>
          <c:order val="5"/>
          <c:tx>
            <c:strRef>
              <c:f>'MAY181217_19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0.76388888888888895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A61-4204-8F7B-032A30B523D9}"/>
            </c:ext>
          </c:extLst>
        </c:ser>
        <c:ser>
          <c:idx val="7"/>
          <c:order val="6"/>
          <c:tx>
            <c:strRef>
              <c:f>'MAY181217_19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0.29850746268656719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A61-4204-8F7B-032A30B523D9}"/>
            </c:ext>
          </c:extLst>
        </c:ser>
        <c:ser>
          <c:idx val="5"/>
          <c:order val="7"/>
          <c:tx>
            <c:strRef>
              <c:f>'MAY181217_19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'MAY181217_19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41.584158415841586</c:v>
                </c:pt>
                <c:pt idx="10" formatCode="0.00">
                  <c:v>30.30674846625767</c:v>
                </c:pt>
                <c:pt idx="11" formatCode="0.00">
                  <c:v>10.608552631578947</c:v>
                </c:pt>
                <c:pt idx="12" formatCode="0.00">
                  <c:v>8.4386053562405259</c:v>
                </c:pt>
                <c:pt idx="13" formatCode="0.00">
                  <c:v>3.6805555555555562</c:v>
                </c:pt>
                <c:pt idx="14" formatCode="0.00">
                  <c:v>1.1940298507462688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A61-4204-8F7B-032A30B523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'MAY181217_19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'MAY181217_19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'MAY181217_19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21.83098591549296</c:v>
                </c:pt>
                <c:pt idx="11" formatCode="0.00">
                  <c:v>14.62741490340386</c:v>
                </c:pt>
                <c:pt idx="12" formatCode="0.00">
                  <c:v>21.357615894039739</c:v>
                </c:pt>
                <c:pt idx="13" formatCode="0.00">
                  <c:v>14.419610670511897</c:v>
                </c:pt>
                <c:pt idx="14" formatCode="0.00">
                  <c:v>8.761329305135952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3E-4CF2-BAA5-9B3935CC9097}"/>
            </c:ext>
          </c:extLst>
        </c:ser>
        <c:ser>
          <c:idx val="1"/>
          <c:order val="1"/>
          <c:tx>
            <c:strRef>
              <c:f>'MAY181217_19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'MAY181217_19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52.464788732394368</c:v>
                </c:pt>
                <c:pt idx="11" formatCode="0.00">
                  <c:v>75.988960441582321</c:v>
                </c:pt>
                <c:pt idx="12" formatCode="0.00">
                  <c:v>72.792494481236204</c:v>
                </c:pt>
                <c:pt idx="13" formatCode="0.00">
                  <c:v>79.668348954578235</c:v>
                </c:pt>
                <c:pt idx="14" formatCode="0.00">
                  <c:v>88.368580060422971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3E-4CF2-BAA5-9B3935CC9097}"/>
            </c:ext>
          </c:extLst>
        </c:ser>
        <c:ser>
          <c:idx val="2"/>
          <c:order val="2"/>
          <c:tx>
            <c:strRef>
              <c:f>'MAY181217_19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'MAY181217_19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43E-4CF2-BAA5-9B3935CC9097}"/>
            </c:ext>
          </c:extLst>
        </c:ser>
        <c:ser>
          <c:idx val="3"/>
          <c:order val="3"/>
          <c:tx>
            <c:strRef>
              <c:f>'MAY181217_19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'MAY181217_19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3.9183222958057402</c:v>
                </c:pt>
                <c:pt idx="13" formatCode="0.00">
                  <c:v>3.0281182408074985</c:v>
                </c:pt>
                <c:pt idx="14" formatCode="0.00">
                  <c:v>2.5679758308157101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43E-4CF2-BAA5-9B3935CC9097}"/>
            </c:ext>
          </c:extLst>
        </c:ser>
        <c:ser>
          <c:idx val="4"/>
          <c:order val="4"/>
          <c:tx>
            <c:strRef>
              <c:f>'MAY181217_19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'MAY181217_19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25.70422535211268</c:v>
                </c:pt>
                <c:pt idx="11" formatCode="0.00">
                  <c:v>9.3836246550137989</c:v>
                </c:pt>
                <c:pt idx="12" formatCode="0.00">
                  <c:v>1.9315673289183224</c:v>
                </c:pt>
                <c:pt idx="13" formatCode="0.00">
                  <c:v>2.0908435472242251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43E-4CF2-BAA5-9B3935CC9097}"/>
            </c:ext>
          </c:extLst>
        </c:ser>
        <c:ser>
          <c:idx val="6"/>
          <c:order val="5"/>
          <c:tx>
            <c:strRef>
              <c:f>'MAY181217_19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'MAY181217_19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0.79307858687815447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43E-4CF2-BAA5-9B3935CC9097}"/>
            </c:ext>
          </c:extLst>
        </c:ser>
        <c:ser>
          <c:idx val="7"/>
          <c:order val="6"/>
          <c:tx>
            <c:strRef>
              <c:f>'MAY181217_19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'MAY181217_19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0.30211480362537774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43E-4CF2-BAA5-9B3935CC90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'MAY181217_19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'MAY181217_19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'MAY181217_19 aggr'!$AF$15:$AF$21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21.83098591549296</c:v>
                </c:pt>
                <c:pt idx="3">
                  <c:v>14.62741490340386</c:v>
                </c:pt>
                <c:pt idx="4">
                  <c:v>21.357615894039739</c:v>
                </c:pt>
                <c:pt idx="5">
                  <c:v>14.419610670511897</c:v>
                </c:pt>
                <c:pt idx="6">
                  <c:v>8.761329305135952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7D-403C-B4DC-66FE2A8C300E}"/>
            </c:ext>
          </c:extLst>
        </c:ser>
        <c:ser>
          <c:idx val="1"/>
          <c:order val="1"/>
          <c:tx>
            <c:strRef>
              <c:f>'MAY181217_19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'MAY181217_19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'MAY181217_19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52.464788732394368</c:v>
                </c:pt>
                <c:pt idx="3">
                  <c:v>75.988960441582321</c:v>
                </c:pt>
                <c:pt idx="4">
                  <c:v>72.792494481236204</c:v>
                </c:pt>
                <c:pt idx="5">
                  <c:v>79.668348954578235</c:v>
                </c:pt>
                <c:pt idx="6">
                  <c:v>88.368580060422971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7D-403C-B4DC-66FE2A8C300E}"/>
            </c:ext>
          </c:extLst>
        </c:ser>
        <c:ser>
          <c:idx val="2"/>
          <c:order val="2"/>
          <c:tx>
            <c:strRef>
              <c:f>'MAY181217_19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'MAY181217_19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'MAY181217_19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7D-403C-B4DC-66FE2A8C300E}"/>
            </c:ext>
          </c:extLst>
        </c:ser>
        <c:ser>
          <c:idx val="3"/>
          <c:order val="3"/>
          <c:tx>
            <c:strRef>
              <c:f>'MAY181217_19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'MAY181217_19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'MAY181217_19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3.9183222958057402</c:v>
                </c:pt>
                <c:pt idx="5">
                  <c:v>3.0281182408074985</c:v>
                </c:pt>
                <c:pt idx="6">
                  <c:v>2.5679758308157101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7D-403C-B4DC-66FE2A8C300E}"/>
            </c:ext>
          </c:extLst>
        </c:ser>
        <c:ser>
          <c:idx val="4"/>
          <c:order val="4"/>
          <c:tx>
            <c:strRef>
              <c:f>'MAY181217_19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'MAY181217_19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'MAY181217_19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25.70422535211268</c:v>
                </c:pt>
                <c:pt idx="3">
                  <c:v>9.3836246550137989</c:v>
                </c:pt>
                <c:pt idx="4">
                  <c:v>1.9315673289183224</c:v>
                </c:pt>
                <c:pt idx="5">
                  <c:v>2.0908435472242251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87D-403C-B4DC-66FE2A8C300E}"/>
            </c:ext>
          </c:extLst>
        </c:ser>
        <c:ser>
          <c:idx val="6"/>
          <c:order val="5"/>
          <c:tx>
            <c:strRef>
              <c:f>'MAY181217_19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'MAY181217_19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'MAY181217_19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0.79307858687815447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87D-403C-B4DC-66FE2A8C300E}"/>
            </c:ext>
          </c:extLst>
        </c:ser>
        <c:ser>
          <c:idx val="7"/>
          <c:order val="6"/>
          <c:tx>
            <c:strRef>
              <c:f>'MAY181217_19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'MAY181217_19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'MAY181217_19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0.30211480362537774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87D-403C-B4DC-66FE2A8C30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MAY181217_19_no_aggr!$D$2</c:f>
              <c:strCache>
                <c:ptCount val="1"/>
                <c:pt idx="0">
                  <c:v>MAY181217_19_no_aggr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MAY181217_19_no_aggr!$B$7:$B$33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5.1480511972153741E-3</c:v>
                </c:pt>
                <c:pt idx="9">
                  <c:v>0.15701556151507229</c:v>
                </c:pt>
                <c:pt idx="10">
                  <c:v>1.4852127703966669</c:v>
                </c:pt>
                <c:pt idx="11">
                  <c:v>2.8391502352643396</c:v>
                </c:pt>
                <c:pt idx="12">
                  <c:v>4.7078928198535595</c:v>
                </c:pt>
                <c:pt idx="13">
                  <c:v>6.8428325517654649</c:v>
                </c:pt>
                <c:pt idx="14">
                  <c:v>6.9787904068473505</c:v>
                </c:pt>
                <c:pt idx="15">
                  <c:v>7.7555391286051254</c:v>
                </c:pt>
                <c:pt idx="16">
                  <c:v>7.7117806934287954</c:v>
                </c:pt>
                <c:pt idx="17">
                  <c:v>6.9627392442339424</c:v>
                </c:pt>
                <c:pt idx="18">
                  <c:v>6.4221938685263158</c:v>
                </c:pt>
                <c:pt idx="19">
                  <c:v>6.0335160031365476</c:v>
                </c:pt>
                <c:pt idx="20">
                  <c:v>5.2690304003500472</c:v>
                </c:pt>
                <c:pt idx="21">
                  <c:v>5.0965706852433286</c:v>
                </c:pt>
                <c:pt idx="22">
                  <c:v>6.3578432285611219</c:v>
                </c:pt>
                <c:pt idx="23">
                  <c:v>5.1712174276029534</c:v>
                </c:pt>
                <c:pt idx="24">
                  <c:v>2.9137969776239636</c:v>
                </c:pt>
                <c:pt idx="25">
                  <c:v>10.146808909711719</c:v>
                </c:pt>
                <c:pt idx="26">
                  <c:v>7.1429210361364834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1B-4236-B215-6F6EAF9B5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MAY181217_19_no_aggr!$D$2</c:f>
              <c:strCache>
                <c:ptCount val="1"/>
                <c:pt idx="0">
                  <c:v>MAY181217_19_no_aggr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MAY181217_19_no_aggr!$B$7:$B$33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5.1480511972153741E-3</c:v>
                </c:pt>
                <c:pt idx="9" formatCode="0.00">
                  <c:v>0.16216361271228766</c:v>
                </c:pt>
                <c:pt idx="10" formatCode="0.00">
                  <c:v>1.6473763831089545</c:v>
                </c:pt>
                <c:pt idx="11" formatCode="0.00">
                  <c:v>4.4865266183732944</c:v>
                </c:pt>
                <c:pt idx="12" formatCode="0.00">
                  <c:v>9.1944194382268538</c:v>
                </c:pt>
                <c:pt idx="13" formatCode="0.00">
                  <c:v>16.03725198999232</c:v>
                </c:pt>
                <c:pt idx="14" formatCode="0.00">
                  <c:v>23.016042396839673</c:v>
                </c:pt>
                <c:pt idx="15" formatCode="0.00">
                  <c:v>30.771581525444798</c:v>
                </c:pt>
                <c:pt idx="16" formatCode="0.00">
                  <c:v>38.483362218873594</c:v>
                </c:pt>
                <c:pt idx="17" formatCode="0.00">
                  <c:v>45.446101463107539</c:v>
                </c:pt>
                <c:pt idx="18" formatCode="0.00">
                  <c:v>51.868295331633853</c:v>
                </c:pt>
                <c:pt idx="19" formatCode="0.00">
                  <c:v>57.9018113347704</c:v>
                </c:pt>
                <c:pt idx="20" formatCode="0.00">
                  <c:v>63.170841735120447</c:v>
                </c:pt>
                <c:pt idx="21" formatCode="0.00">
                  <c:v>68.267412420363769</c:v>
                </c:pt>
                <c:pt idx="22" formatCode="0.00">
                  <c:v>74.625255648924892</c:v>
                </c:pt>
                <c:pt idx="23" formatCode="0.00">
                  <c:v>79.796473076527846</c:v>
                </c:pt>
                <c:pt idx="24" formatCode="0.00">
                  <c:v>82.710270054151806</c:v>
                </c:pt>
                <c:pt idx="25" formatCode="0.00">
                  <c:v>92.857078963863529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B1-4AE2-A66A-CC5FB3FF81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MAY181217_19_no_aggr!$H$4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MAY181217_19_no_aggr!$B$7:$B$33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0.59</c:v>
                </c:pt>
                <c:pt idx="10">
                  <c:v>1.24</c:v>
                </c:pt>
                <c:pt idx="11">
                  <c:v>1.59</c:v>
                </c:pt>
                <c:pt idx="12">
                  <c:v>3.87</c:v>
                </c:pt>
                <c:pt idx="13">
                  <c:v>3.8333333333333339</c:v>
                </c:pt>
                <c:pt idx="14">
                  <c:v>2.375402985074627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A0-412D-9880-ACBB9F4CA91F}"/>
            </c:ext>
          </c:extLst>
        </c:ser>
        <c:ser>
          <c:idx val="1"/>
          <c:order val="1"/>
          <c:tx>
            <c:strRef>
              <c:f>MAY181217_19_no_aggr!$I$4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2.98</c:v>
                </c:pt>
                <c:pt idx="11">
                  <c:v>8.26</c:v>
                </c:pt>
                <c:pt idx="12">
                  <c:v>13.19</c:v>
                </c:pt>
                <c:pt idx="13">
                  <c:v>21.179166666666671</c:v>
                </c:pt>
                <c:pt idx="14">
                  <c:v>23.958805970149257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A0-412D-9880-ACBB9F4CA91F}"/>
            </c:ext>
          </c:extLst>
        </c:ser>
        <c:ser>
          <c:idx val="2"/>
          <c:order val="2"/>
          <c:tx>
            <c:strRef>
              <c:f>MAY181217_19_no_aggr!$J$4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A0-412D-9880-ACBB9F4CA91F}"/>
            </c:ext>
          </c:extLst>
        </c:ser>
        <c:ser>
          <c:idx val="3"/>
          <c:order val="3"/>
          <c:tx>
            <c:strRef>
              <c:f>MAY181217_19_no_aggr!$K$4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0.71</c:v>
                </c:pt>
                <c:pt idx="13">
                  <c:v>0.80500000000000016</c:v>
                </c:pt>
                <c:pt idx="14">
                  <c:v>0.69623880597014942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A0-412D-9880-ACBB9F4CA91F}"/>
            </c:ext>
          </c:extLst>
        </c:ser>
        <c:ser>
          <c:idx val="4"/>
          <c:order val="4"/>
          <c:tx>
            <c:strRef>
              <c:f>MAY181217_19_no_aggr!$L$4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1.46</c:v>
                </c:pt>
                <c:pt idx="11">
                  <c:v>1.02</c:v>
                </c:pt>
                <c:pt idx="12">
                  <c:v>0.35</c:v>
                </c:pt>
                <c:pt idx="13">
                  <c:v>0.5558333333333334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A0-412D-9880-ACBB9F4CA91F}"/>
            </c:ext>
          </c:extLst>
        </c:ser>
        <c:ser>
          <c:idx val="6"/>
          <c:order val="5"/>
          <c:tx>
            <c:strRef>
              <c:f>MAY181217_19_no_aggr!$N$4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0.21083333333333334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9A0-412D-9880-ACBB9F4CA91F}"/>
            </c:ext>
          </c:extLst>
        </c:ser>
        <c:ser>
          <c:idx val="7"/>
          <c:order val="6"/>
          <c:tx>
            <c:strRef>
              <c:f>MAY181217_19_no_aggr!$O$4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8.191044776119405E-2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A0-412D-9880-ACBB9F4CA91F}"/>
            </c:ext>
          </c:extLst>
        </c:ser>
        <c:ser>
          <c:idx val="5"/>
          <c:order val="7"/>
          <c:tx>
            <c:strRef>
              <c:f>MAY181217_19_no_aggr!$M$4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9A0-412D-9880-ACBB9F4CA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MAY181217_19_no_aggr!$H$4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MAY181217_19_no_aggr!$B$7:$B$33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21.83098591549296</c:v>
                </c:pt>
                <c:pt idx="11" formatCode="0.00">
                  <c:v>14.627414903403865</c:v>
                </c:pt>
                <c:pt idx="12" formatCode="0.00">
                  <c:v>21.357615894039736</c:v>
                </c:pt>
                <c:pt idx="13" formatCode="0.00">
                  <c:v>14.419610670511897</c:v>
                </c:pt>
                <c:pt idx="14" formatCode="0.00">
                  <c:v>8.7613293051359502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90-473D-A9F8-EB0332ABAA9D}"/>
            </c:ext>
          </c:extLst>
        </c:ser>
        <c:ser>
          <c:idx val="1"/>
          <c:order val="1"/>
          <c:tx>
            <c:strRef>
              <c:f>MAY181217_19_no_aggr!$I$4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52.464788732394368</c:v>
                </c:pt>
                <c:pt idx="11" formatCode="0.00">
                  <c:v>75.988960441582336</c:v>
                </c:pt>
                <c:pt idx="12" formatCode="0.00">
                  <c:v>72.792494481236204</c:v>
                </c:pt>
                <c:pt idx="13" formatCode="0.00">
                  <c:v>79.668348954578235</c:v>
                </c:pt>
                <c:pt idx="14" formatCode="0.00">
                  <c:v>88.368580060422957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90-473D-A9F8-EB0332ABAA9D}"/>
            </c:ext>
          </c:extLst>
        </c:ser>
        <c:ser>
          <c:idx val="2"/>
          <c:order val="2"/>
          <c:tx>
            <c:strRef>
              <c:f>MAY181217_19_no_aggr!$J$4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90-473D-A9F8-EB0332ABAA9D}"/>
            </c:ext>
          </c:extLst>
        </c:ser>
        <c:ser>
          <c:idx val="3"/>
          <c:order val="3"/>
          <c:tx>
            <c:strRef>
              <c:f>MAY181217_19_no_aggr!$K$4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3.9183222958057393</c:v>
                </c:pt>
                <c:pt idx="13" formatCode="0.00">
                  <c:v>3.0281182408074985</c:v>
                </c:pt>
                <c:pt idx="14" formatCode="0.00">
                  <c:v>2.5679758308157101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D90-473D-A9F8-EB0332ABAA9D}"/>
            </c:ext>
          </c:extLst>
        </c:ser>
        <c:ser>
          <c:idx val="4"/>
          <c:order val="4"/>
          <c:tx>
            <c:strRef>
              <c:f>MAY181217_19_no_aggr!$L$4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25.704225352112676</c:v>
                </c:pt>
                <c:pt idx="11" formatCode="0.00">
                  <c:v>9.3836246550138007</c:v>
                </c:pt>
                <c:pt idx="12" formatCode="0.00">
                  <c:v>1.9315673289183222</c:v>
                </c:pt>
                <c:pt idx="13" formatCode="0.00">
                  <c:v>2.0908435472242251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90-473D-A9F8-EB0332ABAA9D}"/>
            </c:ext>
          </c:extLst>
        </c:ser>
        <c:ser>
          <c:idx val="6"/>
          <c:order val="5"/>
          <c:tx>
            <c:strRef>
              <c:f>MAY181217_19_no_aggr!$N$4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0.79307858687815436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90-473D-A9F8-EB0332ABAA9D}"/>
            </c:ext>
          </c:extLst>
        </c:ser>
        <c:ser>
          <c:idx val="7"/>
          <c:order val="6"/>
          <c:tx>
            <c:strRef>
              <c:f>MAY181217_19_no_aggr!$O$4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0.30211480362537768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90-473D-A9F8-EB0332ABAA9D}"/>
            </c:ext>
          </c:extLst>
        </c:ser>
        <c:ser>
          <c:idx val="5"/>
          <c:order val="7"/>
          <c:tx>
            <c:strRef>
              <c:f>MAY181217_19_no_aggr!$M$4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MAY181217_19_no_aggr!$X$7:$X$33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D90-473D-A9F8-EB0332ABAA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MAY181217_19_no_aggr!$H$4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MAY181217_19_no_aggr!$B$7:$B$33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MAY181217_19_no_aggr!$AD$7:$AD$33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21.83098591549296</c:v>
                </c:pt>
                <c:pt idx="11" formatCode="0.00">
                  <c:v>14.627414903403865</c:v>
                </c:pt>
                <c:pt idx="12" formatCode="0.00">
                  <c:v>21.357615894039736</c:v>
                </c:pt>
                <c:pt idx="13" formatCode="0.00">
                  <c:v>14.419610670511895</c:v>
                </c:pt>
                <c:pt idx="14" formatCode="0.00">
                  <c:v>8.761329305135952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CF-4FA9-AF25-24E9C7B17203}"/>
            </c:ext>
          </c:extLst>
        </c:ser>
        <c:ser>
          <c:idx val="1"/>
          <c:order val="1"/>
          <c:tx>
            <c:strRef>
              <c:f>MAY181217_19_no_aggr!$I$4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MAY181217_19_no_aggr!$AE$7:$AE$33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52.464788732394375</c:v>
                </c:pt>
                <c:pt idx="11" formatCode="0.00">
                  <c:v>75.988960441582336</c:v>
                </c:pt>
                <c:pt idx="12" formatCode="0.00">
                  <c:v>72.792494481236204</c:v>
                </c:pt>
                <c:pt idx="13" formatCode="0.00">
                  <c:v>79.668348954578221</c:v>
                </c:pt>
                <c:pt idx="14" formatCode="0.00">
                  <c:v>88.368580060422971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CF-4FA9-AF25-24E9C7B17203}"/>
            </c:ext>
          </c:extLst>
        </c:ser>
        <c:ser>
          <c:idx val="2"/>
          <c:order val="2"/>
          <c:tx>
            <c:strRef>
              <c:f>MAY181217_19_no_aggr!$J$4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MAY181217_19_no_aggr!$AF$7:$AF$33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6CF-4FA9-AF25-24E9C7B17203}"/>
            </c:ext>
          </c:extLst>
        </c:ser>
        <c:ser>
          <c:idx val="3"/>
          <c:order val="3"/>
          <c:tx>
            <c:strRef>
              <c:f>MAY181217_19_no_aggr!$K$4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MAY181217_19_no_aggr!$AG$7:$AG$33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3.9183222958057393</c:v>
                </c:pt>
                <c:pt idx="13" formatCode="0.00">
                  <c:v>3.028118240807498</c:v>
                </c:pt>
                <c:pt idx="14" formatCode="0.00">
                  <c:v>2.5679758308157106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6CF-4FA9-AF25-24E9C7B17203}"/>
            </c:ext>
          </c:extLst>
        </c:ser>
        <c:ser>
          <c:idx val="4"/>
          <c:order val="4"/>
          <c:tx>
            <c:strRef>
              <c:f>MAY181217_19_no_aggr!$L$4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MAY181217_19_no_aggr!$AH$7:$AH$33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25.704225352112676</c:v>
                </c:pt>
                <c:pt idx="11" formatCode="0.00">
                  <c:v>9.3836246550138007</c:v>
                </c:pt>
                <c:pt idx="12" formatCode="0.00">
                  <c:v>1.9315673289183222</c:v>
                </c:pt>
                <c:pt idx="13" formatCode="0.00">
                  <c:v>2.0908435472242251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6CF-4FA9-AF25-24E9C7B17203}"/>
            </c:ext>
          </c:extLst>
        </c:ser>
        <c:ser>
          <c:idx val="6"/>
          <c:order val="5"/>
          <c:tx>
            <c:strRef>
              <c:f>MAY181217_19_no_aggr!$N$4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MAY181217_19_no_aggr!$AJ$7:$AJ$33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0.79307858687815425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6CF-4FA9-AF25-24E9C7B17203}"/>
            </c:ext>
          </c:extLst>
        </c:ser>
        <c:ser>
          <c:idx val="7"/>
          <c:order val="6"/>
          <c:tx>
            <c:strRef>
              <c:f>MAY181217_19_no_aggr!$O$4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MAY181217_19_no_aggr!$AK$7:$AK$33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0.30211480362537774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6CF-4FA9-AF25-24E9C7B172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MAY181217_19_no_aggr!$H$4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MAY181217_19_no_aggr!$AC$15:$AC$21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21.83098591549296</c:v>
                </c:pt>
                <c:pt idx="3">
                  <c:v>14.627414903403865</c:v>
                </c:pt>
                <c:pt idx="4">
                  <c:v>21.357615894039736</c:v>
                </c:pt>
                <c:pt idx="5">
                  <c:v>14.419610670511895</c:v>
                </c:pt>
                <c:pt idx="6">
                  <c:v>8.761329305135952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27-48A8-ABE6-5CB77A752679}"/>
            </c:ext>
          </c:extLst>
        </c:ser>
        <c:ser>
          <c:idx val="1"/>
          <c:order val="1"/>
          <c:tx>
            <c:strRef>
              <c:f>MAY181217_19_no_aggr!$I$4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MAY181217_19_no_aggr!$AC$15:$AC$21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52.464788732394375</c:v>
                </c:pt>
                <c:pt idx="3">
                  <c:v>75.988960441582336</c:v>
                </c:pt>
                <c:pt idx="4">
                  <c:v>72.792494481236204</c:v>
                </c:pt>
                <c:pt idx="5">
                  <c:v>79.668348954578221</c:v>
                </c:pt>
                <c:pt idx="6">
                  <c:v>88.368580060422971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27-48A8-ABE6-5CB77A752679}"/>
            </c:ext>
          </c:extLst>
        </c:ser>
        <c:ser>
          <c:idx val="2"/>
          <c:order val="2"/>
          <c:tx>
            <c:strRef>
              <c:f>MAY181217_19_no_aggr!$J$4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MAY181217_19_no_aggr!$AC$15:$AC$21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527-48A8-ABE6-5CB77A752679}"/>
            </c:ext>
          </c:extLst>
        </c:ser>
        <c:ser>
          <c:idx val="3"/>
          <c:order val="3"/>
          <c:tx>
            <c:strRef>
              <c:f>MAY181217_19_no_aggr!$K$4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MAY181217_19_no_aggr!$AC$15:$AC$21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3.9183222958057393</c:v>
                </c:pt>
                <c:pt idx="5">
                  <c:v>3.028118240807498</c:v>
                </c:pt>
                <c:pt idx="6">
                  <c:v>2.5679758308157106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527-48A8-ABE6-5CB77A752679}"/>
            </c:ext>
          </c:extLst>
        </c:ser>
        <c:ser>
          <c:idx val="4"/>
          <c:order val="4"/>
          <c:tx>
            <c:strRef>
              <c:f>MAY181217_19_no_aggr!$L$4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MAY181217_19_no_aggr!$AC$15:$AC$21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25.704225352112676</c:v>
                </c:pt>
                <c:pt idx="3">
                  <c:v>9.3836246550138007</c:v>
                </c:pt>
                <c:pt idx="4">
                  <c:v>1.9315673289183222</c:v>
                </c:pt>
                <c:pt idx="5">
                  <c:v>2.0908435472242251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527-48A8-ABE6-5CB77A752679}"/>
            </c:ext>
          </c:extLst>
        </c:ser>
        <c:ser>
          <c:idx val="6"/>
          <c:order val="5"/>
          <c:tx>
            <c:strRef>
              <c:f>MAY181217_19_no_aggr!$N$4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MAY181217_19_no_aggr!$AC$15:$AC$21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0.79307858687815425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527-48A8-ABE6-5CB77A752679}"/>
            </c:ext>
          </c:extLst>
        </c:ser>
        <c:ser>
          <c:idx val="7"/>
          <c:order val="6"/>
          <c:tx>
            <c:strRef>
              <c:f>MAY181217_19_no_aggr!$O$4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MAY181217_19_no_aggr!$AC$15:$AC$21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MAY181217_19_no_aggr!$AK$15:$AK$21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0.30211480362537774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527-48A8-ABE6-5CB77A752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MAY181217_21!$D$2</c:f>
              <c:strCache>
                <c:ptCount val="1"/>
                <c:pt idx="0">
                  <c:v>MAY181217_21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0.43207280235537038</c:v>
                </c:pt>
                <c:pt idx="9">
                  <c:v>1.7760868733988453</c:v>
                </c:pt>
                <c:pt idx="10">
                  <c:v>2.7262646732688411</c:v>
                </c:pt>
                <c:pt idx="11">
                  <c:v>4.1046916223760181</c:v>
                </c:pt>
                <c:pt idx="12">
                  <c:v>5.0300156769777855</c:v>
                </c:pt>
                <c:pt idx="13">
                  <c:v>5.8253355255611217</c:v>
                </c:pt>
                <c:pt idx="14">
                  <c:v>5.5137077964287089</c:v>
                </c:pt>
                <c:pt idx="15">
                  <c:v>5.1313424846097968</c:v>
                </c:pt>
                <c:pt idx="16">
                  <c:v>5.1695790157916877</c:v>
                </c:pt>
                <c:pt idx="17">
                  <c:v>4.8770695522502203</c:v>
                </c:pt>
                <c:pt idx="18">
                  <c:v>4.4755859748403637</c:v>
                </c:pt>
                <c:pt idx="19">
                  <c:v>4.4851451076358355</c:v>
                </c:pt>
                <c:pt idx="20">
                  <c:v>3.6248231560432846</c:v>
                </c:pt>
                <c:pt idx="21">
                  <c:v>3.8943907008756171</c:v>
                </c:pt>
                <c:pt idx="22">
                  <c:v>4.1180744082896803</c:v>
                </c:pt>
                <c:pt idx="23">
                  <c:v>3.8790960884028607</c:v>
                </c:pt>
                <c:pt idx="24">
                  <c:v>3.1965740068061028</c:v>
                </c:pt>
                <c:pt idx="25">
                  <c:v>15.50300156769778</c:v>
                </c:pt>
                <c:pt idx="26">
                  <c:v>16.237142966390092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A4-4583-A7C2-1D80E8313A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MAY181217_21!$D$2</c:f>
              <c:strCache>
                <c:ptCount val="1"/>
                <c:pt idx="0">
                  <c:v>MAY181217_21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0.43207280235537038</c:v>
                </c:pt>
                <c:pt idx="9" formatCode="0.00">
                  <c:v>2.2081596757542155</c:v>
                </c:pt>
                <c:pt idx="10" formatCode="0.00">
                  <c:v>4.9344243490230566</c:v>
                </c:pt>
                <c:pt idx="11" formatCode="0.00">
                  <c:v>9.0391159713990739</c:v>
                </c:pt>
                <c:pt idx="12" formatCode="0.00">
                  <c:v>14.06913164837686</c:v>
                </c:pt>
                <c:pt idx="13" formatCode="0.00">
                  <c:v>19.894467173937983</c:v>
                </c:pt>
                <c:pt idx="14" formatCode="0.00">
                  <c:v>25.408174970366691</c:v>
                </c:pt>
                <c:pt idx="15" formatCode="0.00">
                  <c:v>30.539517454976487</c:v>
                </c:pt>
                <c:pt idx="16" formatCode="0.00">
                  <c:v>35.709096470768174</c:v>
                </c:pt>
                <c:pt idx="17" formatCode="0.00">
                  <c:v>40.586166023018393</c:v>
                </c:pt>
                <c:pt idx="18" formatCode="0.00">
                  <c:v>45.061751997858757</c:v>
                </c:pt>
                <c:pt idx="19" formatCode="0.00">
                  <c:v>49.546897105494594</c:v>
                </c:pt>
                <c:pt idx="20" formatCode="0.00">
                  <c:v>53.171720261537878</c:v>
                </c:pt>
                <c:pt idx="21" formatCode="0.00">
                  <c:v>57.066110962413497</c:v>
                </c:pt>
                <c:pt idx="22" formatCode="0.00">
                  <c:v>61.184185370703176</c:v>
                </c:pt>
                <c:pt idx="23" formatCode="0.00">
                  <c:v>65.063281459106037</c:v>
                </c:pt>
                <c:pt idx="24" formatCode="0.00">
                  <c:v>68.259855465912139</c:v>
                </c:pt>
                <c:pt idx="25" formatCode="0.00">
                  <c:v>83.762857033609919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42-4287-9720-1191E8ACC6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1.3</c:v>
                </c:pt>
                <c:pt idx="9">
                  <c:v>3.1</c:v>
                </c:pt>
                <c:pt idx="10">
                  <c:v>5.6</c:v>
                </c:pt>
                <c:pt idx="11">
                  <c:v>7.2</c:v>
                </c:pt>
                <c:pt idx="12">
                  <c:v>7.5</c:v>
                </c:pt>
                <c:pt idx="13">
                  <c:v>6.5</c:v>
                </c:pt>
                <c:pt idx="14">
                  <c:v>4.1842582517228868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A8-419A-9AC1-CC7B48D4CFD7}"/>
            </c:ext>
          </c:extLst>
        </c:ser>
        <c:ser>
          <c:idx val="1"/>
          <c:order val="1"/>
          <c:tx>
            <c:strRef>
              <c:f>MAY181217_21!$I$4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MAY181217_21!$I$7:$I$33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1.1000000000000001</c:v>
                </c:pt>
                <c:pt idx="10">
                  <c:v>3.7</c:v>
                </c:pt>
                <c:pt idx="11">
                  <c:v>10.6</c:v>
                </c:pt>
                <c:pt idx="12">
                  <c:v>13.3</c:v>
                </c:pt>
                <c:pt idx="13">
                  <c:v>19</c:v>
                </c:pt>
                <c:pt idx="14">
                  <c:v>19.875226695683711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A8-419A-9AC1-CC7B48D4CFD7}"/>
            </c:ext>
          </c:extLst>
        </c:ser>
        <c:ser>
          <c:idx val="2"/>
          <c:order val="2"/>
          <c:tx>
            <c:strRef>
              <c:f>MAY181217_21!$J$4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MAY181217_21!$J$7:$J$33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</c:v>
                </c:pt>
                <c:pt idx="11">
                  <c:v>0</c:v>
                </c:pt>
                <c:pt idx="12">
                  <c:v>0.1</c:v>
                </c:pt>
                <c:pt idx="13">
                  <c:v>0.2</c:v>
                </c:pt>
                <c:pt idx="14">
                  <c:v>0.34868818764357395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EA8-419A-9AC1-CC7B48D4CFD7}"/>
            </c:ext>
          </c:extLst>
        </c:ser>
        <c:ser>
          <c:idx val="3"/>
          <c:order val="3"/>
          <c:tx>
            <c:strRef>
              <c:f>MAY181217_21!$K$4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2.1</c:v>
                </c:pt>
                <c:pt idx="11">
                  <c:v>1.8</c:v>
                </c:pt>
                <c:pt idx="12">
                  <c:v>1.7</c:v>
                </c:pt>
                <c:pt idx="13">
                  <c:v>2.2000000000000002</c:v>
                </c:pt>
                <c:pt idx="14">
                  <c:v>3.1381936887921649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EA8-419A-9AC1-CC7B48D4CFD7}"/>
            </c:ext>
          </c:extLst>
        </c:ser>
        <c:ser>
          <c:idx val="4"/>
          <c:order val="4"/>
          <c:tx>
            <c:strRef>
              <c:f>MAY181217_21!$L$4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1.8</c:v>
                </c:pt>
                <c:pt idx="13">
                  <c:v>1.4</c:v>
                </c:pt>
                <c:pt idx="14">
                  <c:v>0.69737637528714791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EA8-419A-9AC1-CC7B48D4CFD7}"/>
            </c:ext>
          </c:extLst>
        </c:ser>
        <c:ser>
          <c:idx val="6"/>
          <c:order val="5"/>
          <c:tx>
            <c:strRef>
              <c:f>MAY181217_21!$N$4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</c:v>
                </c:pt>
                <c:pt idx="10">
                  <c:v>0.4</c:v>
                </c:pt>
                <c:pt idx="11">
                  <c:v>0.2</c:v>
                </c:pt>
                <c:pt idx="12">
                  <c:v>0.8</c:v>
                </c:pt>
                <c:pt idx="13">
                  <c:v>0.3</c:v>
                </c:pt>
                <c:pt idx="14">
                  <c:v>0.2963849594970378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EA8-419A-9AC1-CC7B48D4CFD7}"/>
            </c:ext>
          </c:extLst>
        </c:ser>
        <c:ser>
          <c:idx val="7"/>
          <c:order val="6"/>
          <c:tx>
            <c:strRef>
              <c:f>MAY181217_21!$O$4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4.5329464393664601E-2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A8-419A-9AC1-CC7B48D4CFD7}"/>
            </c:ext>
          </c:extLst>
        </c:ser>
        <c:ser>
          <c:idx val="5"/>
          <c:order val="7"/>
          <c:tx>
            <c:strRef>
              <c:f>MAY181217_21!$M$4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0.9</c:v>
                </c:pt>
                <c:pt idx="9">
                  <c:v>4.4000000000000004</c:v>
                </c:pt>
                <c:pt idx="10">
                  <c:v>2.1</c:v>
                </c:pt>
                <c:pt idx="11">
                  <c:v>1.5</c:v>
                </c:pt>
                <c:pt idx="12">
                  <c:v>0.8</c:v>
                </c:pt>
                <c:pt idx="13">
                  <c:v>0.5</c:v>
                </c:pt>
                <c:pt idx="14">
                  <c:v>0.25454237697980892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EA8-419A-9AC1-CC7B48D4C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59.090909090909086</c:v>
                </c:pt>
                <c:pt idx="9" formatCode="0.00">
                  <c:v>33.695652173913039</c:v>
                </c:pt>
                <c:pt idx="10" formatCode="0.00">
                  <c:v>39.436619718309856</c:v>
                </c:pt>
                <c:pt idx="11" formatCode="0.00">
                  <c:v>33.802816901408448</c:v>
                </c:pt>
                <c:pt idx="12" formatCode="0.00">
                  <c:v>28.846153846153843</c:v>
                </c:pt>
                <c:pt idx="13" formatCode="0.00">
                  <c:v>21.59468438538206</c:v>
                </c:pt>
                <c:pt idx="14" formatCode="0.00">
                  <c:v>14.508523757707653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FB-410C-AD4D-B1E80D173839}"/>
            </c:ext>
          </c:extLst>
        </c:ser>
        <c:ser>
          <c:idx val="1"/>
          <c:order val="1"/>
          <c:tx>
            <c:strRef>
              <c:f>MAY181217_21!$I$4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MAY181217_21!$T$7:$T$33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11.956521739130435</c:v>
                </c:pt>
                <c:pt idx="10" formatCode="0.00">
                  <c:v>26.056338028169012</c:v>
                </c:pt>
                <c:pt idx="11" formatCode="0.00">
                  <c:v>49.76525821596244</c:v>
                </c:pt>
                <c:pt idx="12" formatCode="0.00">
                  <c:v>51.153846153846146</c:v>
                </c:pt>
                <c:pt idx="13" formatCode="0.00">
                  <c:v>63.122923588039875</c:v>
                </c:pt>
                <c:pt idx="14" formatCode="0.00">
                  <c:v>68.915487849111358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FFB-410C-AD4D-B1E80D173839}"/>
            </c:ext>
          </c:extLst>
        </c:ser>
        <c:ser>
          <c:idx val="2"/>
          <c:order val="2"/>
          <c:tx>
            <c:strRef>
              <c:f>MAY181217_21!$J$4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MAY181217_21!$U$7:$U$33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2.112676056338028</c:v>
                </c:pt>
                <c:pt idx="11" formatCode="0.00">
                  <c:v>0</c:v>
                </c:pt>
                <c:pt idx="12" formatCode="0.00">
                  <c:v>0.38461538461538458</c:v>
                </c:pt>
                <c:pt idx="13" formatCode="0.00">
                  <c:v>0.66445182724252494</c:v>
                </c:pt>
                <c:pt idx="14" formatCode="0.00">
                  <c:v>1.209043646475638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FFB-410C-AD4D-B1E80D173839}"/>
            </c:ext>
          </c:extLst>
        </c:ser>
        <c:ser>
          <c:idx val="3"/>
          <c:order val="3"/>
          <c:tx>
            <c:strRef>
              <c:f>MAY181217_21!$K$4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14.788732394366196</c:v>
                </c:pt>
                <c:pt idx="11" formatCode="0.00">
                  <c:v>8.4507042253521121</c:v>
                </c:pt>
                <c:pt idx="12" formatCode="0.00">
                  <c:v>6.5384615384615374</c:v>
                </c:pt>
                <c:pt idx="13" formatCode="0.00">
                  <c:v>7.3089700996677758</c:v>
                </c:pt>
                <c:pt idx="14" formatCode="0.00">
                  <c:v>10.881392818280739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FFB-410C-AD4D-B1E80D173839}"/>
            </c:ext>
          </c:extLst>
        </c:ser>
        <c:ser>
          <c:idx val="4"/>
          <c:order val="4"/>
          <c:tx>
            <c:strRef>
              <c:f>MAY181217_21!$L$4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6.9230769230769225</c:v>
                </c:pt>
                <c:pt idx="13" formatCode="0.00">
                  <c:v>4.6511627906976747</c:v>
                </c:pt>
                <c:pt idx="14" formatCode="0.00">
                  <c:v>2.418087292951276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FFB-410C-AD4D-B1E80D173839}"/>
            </c:ext>
          </c:extLst>
        </c:ser>
        <c:ser>
          <c:idx val="6"/>
          <c:order val="5"/>
          <c:tx>
            <c:strRef>
              <c:f>MAY181217_21!$N$4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6.5217391304347823</c:v>
                </c:pt>
                <c:pt idx="10" formatCode="0.00">
                  <c:v>2.816901408450704</c:v>
                </c:pt>
                <c:pt idx="11" formatCode="0.00">
                  <c:v>0.93896713615023475</c:v>
                </c:pt>
                <c:pt idx="12" formatCode="0.00">
                  <c:v>3.0769230769230766</c:v>
                </c:pt>
                <c:pt idx="13" formatCode="0.00">
                  <c:v>0.99667774086378746</c:v>
                </c:pt>
                <c:pt idx="14" formatCode="0.00">
                  <c:v>1.0276870995042922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FFB-410C-AD4D-B1E80D173839}"/>
            </c:ext>
          </c:extLst>
        </c:ser>
        <c:ser>
          <c:idx val="7"/>
          <c:order val="6"/>
          <c:tx>
            <c:strRef>
              <c:f>MAY181217_21!$O$4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0.15717567404183291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FFB-410C-AD4D-B1E80D173839}"/>
            </c:ext>
          </c:extLst>
        </c:ser>
        <c:ser>
          <c:idx val="5"/>
          <c:order val="7"/>
          <c:tx>
            <c:strRef>
              <c:f>MAY181217_21!$M$4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40.909090909090907</c:v>
                </c:pt>
                <c:pt idx="9" formatCode="0.00">
                  <c:v>47.826086956521742</c:v>
                </c:pt>
                <c:pt idx="10" formatCode="0.00">
                  <c:v>14.788732394366196</c:v>
                </c:pt>
                <c:pt idx="11" formatCode="0.00">
                  <c:v>7.0422535211267601</c:v>
                </c:pt>
                <c:pt idx="12" formatCode="0.00">
                  <c:v>3.0769230769230766</c:v>
                </c:pt>
                <c:pt idx="13" formatCode="0.00">
                  <c:v>1.6611295681063125</c:v>
                </c:pt>
                <c:pt idx="14" formatCode="0.00">
                  <c:v>0.88260186192721546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FFB-410C-AD4D-B1E80D1738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MAY181217_21!$H$4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64.583333333333329</c:v>
                </c:pt>
                <c:pt idx="10" formatCode="0.00">
                  <c:v>46.280991735537192</c:v>
                </c:pt>
                <c:pt idx="11" formatCode="0.00">
                  <c:v>36.363636363636367</c:v>
                </c:pt>
                <c:pt idx="12" formatCode="0.00">
                  <c:v>29.761904761904763</c:v>
                </c:pt>
                <c:pt idx="13" formatCode="0.00">
                  <c:v>21.95945945945946</c:v>
                </c:pt>
                <c:pt idx="14" formatCode="0.00">
                  <c:v>14.637716516223469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5E-4713-BAD3-BEF0F49FFBDA}"/>
            </c:ext>
          </c:extLst>
        </c:ser>
        <c:ser>
          <c:idx val="1"/>
          <c:order val="1"/>
          <c:tx>
            <c:strRef>
              <c:f>MAY181217_21!$I$4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MAY181217_21!$AE$7:$AE$33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22.916666666666668</c:v>
                </c:pt>
                <c:pt idx="10" formatCode="0.00">
                  <c:v>30.578512396694215</c:v>
                </c:pt>
                <c:pt idx="11" formatCode="0.00">
                  <c:v>53.535353535353536</c:v>
                </c:pt>
                <c:pt idx="12" formatCode="0.00">
                  <c:v>52.777777777777779</c:v>
                </c:pt>
                <c:pt idx="13" formatCode="0.00">
                  <c:v>64.189189189189193</c:v>
                </c:pt>
                <c:pt idx="14" formatCode="0.00">
                  <c:v>69.529153452061479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5E-4713-BAD3-BEF0F49FFBDA}"/>
            </c:ext>
          </c:extLst>
        </c:ser>
        <c:ser>
          <c:idx val="2"/>
          <c:order val="2"/>
          <c:tx>
            <c:strRef>
              <c:f>MAY181217_21!$J$4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MAY181217_21!$AF$7:$AF$33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2.4793388429752068</c:v>
                </c:pt>
                <c:pt idx="11" formatCode="0.00">
                  <c:v>0</c:v>
                </c:pt>
                <c:pt idx="12" formatCode="0.00">
                  <c:v>0.39682539682539686</c:v>
                </c:pt>
                <c:pt idx="13" formatCode="0.00">
                  <c:v>0.67567567567567555</c:v>
                </c:pt>
                <c:pt idx="14" formatCode="0.00">
                  <c:v>1.2198097096852893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5E-4713-BAD3-BEF0F49FFBDA}"/>
            </c:ext>
          </c:extLst>
        </c:ser>
        <c:ser>
          <c:idx val="3"/>
          <c:order val="3"/>
          <c:tx>
            <c:strRef>
              <c:f>MAY181217_21!$K$4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MAY181217_21!$AG$7:$AG$33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17.355371900826444</c:v>
                </c:pt>
                <c:pt idx="11" formatCode="0.00">
                  <c:v>9.0909090909090917</c:v>
                </c:pt>
                <c:pt idx="12" formatCode="0.00">
                  <c:v>6.746031746031746</c:v>
                </c:pt>
                <c:pt idx="13" formatCode="0.00">
                  <c:v>7.4324324324324333</c:v>
                </c:pt>
                <c:pt idx="14" formatCode="0.00">
                  <c:v>10.978287387167601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C5E-4713-BAD3-BEF0F49FFBDA}"/>
            </c:ext>
          </c:extLst>
        </c:ser>
        <c:ser>
          <c:idx val="4"/>
          <c:order val="4"/>
          <c:tx>
            <c:strRef>
              <c:f>MAY181217_21!$L$4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MAY181217_21!$AH$7:$AH$33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7.1428571428571441</c:v>
                </c:pt>
                <c:pt idx="13" formatCode="0.00">
                  <c:v>4.7297297297297298</c:v>
                </c:pt>
                <c:pt idx="14" formatCode="0.00">
                  <c:v>2.4396194193705787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C5E-4713-BAD3-BEF0F49FFBDA}"/>
            </c:ext>
          </c:extLst>
        </c:ser>
        <c:ser>
          <c:idx val="6"/>
          <c:order val="5"/>
          <c:tx>
            <c:strRef>
              <c:f>MAY181217_21!$N$4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MAY181217_21!$AJ$7:$AJ$33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12.5</c:v>
                </c:pt>
                <c:pt idx="10" formatCode="0.00">
                  <c:v>3.3057851239669422</c:v>
                </c:pt>
                <c:pt idx="11" formatCode="0.00">
                  <c:v>1.0101010101010102</c:v>
                </c:pt>
                <c:pt idx="12" formatCode="0.00">
                  <c:v>3.1746031746031749</c:v>
                </c:pt>
                <c:pt idx="13" formatCode="0.00">
                  <c:v>1.0135135135135134</c:v>
                </c:pt>
                <c:pt idx="14" formatCode="0.00">
                  <c:v>1.0368382532324958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C5E-4713-BAD3-BEF0F49FFBDA}"/>
            </c:ext>
          </c:extLst>
        </c:ser>
        <c:ser>
          <c:idx val="7"/>
          <c:order val="6"/>
          <c:tx>
            <c:strRef>
              <c:f>MAY181217_21!$O$4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MAY181217_21!$AK$7:$AK$33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0.15857526225908758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C5E-4713-BAD3-BEF0F49FF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MAY181217_21!$H$4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MAY181217_21!$AD$15:$AD$21</c:f>
              <c:numCache>
                <c:formatCode>0.00</c:formatCode>
                <c:ptCount val="7"/>
                <c:pt idx="0">
                  <c:v>100</c:v>
                </c:pt>
                <c:pt idx="1">
                  <c:v>64.583333333333329</c:v>
                </c:pt>
                <c:pt idx="2">
                  <c:v>46.280991735537192</c:v>
                </c:pt>
                <c:pt idx="3">
                  <c:v>36.363636363636367</c:v>
                </c:pt>
                <c:pt idx="4">
                  <c:v>29.761904761904763</c:v>
                </c:pt>
                <c:pt idx="5">
                  <c:v>21.95945945945946</c:v>
                </c:pt>
                <c:pt idx="6">
                  <c:v>14.637716516223469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0B-4E76-9508-E734157F8ADE}"/>
            </c:ext>
          </c:extLst>
        </c:ser>
        <c:ser>
          <c:idx val="1"/>
          <c:order val="1"/>
          <c:tx>
            <c:strRef>
              <c:f>MAY181217_21!$I$4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MAY181217_21!$AE$15:$AE$21</c:f>
              <c:numCache>
                <c:formatCode>0.00</c:formatCode>
                <c:ptCount val="7"/>
                <c:pt idx="0">
                  <c:v>0</c:v>
                </c:pt>
                <c:pt idx="1">
                  <c:v>22.916666666666668</c:v>
                </c:pt>
                <c:pt idx="2">
                  <c:v>30.578512396694215</c:v>
                </c:pt>
                <c:pt idx="3">
                  <c:v>53.535353535353536</c:v>
                </c:pt>
                <c:pt idx="4">
                  <c:v>52.777777777777779</c:v>
                </c:pt>
                <c:pt idx="5">
                  <c:v>64.189189189189193</c:v>
                </c:pt>
                <c:pt idx="6">
                  <c:v>69.529153452061479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0B-4E76-9508-E734157F8ADE}"/>
            </c:ext>
          </c:extLst>
        </c:ser>
        <c:ser>
          <c:idx val="2"/>
          <c:order val="2"/>
          <c:tx>
            <c:strRef>
              <c:f>MAY181217_21!$J$4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2.4793388429752068</c:v>
                </c:pt>
                <c:pt idx="3">
                  <c:v>0</c:v>
                </c:pt>
                <c:pt idx="4">
                  <c:v>0.39682539682539686</c:v>
                </c:pt>
                <c:pt idx="5">
                  <c:v>0.67567567567567555</c:v>
                </c:pt>
                <c:pt idx="6">
                  <c:v>1.2198097096852893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70B-4E76-9508-E734157F8ADE}"/>
            </c:ext>
          </c:extLst>
        </c:ser>
        <c:ser>
          <c:idx val="3"/>
          <c:order val="3"/>
          <c:tx>
            <c:strRef>
              <c:f>MAY181217_21!$K$4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17.355371900826444</c:v>
                </c:pt>
                <c:pt idx="3">
                  <c:v>9.0909090909090917</c:v>
                </c:pt>
                <c:pt idx="4">
                  <c:v>6.746031746031746</c:v>
                </c:pt>
                <c:pt idx="5">
                  <c:v>7.4324324324324333</c:v>
                </c:pt>
                <c:pt idx="6">
                  <c:v>10.978287387167601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70B-4E76-9508-E734157F8ADE}"/>
            </c:ext>
          </c:extLst>
        </c:ser>
        <c:ser>
          <c:idx val="4"/>
          <c:order val="4"/>
          <c:tx>
            <c:strRef>
              <c:f>MAY181217_21!$L$4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7.1428571428571441</c:v>
                </c:pt>
                <c:pt idx="5">
                  <c:v>4.7297297297297298</c:v>
                </c:pt>
                <c:pt idx="6">
                  <c:v>2.4396194193705787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70B-4E76-9508-E734157F8ADE}"/>
            </c:ext>
          </c:extLst>
        </c:ser>
        <c:ser>
          <c:idx val="6"/>
          <c:order val="5"/>
          <c:tx>
            <c:strRef>
              <c:f>MAY181217_21!$N$4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MAY181217_21!$AJ$15:$AJ$21</c:f>
              <c:numCache>
                <c:formatCode>0.00</c:formatCode>
                <c:ptCount val="7"/>
                <c:pt idx="0">
                  <c:v>0</c:v>
                </c:pt>
                <c:pt idx="1">
                  <c:v>12.5</c:v>
                </c:pt>
                <c:pt idx="2">
                  <c:v>3.3057851239669422</c:v>
                </c:pt>
                <c:pt idx="3">
                  <c:v>1.0101010101010102</c:v>
                </c:pt>
                <c:pt idx="4">
                  <c:v>3.1746031746031749</c:v>
                </c:pt>
                <c:pt idx="5">
                  <c:v>1.0135135135135134</c:v>
                </c:pt>
                <c:pt idx="6">
                  <c:v>1.0368382532324958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70B-4E76-9508-E734157F8ADE}"/>
            </c:ext>
          </c:extLst>
        </c:ser>
        <c:ser>
          <c:idx val="7"/>
          <c:order val="6"/>
          <c:tx>
            <c:strRef>
              <c:f>MAY181217_21!$O$4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0.15857526225908758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70B-4E76-9508-E734157F8A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'MAY181217_21 aggr'!$D$2</c:f>
              <c:strCache>
                <c:ptCount val="1"/>
                <c:pt idx="0">
                  <c:v>MAY181217_21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'MAY181217_21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'MAY181217_21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0.26000841203686004</c:v>
                </c:pt>
                <c:pt idx="9">
                  <c:v>0.93488318739723908</c:v>
                </c:pt>
                <c:pt idx="10">
                  <c:v>2.3247810958589841</c:v>
                </c:pt>
                <c:pt idx="11">
                  <c:v>3.8179176385118341</c:v>
                </c:pt>
                <c:pt idx="12">
                  <c:v>4.8770695522502194</c:v>
                </c:pt>
                <c:pt idx="13">
                  <c:v>5.7297441976063936</c:v>
                </c:pt>
                <c:pt idx="14">
                  <c:v>5.4650437087562027</c:v>
                </c:pt>
                <c:pt idx="15">
                  <c:v>5.1313424846097968</c:v>
                </c:pt>
                <c:pt idx="16">
                  <c:v>5.1695790157916877</c:v>
                </c:pt>
                <c:pt idx="17">
                  <c:v>4.8770695522502203</c:v>
                </c:pt>
                <c:pt idx="18">
                  <c:v>4.4755859748403637</c:v>
                </c:pt>
                <c:pt idx="19">
                  <c:v>4.4851451076358355</c:v>
                </c:pt>
                <c:pt idx="20">
                  <c:v>3.6248231560432846</c:v>
                </c:pt>
                <c:pt idx="21">
                  <c:v>3.8943907008756171</c:v>
                </c:pt>
                <c:pt idx="22">
                  <c:v>4.1180744082896803</c:v>
                </c:pt>
                <c:pt idx="23">
                  <c:v>3.8790960884028607</c:v>
                </c:pt>
                <c:pt idx="24">
                  <c:v>3.1965740068061028</c:v>
                </c:pt>
                <c:pt idx="25">
                  <c:v>15.50300156769778</c:v>
                </c:pt>
                <c:pt idx="26">
                  <c:v>16.237142966390092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6C-4259-853B-D6332FC60A0E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'MAY181217_21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0.17206439031851034</c:v>
                </c:pt>
                <c:pt idx="9">
                  <c:v>0.84120368600160611</c:v>
                </c:pt>
                <c:pt idx="10">
                  <c:v>0.40148357740985746</c:v>
                </c:pt>
                <c:pt idx="11">
                  <c:v>0.2867739838641839</c:v>
                </c:pt>
                <c:pt idx="12">
                  <c:v>0.15294612472756475</c:v>
                </c:pt>
                <c:pt idx="13">
                  <c:v>9.5591327954727967E-2</c:v>
                </c:pt>
                <c:pt idx="14">
                  <c:v>4.8664087672505824E-2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6C-4259-853B-D6332FC60A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'MAY181217_21 aggr'!$D$2</c:f>
              <c:strCache>
                <c:ptCount val="1"/>
                <c:pt idx="0">
                  <c:v>MAY181217_21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'MAY181217_21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'MAY181217_21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0.26000841203686004</c:v>
                </c:pt>
                <c:pt idx="9" formatCode="0.00">
                  <c:v>1.1948915994340992</c:v>
                </c:pt>
                <c:pt idx="10" formatCode="0.00">
                  <c:v>3.5196726952930835</c:v>
                </c:pt>
                <c:pt idx="11" formatCode="0.00">
                  <c:v>7.3375903338049175</c:v>
                </c:pt>
                <c:pt idx="12" formatCode="0.00">
                  <c:v>12.214659886055138</c:v>
                </c:pt>
                <c:pt idx="13" formatCode="0.00">
                  <c:v>17.944404083661532</c:v>
                </c:pt>
                <c:pt idx="14" formatCode="0.00">
                  <c:v>23.409447792417733</c:v>
                </c:pt>
                <c:pt idx="15" formatCode="0.00">
                  <c:v>28.540790277027529</c:v>
                </c:pt>
                <c:pt idx="16" formatCode="0.00">
                  <c:v>33.710369292819216</c:v>
                </c:pt>
                <c:pt idx="17" formatCode="0.00">
                  <c:v>38.587438845069435</c:v>
                </c:pt>
                <c:pt idx="18" formatCode="0.00">
                  <c:v>43.063024819909799</c:v>
                </c:pt>
                <c:pt idx="19" formatCode="0.00">
                  <c:v>47.548169927545636</c:v>
                </c:pt>
                <c:pt idx="20" formatCode="0.00">
                  <c:v>51.172993083588921</c:v>
                </c:pt>
                <c:pt idx="21" formatCode="0.00">
                  <c:v>55.067383784464539</c:v>
                </c:pt>
                <c:pt idx="22" formatCode="0.00">
                  <c:v>59.185458192754218</c:v>
                </c:pt>
                <c:pt idx="23" formatCode="0.00">
                  <c:v>63.064554281157079</c:v>
                </c:pt>
                <c:pt idx="24" formatCode="0.00">
                  <c:v>66.261128287963189</c:v>
                </c:pt>
                <c:pt idx="25" formatCode="0.00">
                  <c:v>81.764129855660968</c:v>
                </c:pt>
                <c:pt idx="26" formatCode="0.00">
                  <c:v>98.001272822051064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E7-4BF3-B6BA-21EA68690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'MAY181217_21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'MAY181217_21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'MAY181217_21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1.3</c:v>
                </c:pt>
                <c:pt idx="9">
                  <c:v>3.1</c:v>
                </c:pt>
                <c:pt idx="10">
                  <c:v>5.6</c:v>
                </c:pt>
                <c:pt idx="11">
                  <c:v>7.2</c:v>
                </c:pt>
                <c:pt idx="12">
                  <c:v>7.5</c:v>
                </c:pt>
                <c:pt idx="13">
                  <c:v>6.5</c:v>
                </c:pt>
                <c:pt idx="14">
                  <c:v>4.1842582517228868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B2-4CFE-9BB0-0D4F0241E9B7}"/>
            </c:ext>
          </c:extLst>
        </c:ser>
        <c:ser>
          <c:idx val="1"/>
          <c:order val="1"/>
          <c:tx>
            <c:strRef>
              <c:f>'MAY181217_21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1.1000000000000001</c:v>
                </c:pt>
                <c:pt idx="10">
                  <c:v>3.7</c:v>
                </c:pt>
                <c:pt idx="11">
                  <c:v>10.6</c:v>
                </c:pt>
                <c:pt idx="12">
                  <c:v>13.3</c:v>
                </c:pt>
                <c:pt idx="13">
                  <c:v>19</c:v>
                </c:pt>
                <c:pt idx="14">
                  <c:v>19.875226695683711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B2-4CFE-9BB0-0D4F0241E9B7}"/>
            </c:ext>
          </c:extLst>
        </c:ser>
        <c:ser>
          <c:idx val="2"/>
          <c:order val="2"/>
          <c:tx>
            <c:strRef>
              <c:f>'MAY181217_21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</c:v>
                </c:pt>
                <c:pt idx="11">
                  <c:v>0</c:v>
                </c:pt>
                <c:pt idx="12">
                  <c:v>0.1</c:v>
                </c:pt>
                <c:pt idx="13">
                  <c:v>0.2</c:v>
                </c:pt>
                <c:pt idx="14">
                  <c:v>0.34868818764357395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9B2-4CFE-9BB0-0D4F0241E9B7}"/>
            </c:ext>
          </c:extLst>
        </c:ser>
        <c:ser>
          <c:idx val="3"/>
          <c:order val="3"/>
          <c:tx>
            <c:strRef>
              <c:f>'MAY181217_21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2.1</c:v>
                </c:pt>
                <c:pt idx="11">
                  <c:v>1.8</c:v>
                </c:pt>
                <c:pt idx="12">
                  <c:v>1.7</c:v>
                </c:pt>
                <c:pt idx="13">
                  <c:v>2.2000000000000002</c:v>
                </c:pt>
                <c:pt idx="14">
                  <c:v>3.1381936887921649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9B2-4CFE-9BB0-0D4F0241E9B7}"/>
            </c:ext>
          </c:extLst>
        </c:ser>
        <c:ser>
          <c:idx val="4"/>
          <c:order val="4"/>
          <c:tx>
            <c:strRef>
              <c:f>'MAY181217_21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1.8</c:v>
                </c:pt>
                <c:pt idx="13">
                  <c:v>1.4</c:v>
                </c:pt>
                <c:pt idx="14">
                  <c:v>0.69737637528714791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9B2-4CFE-9BB0-0D4F0241E9B7}"/>
            </c:ext>
          </c:extLst>
        </c:ser>
        <c:ser>
          <c:idx val="6"/>
          <c:order val="5"/>
          <c:tx>
            <c:strRef>
              <c:f>'MAY181217_21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</c:v>
                </c:pt>
                <c:pt idx="10">
                  <c:v>0.4</c:v>
                </c:pt>
                <c:pt idx="11">
                  <c:v>0.2</c:v>
                </c:pt>
                <c:pt idx="12">
                  <c:v>0.8</c:v>
                </c:pt>
                <c:pt idx="13">
                  <c:v>0.3</c:v>
                </c:pt>
                <c:pt idx="14">
                  <c:v>0.2963849594970378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9B2-4CFE-9BB0-0D4F0241E9B7}"/>
            </c:ext>
          </c:extLst>
        </c:ser>
        <c:ser>
          <c:idx val="7"/>
          <c:order val="6"/>
          <c:tx>
            <c:strRef>
              <c:f>'MAY181217_21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4.5329464393664601E-2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B2-4CFE-9BB0-0D4F0241E9B7}"/>
            </c:ext>
          </c:extLst>
        </c:ser>
        <c:ser>
          <c:idx val="5"/>
          <c:order val="7"/>
          <c:tx>
            <c:strRef>
              <c:f>'MAY181217_21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0.9</c:v>
                </c:pt>
                <c:pt idx="9">
                  <c:v>4.4000000000000004</c:v>
                </c:pt>
                <c:pt idx="10">
                  <c:v>2.1</c:v>
                </c:pt>
                <c:pt idx="11">
                  <c:v>1.5</c:v>
                </c:pt>
                <c:pt idx="12">
                  <c:v>0.8</c:v>
                </c:pt>
                <c:pt idx="13">
                  <c:v>0.5</c:v>
                </c:pt>
                <c:pt idx="14">
                  <c:v>0.25454237697980892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9B2-4CFE-9BB0-0D4F0241E9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'MAY181217_21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'MAY181217_21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'MAY181217_21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59.090909090909086</c:v>
                </c:pt>
                <c:pt idx="9" formatCode="0.00">
                  <c:v>33.695652173913039</c:v>
                </c:pt>
                <c:pt idx="10" formatCode="0.00">
                  <c:v>39.436619718309856</c:v>
                </c:pt>
                <c:pt idx="11" formatCode="0.00">
                  <c:v>33.802816901408448</c:v>
                </c:pt>
                <c:pt idx="12" formatCode="0.00">
                  <c:v>28.846153846153843</c:v>
                </c:pt>
                <c:pt idx="13" formatCode="0.00">
                  <c:v>21.59468438538206</c:v>
                </c:pt>
                <c:pt idx="14" formatCode="0.00">
                  <c:v>14.508523757707653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6B-4A35-9C6C-2079E8834E78}"/>
            </c:ext>
          </c:extLst>
        </c:ser>
        <c:ser>
          <c:idx val="1"/>
          <c:order val="1"/>
          <c:tx>
            <c:strRef>
              <c:f>'MAY181217_21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11.956521739130435</c:v>
                </c:pt>
                <c:pt idx="10" formatCode="0.00">
                  <c:v>26.056338028169012</c:v>
                </c:pt>
                <c:pt idx="11" formatCode="0.00">
                  <c:v>49.76525821596244</c:v>
                </c:pt>
                <c:pt idx="12" formatCode="0.00">
                  <c:v>51.153846153846146</c:v>
                </c:pt>
                <c:pt idx="13" formatCode="0.00">
                  <c:v>63.122923588039875</c:v>
                </c:pt>
                <c:pt idx="14" formatCode="0.00">
                  <c:v>68.915487849111358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6B-4A35-9C6C-2079E8834E78}"/>
            </c:ext>
          </c:extLst>
        </c:ser>
        <c:ser>
          <c:idx val="2"/>
          <c:order val="2"/>
          <c:tx>
            <c:strRef>
              <c:f>'MAY181217_21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2.112676056338028</c:v>
                </c:pt>
                <c:pt idx="11" formatCode="0.00">
                  <c:v>0</c:v>
                </c:pt>
                <c:pt idx="12" formatCode="0.00">
                  <c:v>0.38461538461538458</c:v>
                </c:pt>
                <c:pt idx="13" formatCode="0.00">
                  <c:v>0.66445182724252494</c:v>
                </c:pt>
                <c:pt idx="14" formatCode="0.00">
                  <c:v>1.209043646475638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6B-4A35-9C6C-2079E8834E78}"/>
            </c:ext>
          </c:extLst>
        </c:ser>
        <c:ser>
          <c:idx val="3"/>
          <c:order val="3"/>
          <c:tx>
            <c:strRef>
              <c:f>'MAY181217_21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14.788732394366196</c:v>
                </c:pt>
                <c:pt idx="11" formatCode="0.00">
                  <c:v>8.4507042253521121</c:v>
                </c:pt>
                <c:pt idx="12" formatCode="0.00">
                  <c:v>6.5384615384615374</c:v>
                </c:pt>
                <c:pt idx="13" formatCode="0.00">
                  <c:v>7.3089700996677758</c:v>
                </c:pt>
                <c:pt idx="14" formatCode="0.00">
                  <c:v>10.881392818280739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36B-4A35-9C6C-2079E8834E78}"/>
            </c:ext>
          </c:extLst>
        </c:ser>
        <c:ser>
          <c:idx val="4"/>
          <c:order val="4"/>
          <c:tx>
            <c:strRef>
              <c:f>'MAY181217_21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6.9230769230769225</c:v>
                </c:pt>
                <c:pt idx="13" formatCode="0.00">
                  <c:v>4.6511627906976747</c:v>
                </c:pt>
                <c:pt idx="14" formatCode="0.00">
                  <c:v>2.418087292951276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36B-4A35-9C6C-2079E8834E78}"/>
            </c:ext>
          </c:extLst>
        </c:ser>
        <c:ser>
          <c:idx val="6"/>
          <c:order val="5"/>
          <c:tx>
            <c:strRef>
              <c:f>'MAY181217_21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6.5217391304347823</c:v>
                </c:pt>
                <c:pt idx="10" formatCode="0.00">
                  <c:v>2.816901408450704</c:v>
                </c:pt>
                <c:pt idx="11" formatCode="0.00">
                  <c:v>0.93896713615023475</c:v>
                </c:pt>
                <c:pt idx="12" formatCode="0.00">
                  <c:v>3.0769230769230766</c:v>
                </c:pt>
                <c:pt idx="13" formatCode="0.00">
                  <c:v>0.99667774086378746</c:v>
                </c:pt>
                <c:pt idx="14" formatCode="0.00">
                  <c:v>1.0276870995042922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36B-4A35-9C6C-2079E8834E78}"/>
            </c:ext>
          </c:extLst>
        </c:ser>
        <c:ser>
          <c:idx val="7"/>
          <c:order val="6"/>
          <c:tx>
            <c:strRef>
              <c:f>'MAY181217_21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0.15717567404183291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36B-4A35-9C6C-2079E8834E78}"/>
            </c:ext>
          </c:extLst>
        </c:ser>
        <c:ser>
          <c:idx val="5"/>
          <c:order val="7"/>
          <c:tx>
            <c:strRef>
              <c:f>'MAY181217_21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'MAY181217_21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40.909090909090907</c:v>
                </c:pt>
                <c:pt idx="9" formatCode="0.00">
                  <c:v>47.826086956521742</c:v>
                </c:pt>
                <c:pt idx="10" formatCode="0.00">
                  <c:v>14.788732394366196</c:v>
                </c:pt>
                <c:pt idx="11" formatCode="0.00">
                  <c:v>7.0422535211267601</c:v>
                </c:pt>
                <c:pt idx="12" formatCode="0.00">
                  <c:v>3.0769230769230766</c:v>
                </c:pt>
                <c:pt idx="13" formatCode="0.00">
                  <c:v>1.6611295681063125</c:v>
                </c:pt>
                <c:pt idx="14" formatCode="0.00">
                  <c:v>0.88260186192721546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36B-4A35-9C6C-2079E8834E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'MAY181217_21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'MAY181217_21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'MAY181217_21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64.583333333333329</c:v>
                </c:pt>
                <c:pt idx="10" formatCode="0.00">
                  <c:v>46.280991735537192</c:v>
                </c:pt>
                <c:pt idx="11" formatCode="0.00">
                  <c:v>36.363636363636367</c:v>
                </c:pt>
                <c:pt idx="12" formatCode="0.00">
                  <c:v>29.761904761904763</c:v>
                </c:pt>
                <c:pt idx="13" formatCode="0.00">
                  <c:v>21.95945945945946</c:v>
                </c:pt>
                <c:pt idx="14" formatCode="0.00">
                  <c:v>14.637716516223469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2D-4961-9A5C-96A4CB4AF1CE}"/>
            </c:ext>
          </c:extLst>
        </c:ser>
        <c:ser>
          <c:idx val="1"/>
          <c:order val="1"/>
          <c:tx>
            <c:strRef>
              <c:f>'MAY181217_21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'MAY181217_21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22.916666666666668</c:v>
                </c:pt>
                <c:pt idx="10" formatCode="0.00">
                  <c:v>30.578512396694215</c:v>
                </c:pt>
                <c:pt idx="11" formatCode="0.00">
                  <c:v>53.535353535353536</c:v>
                </c:pt>
                <c:pt idx="12" formatCode="0.00">
                  <c:v>52.777777777777779</c:v>
                </c:pt>
                <c:pt idx="13" formatCode="0.00">
                  <c:v>64.189189189189193</c:v>
                </c:pt>
                <c:pt idx="14" formatCode="0.00">
                  <c:v>69.529153452061479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2D-4961-9A5C-96A4CB4AF1CE}"/>
            </c:ext>
          </c:extLst>
        </c:ser>
        <c:ser>
          <c:idx val="2"/>
          <c:order val="2"/>
          <c:tx>
            <c:strRef>
              <c:f>'MAY181217_21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'MAY181217_21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2.4793388429752068</c:v>
                </c:pt>
                <c:pt idx="11" formatCode="0.00">
                  <c:v>0</c:v>
                </c:pt>
                <c:pt idx="12" formatCode="0.00">
                  <c:v>0.39682539682539686</c:v>
                </c:pt>
                <c:pt idx="13" formatCode="0.00">
                  <c:v>0.67567567567567555</c:v>
                </c:pt>
                <c:pt idx="14" formatCode="0.00">
                  <c:v>1.2198097096852893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2D-4961-9A5C-96A4CB4AF1CE}"/>
            </c:ext>
          </c:extLst>
        </c:ser>
        <c:ser>
          <c:idx val="3"/>
          <c:order val="3"/>
          <c:tx>
            <c:strRef>
              <c:f>'MAY181217_21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'MAY181217_21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17.355371900826444</c:v>
                </c:pt>
                <c:pt idx="11" formatCode="0.00">
                  <c:v>9.0909090909090917</c:v>
                </c:pt>
                <c:pt idx="12" formatCode="0.00">
                  <c:v>6.746031746031746</c:v>
                </c:pt>
                <c:pt idx="13" formatCode="0.00">
                  <c:v>7.4324324324324333</c:v>
                </c:pt>
                <c:pt idx="14" formatCode="0.00">
                  <c:v>10.978287387167601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2D-4961-9A5C-96A4CB4AF1CE}"/>
            </c:ext>
          </c:extLst>
        </c:ser>
        <c:ser>
          <c:idx val="4"/>
          <c:order val="4"/>
          <c:tx>
            <c:strRef>
              <c:f>'MAY181217_21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'MAY181217_21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7.1428571428571441</c:v>
                </c:pt>
                <c:pt idx="13" formatCode="0.00">
                  <c:v>4.7297297297297298</c:v>
                </c:pt>
                <c:pt idx="14" formatCode="0.00">
                  <c:v>2.4396194193705787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92D-4961-9A5C-96A4CB4AF1CE}"/>
            </c:ext>
          </c:extLst>
        </c:ser>
        <c:ser>
          <c:idx val="6"/>
          <c:order val="5"/>
          <c:tx>
            <c:strRef>
              <c:f>'MAY181217_21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'MAY181217_21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12.5</c:v>
                </c:pt>
                <c:pt idx="10" formatCode="0.00">
                  <c:v>3.3057851239669422</c:v>
                </c:pt>
                <c:pt idx="11" formatCode="0.00">
                  <c:v>1.0101010101010102</c:v>
                </c:pt>
                <c:pt idx="12" formatCode="0.00">
                  <c:v>3.1746031746031749</c:v>
                </c:pt>
                <c:pt idx="13" formatCode="0.00">
                  <c:v>1.0135135135135134</c:v>
                </c:pt>
                <c:pt idx="14" formatCode="0.00">
                  <c:v>1.0368382532324958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92D-4961-9A5C-96A4CB4AF1CE}"/>
            </c:ext>
          </c:extLst>
        </c:ser>
        <c:ser>
          <c:idx val="7"/>
          <c:order val="6"/>
          <c:tx>
            <c:strRef>
              <c:f>'MAY181217_21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'MAY181217_21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0.15857526225908758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92D-4961-9A5C-96A4CB4AF1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'MAY181217_21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'MAY181217_21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'MAY181217_21 aggr'!$AF$15:$AF$21</c:f>
              <c:numCache>
                <c:formatCode>0.00</c:formatCode>
                <c:ptCount val="7"/>
                <c:pt idx="0">
                  <c:v>100</c:v>
                </c:pt>
                <c:pt idx="1">
                  <c:v>64.583333333333329</c:v>
                </c:pt>
                <c:pt idx="2">
                  <c:v>46.280991735537192</c:v>
                </c:pt>
                <c:pt idx="3">
                  <c:v>36.363636363636367</c:v>
                </c:pt>
                <c:pt idx="4">
                  <c:v>29.761904761904763</c:v>
                </c:pt>
                <c:pt idx="5">
                  <c:v>21.95945945945946</c:v>
                </c:pt>
                <c:pt idx="6">
                  <c:v>14.637716516223469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33-4C65-9E10-097233CA4E4A}"/>
            </c:ext>
          </c:extLst>
        </c:ser>
        <c:ser>
          <c:idx val="1"/>
          <c:order val="1"/>
          <c:tx>
            <c:strRef>
              <c:f>'MAY181217_21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'MAY181217_21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'MAY181217_21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22.916666666666668</c:v>
                </c:pt>
                <c:pt idx="2">
                  <c:v>30.578512396694215</c:v>
                </c:pt>
                <c:pt idx="3">
                  <c:v>53.535353535353536</c:v>
                </c:pt>
                <c:pt idx="4">
                  <c:v>52.777777777777779</c:v>
                </c:pt>
                <c:pt idx="5">
                  <c:v>64.189189189189193</c:v>
                </c:pt>
                <c:pt idx="6">
                  <c:v>69.529153452061479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33-4C65-9E10-097233CA4E4A}"/>
            </c:ext>
          </c:extLst>
        </c:ser>
        <c:ser>
          <c:idx val="2"/>
          <c:order val="2"/>
          <c:tx>
            <c:strRef>
              <c:f>'MAY181217_21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'MAY181217_21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'MAY181217_21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2.4793388429752068</c:v>
                </c:pt>
                <c:pt idx="3">
                  <c:v>0</c:v>
                </c:pt>
                <c:pt idx="4">
                  <c:v>0.39682539682539686</c:v>
                </c:pt>
                <c:pt idx="5">
                  <c:v>0.67567567567567555</c:v>
                </c:pt>
                <c:pt idx="6">
                  <c:v>1.2198097096852893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833-4C65-9E10-097233CA4E4A}"/>
            </c:ext>
          </c:extLst>
        </c:ser>
        <c:ser>
          <c:idx val="3"/>
          <c:order val="3"/>
          <c:tx>
            <c:strRef>
              <c:f>'MAY181217_21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'MAY181217_21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'MAY181217_21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17.355371900826444</c:v>
                </c:pt>
                <c:pt idx="3">
                  <c:v>9.0909090909090917</c:v>
                </c:pt>
                <c:pt idx="4">
                  <c:v>6.746031746031746</c:v>
                </c:pt>
                <c:pt idx="5">
                  <c:v>7.4324324324324333</c:v>
                </c:pt>
                <c:pt idx="6">
                  <c:v>10.978287387167601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833-4C65-9E10-097233CA4E4A}"/>
            </c:ext>
          </c:extLst>
        </c:ser>
        <c:ser>
          <c:idx val="4"/>
          <c:order val="4"/>
          <c:tx>
            <c:strRef>
              <c:f>'MAY181217_21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'MAY181217_21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'MAY181217_21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7.1428571428571441</c:v>
                </c:pt>
                <c:pt idx="5">
                  <c:v>4.7297297297297298</c:v>
                </c:pt>
                <c:pt idx="6">
                  <c:v>2.4396194193705787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833-4C65-9E10-097233CA4E4A}"/>
            </c:ext>
          </c:extLst>
        </c:ser>
        <c:ser>
          <c:idx val="6"/>
          <c:order val="5"/>
          <c:tx>
            <c:strRef>
              <c:f>'MAY181217_21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'MAY181217_21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'MAY181217_21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12.5</c:v>
                </c:pt>
                <c:pt idx="2">
                  <c:v>3.3057851239669422</c:v>
                </c:pt>
                <c:pt idx="3">
                  <c:v>1.0101010101010102</c:v>
                </c:pt>
                <c:pt idx="4">
                  <c:v>3.1746031746031749</c:v>
                </c:pt>
                <c:pt idx="5">
                  <c:v>1.0135135135135134</c:v>
                </c:pt>
                <c:pt idx="6">
                  <c:v>1.0368382532324958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833-4C65-9E10-097233CA4E4A}"/>
            </c:ext>
          </c:extLst>
        </c:ser>
        <c:ser>
          <c:idx val="7"/>
          <c:order val="6"/>
          <c:tx>
            <c:strRef>
              <c:f>'MAY181217_21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'MAY181217_21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'MAY181217_21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0.15857526225908758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833-4C65-9E10-097233CA4E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MAY181217_21_no_aggr!$D$2</c:f>
              <c:strCache>
                <c:ptCount val="1"/>
                <c:pt idx="0">
                  <c:v>MAY181217_21_no_aggr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0.26531126030268876</c:v>
                </c:pt>
                <c:pt idx="9">
                  <c:v>0.9539500462354028</c:v>
                </c:pt>
                <c:pt idx="10">
                  <c:v>2.3721947980005114</c:v>
                </c:pt>
                <c:pt idx="11">
                  <c:v>3.8957837266505111</c:v>
                </c:pt>
                <c:pt idx="12">
                  <c:v>4.976536948765875</c:v>
                </c:pt>
                <c:pt idx="13">
                  <c:v>5.8466018171114573</c:v>
                </c:pt>
                <c:pt idx="14">
                  <c:v>5.5765027855092564</c:v>
                </c:pt>
                <c:pt idx="15">
                  <c:v>5.235995754797182</c:v>
                </c:pt>
                <c:pt idx="16">
                  <c:v>5.2750121166064003</c:v>
                </c:pt>
                <c:pt idx="17">
                  <c:v>4.9765369487658759</c:v>
                </c:pt>
                <c:pt idx="18">
                  <c:v>4.5668651497690771</c:v>
                </c:pt>
                <c:pt idx="19">
                  <c:v>4.5766192402213814</c:v>
                </c:pt>
                <c:pt idx="20">
                  <c:v>3.6987510995139554</c:v>
                </c:pt>
                <c:pt idx="21">
                  <c:v>3.9738164502689495</c:v>
                </c:pt>
                <c:pt idx="22">
                  <c:v>4.2020621668528797</c:v>
                </c:pt>
                <c:pt idx="23">
                  <c:v>3.9582099055452611</c:v>
                </c:pt>
                <c:pt idx="24">
                  <c:v>3.2617678472507032</c:v>
                </c:pt>
                <c:pt idx="25">
                  <c:v>15.81918389554782</c:v>
                </c:pt>
                <c:pt idx="26">
                  <c:v>16.568298042284823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3A-4848-AC58-A436487FD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MAY181217_21_no_aggr!$D$2</c:f>
              <c:strCache>
                <c:ptCount val="1"/>
                <c:pt idx="0">
                  <c:v>MAY181217_21_no_aggr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0.26531126030268876</c:v>
                </c:pt>
                <c:pt idx="9" formatCode="0.00">
                  <c:v>1.2192613065380915</c:v>
                </c:pt>
                <c:pt idx="10" formatCode="0.00">
                  <c:v>3.5914561045386026</c:v>
                </c:pt>
                <c:pt idx="11" formatCode="0.00">
                  <c:v>7.4872398311891137</c:v>
                </c:pt>
                <c:pt idx="12" formatCode="0.00">
                  <c:v>12.463776779954989</c:v>
                </c:pt>
                <c:pt idx="13" formatCode="0.00">
                  <c:v>18.310378597066446</c:v>
                </c:pt>
                <c:pt idx="14" formatCode="0.00">
                  <c:v>23.886881382575702</c:v>
                </c:pt>
                <c:pt idx="15" formatCode="0.00">
                  <c:v>29.122877137372882</c:v>
                </c:pt>
                <c:pt idx="16" formatCode="0.00">
                  <c:v>34.39788925397928</c:v>
                </c:pt>
                <c:pt idx="17" formatCode="0.00">
                  <c:v>39.374426202745155</c:v>
                </c:pt>
                <c:pt idx="18" formatCode="0.00">
                  <c:v>43.941291352514234</c:v>
                </c:pt>
                <c:pt idx="19" formatCode="0.00">
                  <c:v>48.517910592735618</c:v>
                </c:pt>
                <c:pt idx="20" formatCode="0.00">
                  <c:v>52.216661692249573</c:v>
                </c:pt>
                <c:pt idx="21" formatCode="0.00">
                  <c:v>56.190478142518522</c:v>
                </c:pt>
                <c:pt idx="22" formatCode="0.00">
                  <c:v>60.392540309371398</c:v>
                </c:pt>
                <c:pt idx="23" formatCode="0.00">
                  <c:v>64.350750214916658</c:v>
                </c:pt>
                <c:pt idx="24" formatCode="0.00">
                  <c:v>67.612518062167368</c:v>
                </c:pt>
                <c:pt idx="25" formatCode="0.00">
                  <c:v>83.431701957715191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C8-497A-AEB5-5CD7E6A829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MAY181217_21_no_aggr!$H$4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1.3</c:v>
                </c:pt>
                <c:pt idx="9">
                  <c:v>3.1</c:v>
                </c:pt>
                <c:pt idx="10">
                  <c:v>5.6</c:v>
                </c:pt>
                <c:pt idx="11">
                  <c:v>7.2</c:v>
                </c:pt>
                <c:pt idx="12">
                  <c:v>7.5</c:v>
                </c:pt>
                <c:pt idx="13">
                  <c:v>6.5</c:v>
                </c:pt>
                <c:pt idx="14">
                  <c:v>4.1842582517228868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AF-415D-9694-0D9FD40EE14A}"/>
            </c:ext>
          </c:extLst>
        </c:ser>
        <c:ser>
          <c:idx val="1"/>
          <c:order val="1"/>
          <c:tx>
            <c:strRef>
              <c:f>MAY181217_21_no_aggr!$I$4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1.1000000000000001</c:v>
                </c:pt>
                <c:pt idx="10">
                  <c:v>3.7</c:v>
                </c:pt>
                <c:pt idx="11">
                  <c:v>10.6</c:v>
                </c:pt>
                <c:pt idx="12">
                  <c:v>13.3</c:v>
                </c:pt>
                <c:pt idx="13">
                  <c:v>19</c:v>
                </c:pt>
                <c:pt idx="14">
                  <c:v>19.875226695683711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AF-415D-9694-0D9FD40EE14A}"/>
            </c:ext>
          </c:extLst>
        </c:ser>
        <c:ser>
          <c:idx val="2"/>
          <c:order val="2"/>
          <c:tx>
            <c:strRef>
              <c:f>MAY181217_21_no_aggr!$J$4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</c:v>
                </c:pt>
                <c:pt idx="11">
                  <c:v>0</c:v>
                </c:pt>
                <c:pt idx="12">
                  <c:v>0.1</c:v>
                </c:pt>
                <c:pt idx="13">
                  <c:v>0.2</c:v>
                </c:pt>
                <c:pt idx="14">
                  <c:v>0.34868818764357395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AF-415D-9694-0D9FD40EE14A}"/>
            </c:ext>
          </c:extLst>
        </c:ser>
        <c:ser>
          <c:idx val="3"/>
          <c:order val="3"/>
          <c:tx>
            <c:strRef>
              <c:f>MAY181217_21_no_aggr!$K$4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2.1</c:v>
                </c:pt>
                <c:pt idx="11">
                  <c:v>1.8</c:v>
                </c:pt>
                <c:pt idx="12">
                  <c:v>1.7</c:v>
                </c:pt>
                <c:pt idx="13">
                  <c:v>2.2000000000000002</c:v>
                </c:pt>
                <c:pt idx="14">
                  <c:v>3.1381936887921649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AAF-415D-9694-0D9FD40EE14A}"/>
            </c:ext>
          </c:extLst>
        </c:ser>
        <c:ser>
          <c:idx val="4"/>
          <c:order val="4"/>
          <c:tx>
            <c:strRef>
              <c:f>MAY181217_21_no_aggr!$L$4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1.8</c:v>
                </c:pt>
                <c:pt idx="13">
                  <c:v>1.4</c:v>
                </c:pt>
                <c:pt idx="14">
                  <c:v>0.69737637528714791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AAF-415D-9694-0D9FD40EE14A}"/>
            </c:ext>
          </c:extLst>
        </c:ser>
        <c:ser>
          <c:idx val="6"/>
          <c:order val="5"/>
          <c:tx>
            <c:strRef>
              <c:f>MAY181217_21_no_aggr!$N$4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</c:v>
                </c:pt>
                <c:pt idx="10">
                  <c:v>0.4</c:v>
                </c:pt>
                <c:pt idx="11">
                  <c:v>0.2</c:v>
                </c:pt>
                <c:pt idx="12">
                  <c:v>0.8</c:v>
                </c:pt>
                <c:pt idx="13">
                  <c:v>0.3</c:v>
                </c:pt>
                <c:pt idx="14">
                  <c:v>0.2963849594970378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AAF-415D-9694-0D9FD40EE14A}"/>
            </c:ext>
          </c:extLst>
        </c:ser>
        <c:ser>
          <c:idx val="7"/>
          <c:order val="6"/>
          <c:tx>
            <c:strRef>
              <c:f>MAY181217_21_no_aggr!$O$4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4.5329464393664601E-2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AAF-415D-9694-0D9FD40EE14A}"/>
            </c:ext>
          </c:extLst>
        </c:ser>
        <c:ser>
          <c:idx val="5"/>
          <c:order val="7"/>
          <c:tx>
            <c:strRef>
              <c:f>MAY181217_21_no_aggr!$M$4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AAF-415D-9694-0D9FD40EE1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MAY181217_21_no_aggr!$H$4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64.583333333333343</c:v>
                </c:pt>
                <c:pt idx="10" formatCode="0.00">
                  <c:v>46.280991735537185</c:v>
                </c:pt>
                <c:pt idx="11" formatCode="0.00">
                  <c:v>36.36363636363636</c:v>
                </c:pt>
                <c:pt idx="12" formatCode="0.00">
                  <c:v>29.761904761904759</c:v>
                </c:pt>
                <c:pt idx="13" formatCode="0.00">
                  <c:v>21.95945945945946</c:v>
                </c:pt>
                <c:pt idx="14" formatCode="0.00">
                  <c:v>14.63771651622347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B7-4912-AA2F-4EFE94C0C395}"/>
            </c:ext>
          </c:extLst>
        </c:ser>
        <c:ser>
          <c:idx val="1"/>
          <c:order val="1"/>
          <c:tx>
            <c:strRef>
              <c:f>MAY181217_21_no_aggr!$I$4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22.916666666666671</c:v>
                </c:pt>
                <c:pt idx="10" formatCode="0.00">
                  <c:v>30.578512396694212</c:v>
                </c:pt>
                <c:pt idx="11" formatCode="0.00">
                  <c:v>53.535353535353536</c:v>
                </c:pt>
                <c:pt idx="12" formatCode="0.00">
                  <c:v>52.777777777777771</c:v>
                </c:pt>
                <c:pt idx="13" formatCode="0.00">
                  <c:v>64.189189189189193</c:v>
                </c:pt>
                <c:pt idx="14" formatCode="0.00">
                  <c:v>69.529153452061479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B7-4912-AA2F-4EFE94C0C395}"/>
            </c:ext>
          </c:extLst>
        </c:ser>
        <c:ser>
          <c:idx val="2"/>
          <c:order val="2"/>
          <c:tx>
            <c:strRef>
              <c:f>MAY181217_21_no_aggr!$J$4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2.4793388429752063</c:v>
                </c:pt>
                <c:pt idx="11" formatCode="0.00">
                  <c:v>0</c:v>
                </c:pt>
                <c:pt idx="12" formatCode="0.00">
                  <c:v>0.3968253968253968</c:v>
                </c:pt>
                <c:pt idx="13" formatCode="0.00">
                  <c:v>0.67567567567567577</c:v>
                </c:pt>
                <c:pt idx="14" formatCode="0.00">
                  <c:v>1.2198097096852893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B7-4912-AA2F-4EFE94C0C395}"/>
            </c:ext>
          </c:extLst>
        </c:ser>
        <c:ser>
          <c:idx val="3"/>
          <c:order val="3"/>
          <c:tx>
            <c:strRef>
              <c:f>MAY181217_21_no_aggr!$K$4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17.355371900826444</c:v>
                </c:pt>
                <c:pt idx="11" formatCode="0.00">
                  <c:v>9.0909090909090899</c:v>
                </c:pt>
                <c:pt idx="12" formatCode="0.00">
                  <c:v>6.7460317460317452</c:v>
                </c:pt>
                <c:pt idx="13" formatCode="0.00">
                  <c:v>7.4324324324324342</c:v>
                </c:pt>
                <c:pt idx="14" formatCode="0.00">
                  <c:v>10.978287387167601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B7-4912-AA2F-4EFE94C0C395}"/>
            </c:ext>
          </c:extLst>
        </c:ser>
        <c:ser>
          <c:idx val="4"/>
          <c:order val="4"/>
          <c:tx>
            <c:strRef>
              <c:f>MAY181217_21_no_aggr!$L$4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7.1428571428571423</c:v>
                </c:pt>
                <c:pt idx="13" formatCode="0.00">
                  <c:v>4.7297297297297298</c:v>
                </c:pt>
                <c:pt idx="14" formatCode="0.00">
                  <c:v>2.4396194193705787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B7-4912-AA2F-4EFE94C0C395}"/>
            </c:ext>
          </c:extLst>
        </c:ser>
        <c:ser>
          <c:idx val="6"/>
          <c:order val="5"/>
          <c:tx>
            <c:strRef>
              <c:f>MAY181217_21_no_aggr!$N$4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12.5</c:v>
                </c:pt>
                <c:pt idx="10" formatCode="0.00">
                  <c:v>3.3057851239669418</c:v>
                </c:pt>
                <c:pt idx="11" formatCode="0.00">
                  <c:v>1.0101010101010102</c:v>
                </c:pt>
                <c:pt idx="12" formatCode="0.00">
                  <c:v>3.1746031746031744</c:v>
                </c:pt>
                <c:pt idx="13" formatCode="0.00">
                  <c:v>1.0135135135135136</c:v>
                </c:pt>
                <c:pt idx="14" formatCode="0.00">
                  <c:v>1.0368382532324958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B7-4912-AA2F-4EFE94C0C395}"/>
            </c:ext>
          </c:extLst>
        </c:ser>
        <c:ser>
          <c:idx val="7"/>
          <c:order val="6"/>
          <c:tx>
            <c:strRef>
              <c:f>MAY181217_21_no_aggr!$O$4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0.15857526225908758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B7-4912-AA2F-4EFE94C0C395}"/>
            </c:ext>
          </c:extLst>
        </c:ser>
        <c:ser>
          <c:idx val="5"/>
          <c:order val="7"/>
          <c:tx>
            <c:strRef>
              <c:f>MAY181217_21_no_aggr!$M$4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MAY181217_21_no_aggr!$X$7:$X$33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B7-4912-AA2F-4EFE94C0C3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MAY181217_21_no_aggr!$H$4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MAY181217_21_no_aggr!$AD$7:$AD$33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64.583333333333329</c:v>
                </c:pt>
                <c:pt idx="10" formatCode="0.00">
                  <c:v>46.280991735537185</c:v>
                </c:pt>
                <c:pt idx="11" formatCode="0.00">
                  <c:v>36.36363636363636</c:v>
                </c:pt>
                <c:pt idx="12" formatCode="0.00">
                  <c:v>29.761904761904766</c:v>
                </c:pt>
                <c:pt idx="13" formatCode="0.00">
                  <c:v>21.95945945945946</c:v>
                </c:pt>
                <c:pt idx="14" formatCode="0.00">
                  <c:v>14.637716516223472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26-4790-BA7A-48D77DF6A82D}"/>
            </c:ext>
          </c:extLst>
        </c:ser>
        <c:ser>
          <c:idx val="1"/>
          <c:order val="1"/>
          <c:tx>
            <c:strRef>
              <c:f>MAY181217_21_no_aggr!$I$4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MAY181217_21_no_aggr!$AE$7:$AE$33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22.916666666666668</c:v>
                </c:pt>
                <c:pt idx="10" formatCode="0.00">
                  <c:v>30.578512396694219</c:v>
                </c:pt>
                <c:pt idx="11" formatCode="0.00">
                  <c:v>53.535353535353536</c:v>
                </c:pt>
                <c:pt idx="12" formatCode="0.00">
                  <c:v>52.777777777777779</c:v>
                </c:pt>
                <c:pt idx="13" formatCode="0.00">
                  <c:v>64.189189189189193</c:v>
                </c:pt>
                <c:pt idx="14" formatCode="0.00">
                  <c:v>69.529153452061493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26-4790-BA7A-48D77DF6A82D}"/>
            </c:ext>
          </c:extLst>
        </c:ser>
        <c:ser>
          <c:idx val="2"/>
          <c:order val="2"/>
          <c:tx>
            <c:strRef>
              <c:f>MAY181217_21_no_aggr!$J$4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MAY181217_21_no_aggr!$AF$7:$AF$33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2.4793388429752068</c:v>
                </c:pt>
                <c:pt idx="11" formatCode="0.00">
                  <c:v>0</c:v>
                </c:pt>
                <c:pt idx="12" formatCode="0.00">
                  <c:v>0.39682539682539691</c:v>
                </c:pt>
                <c:pt idx="13" formatCode="0.00">
                  <c:v>0.67567567567567577</c:v>
                </c:pt>
                <c:pt idx="14" formatCode="0.00">
                  <c:v>1.2198097096852896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26-4790-BA7A-48D77DF6A82D}"/>
            </c:ext>
          </c:extLst>
        </c:ser>
        <c:ser>
          <c:idx val="3"/>
          <c:order val="3"/>
          <c:tx>
            <c:strRef>
              <c:f>MAY181217_21_no_aggr!$K$4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MAY181217_21_no_aggr!$AG$7:$AG$33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17.355371900826448</c:v>
                </c:pt>
                <c:pt idx="11" formatCode="0.00">
                  <c:v>9.0909090909090899</c:v>
                </c:pt>
                <c:pt idx="12" formatCode="0.00">
                  <c:v>6.746031746031746</c:v>
                </c:pt>
                <c:pt idx="13" formatCode="0.00">
                  <c:v>7.4324324324324342</c:v>
                </c:pt>
                <c:pt idx="14" formatCode="0.00">
                  <c:v>10.978287387167603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526-4790-BA7A-48D77DF6A82D}"/>
            </c:ext>
          </c:extLst>
        </c:ser>
        <c:ser>
          <c:idx val="4"/>
          <c:order val="4"/>
          <c:tx>
            <c:strRef>
              <c:f>MAY181217_21_no_aggr!$L$4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MAY181217_21_no_aggr!$AH$7:$AH$33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7.1428571428571432</c:v>
                </c:pt>
                <c:pt idx="13" formatCode="0.00">
                  <c:v>4.7297297297297298</c:v>
                </c:pt>
                <c:pt idx="14" formatCode="0.00">
                  <c:v>2.4396194193705791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526-4790-BA7A-48D77DF6A82D}"/>
            </c:ext>
          </c:extLst>
        </c:ser>
        <c:ser>
          <c:idx val="6"/>
          <c:order val="5"/>
          <c:tx>
            <c:strRef>
              <c:f>MAY181217_21_no_aggr!$N$4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MAY181217_21_no_aggr!$AJ$7:$AJ$33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12.499999999999998</c:v>
                </c:pt>
                <c:pt idx="10" formatCode="0.00">
                  <c:v>3.3057851239669422</c:v>
                </c:pt>
                <c:pt idx="11" formatCode="0.00">
                  <c:v>1.0101010101010102</c:v>
                </c:pt>
                <c:pt idx="12" formatCode="0.00">
                  <c:v>3.1746031746031753</c:v>
                </c:pt>
                <c:pt idx="13" formatCode="0.00">
                  <c:v>1.0135135135135136</c:v>
                </c:pt>
                <c:pt idx="14" formatCode="0.00">
                  <c:v>1.036838253232496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526-4790-BA7A-48D77DF6A82D}"/>
            </c:ext>
          </c:extLst>
        </c:ser>
        <c:ser>
          <c:idx val="7"/>
          <c:order val="6"/>
          <c:tx>
            <c:strRef>
              <c:f>MAY181217_21_no_aggr!$O$4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MAY181217_21_no_aggr!$AK$7:$AK$33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0.15857526225908761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526-4790-BA7A-48D77DF6A8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MAY181217_21_no_aggr!$H$4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MAY181217_21_no_aggr!$AD$15:$AD$21</c:f>
              <c:numCache>
                <c:formatCode>0.00</c:formatCode>
                <c:ptCount val="7"/>
                <c:pt idx="0">
                  <c:v>100</c:v>
                </c:pt>
                <c:pt idx="1">
                  <c:v>64.583333333333329</c:v>
                </c:pt>
                <c:pt idx="2">
                  <c:v>46.280991735537185</c:v>
                </c:pt>
                <c:pt idx="3">
                  <c:v>36.36363636363636</c:v>
                </c:pt>
                <c:pt idx="4">
                  <c:v>29.761904761904766</c:v>
                </c:pt>
                <c:pt idx="5">
                  <c:v>21.95945945945946</c:v>
                </c:pt>
                <c:pt idx="6">
                  <c:v>14.637716516223472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DF-4019-BBC1-F9896C047755}"/>
            </c:ext>
          </c:extLst>
        </c:ser>
        <c:ser>
          <c:idx val="1"/>
          <c:order val="1"/>
          <c:tx>
            <c:strRef>
              <c:f>MAY181217_21_no_aggr!$I$4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22.916666666666668</c:v>
                </c:pt>
                <c:pt idx="2">
                  <c:v>30.578512396694219</c:v>
                </c:pt>
                <c:pt idx="3">
                  <c:v>53.535353535353536</c:v>
                </c:pt>
                <c:pt idx="4">
                  <c:v>52.777777777777779</c:v>
                </c:pt>
                <c:pt idx="5">
                  <c:v>64.189189189189193</c:v>
                </c:pt>
                <c:pt idx="6">
                  <c:v>69.529153452061493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DF-4019-BBC1-F9896C047755}"/>
            </c:ext>
          </c:extLst>
        </c:ser>
        <c:ser>
          <c:idx val="2"/>
          <c:order val="2"/>
          <c:tx>
            <c:strRef>
              <c:f>MAY181217_21_no_aggr!$J$4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2.4793388429752068</c:v>
                </c:pt>
                <c:pt idx="3">
                  <c:v>0</c:v>
                </c:pt>
                <c:pt idx="4">
                  <c:v>0.39682539682539691</c:v>
                </c:pt>
                <c:pt idx="5">
                  <c:v>0.67567567567567577</c:v>
                </c:pt>
                <c:pt idx="6">
                  <c:v>1.2198097096852896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BDF-4019-BBC1-F9896C047755}"/>
            </c:ext>
          </c:extLst>
        </c:ser>
        <c:ser>
          <c:idx val="3"/>
          <c:order val="3"/>
          <c:tx>
            <c:strRef>
              <c:f>MAY181217_21_no_aggr!$K$4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17.355371900826448</c:v>
                </c:pt>
                <c:pt idx="3">
                  <c:v>9.0909090909090899</c:v>
                </c:pt>
                <c:pt idx="4">
                  <c:v>6.746031746031746</c:v>
                </c:pt>
                <c:pt idx="5">
                  <c:v>7.4324324324324342</c:v>
                </c:pt>
                <c:pt idx="6">
                  <c:v>10.978287387167603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BDF-4019-BBC1-F9896C047755}"/>
            </c:ext>
          </c:extLst>
        </c:ser>
        <c:ser>
          <c:idx val="4"/>
          <c:order val="4"/>
          <c:tx>
            <c:strRef>
              <c:f>MAY181217_21_no_aggr!$L$4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7.1428571428571432</c:v>
                </c:pt>
                <c:pt idx="5">
                  <c:v>4.7297297297297298</c:v>
                </c:pt>
                <c:pt idx="6">
                  <c:v>2.4396194193705791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BDF-4019-BBC1-F9896C047755}"/>
            </c:ext>
          </c:extLst>
        </c:ser>
        <c:ser>
          <c:idx val="6"/>
          <c:order val="5"/>
          <c:tx>
            <c:strRef>
              <c:f>MAY181217_21_no_aggr!$N$4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12.499999999999998</c:v>
                </c:pt>
                <c:pt idx="2">
                  <c:v>3.3057851239669422</c:v>
                </c:pt>
                <c:pt idx="3">
                  <c:v>1.0101010101010102</c:v>
                </c:pt>
                <c:pt idx="4">
                  <c:v>3.1746031746031753</c:v>
                </c:pt>
                <c:pt idx="5">
                  <c:v>1.0135135135135136</c:v>
                </c:pt>
                <c:pt idx="6">
                  <c:v>1.036838253232496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BDF-4019-BBC1-F9896C047755}"/>
            </c:ext>
          </c:extLst>
        </c:ser>
        <c:ser>
          <c:idx val="7"/>
          <c:order val="6"/>
          <c:tx>
            <c:strRef>
              <c:f>MAY181217_21_no_aggr!$O$4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MAY181217_21_no_aggr!$AK$15:$AK$21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0.15857526225908761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BDF-4019-BBC1-F9896C047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MAY181217_22!$D$2</c:f>
              <c:strCache>
                <c:ptCount val="1"/>
                <c:pt idx="0">
                  <c:v>MAY181217_22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7.4520240930102259</c:v>
                </c:pt>
                <c:pt idx="8">
                  <c:v>6.5485362095531592</c:v>
                </c:pt>
                <c:pt idx="9">
                  <c:v>2.5120231591726196</c:v>
                </c:pt>
                <c:pt idx="10">
                  <c:v>1.9400476257178876</c:v>
                </c:pt>
                <c:pt idx="11">
                  <c:v>2.8365317271326513</c:v>
                </c:pt>
                <c:pt idx="12">
                  <c:v>3.3314656581220521</c:v>
                </c:pt>
                <c:pt idx="13">
                  <c:v>2.8201895690339445</c:v>
                </c:pt>
                <c:pt idx="14">
                  <c:v>2.6217490778353647</c:v>
                </c:pt>
                <c:pt idx="15">
                  <c:v>2.2855675398048279</c:v>
                </c:pt>
                <c:pt idx="16">
                  <c:v>2.5540458514264364</c:v>
                </c:pt>
                <c:pt idx="17">
                  <c:v>2.6357566419199698</c:v>
                </c:pt>
                <c:pt idx="18">
                  <c:v>3.1423635429798757</c:v>
                </c:pt>
                <c:pt idx="19">
                  <c:v>3.8707568753793704</c:v>
                </c:pt>
                <c:pt idx="20">
                  <c:v>3.5789326236167525</c:v>
                </c:pt>
                <c:pt idx="21">
                  <c:v>4.6224961479198763</c:v>
                </c:pt>
                <c:pt idx="22">
                  <c:v>5.9975720222253353</c:v>
                </c:pt>
                <c:pt idx="23">
                  <c:v>5.8341504412382683</c:v>
                </c:pt>
                <c:pt idx="24">
                  <c:v>4.4007097165802866</c:v>
                </c:pt>
                <c:pt idx="25">
                  <c:v>19.451837325489095</c:v>
                </c:pt>
                <c:pt idx="26">
                  <c:v>11.563244151841994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6D-4ADE-B043-84DB767EDE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MAY181217_22!$D$2</c:f>
              <c:strCache>
                <c:ptCount val="1"/>
                <c:pt idx="0">
                  <c:v>MAY181217_22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7.4520240930102259</c:v>
                </c:pt>
                <c:pt idx="8" formatCode="0.00">
                  <c:v>14.000560302563386</c:v>
                </c:pt>
                <c:pt idx="9" formatCode="0.00">
                  <c:v>16.512583461736007</c:v>
                </c:pt>
                <c:pt idx="10" formatCode="0.00">
                  <c:v>18.452631087453895</c:v>
                </c:pt>
                <c:pt idx="11" formatCode="0.00">
                  <c:v>21.289162814586547</c:v>
                </c:pt>
                <c:pt idx="12" formatCode="0.00">
                  <c:v>24.620628472708599</c:v>
                </c:pt>
                <c:pt idx="13" formatCode="0.00">
                  <c:v>27.440818041742546</c:v>
                </c:pt>
                <c:pt idx="14" formatCode="0.00">
                  <c:v>30.06256711957791</c:v>
                </c:pt>
                <c:pt idx="15" formatCode="0.00">
                  <c:v>32.348134659382737</c:v>
                </c:pt>
                <c:pt idx="16" formatCode="0.00">
                  <c:v>34.902180510809174</c:v>
                </c:pt>
                <c:pt idx="17" formatCode="0.00">
                  <c:v>37.537937152729143</c:v>
                </c:pt>
                <c:pt idx="18" formatCode="0.00">
                  <c:v>40.680300695709022</c:v>
                </c:pt>
                <c:pt idx="19" formatCode="0.00">
                  <c:v>44.551057571088393</c:v>
                </c:pt>
                <c:pt idx="20" formatCode="0.00">
                  <c:v>48.129990194705144</c:v>
                </c:pt>
                <c:pt idx="21" formatCode="0.00">
                  <c:v>52.752486342625019</c:v>
                </c:pt>
                <c:pt idx="22" formatCode="0.00">
                  <c:v>58.750058364850354</c:v>
                </c:pt>
                <c:pt idx="23" formatCode="0.00">
                  <c:v>64.584208806088625</c:v>
                </c:pt>
                <c:pt idx="24" formatCode="0.00">
                  <c:v>68.984918522668906</c:v>
                </c:pt>
                <c:pt idx="25" formatCode="0.00">
                  <c:v>88.436755848158001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80-4C4C-B807-9BCDFC0B66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1.06</c:v>
                </c:pt>
                <c:pt idx="11">
                  <c:v>1.76</c:v>
                </c:pt>
                <c:pt idx="12">
                  <c:v>3.84</c:v>
                </c:pt>
                <c:pt idx="13">
                  <c:v>1.0585567010309278</c:v>
                </c:pt>
                <c:pt idx="14">
                  <c:v>0.64171428571428568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BE-4A63-8A2E-C125AD420AFB}"/>
            </c:ext>
          </c:extLst>
        </c:ser>
        <c:ser>
          <c:idx val="1"/>
          <c:order val="1"/>
          <c:tx>
            <c:strRef>
              <c:f>MAY181217_22!$I$4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1.86</c:v>
                </c:pt>
                <c:pt idx="11">
                  <c:v>3.78</c:v>
                </c:pt>
                <c:pt idx="12">
                  <c:v>7.02</c:v>
                </c:pt>
                <c:pt idx="13">
                  <c:v>9.8175945017182134</c:v>
                </c:pt>
                <c:pt idx="14">
                  <c:v>10.106999999999999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BE-4A63-8A2E-C125AD420AFB}"/>
            </c:ext>
          </c:extLst>
        </c:ser>
        <c:ser>
          <c:idx val="2"/>
          <c:order val="2"/>
          <c:tx>
            <c:strRef>
              <c:f>MAY181217_22!$J$4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BE-4A63-8A2E-C125AD420AFB}"/>
            </c:ext>
          </c:extLst>
        </c:ser>
        <c:ser>
          <c:idx val="3"/>
          <c:order val="3"/>
          <c:tx>
            <c:strRef>
              <c:f>MAY181217_22!$K$4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6.2268041237113401E-2</c:v>
                </c:pt>
                <c:pt idx="14">
                  <c:v>8.021428571428571E-2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4BE-4A63-8A2E-C125AD420AFB}"/>
            </c:ext>
          </c:extLst>
        </c:ser>
        <c:ser>
          <c:idx val="4"/>
          <c:order val="4"/>
          <c:tx>
            <c:strRef>
              <c:f>MAY181217_22!$L$4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0.23</c:v>
                </c:pt>
                <c:pt idx="11">
                  <c:v>0</c:v>
                </c:pt>
                <c:pt idx="12">
                  <c:v>0.13</c:v>
                </c:pt>
                <c:pt idx="13">
                  <c:v>0.16604810996563574</c:v>
                </c:pt>
                <c:pt idx="14">
                  <c:v>0.16042857142857142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4BE-4A63-8A2E-C125AD420AFB}"/>
            </c:ext>
          </c:extLst>
        </c:ser>
        <c:ser>
          <c:idx val="6"/>
          <c:order val="5"/>
          <c:tx>
            <c:strRef>
              <c:f>MAY181217_22!$N$4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2.89</c:v>
                </c:pt>
                <c:pt idx="11">
                  <c:v>2.39</c:v>
                </c:pt>
                <c:pt idx="12">
                  <c:v>1.7</c:v>
                </c:pt>
                <c:pt idx="13">
                  <c:v>0.53965635738831608</c:v>
                </c:pt>
                <c:pt idx="14">
                  <c:v>8.021428571428571E-2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4BE-4A63-8A2E-C125AD420AFB}"/>
            </c:ext>
          </c:extLst>
        </c:ser>
        <c:ser>
          <c:idx val="7"/>
          <c:order val="6"/>
          <c:tx>
            <c:strRef>
              <c:f>MAY181217_22!$O$4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4BE-4A63-8A2E-C125AD420AFB}"/>
            </c:ext>
          </c:extLst>
        </c:ser>
        <c:ser>
          <c:idx val="5"/>
          <c:order val="7"/>
          <c:tx>
            <c:strRef>
              <c:f>MAY181217_22!$M$4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32.18</c:v>
                </c:pt>
                <c:pt idx="8">
                  <c:v>28.2</c:v>
                </c:pt>
                <c:pt idx="9">
                  <c:v>10.72</c:v>
                </c:pt>
                <c:pt idx="10">
                  <c:v>2.13</c:v>
                </c:pt>
                <c:pt idx="11">
                  <c:v>3.91</c:v>
                </c:pt>
                <c:pt idx="12">
                  <c:v>1.37</c:v>
                </c:pt>
                <c:pt idx="13">
                  <c:v>0.43587628865979378</c:v>
                </c:pt>
                <c:pt idx="14">
                  <c:v>0.16042857142857142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4BE-4A63-8A2E-C125AD420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12.974296205630354</c:v>
                </c:pt>
                <c:pt idx="11" formatCode="0.00">
                  <c:v>14.864864864864865</c:v>
                </c:pt>
                <c:pt idx="12" formatCode="0.00">
                  <c:v>27.311522048364157</c:v>
                </c:pt>
                <c:pt idx="13" formatCode="0.00">
                  <c:v>8.7628865979381434</c:v>
                </c:pt>
                <c:pt idx="14" formatCode="0.00">
                  <c:v>5.7142857142857135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21-4B00-8EAA-A00ECDE86D63}"/>
            </c:ext>
          </c:extLst>
        </c:ser>
        <c:ser>
          <c:idx val="1"/>
          <c:order val="1"/>
          <c:tx>
            <c:strRef>
              <c:f>MAY181217_22!$I$4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22.766217870257037</c:v>
                </c:pt>
                <c:pt idx="11" formatCode="0.00">
                  <c:v>31.925675675675677</c:v>
                </c:pt>
                <c:pt idx="12" formatCode="0.00">
                  <c:v>49.928876244665723</c:v>
                </c:pt>
                <c:pt idx="13" formatCode="0.00">
                  <c:v>81.271477663230243</c:v>
                </c:pt>
                <c:pt idx="14" formatCode="0.00">
                  <c:v>89.999999999999986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21-4B00-8EAA-A00ECDE86D63}"/>
            </c:ext>
          </c:extLst>
        </c:ser>
        <c:ser>
          <c:idx val="2"/>
          <c:order val="2"/>
          <c:tx>
            <c:strRef>
              <c:f>MAY181217_22!$J$4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21-4B00-8EAA-A00ECDE86D63}"/>
            </c:ext>
          </c:extLst>
        </c:ser>
        <c:ser>
          <c:idx val="3"/>
          <c:order val="3"/>
          <c:tx>
            <c:strRef>
              <c:f>MAY181217_22!$K$4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0.51546391752577325</c:v>
                </c:pt>
                <c:pt idx="14" formatCode="0.00">
                  <c:v>0.71428571428571419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821-4B00-8EAA-A00ECDE86D63}"/>
            </c:ext>
          </c:extLst>
        </c:ser>
        <c:ser>
          <c:idx val="4"/>
          <c:order val="4"/>
          <c:tx>
            <c:strRef>
              <c:f>MAY181217_22!$L$4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2.8151774785801713</c:v>
                </c:pt>
                <c:pt idx="11" formatCode="0.00">
                  <c:v>0</c:v>
                </c:pt>
                <c:pt idx="12" formatCode="0.00">
                  <c:v>0.92460881934566153</c:v>
                </c:pt>
                <c:pt idx="13" formatCode="0.00">
                  <c:v>1.3745704467353952</c:v>
                </c:pt>
                <c:pt idx="14" formatCode="0.00">
                  <c:v>1.4285714285714284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821-4B00-8EAA-A00ECDE86D63}"/>
            </c:ext>
          </c:extLst>
        </c:ser>
        <c:ser>
          <c:idx val="6"/>
          <c:order val="5"/>
          <c:tx>
            <c:strRef>
              <c:f>MAY181217_22!$N$4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35.37331701346389</c:v>
                </c:pt>
                <c:pt idx="11" formatCode="0.00">
                  <c:v>20.185810810810811</c:v>
                </c:pt>
                <c:pt idx="12" formatCode="0.00">
                  <c:v>12.091038406827881</c:v>
                </c:pt>
                <c:pt idx="13" formatCode="0.00">
                  <c:v>4.4673539518900336</c:v>
                </c:pt>
                <c:pt idx="14" formatCode="0.00">
                  <c:v>0.71428571428571419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821-4B00-8EAA-A00ECDE86D63}"/>
            </c:ext>
          </c:extLst>
        </c:ser>
        <c:ser>
          <c:idx val="7"/>
          <c:order val="6"/>
          <c:tx>
            <c:strRef>
              <c:f>MAY181217_22!$O$4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821-4B00-8EAA-A00ECDE86D63}"/>
            </c:ext>
          </c:extLst>
        </c:ser>
        <c:ser>
          <c:idx val="5"/>
          <c:order val="7"/>
          <c:tx>
            <c:strRef>
              <c:f>MAY181217_22!$M$4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100</c:v>
                </c:pt>
                <c:pt idx="10" formatCode="0.00">
                  <c:v>26.070991432068542</c:v>
                </c:pt>
                <c:pt idx="11" formatCode="0.00">
                  <c:v>33.023648648648646</c:v>
                </c:pt>
                <c:pt idx="12" formatCode="0.00">
                  <c:v>9.743954480796587</c:v>
                </c:pt>
                <c:pt idx="13" formatCode="0.00">
                  <c:v>3.608247422680412</c:v>
                </c:pt>
                <c:pt idx="14" formatCode="0.00">
                  <c:v>1.4285714285714284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821-4B00-8EAA-A00ECDE86D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17.549668874172188</c:v>
                </c:pt>
                <c:pt idx="11" formatCode="0.00">
                  <c:v>22.194199243379568</c:v>
                </c:pt>
                <c:pt idx="12" formatCode="0.00">
                  <c:v>30.260047281323878</c:v>
                </c:pt>
                <c:pt idx="13" formatCode="0.00">
                  <c:v>9.0909090909090882</c:v>
                </c:pt>
                <c:pt idx="14" formatCode="0.00">
                  <c:v>5.7971014492753632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F1-4B4D-9482-221F1B0DA5BB}"/>
            </c:ext>
          </c:extLst>
        </c:ser>
        <c:ser>
          <c:idx val="1"/>
          <c:order val="1"/>
          <c:tx>
            <c:strRef>
              <c:f>MAY181217_22!$I$4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30.794701986754969</c:v>
                </c:pt>
                <c:pt idx="11" formatCode="0.00">
                  <c:v>47.667087011349302</c:v>
                </c:pt>
                <c:pt idx="12" formatCode="0.00">
                  <c:v>55.319148936170215</c:v>
                </c:pt>
                <c:pt idx="13" formatCode="0.00">
                  <c:v>84.313725490196077</c:v>
                </c:pt>
                <c:pt idx="14" formatCode="0.00">
                  <c:v>91.304347826086968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F1-4B4D-9482-221F1B0DA5BB}"/>
            </c:ext>
          </c:extLst>
        </c:ser>
        <c:ser>
          <c:idx val="2"/>
          <c:order val="2"/>
          <c:tx>
            <c:strRef>
              <c:f>MAY181217_22!$J$4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AF1-4B4D-9482-221F1B0DA5BB}"/>
            </c:ext>
          </c:extLst>
        </c:ser>
        <c:ser>
          <c:idx val="3"/>
          <c:order val="3"/>
          <c:tx>
            <c:strRef>
              <c:f>MAY181217_22!$K$4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0.53475935828877008</c:v>
                </c:pt>
                <c:pt idx="14" formatCode="0.00">
                  <c:v>0.7246376811594204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AF1-4B4D-9482-221F1B0DA5BB}"/>
            </c:ext>
          </c:extLst>
        </c:ser>
        <c:ser>
          <c:idx val="4"/>
          <c:order val="4"/>
          <c:tx>
            <c:strRef>
              <c:f>MAY181217_22!$L$4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3.8079470198675498</c:v>
                </c:pt>
                <c:pt idx="11" formatCode="0.00">
                  <c:v>0</c:v>
                </c:pt>
                <c:pt idx="12" formatCode="0.00">
                  <c:v>1.024428684003152</c:v>
                </c:pt>
                <c:pt idx="13" formatCode="0.00">
                  <c:v>1.4260249554367199</c:v>
                </c:pt>
                <c:pt idx="14" formatCode="0.00">
                  <c:v>1.4492753623188408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AF1-4B4D-9482-221F1B0DA5BB}"/>
            </c:ext>
          </c:extLst>
        </c:ser>
        <c:ser>
          <c:idx val="6"/>
          <c:order val="5"/>
          <c:tx>
            <c:strRef>
              <c:f>MAY181217_22!$N$4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47.847682119205302</c:v>
                </c:pt>
                <c:pt idx="11" formatCode="0.00">
                  <c:v>30.138713745271119</c:v>
                </c:pt>
                <c:pt idx="12" formatCode="0.00">
                  <c:v>13.396375098502757</c:v>
                </c:pt>
                <c:pt idx="13" formatCode="0.00">
                  <c:v>4.6345811051693397</c:v>
                </c:pt>
                <c:pt idx="14" formatCode="0.00">
                  <c:v>0.7246376811594204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AF1-4B4D-9482-221F1B0DA5BB}"/>
            </c:ext>
          </c:extLst>
        </c:ser>
        <c:ser>
          <c:idx val="7"/>
          <c:order val="6"/>
          <c:tx>
            <c:strRef>
              <c:f>MAY181217_22!$O$4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AF1-4B4D-9482-221F1B0DA5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17.549668874172188</c:v>
                </c:pt>
                <c:pt idx="3">
                  <c:v>22.194199243379568</c:v>
                </c:pt>
                <c:pt idx="4">
                  <c:v>30.260047281323878</c:v>
                </c:pt>
                <c:pt idx="5">
                  <c:v>9.0909090909090882</c:v>
                </c:pt>
                <c:pt idx="6">
                  <c:v>5.7971014492753632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E3-4E54-B943-3C738C9CE37F}"/>
            </c:ext>
          </c:extLst>
        </c:ser>
        <c:ser>
          <c:idx val="1"/>
          <c:order val="1"/>
          <c:tx>
            <c:strRef>
              <c:f>MAY181217_22!$I$4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30.794701986754969</c:v>
                </c:pt>
                <c:pt idx="3">
                  <c:v>47.667087011349302</c:v>
                </c:pt>
                <c:pt idx="4">
                  <c:v>55.319148936170215</c:v>
                </c:pt>
                <c:pt idx="5">
                  <c:v>84.313725490196077</c:v>
                </c:pt>
                <c:pt idx="6">
                  <c:v>91.304347826086968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E3-4E54-B943-3C738C9CE37F}"/>
            </c:ext>
          </c:extLst>
        </c:ser>
        <c:ser>
          <c:idx val="2"/>
          <c:order val="2"/>
          <c:tx>
            <c:strRef>
              <c:f>MAY181217_22!$J$4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E3-4E54-B943-3C738C9CE37F}"/>
            </c:ext>
          </c:extLst>
        </c:ser>
        <c:ser>
          <c:idx val="3"/>
          <c:order val="3"/>
          <c:tx>
            <c:strRef>
              <c:f>MAY181217_22!$K$4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0.53475935828877008</c:v>
                </c:pt>
                <c:pt idx="6">
                  <c:v>0.7246376811594204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BE3-4E54-B943-3C738C9CE37F}"/>
            </c:ext>
          </c:extLst>
        </c:ser>
        <c:ser>
          <c:idx val="4"/>
          <c:order val="4"/>
          <c:tx>
            <c:strRef>
              <c:f>MAY181217_22!$L$4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3.8079470198675498</c:v>
                </c:pt>
                <c:pt idx="3">
                  <c:v>0</c:v>
                </c:pt>
                <c:pt idx="4">
                  <c:v>1.024428684003152</c:v>
                </c:pt>
                <c:pt idx="5">
                  <c:v>1.4260249554367199</c:v>
                </c:pt>
                <c:pt idx="6">
                  <c:v>1.4492753623188408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E3-4E54-B943-3C738C9CE37F}"/>
            </c:ext>
          </c:extLst>
        </c:ser>
        <c:ser>
          <c:idx val="6"/>
          <c:order val="5"/>
          <c:tx>
            <c:strRef>
              <c:f>MAY181217_22!$N$4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47.847682119205302</c:v>
                </c:pt>
                <c:pt idx="3">
                  <c:v>30.138713745271119</c:v>
                </c:pt>
                <c:pt idx="4">
                  <c:v>13.396375098502757</c:v>
                </c:pt>
                <c:pt idx="5">
                  <c:v>4.6345811051693397</c:v>
                </c:pt>
                <c:pt idx="6">
                  <c:v>0.7246376811594204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BE3-4E54-B943-3C738C9CE37F}"/>
            </c:ext>
          </c:extLst>
        </c:ser>
        <c:ser>
          <c:idx val="7"/>
          <c:order val="6"/>
          <c:tx>
            <c:strRef>
              <c:f>MAY181217_22!$O$4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BE3-4E54-B943-3C738C9CE3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'MAY181217_22 aggr'!$D$2</c:f>
              <c:strCache>
                <c:ptCount val="1"/>
                <c:pt idx="0">
                  <c:v>MAY181217_22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'MAY181217_22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'MAY181217_22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9.3383760564035908E-3</c:v>
                </c:pt>
                <c:pt idx="10">
                  <c:v>1.4427791007143858</c:v>
                </c:pt>
                <c:pt idx="11">
                  <c:v>1.9237054676191812</c:v>
                </c:pt>
                <c:pt idx="12">
                  <c:v>3.0116262781902221</c:v>
                </c:pt>
                <c:pt idx="13">
                  <c:v>2.7184301515945761</c:v>
                </c:pt>
                <c:pt idx="14">
                  <c:v>2.5842955195805732</c:v>
                </c:pt>
                <c:pt idx="15">
                  <c:v>2.2855675398048279</c:v>
                </c:pt>
                <c:pt idx="16">
                  <c:v>2.5540458514264364</c:v>
                </c:pt>
                <c:pt idx="17">
                  <c:v>2.6357566419199698</c:v>
                </c:pt>
                <c:pt idx="18">
                  <c:v>3.1423635429798757</c:v>
                </c:pt>
                <c:pt idx="19">
                  <c:v>3.8707568753793704</c:v>
                </c:pt>
                <c:pt idx="20">
                  <c:v>3.5789326236167525</c:v>
                </c:pt>
                <c:pt idx="21">
                  <c:v>4.6224961479198763</c:v>
                </c:pt>
                <c:pt idx="22">
                  <c:v>5.9975720222253353</c:v>
                </c:pt>
                <c:pt idx="23">
                  <c:v>5.8341504412382683</c:v>
                </c:pt>
                <c:pt idx="24">
                  <c:v>4.4007097165802866</c:v>
                </c:pt>
                <c:pt idx="25">
                  <c:v>19.451837325489095</c:v>
                </c:pt>
                <c:pt idx="26">
                  <c:v>11.563244151841994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FD-418D-8EC0-600F2FE65AA0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'MAY181217_22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7.5127235373768491</c:v>
                </c:pt>
                <c:pt idx="8">
                  <c:v>6.5835551197646724</c:v>
                </c:pt>
                <c:pt idx="9">
                  <c:v>2.5026847831162162</c:v>
                </c:pt>
                <c:pt idx="10">
                  <c:v>0.49726852500350183</c:v>
                </c:pt>
                <c:pt idx="11">
                  <c:v>0.91282625951347052</c:v>
                </c:pt>
                <c:pt idx="12">
                  <c:v>0.31983937993182987</c:v>
                </c:pt>
                <c:pt idx="13">
                  <c:v>0.10175941743936913</c:v>
                </c:pt>
                <c:pt idx="14">
                  <c:v>3.7453558254790915E-2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FD-418D-8EC0-600F2FE65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'MAY181217_22 aggr'!$D$2</c:f>
              <c:strCache>
                <c:ptCount val="1"/>
                <c:pt idx="0">
                  <c:v>MAY181217_22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'MAY181217_22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'MAY181217_22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9.3383760564035908E-3</c:v>
                </c:pt>
                <c:pt idx="10" formatCode="0.00">
                  <c:v>1.4521174767707894</c:v>
                </c:pt>
                <c:pt idx="11" formatCode="0.00">
                  <c:v>3.3758229443899705</c:v>
                </c:pt>
                <c:pt idx="12" formatCode="0.00">
                  <c:v>6.3874492225801927</c:v>
                </c:pt>
                <c:pt idx="13" formatCode="0.00">
                  <c:v>9.1058793741747692</c:v>
                </c:pt>
                <c:pt idx="14" formatCode="0.00">
                  <c:v>11.690174893755342</c:v>
                </c:pt>
                <c:pt idx="15" formatCode="0.00">
                  <c:v>13.975742433560171</c:v>
                </c:pt>
                <c:pt idx="16" formatCode="0.00">
                  <c:v>16.529788284986608</c:v>
                </c:pt>
                <c:pt idx="17" formatCode="0.00">
                  <c:v>19.165544926906577</c:v>
                </c:pt>
                <c:pt idx="18" formatCode="0.00">
                  <c:v>22.307908469886453</c:v>
                </c:pt>
                <c:pt idx="19" formatCode="0.00">
                  <c:v>26.178665345265824</c:v>
                </c:pt>
                <c:pt idx="20" formatCode="0.00">
                  <c:v>29.757597968882575</c:v>
                </c:pt>
                <c:pt idx="21" formatCode="0.00">
                  <c:v>34.380094116802454</c:v>
                </c:pt>
                <c:pt idx="22" formatCode="0.00">
                  <c:v>40.377666139027788</c:v>
                </c:pt>
                <c:pt idx="23" formatCode="0.00">
                  <c:v>46.21181658026606</c:v>
                </c:pt>
                <c:pt idx="24" formatCode="0.00">
                  <c:v>50.612526296846347</c:v>
                </c:pt>
                <c:pt idx="25" formatCode="0.00">
                  <c:v>70.064363622335435</c:v>
                </c:pt>
                <c:pt idx="26" formatCode="0.00">
                  <c:v>81.627607774177434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24-49FD-9AAF-EF4885FB75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'MAY181217_22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'MAY181217_22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'MAY181217_22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1.06</c:v>
                </c:pt>
                <c:pt idx="11">
                  <c:v>1.76</c:v>
                </c:pt>
                <c:pt idx="12">
                  <c:v>3.84</c:v>
                </c:pt>
                <c:pt idx="13">
                  <c:v>1.0585567010309278</c:v>
                </c:pt>
                <c:pt idx="14">
                  <c:v>0.64171428571428568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4C-4F7C-AA6B-2EBFBFA38503}"/>
            </c:ext>
          </c:extLst>
        </c:ser>
        <c:ser>
          <c:idx val="1"/>
          <c:order val="1"/>
          <c:tx>
            <c:strRef>
              <c:f>'MAY181217_22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1.86</c:v>
                </c:pt>
                <c:pt idx="11">
                  <c:v>3.78</c:v>
                </c:pt>
                <c:pt idx="12">
                  <c:v>7.02</c:v>
                </c:pt>
                <c:pt idx="13">
                  <c:v>9.8175945017182134</c:v>
                </c:pt>
                <c:pt idx="14">
                  <c:v>10.106999999999999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4C-4F7C-AA6B-2EBFBFA38503}"/>
            </c:ext>
          </c:extLst>
        </c:ser>
        <c:ser>
          <c:idx val="2"/>
          <c:order val="2"/>
          <c:tx>
            <c:strRef>
              <c:f>'MAY181217_22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4C-4F7C-AA6B-2EBFBFA38503}"/>
            </c:ext>
          </c:extLst>
        </c:ser>
        <c:ser>
          <c:idx val="3"/>
          <c:order val="3"/>
          <c:tx>
            <c:strRef>
              <c:f>'MAY181217_22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6.2268041237113401E-2</c:v>
                </c:pt>
                <c:pt idx="14">
                  <c:v>8.021428571428571E-2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4C-4F7C-AA6B-2EBFBFA38503}"/>
            </c:ext>
          </c:extLst>
        </c:ser>
        <c:ser>
          <c:idx val="4"/>
          <c:order val="4"/>
          <c:tx>
            <c:strRef>
              <c:f>'MAY181217_22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0.23</c:v>
                </c:pt>
                <c:pt idx="11">
                  <c:v>0</c:v>
                </c:pt>
                <c:pt idx="12">
                  <c:v>0.13</c:v>
                </c:pt>
                <c:pt idx="13">
                  <c:v>0.16604810996563574</c:v>
                </c:pt>
                <c:pt idx="14">
                  <c:v>0.16042857142857142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4C-4F7C-AA6B-2EBFBFA38503}"/>
            </c:ext>
          </c:extLst>
        </c:ser>
        <c:ser>
          <c:idx val="6"/>
          <c:order val="5"/>
          <c:tx>
            <c:strRef>
              <c:f>'MAY181217_22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2.89</c:v>
                </c:pt>
                <c:pt idx="11">
                  <c:v>2.39</c:v>
                </c:pt>
                <c:pt idx="12">
                  <c:v>1.7</c:v>
                </c:pt>
                <c:pt idx="13">
                  <c:v>0.53965635738831608</c:v>
                </c:pt>
                <c:pt idx="14">
                  <c:v>8.021428571428571E-2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54C-4F7C-AA6B-2EBFBFA38503}"/>
            </c:ext>
          </c:extLst>
        </c:ser>
        <c:ser>
          <c:idx val="7"/>
          <c:order val="6"/>
          <c:tx>
            <c:strRef>
              <c:f>'MAY181217_22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54C-4F7C-AA6B-2EBFBFA38503}"/>
            </c:ext>
          </c:extLst>
        </c:ser>
        <c:ser>
          <c:idx val="5"/>
          <c:order val="7"/>
          <c:tx>
            <c:strRef>
              <c:f>'MAY181217_22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32.18</c:v>
                </c:pt>
                <c:pt idx="8">
                  <c:v>28.2</c:v>
                </c:pt>
                <c:pt idx="9">
                  <c:v>10.72</c:v>
                </c:pt>
                <c:pt idx="10">
                  <c:v>2.13</c:v>
                </c:pt>
                <c:pt idx="11">
                  <c:v>3.91</c:v>
                </c:pt>
                <c:pt idx="12">
                  <c:v>1.37</c:v>
                </c:pt>
                <c:pt idx="13">
                  <c:v>0.43587628865979378</c:v>
                </c:pt>
                <c:pt idx="14">
                  <c:v>0.16042857142857142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54C-4F7C-AA6B-2EBFBFA385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'MAY181217_22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'MAY181217_22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'MAY181217_22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12.974296205630354</c:v>
                </c:pt>
                <c:pt idx="11" formatCode="0.00">
                  <c:v>14.864864864864865</c:v>
                </c:pt>
                <c:pt idx="12" formatCode="0.00">
                  <c:v>27.311522048364157</c:v>
                </c:pt>
                <c:pt idx="13" formatCode="0.00">
                  <c:v>8.7628865979381434</c:v>
                </c:pt>
                <c:pt idx="14" formatCode="0.00">
                  <c:v>5.7142857142857135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C9-4335-85F2-C6DFB926CF80}"/>
            </c:ext>
          </c:extLst>
        </c:ser>
        <c:ser>
          <c:idx val="1"/>
          <c:order val="1"/>
          <c:tx>
            <c:strRef>
              <c:f>'MAY181217_22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22.766217870257037</c:v>
                </c:pt>
                <c:pt idx="11" formatCode="0.00">
                  <c:v>31.925675675675677</c:v>
                </c:pt>
                <c:pt idx="12" formatCode="0.00">
                  <c:v>49.928876244665723</c:v>
                </c:pt>
                <c:pt idx="13" formatCode="0.00">
                  <c:v>81.271477663230243</c:v>
                </c:pt>
                <c:pt idx="14" formatCode="0.00">
                  <c:v>89.999999999999986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1C9-4335-85F2-C6DFB926CF80}"/>
            </c:ext>
          </c:extLst>
        </c:ser>
        <c:ser>
          <c:idx val="2"/>
          <c:order val="2"/>
          <c:tx>
            <c:strRef>
              <c:f>'MAY181217_22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1C9-4335-85F2-C6DFB926CF80}"/>
            </c:ext>
          </c:extLst>
        </c:ser>
        <c:ser>
          <c:idx val="3"/>
          <c:order val="3"/>
          <c:tx>
            <c:strRef>
              <c:f>'MAY181217_22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0.51546391752577325</c:v>
                </c:pt>
                <c:pt idx="14" formatCode="0.00">
                  <c:v>0.71428571428571419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C9-4335-85F2-C6DFB926CF80}"/>
            </c:ext>
          </c:extLst>
        </c:ser>
        <c:ser>
          <c:idx val="4"/>
          <c:order val="4"/>
          <c:tx>
            <c:strRef>
              <c:f>'MAY181217_22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2.8151774785801713</c:v>
                </c:pt>
                <c:pt idx="11" formatCode="0.00">
                  <c:v>0</c:v>
                </c:pt>
                <c:pt idx="12" formatCode="0.00">
                  <c:v>0.92460881934566153</c:v>
                </c:pt>
                <c:pt idx="13" formatCode="0.00">
                  <c:v>1.3745704467353952</c:v>
                </c:pt>
                <c:pt idx="14" formatCode="0.00">
                  <c:v>1.4285714285714284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1C9-4335-85F2-C6DFB926CF80}"/>
            </c:ext>
          </c:extLst>
        </c:ser>
        <c:ser>
          <c:idx val="6"/>
          <c:order val="5"/>
          <c:tx>
            <c:strRef>
              <c:f>'MAY181217_22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35.37331701346389</c:v>
                </c:pt>
                <c:pt idx="11" formatCode="0.00">
                  <c:v>20.185810810810811</c:v>
                </c:pt>
                <c:pt idx="12" formatCode="0.00">
                  <c:v>12.091038406827881</c:v>
                </c:pt>
                <c:pt idx="13" formatCode="0.00">
                  <c:v>4.4673539518900336</c:v>
                </c:pt>
                <c:pt idx="14" formatCode="0.00">
                  <c:v>0.71428571428571419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1C9-4335-85F2-C6DFB926CF80}"/>
            </c:ext>
          </c:extLst>
        </c:ser>
        <c:ser>
          <c:idx val="7"/>
          <c:order val="6"/>
          <c:tx>
            <c:strRef>
              <c:f>'MAY181217_22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1C9-4335-85F2-C6DFB926CF80}"/>
            </c:ext>
          </c:extLst>
        </c:ser>
        <c:ser>
          <c:idx val="5"/>
          <c:order val="7"/>
          <c:tx>
            <c:strRef>
              <c:f>'MAY181217_22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'MAY181217_22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100</c:v>
                </c:pt>
                <c:pt idx="10" formatCode="0.00">
                  <c:v>26.070991432068542</c:v>
                </c:pt>
                <c:pt idx="11" formatCode="0.00">
                  <c:v>33.023648648648646</c:v>
                </c:pt>
                <c:pt idx="12" formatCode="0.00">
                  <c:v>9.743954480796587</c:v>
                </c:pt>
                <c:pt idx="13" formatCode="0.00">
                  <c:v>3.608247422680412</c:v>
                </c:pt>
                <c:pt idx="14" formatCode="0.00">
                  <c:v>1.4285714285714284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1C9-4335-85F2-C6DFB926C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'MAY181217_22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'MAY181217_22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'MAY181217_22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17.549668874172188</c:v>
                </c:pt>
                <c:pt idx="11" formatCode="0.00">
                  <c:v>22.194199243379568</c:v>
                </c:pt>
                <c:pt idx="12" formatCode="0.00">
                  <c:v>30.260047281323878</c:v>
                </c:pt>
                <c:pt idx="13" formatCode="0.00">
                  <c:v>9.0909090909090882</c:v>
                </c:pt>
                <c:pt idx="14" formatCode="0.00">
                  <c:v>5.7971014492753632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7-4BB2-B986-B0392602778B}"/>
            </c:ext>
          </c:extLst>
        </c:ser>
        <c:ser>
          <c:idx val="1"/>
          <c:order val="1"/>
          <c:tx>
            <c:strRef>
              <c:f>'MAY181217_22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'MAY181217_22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30.794701986754969</c:v>
                </c:pt>
                <c:pt idx="11" formatCode="0.00">
                  <c:v>47.667087011349302</c:v>
                </c:pt>
                <c:pt idx="12" formatCode="0.00">
                  <c:v>55.319148936170215</c:v>
                </c:pt>
                <c:pt idx="13" formatCode="0.00">
                  <c:v>84.313725490196077</c:v>
                </c:pt>
                <c:pt idx="14" formatCode="0.00">
                  <c:v>91.304347826086968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C7-4BB2-B986-B0392602778B}"/>
            </c:ext>
          </c:extLst>
        </c:ser>
        <c:ser>
          <c:idx val="2"/>
          <c:order val="2"/>
          <c:tx>
            <c:strRef>
              <c:f>'MAY181217_22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'MAY181217_22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C7-4BB2-B986-B0392602778B}"/>
            </c:ext>
          </c:extLst>
        </c:ser>
        <c:ser>
          <c:idx val="3"/>
          <c:order val="3"/>
          <c:tx>
            <c:strRef>
              <c:f>'MAY181217_22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'MAY181217_22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0.53475935828877008</c:v>
                </c:pt>
                <c:pt idx="14" formatCode="0.00">
                  <c:v>0.7246376811594204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8C7-4BB2-B986-B0392602778B}"/>
            </c:ext>
          </c:extLst>
        </c:ser>
        <c:ser>
          <c:idx val="4"/>
          <c:order val="4"/>
          <c:tx>
            <c:strRef>
              <c:f>'MAY181217_22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'MAY181217_22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3.8079470198675498</c:v>
                </c:pt>
                <c:pt idx="11" formatCode="0.00">
                  <c:v>0</c:v>
                </c:pt>
                <c:pt idx="12" formatCode="0.00">
                  <c:v>1.024428684003152</c:v>
                </c:pt>
                <c:pt idx="13" formatCode="0.00">
                  <c:v>1.4260249554367199</c:v>
                </c:pt>
                <c:pt idx="14" formatCode="0.00">
                  <c:v>1.4492753623188408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8C7-4BB2-B986-B0392602778B}"/>
            </c:ext>
          </c:extLst>
        </c:ser>
        <c:ser>
          <c:idx val="6"/>
          <c:order val="5"/>
          <c:tx>
            <c:strRef>
              <c:f>'MAY181217_22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'MAY181217_22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47.847682119205302</c:v>
                </c:pt>
                <c:pt idx="11" formatCode="0.00">
                  <c:v>30.138713745271119</c:v>
                </c:pt>
                <c:pt idx="12" formatCode="0.00">
                  <c:v>13.396375098502757</c:v>
                </c:pt>
                <c:pt idx="13" formatCode="0.00">
                  <c:v>4.6345811051693397</c:v>
                </c:pt>
                <c:pt idx="14" formatCode="0.00">
                  <c:v>0.7246376811594204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8C7-4BB2-B986-B0392602778B}"/>
            </c:ext>
          </c:extLst>
        </c:ser>
        <c:ser>
          <c:idx val="7"/>
          <c:order val="6"/>
          <c:tx>
            <c:strRef>
              <c:f>'MAY181217_22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'MAY181217_22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8C7-4BB2-B986-B03926027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'MAY181217_22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'MAY181217_22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'MAY181217_22 aggr'!$AF$15:$AF$21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17.549668874172188</c:v>
                </c:pt>
                <c:pt idx="3">
                  <c:v>22.194199243379568</c:v>
                </c:pt>
                <c:pt idx="4">
                  <c:v>30.260047281323878</c:v>
                </c:pt>
                <c:pt idx="5">
                  <c:v>9.0909090909090882</c:v>
                </c:pt>
                <c:pt idx="6">
                  <c:v>5.7971014492753632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70-4A02-BCB5-C0E73B309F5F}"/>
            </c:ext>
          </c:extLst>
        </c:ser>
        <c:ser>
          <c:idx val="1"/>
          <c:order val="1"/>
          <c:tx>
            <c:strRef>
              <c:f>'MAY181217_22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'MAY181217_22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'MAY181217_22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30.794701986754969</c:v>
                </c:pt>
                <c:pt idx="3">
                  <c:v>47.667087011349302</c:v>
                </c:pt>
                <c:pt idx="4">
                  <c:v>55.319148936170215</c:v>
                </c:pt>
                <c:pt idx="5">
                  <c:v>84.313725490196077</c:v>
                </c:pt>
                <c:pt idx="6">
                  <c:v>91.304347826086968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70-4A02-BCB5-C0E73B309F5F}"/>
            </c:ext>
          </c:extLst>
        </c:ser>
        <c:ser>
          <c:idx val="2"/>
          <c:order val="2"/>
          <c:tx>
            <c:strRef>
              <c:f>'MAY181217_22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'MAY181217_22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'MAY181217_22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70-4A02-BCB5-C0E73B309F5F}"/>
            </c:ext>
          </c:extLst>
        </c:ser>
        <c:ser>
          <c:idx val="3"/>
          <c:order val="3"/>
          <c:tx>
            <c:strRef>
              <c:f>'MAY181217_22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'MAY181217_22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'MAY181217_22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0.53475935828877008</c:v>
                </c:pt>
                <c:pt idx="6">
                  <c:v>0.7246376811594204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070-4A02-BCB5-C0E73B309F5F}"/>
            </c:ext>
          </c:extLst>
        </c:ser>
        <c:ser>
          <c:idx val="4"/>
          <c:order val="4"/>
          <c:tx>
            <c:strRef>
              <c:f>'MAY181217_22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'MAY181217_22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'MAY181217_22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3.8079470198675498</c:v>
                </c:pt>
                <c:pt idx="3">
                  <c:v>0</c:v>
                </c:pt>
                <c:pt idx="4">
                  <c:v>1.024428684003152</c:v>
                </c:pt>
                <c:pt idx="5">
                  <c:v>1.4260249554367199</c:v>
                </c:pt>
                <c:pt idx="6">
                  <c:v>1.4492753623188408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070-4A02-BCB5-C0E73B309F5F}"/>
            </c:ext>
          </c:extLst>
        </c:ser>
        <c:ser>
          <c:idx val="6"/>
          <c:order val="5"/>
          <c:tx>
            <c:strRef>
              <c:f>'MAY181217_22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'MAY181217_22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'MAY181217_22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47.847682119205302</c:v>
                </c:pt>
                <c:pt idx="3">
                  <c:v>30.138713745271119</c:v>
                </c:pt>
                <c:pt idx="4">
                  <c:v>13.396375098502757</c:v>
                </c:pt>
                <c:pt idx="5">
                  <c:v>4.6345811051693397</c:v>
                </c:pt>
                <c:pt idx="6">
                  <c:v>0.7246376811594204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070-4A02-BCB5-C0E73B309F5F}"/>
            </c:ext>
          </c:extLst>
        </c:ser>
        <c:ser>
          <c:idx val="7"/>
          <c:order val="6"/>
          <c:tx>
            <c:strRef>
              <c:f>'MAY181217_22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'MAY181217_22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'MAY181217_22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070-4A02-BCB5-C0E73B309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MAY181217_22_no_aggr!$D$2</c:f>
              <c:strCache>
                <c:ptCount val="1"/>
                <c:pt idx="0">
                  <c:v>MAY181217_22_no_aggr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1.1440217729077868E-2</c:v>
                </c:pt>
                <c:pt idx="10">
                  <c:v>1.7675136391425685</c:v>
                </c:pt>
                <c:pt idx="11">
                  <c:v>2.3566848521900914</c:v>
                </c:pt>
                <c:pt idx="12">
                  <c:v>3.689470217627691</c:v>
                </c:pt>
                <c:pt idx="13">
                  <c:v>3.3302827630513265</c:v>
                </c:pt>
                <c:pt idx="14">
                  <c:v>3.1659576827609852</c:v>
                </c:pt>
                <c:pt idx="15">
                  <c:v>2.799993289191868</c:v>
                </c:pt>
                <c:pt idx="16">
                  <c:v>3.1288995489028637</c:v>
                </c:pt>
                <c:pt idx="17">
                  <c:v>3.2290014540322973</c:v>
                </c:pt>
                <c:pt idx="18">
                  <c:v>3.8496332658347852</c:v>
                </c:pt>
                <c:pt idx="19">
                  <c:v>4.7419702487028772</c:v>
                </c:pt>
                <c:pt idx="20">
                  <c:v>4.384463444669187</c:v>
                </c:pt>
                <c:pt idx="21">
                  <c:v>5.6629077758936663</c:v>
                </c:pt>
                <c:pt idx="22">
                  <c:v>7.347479836500419</c:v>
                </c:pt>
                <c:pt idx="23">
                  <c:v>7.14727602624155</c:v>
                </c:pt>
                <c:pt idx="24">
                  <c:v>5.3912026048280612</c:v>
                </c:pt>
                <c:pt idx="25">
                  <c:v>23.829973529669708</c:v>
                </c:pt>
                <c:pt idx="26">
                  <c:v>14.165849603030974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51-4AC7-89FA-FE9269AC6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MAY181217_22_no_aggr!$D$2</c:f>
              <c:strCache>
                <c:ptCount val="1"/>
                <c:pt idx="0">
                  <c:v>MAY181217_22_no_aggr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1.1440217729077868E-2</c:v>
                </c:pt>
                <c:pt idx="10" formatCode="0.00">
                  <c:v>1.7789538568716463</c:v>
                </c:pt>
                <c:pt idx="11" formatCode="0.00">
                  <c:v>4.1356387090617375</c:v>
                </c:pt>
                <c:pt idx="12" formatCode="0.00">
                  <c:v>7.8251089266894285</c:v>
                </c:pt>
                <c:pt idx="13" formatCode="0.00">
                  <c:v>11.155391689740755</c:v>
                </c:pt>
                <c:pt idx="14" formatCode="0.00">
                  <c:v>14.321349372501739</c:v>
                </c:pt>
                <c:pt idx="15" formatCode="0.00">
                  <c:v>17.121342661693607</c:v>
                </c:pt>
                <c:pt idx="16" formatCode="0.00">
                  <c:v>20.250242210596472</c:v>
                </c:pt>
                <c:pt idx="17" formatCode="0.00">
                  <c:v>23.479243664628768</c:v>
                </c:pt>
                <c:pt idx="18" formatCode="0.00">
                  <c:v>27.328876930463554</c:v>
                </c:pt>
                <c:pt idx="19" formatCode="0.00">
                  <c:v>32.070847179166435</c:v>
                </c:pt>
                <c:pt idx="20" formatCode="0.00">
                  <c:v>36.455310623835622</c:v>
                </c:pt>
                <c:pt idx="21" formatCode="0.00">
                  <c:v>42.118218399729287</c:v>
                </c:pt>
                <c:pt idx="22" formatCode="0.00">
                  <c:v>49.465698236229706</c:v>
                </c:pt>
                <c:pt idx="23" formatCode="0.00">
                  <c:v>56.612974262471255</c:v>
                </c:pt>
                <c:pt idx="24" formatCode="0.00">
                  <c:v>62.004176867299314</c:v>
                </c:pt>
                <c:pt idx="25" formatCode="0.00">
                  <c:v>85.834150396969022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96-4F33-97DC-B93FF1B896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MAY181217_22_no_aggr!$H$4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1.06</c:v>
                </c:pt>
                <c:pt idx="11">
                  <c:v>1.76</c:v>
                </c:pt>
                <c:pt idx="12">
                  <c:v>3.84</c:v>
                </c:pt>
                <c:pt idx="13">
                  <c:v>1.0585567010309278</c:v>
                </c:pt>
                <c:pt idx="14">
                  <c:v>0.64171428571428568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BC-4F71-A488-202A84F288EF}"/>
            </c:ext>
          </c:extLst>
        </c:ser>
        <c:ser>
          <c:idx val="1"/>
          <c:order val="1"/>
          <c:tx>
            <c:strRef>
              <c:f>MAY181217_22_no_aggr!$I$4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1.86</c:v>
                </c:pt>
                <c:pt idx="11">
                  <c:v>3.78</c:v>
                </c:pt>
                <c:pt idx="12">
                  <c:v>7.02</c:v>
                </c:pt>
                <c:pt idx="13">
                  <c:v>9.8175945017182134</c:v>
                </c:pt>
                <c:pt idx="14">
                  <c:v>10.106999999999999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BC-4F71-A488-202A84F288EF}"/>
            </c:ext>
          </c:extLst>
        </c:ser>
        <c:ser>
          <c:idx val="2"/>
          <c:order val="2"/>
          <c:tx>
            <c:strRef>
              <c:f>MAY181217_22_no_aggr!$J$4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BC-4F71-A488-202A84F288EF}"/>
            </c:ext>
          </c:extLst>
        </c:ser>
        <c:ser>
          <c:idx val="3"/>
          <c:order val="3"/>
          <c:tx>
            <c:strRef>
              <c:f>MAY181217_22_no_aggr!$K$4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6.2268041237113401E-2</c:v>
                </c:pt>
                <c:pt idx="14">
                  <c:v>8.021428571428571E-2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CBC-4F71-A488-202A84F288EF}"/>
            </c:ext>
          </c:extLst>
        </c:ser>
        <c:ser>
          <c:idx val="4"/>
          <c:order val="4"/>
          <c:tx>
            <c:strRef>
              <c:f>MAY181217_22_no_aggr!$L$4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0.23</c:v>
                </c:pt>
                <c:pt idx="11">
                  <c:v>0</c:v>
                </c:pt>
                <c:pt idx="12">
                  <c:v>0.13</c:v>
                </c:pt>
                <c:pt idx="13">
                  <c:v>0.16604810996563574</c:v>
                </c:pt>
                <c:pt idx="14">
                  <c:v>0.16042857142857142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CBC-4F71-A488-202A84F288EF}"/>
            </c:ext>
          </c:extLst>
        </c:ser>
        <c:ser>
          <c:idx val="6"/>
          <c:order val="5"/>
          <c:tx>
            <c:strRef>
              <c:f>MAY181217_22_no_aggr!$N$4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2.89</c:v>
                </c:pt>
                <c:pt idx="11">
                  <c:v>2.39</c:v>
                </c:pt>
                <c:pt idx="12">
                  <c:v>1.7</c:v>
                </c:pt>
                <c:pt idx="13">
                  <c:v>0.53965635738831608</c:v>
                </c:pt>
                <c:pt idx="14">
                  <c:v>8.021428571428571E-2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CBC-4F71-A488-202A84F288EF}"/>
            </c:ext>
          </c:extLst>
        </c:ser>
        <c:ser>
          <c:idx val="7"/>
          <c:order val="6"/>
          <c:tx>
            <c:strRef>
              <c:f>MAY181217_22_no_aggr!$O$4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CBC-4F71-A488-202A84F288EF}"/>
            </c:ext>
          </c:extLst>
        </c:ser>
        <c:ser>
          <c:idx val="5"/>
          <c:order val="7"/>
          <c:tx>
            <c:strRef>
              <c:f>MAY181217_22_no_aggr!$M$4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CBC-4F71-A488-202A84F288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MAY181217_22_no_aggr!$H$4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17.549668874172184</c:v>
                </c:pt>
                <c:pt idx="11" formatCode="0.00">
                  <c:v>22.194199243379572</c:v>
                </c:pt>
                <c:pt idx="12" formatCode="0.00">
                  <c:v>30.260047281323878</c:v>
                </c:pt>
                <c:pt idx="13" formatCode="0.00">
                  <c:v>9.0909090909090899</c:v>
                </c:pt>
                <c:pt idx="14" formatCode="0.00">
                  <c:v>5.7971014492753614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FB-40DB-8532-EA87D275104E}"/>
            </c:ext>
          </c:extLst>
        </c:ser>
        <c:ser>
          <c:idx val="1"/>
          <c:order val="1"/>
          <c:tx>
            <c:strRef>
              <c:f>MAY181217_22_no_aggr!$I$4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30.794701986754966</c:v>
                </c:pt>
                <c:pt idx="11" formatCode="0.00">
                  <c:v>47.667087011349309</c:v>
                </c:pt>
                <c:pt idx="12" formatCode="0.00">
                  <c:v>55.319148936170215</c:v>
                </c:pt>
                <c:pt idx="13" formatCode="0.00">
                  <c:v>84.313725490196077</c:v>
                </c:pt>
                <c:pt idx="14" formatCode="0.00">
                  <c:v>91.304347826086953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FB-40DB-8532-EA87D275104E}"/>
            </c:ext>
          </c:extLst>
        </c:ser>
        <c:ser>
          <c:idx val="2"/>
          <c:order val="2"/>
          <c:tx>
            <c:strRef>
              <c:f>MAY181217_22_no_aggr!$J$4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FB-40DB-8532-EA87D275104E}"/>
            </c:ext>
          </c:extLst>
        </c:ser>
        <c:ser>
          <c:idx val="3"/>
          <c:order val="3"/>
          <c:tx>
            <c:strRef>
              <c:f>MAY181217_22_no_aggr!$K$4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0.53475935828877008</c:v>
                </c:pt>
                <c:pt idx="14" formatCode="0.00">
                  <c:v>0.72463768115942018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8FB-40DB-8532-EA87D275104E}"/>
            </c:ext>
          </c:extLst>
        </c:ser>
        <c:ser>
          <c:idx val="4"/>
          <c:order val="4"/>
          <c:tx>
            <c:strRef>
              <c:f>MAY181217_22_no_aggr!$L$4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3.8079470198675498</c:v>
                </c:pt>
                <c:pt idx="11" formatCode="0.00">
                  <c:v>0</c:v>
                </c:pt>
                <c:pt idx="12" formatCode="0.00">
                  <c:v>1.0244286840031522</c:v>
                </c:pt>
                <c:pt idx="13" formatCode="0.00">
                  <c:v>1.4260249554367201</c:v>
                </c:pt>
                <c:pt idx="14" formatCode="0.00">
                  <c:v>1.4492753623188404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8FB-40DB-8532-EA87D275104E}"/>
            </c:ext>
          </c:extLst>
        </c:ser>
        <c:ser>
          <c:idx val="6"/>
          <c:order val="5"/>
          <c:tx>
            <c:strRef>
              <c:f>MAY181217_22_no_aggr!$N$4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47.847682119205295</c:v>
                </c:pt>
                <c:pt idx="11" formatCode="0.00">
                  <c:v>30.138713745271122</c:v>
                </c:pt>
                <c:pt idx="12" formatCode="0.00">
                  <c:v>13.396375098502759</c:v>
                </c:pt>
                <c:pt idx="13" formatCode="0.00">
                  <c:v>4.6345811051693397</c:v>
                </c:pt>
                <c:pt idx="14" formatCode="0.00">
                  <c:v>0.72463768115942018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8FB-40DB-8532-EA87D275104E}"/>
            </c:ext>
          </c:extLst>
        </c:ser>
        <c:ser>
          <c:idx val="7"/>
          <c:order val="6"/>
          <c:tx>
            <c:strRef>
              <c:f>MAY181217_22_no_aggr!$O$4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8FB-40DB-8532-EA87D275104E}"/>
            </c:ext>
          </c:extLst>
        </c:ser>
        <c:ser>
          <c:idx val="5"/>
          <c:order val="7"/>
          <c:tx>
            <c:strRef>
              <c:f>MAY181217_22_no_aggr!$M$4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MAY181217_22_no_aggr!$X$7:$X$33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8FB-40DB-8532-EA87D27510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MAY181217_22_no_aggr!$H$4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MAY181217_22_no_aggr!$AD$7:$AD$33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17.549668874172184</c:v>
                </c:pt>
                <c:pt idx="11" formatCode="0.00">
                  <c:v>22.194199243379572</c:v>
                </c:pt>
                <c:pt idx="12" formatCode="0.00">
                  <c:v>30.260047281323878</c:v>
                </c:pt>
                <c:pt idx="13" formatCode="0.00">
                  <c:v>9.0909090909090899</c:v>
                </c:pt>
                <c:pt idx="14" formatCode="0.00">
                  <c:v>5.7971014492753614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0B-4E2E-AC01-09A29D44FC2D}"/>
            </c:ext>
          </c:extLst>
        </c:ser>
        <c:ser>
          <c:idx val="1"/>
          <c:order val="1"/>
          <c:tx>
            <c:strRef>
              <c:f>MAY181217_22_no_aggr!$I$4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MAY181217_22_no_aggr!$AE$7:$AE$33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30.794701986754966</c:v>
                </c:pt>
                <c:pt idx="11" formatCode="0.00">
                  <c:v>47.667087011349309</c:v>
                </c:pt>
                <c:pt idx="12" formatCode="0.00">
                  <c:v>55.319148936170215</c:v>
                </c:pt>
                <c:pt idx="13" formatCode="0.00">
                  <c:v>84.313725490196077</c:v>
                </c:pt>
                <c:pt idx="14" formatCode="0.00">
                  <c:v>91.304347826086953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0B-4E2E-AC01-09A29D44FC2D}"/>
            </c:ext>
          </c:extLst>
        </c:ser>
        <c:ser>
          <c:idx val="2"/>
          <c:order val="2"/>
          <c:tx>
            <c:strRef>
              <c:f>MAY181217_22_no_aggr!$J$4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MAY181217_22_no_aggr!$AF$7:$AF$33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0B-4E2E-AC01-09A29D44FC2D}"/>
            </c:ext>
          </c:extLst>
        </c:ser>
        <c:ser>
          <c:idx val="3"/>
          <c:order val="3"/>
          <c:tx>
            <c:strRef>
              <c:f>MAY181217_22_no_aggr!$K$4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MAY181217_22_no_aggr!$AG$7:$AG$33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0.53475935828877008</c:v>
                </c:pt>
                <c:pt idx="14" formatCode="0.00">
                  <c:v>0.72463768115942018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F0B-4E2E-AC01-09A29D44FC2D}"/>
            </c:ext>
          </c:extLst>
        </c:ser>
        <c:ser>
          <c:idx val="4"/>
          <c:order val="4"/>
          <c:tx>
            <c:strRef>
              <c:f>MAY181217_22_no_aggr!$L$4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MAY181217_22_no_aggr!$AH$7:$AH$33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3.8079470198675498</c:v>
                </c:pt>
                <c:pt idx="11" formatCode="0.00">
                  <c:v>0</c:v>
                </c:pt>
                <c:pt idx="12" formatCode="0.00">
                  <c:v>1.0244286840031522</c:v>
                </c:pt>
                <c:pt idx="13" formatCode="0.00">
                  <c:v>1.4260249554367201</c:v>
                </c:pt>
                <c:pt idx="14" formatCode="0.00">
                  <c:v>1.4492753623188404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F0B-4E2E-AC01-09A29D44FC2D}"/>
            </c:ext>
          </c:extLst>
        </c:ser>
        <c:ser>
          <c:idx val="6"/>
          <c:order val="5"/>
          <c:tx>
            <c:strRef>
              <c:f>MAY181217_22_no_aggr!$N$4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MAY181217_22_no_aggr!$AJ$7:$AJ$33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47.847682119205295</c:v>
                </c:pt>
                <c:pt idx="11" formatCode="0.00">
                  <c:v>30.138713745271119</c:v>
                </c:pt>
                <c:pt idx="12" formatCode="0.00">
                  <c:v>13.396375098502759</c:v>
                </c:pt>
                <c:pt idx="13" formatCode="0.00">
                  <c:v>4.6345811051693397</c:v>
                </c:pt>
                <c:pt idx="14" formatCode="0.00">
                  <c:v>0.72463768115942018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F0B-4E2E-AC01-09A29D44FC2D}"/>
            </c:ext>
          </c:extLst>
        </c:ser>
        <c:ser>
          <c:idx val="7"/>
          <c:order val="6"/>
          <c:tx>
            <c:strRef>
              <c:f>MAY181217_22_no_aggr!$O$4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MAY181217_22_no_aggr!$AK$7:$AK$33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F0B-4E2E-AC01-09A29D44FC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MAY181217_22_no_aggr!$H$4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17.549668874172184</c:v>
                </c:pt>
                <c:pt idx="3">
                  <c:v>22.194199243379572</c:v>
                </c:pt>
                <c:pt idx="4">
                  <c:v>30.260047281323878</c:v>
                </c:pt>
                <c:pt idx="5">
                  <c:v>9.0909090909090899</c:v>
                </c:pt>
                <c:pt idx="6">
                  <c:v>5.7971014492753614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E5-4132-B306-04FD5E19BDF0}"/>
            </c:ext>
          </c:extLst>
        </c:ser>
        <c:ser>
          <c:idx val="1"/>
          <c:order val="1"/>
          <c:tx>
            <c:strRef>
              <c:f>MAY181217_22_no_aggr!$I$4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30.794701986754966</c:v>
                </c:pt>
                <c:pt idx="3">
                  <c:v>47.667087011349309</c:v>
                </c:pt>
                <c:pt idx="4">
                  <c:v>55.319148936170215</c:v>
                </c:pt>
                <c:pt idx="5">
                  <c:v>84.313725490196077</c:v>
                </c:pt>
                <c:pt idx="6">
                  <c:v>91.304347826086953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E5-4132-B306-04FD5E19BDF0}"/>
            </c:ext>
          </c:extLst>
        </c:ser>
        <c:ser>
          <c:idx val="2"/>
          <c:order val="2"/>
          <c:tx>
            <c:strRef>
              <c:f>MAY181217_22_no_aggr!$J$4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6E5-4132-B306-04FD5E19BDF0}"/>
            </c:ext>
          </c:extLst>
        </c:ser>
        <c:ser>
          <c:idx val="3"/>
          <c:order val="3"/>
          <c:tx>
            <c:strRef>
              <c:f>MAY181217_22_no_aggr!$K$4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0.53475935828877008</c:v>
                </c:pt>
                <c:pt idx="6">
                  <c:v>0.72463768115942018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6E5-4132-B306-04FD5E19BDF0}"/>
            </c:ext>
          </c:extLst>
        </c:ser>
        <c:ser>
          <c:idx val="4"/>
          <c:order val="4"/>
          <c:tx>
            <c:strRef>
              <c:f>MAY181217_22_no_aggr!$L$4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3.8079470198675498</c:v>
                </c:pt>
                <c:pt idx="3">
                  <c:v>0</c:v>
                </c:pt>
                <c:pt idx="4">
                  <c:v>1.0244286840031522</c:v>
                </c:pt>
                <c:pt idx="5">
                  <c:v>1.4260249554367201</c:v>
                </c:pt>
                <c:pt idx="6">
                  <c:v>1.4492753623188404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6E5-4132-B306-04FD5E19BDF0}"/>
            </c:ext>
          </c:extLst>
        </c:ser>
        <c:ser>
          <c:idx val="6"/>
          <c:order val="5"/>
          <c:tx>
            <c:strRef>
              <c:f>MAY181217_22_no_aggr!$N$4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47.847682119205295</c:v>
                </c:pt>
                <c:pt idx="3">
                  <c:v>30.138713745271119</c:v>
                </c:pt>
                <c:pt idx="4">
                  <c:v>13.396375098502759</c:v>
                </c:pt>
                <c:pt idx="5">
                  <c:v>4.6345811051693397</c:v>
                </c:pt>
                <c:pt idx="6">
                  <c:v>0.72463768115942018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6E5-4132-B306-04FD5E19BDF0}"/>
            </c:ext>
          </c:extLst>
        </c:ser>
        <c:ser>
          <c:idx val="7"/>
          <c:order val="6"/>
          <c:tx>
            <c:strRef>
              <c:f>MAY181217_22_no_aggr!$O$4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MAY181217_22_no_aggr!$AK$15:$AK$21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6E5-4132-B306-04FD5E19BD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MAY181217_23!$D$2</c:f>
              <c:strCache>
                <c:ptCount val="1"/>
                <c:pt idx="0">
                  <c:v>MAY181217_23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MAY181217_23!$B$7:$B$33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2.5986176080430079</c:v>
                </c:pt>
                <c:pt idx="8">
                  <c:v>6.4637296655728553</c:v>
                </c:pt>
                <c:pt idx="9">
                  <c:v>6.9329051176429513</c:v>
                </c:pt>
                <c:pt idx="10">
                  <c:v>10.669552468058367</c:v>
                </c:pt>
                <c:pt idx="11">
                  <c:v>8.8389303916777209</c:v>
                </c:pt>
                <c:pt idx="12">
                  <c:v>9.2983313551630253</c:v>
                </c:pt>
                <c:pt idx="13">
                  <c:v>8.32646791873211</c:v>
                </c:pt>
                <c:pt idx="14">
                  <c:v>6.2752216714375475</c:v>
                </c:pt>
                <c:pt idx="15">
                  <c:v>4.3719891084270053</c:v>
                </c:pt>
                <c:pt idx="16">
                  <c:v>3.4043147385324302</c:v>
                </c:pt>
                <c:pt idx="17">
                  <c:v>2.6656426726244504</c:v>
                </c:pt>
                <c:pt idx="18">
                  <c:v>2.5218180548767717</c:v>
                </c:pt>
                <c:pt idx="19">
                  <c:v>2.6083920966278016</c:v>
                </c:pt>
                <c:pt idx="20">
                  <c:v>2.0582280248551283</c:v>
                </c:pt>
                <c:pt idx="21">
                  <c:v>2.2914193953780635</c:v>
                </c:pt>
                <c:pt idx="22">
                  <c:v>2.5637087202401729</c:v>
                </c:pt>
                <c:pt idx="23">
                  <c:v>2.7354604482301195</c:v>
                </c:pt>
                <c:pt idx="24">
                  <c:v>2.1755218878726525</c:v>
                </c:pt>
                <c:pt idx="25">
                  <c:v>8.3767367171681908</c:v>
                </c:pt>
                <c:pt idx="26">
                  <c:v>4.8230119388396293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AE-4183-8D3B-FE633C3629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MAY181217_23!$D$2</c:f>
              <c:strCache>
                <c:ptCount val="1"/>
                <c:pt idx="0">
                  <c:v>MAY181217_23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2.5986176080430079</c:v>
                </c:pt>
                <c:pt idx="8" formatCode="0.00">
                  <c:v>9.0623472736158632</c:v>
                </c:pt>
                <c:pt idx="9" formatCode="0.00">
                  <c:v>15.995252391258814</c:v>
                </c:pt>
                <c:pt idx="10" formatCode="0.00">
                  <c:v>26.664804859317179</c:v>
                </c:pt>
                <c:pt idx="11" formatCode="0.00">
                  <c:v>35.5037352509949</c:v>
                </c:pt>
                <c:pt idx="12" formatCode="0.00">
                  <c:v>44.802066606157922</c:v>
                </c:pt>
                <c:pt idx="13" formatCode="0.00">
                  <c:v>53.128534524890028</c:v>
                </c:pt>
                <c:pt idx="14" formatCode="0.00">
                  <c:v>59.403756196327578</c:v>
                </c:pt>
                <c:pt idx="15" formatCode="0.00">
                  <c:v>63.775745304754579</c:v>
                </c:pt>
                <c:pt idx="16" formatCode="0.00">
                  <c:v>67.180060043287014</c:v>
                </c:pt>
                <c:pt idx="17" formatCode="0.00">
                  <c:v>69.845702715911472</c:v>
                </c:pt>
                <c:pt idx="18" formatCode="0.00">
                  <c:v>72.367520770788246</c:v>
                </c:pt>
                <c:pt idx="19" formatCode="0.00">
                  <c:v>74.975912867416042</c:v>
                </c:pt>
                <c:pt idx="20" formatCode="0.00">
                  <c:v>77.034140892271168</c:v>
                </c:pt>
                <c:pt idx="21" formatCode="0.00">
                  <c:v>79.325560287649225</c:v>
                </c:pt>
                <c:pt idx="22" formatCode="0.00">
                  <c:v>81.889269007889396</c:v>
                </c:pt>
                <c:pt idx="23" formatCode="0.00">
                  <c:v>84.62472945611951</c:v>
                </c:pt>
                <c:pt idx="24" formatCode="0.00">
                  <c:v>86.800251343992159</c:v>
                </c:pt>
                <c:pt idx="25" formatCode="0.00">
                  <c:v>95.176988061160344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F7-431A-93F3-7A9CEFB980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10.28</c:v>
                </c:pt>
                <c:pt idx="9">
                  <c:v>4.95</c:v>
                </c:pt>
                <c:pt idx="10">
                  <c:v>16.77</c:v>
                </c:pt>
                <c:pt idx="11">
                  <c:v>6.34</c:v>
                </c:pt>
                <c:pt idx="12">
                  <c:v>7.71251343283582</c:v>
                </c:pt>
                <c:pt idx="13">
                  <c:v>1.9280366666666666</c:v>
                </c:pt>
                <c:pt idx="14">
                  <c:v>0.89490909090909088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33-4541-8100-5C8FBDD4587E}"/>
            </c:ext>
          </c:extLst>
        </c:ser>
        <c:ser>
          <c:idx val="1"/>
          <c:order val="1"/>
          <c:tx>
            <c:strRef>
              <c:f>MAY181217_23!$I$4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MAY181217_23!$I$7:$I$33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8.5399999999999991</c:v>
                </c:pt>
                <c:pt idx="8">
                  <c:v>12.03</c:v>
                </c:pt>
                <c:pt idx="9">
                  <c:v>19.739999999999998</c:v>
                </c:pt>
                <c:pt idx="10">
                  <c:v>43.2</c:v>
                </c:pt>
                <c:pt idx="11">
                  <c:v>47.91</c:v>
                </c:pt>
                <c:pt idx="12">
                  <c:v>49.236844776119405</c:v>
                </c:pt>
                <c:pt idx="13">
                  <c:v>52.096743333333336</c:v>
                </c:pt>
                <c:pt idx="14">
                  <c:v>41.087999999999994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33-4541-8100-5C8FBDD4587E}"/>
            </c:ext>
          </c:extLst>
        </c:ser>
        <c:ser>
          <c:idx val="2"/>
          <c:order val="2"/>
          <c:tx>
            <c:strRef>
              <c:f>MAY181217_23!$J$4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MAY181217_23!$J$7:$J$33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0.35</c:v>
                </c:pt>
                <c:pt idx="11">
                  <c:v>0.98</c:v>
                </c:pt>
                <c:pt idx="12">
                  <c:v>0.59632835820895524</c:v>
                </c:pt>
                <c:pt idx="13">
                  <c:v>0.37765666666666664</c:v>
                </c:pt>
                <c:pt idx="14">
                  <c:v>0.27236363636363636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733-4541-8100-5C8FBDD4587E}"/>
            </c:ext>
          </c:extLst>
        </c:ser>
        <c:ser>
          <c:idx val="3"/>
          <c:order val="3"/>
          <c:tx>
            <c:strRef>
              <c:f>MAY181217_23!$K$4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</c:v>
                </c:pt>
                <c:pt idx="12">
                  <c:v>0.19877611940298509</c:v>
                </c:pt>
                <c:pt idx="13">
                  <c:v>0.17888999999999997</c:v>
                </c:pt>
                <c:pt idx="14">
                  <c:v>3.8909090909090907E-2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733-4541-8100-5C8FBDD4587E}"/>
            </c:ext>
          </c:extLst>
        </c:ser>
        <c:ser>
          <c:idx val="4"/>
          <c:order val="4"/>
          <c:tx>
            <c:strRef>
              <c:f>MAY181217_23!$L$4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4.2300000000000004</c:v>
                </c:pt>
                <c:pt idx="11">
                  <c:v>0.42</c:v>
                </c:pt>
                <c:pt idx="12">
                  <c:v>1.252289552238806</c:v>
                </c:pt>
                <c:pt idx="13">
                  <c:v>1.5901333333333334</c:v>
                </c:pt>
                <c:pt idx="14">
                  <c:v>1.245090909090909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733-4541-8100-5C8FBDD4587E}"/>
            </c:ext>
          </c:extLst>
        </c:ser>
        <c:ser>
          <c:idx val="6"/>
          <c:order val="5"/>
          <c:tx>
            <c:strRef>
              <c:f>MAY181217_23!$N$4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733-4541-8100-5C8FBDD4587E}"/>
            </c:ext>
          </c:extLst>
        </c:ser>
        <c:ser>
          <c:idx val="7"/>
          <c:order val="6"/>
          <c:tx>
            <c:strRef>
              <c:f>MAY181217_23!$O$4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1.9876666666666667E-2</c:v>
                </c:pt>
                <c:pt idx="14">
                  <c:v>3.8909090909090907E-2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733-4541-8100-5C8FBDD4587E}"/>
            </c:ext>
          </c:extLst>
        </c:ser>
        <c:ser>
          <c:idx val="5"/>
          <c:order val="7"/>
          <c:tx>
            <c:strRef>
              <c:f>MAY181217_23!$M$4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10.11</c:v>
                </c:pt>
                <c:pt idx="8">
                  <c:v>24.25</c:v>
                </c:pt>
                <c:pt idx="9">
                  <c:v>25.08</c:v>
                </c:pt>
                <c:pt idx="10">
                  <c:v>12.05</c:v>
                </c:pt>
                <c:pt idx="11">
                  <c:v>7.7</c:v>
                </c:pt>
                <c:pt idx="12">
                  <c:v>7.5932477611940294</c:v>
                </c:pt>
                <c:pt idx="13">
                  <c:v>3.438663333333333</c:v>
                </c:pt>
                <c:pt idx="14">
                  <c:v>1.3618181818181816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733-4541-8100-5C8FBDD458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22.079037800687285</c:v>
                </c:pt>
                <c:pt idx="9" formatCode="0.00">
                  <c:v>9.945750452079567</c:v>
                </c:pt>
                <c:pt idx="10" formatCode="0.00">
                  <c:v>21.892950391644909</c:v>
                </c:pt>
                <c:pt idx="11" formatCode="0.00">
                  <c:v>9.9921197793538212</c:v>
                </c:pt>
                <c:pt idx="12" formatCode="0.00">
                  <c:v>11.582089552238804</c:v>
                </c:pt>
                <c:pt idx="13" formatCode="0.00">
                  <c:v>3.2333333333333329</c:v>
                </c:pt>
                <c:pt idx="14" formatCode="0.00">
                  <c:v>1.9913419913419914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66-40D4-919A-9343C50B9C23}"/>
            </c:ext>
          </c:extLst>
        </c:ser>
        <c:ser>
          <c:idx val="1"/>
          <c:order val="1"/>
          <c:tx>
            <c:strRef>
              <c:f>MAY181217_23!$I$4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MAY181217_23!$T$7:$T$33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45.79088471849866</c:v>
                </c:pt>
                <c:pt idx="8" formatCode="0.00">
                  <c:v>25.837628865979379</c:v>
                </c:pt>
                <c:pt idx="9" formatCode="0.00">
                  <c:v>39.662447257383967</c:v>
                </c:pt>
                <c:pt idx="10" formatCode="0.00">
                  <c:v>56.396866840731072</c:v>
                </c:pt>
                <c:pt idx="11" formatCode="0.00">
                  <c:v>75.508274231678485</c:v>
                </c:pt>
                <c:pt idx="12" formatCode="0.00">
                  <c:v>73.940298507462686</c:v>
                </c:pt>
                <c:pt idx="13" formatCode="0.00">
                  <c:v>87.36666666666666</c:v>
                </c:pt>
                <c:pt idx="14" formatCode="0.00">
                  <c:v>91.428571428571416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66-40D4-919A-9343C50B9C23}"/>
            </c:ext>
          </c:extLst>
        </c:ser>
        <c:ser>
          <c:idx val="2"/>
          <c:order val="2"/>
          <c:tx>
            <c:strRef>
              <c:f>MAY181217_23!$J$4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MAY181217_23!$U$7:$U$33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0.45691906005221933</c:v>
                </c:pt>
                <c:pt idx="11" formatCode="0.00">
                  <c:v>1.5445232466509062</c:v>
                </c:pt>
                <c:pt idx="12" formatCode="0.00">
                  <c:v>0.89552238805970141</c:v>
                </c:pt>
                <c:pt idx="13" formatCode="0.00">
                  <c:v>0.63333333333333319</c:v>
                </c:pt>
                <c:pt idx="14" formatCode="0.00">
                  <c:v>0.60606060606060608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F66-40D4-919A-9343C50B9C23}"/>
            </c:ext>
          </c:extLst>
        </c:ser>
        <c:ser>
          <c:idx val="3"/>
          <c:order val="3"/>
          <c:tx>
            <c:strRef>
              <c:f>MAY181217_23!$K$4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0.15760441292356187</c:v>
                </c:pt>
                <c:pt idx="12" formatCode="0.00">
                  <c:v>0.29850746268656714</c:v>
                </c:pt>
                <c:pt idx="13" formatCode="0.00">
                  <c:v>0.29999999999999993</c:v>
                </c:pt>
                <c:pt idx="14" formatCode="0.00">
                  <c:v>8.6580086580086577E-2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F66-40D4-919A-9343C50B9C23}"/>
            </c:ext>
          </c:extLst>
        </c:ser>
        <c:ser>
          <c:idx val="4"/>
          <c:order val="4"/>
          <c:tx>
            <c:strRef>
              <c:f>MAY181217_23!$L$4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5.5221932114882515</c:v>
                </c:pt>
                <c:pt idx="11" formatCode="0.00">
                  <c:v>0.66193853427895977</c:v>
                </c:pt>
                <c:pt idx="12" formatCode="0.00">
                  <c:v>1.8805970149253732</c:v>
                </c:pt>
                <c:pt idx="13" formatCode="0.00">
                  <c:v>2.666666666666667</c:v>
                </c:pt>
                <c:pt idx="14" formatCode="0.00">
                  <c:v>2.7705627705627704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F66-40D4-919A-9343C50B9C23}"/>
            </c:ext>
          </c:extLst>
        </c:ser>
        <c:ser>
          <c:idx val="6"/>
          <c:order val="5"/>
          <c:tx>
            <c:strRef>
              <c:f>MAY181217_23!$N$4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F66-40D4-919A-9343C50B9C23}"/>
            </c:ext>
          </c:extLst>
        </c:ser>
        <c:ser>
          <c:idx val="7"/>
          <c:order val="6"/>
          <c:tx>
            <c:strRef>
              <c:f>MAY181217_23!$O$4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3.3333333333333333E-2</c:v>
                </c:pt>
                <c:pt idx="14" formatCode="0.00">
                  <c:v>8.6580086580086577E-2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F66-40D4-919A-9343C50B9C23}"/>
            </c:ext>
          </c:extLst>
        </c:ser>
        <c:ser>
          <c:idx val="5"/>
          <c:order val="7"/>
          <c:tx>
            <c:strRef>
              <c:f>MAY181217_23!$M$4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54.209115281501347</c:v>
                </c:pt>
                <c:pt idx="8" formatCode="0.00">
                  <c:v>52.083333333333329</c:v>
                </c:pt>
                <c:pt idx="9" formatCode="0.00">
                  <c:v>50.391802290536475</c:v>
                </c:pt>
                <c:pt idx="10" formatCode="0.00">
                  <c:v>15.731070496083552</c:v>
                </c:pt>
                <c:pt idx="11" formatCode="0.00">
                  <c:v>12.135539795114262</c:v>
                </c:pt>
                <c:pt idx="12" formatCode="0.00">
                  <c:v>11.402985074626864</c:v>
                </c:pt>
                <c:pt idx="13" formatCode="0.00">
                  <c:v>5.7666666666666657</c:v>
                </c:pt>
                <c:pt idx="14" formatCode="0.00">
                  <c:v>3.0303030303030298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F66-40D4-919A-9343C50B9C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MAY181217_23!$H$4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46.077991931869114</c:v>
                </c:pt>
                <c:pt idx="9" formatCode="0.00">
                  <c:v>20.048602673147023</c:v>
                </c:pt>
                <c:pt idx="10" formatCode="0.00">
                  <c:v>25.979860573199069</c:v>
                </c:pt>
                <c:pt idx="11" formatCode="0.00">
                  <c:v>11.372197309417039</c:v>
                </c:pt>
                <c:pt idx="12" formatCode="0.00">
                  <c:v>13.072776280323447</c:v>
                </c:pt>
                <c:pt idx="13" formatCode="0.00">
                  <c:v>3.4311991510435087</c:v>
                </c:pt>
                <c:pt idx="14" formatCode="0.00">
                  <c:v>2.0535714285714288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46-4F93-B236-D260734594A0}"/>
            </c:ext>
          </c:extLst>
        </c:ser>
        <c:ser>
          <c:idx val="1"/>
          <c:order val="1"/>
          <c:tx>
            <c:strRef>
              <c:f>MAY181217_23!$I$4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MAY181217_23!$AE$7:$AE$33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99.999999999999986</c:v>
                </c:pt>
                <c:pt idx="8" formatCode="0.00">
                  <c:v>53.922008068130879</c:v>
                </c:pt>
                <c:pt idx="9" formatCode="0.00">
                  <c:v>79.95139732685297</c:v>
                </c:pt>
                <c:pt idx="10" formatCode="0.00">
                  <c:v>66.924864446165756</c:v>
                </c:pt>
                <c:pt idx="11" formatCode="0.00">
                  <c:v>85.937219730941692</c:v>
                </c:pt>
                <c:pt idx="12" formatCode="0.00">
                  <c:v>83.456873315363879</c:v>
                </c:pt>
                <c:pt idx="13" formatCode="0.00">
                  <c:v>92.713123452423062</c:v>
                </c:pt>
                <c:pt idx="14" formatCode="0.00">
                  <c:v>94.285714285714263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46-4F93-B236-D260734594A0}"/>
            </c:ext>
          </c:extLst>
        </c:ser>
        <c:ser>
          <c:idx val="2"/>
          <c:order val="2"/>
          <c:tx>
            <c:strRef>
              <c:f>MAY181217_23!$J$4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MAY181217_23!$AF$7:$AF$33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0.5422153369481022</c:v>
                </c:pt>
                <c:pt idx="11" formatCode="0.00">
                  <c:v>1.757847533632287</c:v>
                </c:pt>
                <c:pt idx="12" formatCode="0.00">
                  <c:v>1.0107816711590296</c:v>
                </c:pt>
                <c:pt idx="13" formatCode="0.00">
                  <c:v>0.67209055535903772</c:v>
                </c:pt>
                <c:pt idx="14" formatCode="0.00">
                  <c:v>0.625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46-4F93-B236-D260734594A0}"/>
            </c:ext>
          </c:extLst>
        </c:ser>
        <c:ser>
          <c:idx val="3"/>
          <c:order val="3"/>
          <c:tx>
            <c:strRef>
              <c:f>MAY181217_23!$K$4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MAY181217_23!$AG$7:$AG$33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0.17937219730941703</c:v>
                </c:pt>
                <c:pt idx="12" formatCode="0.00">
                  <c:v>0.33692722371967654</c:v>
                </c:pt>
                <c:pt idx="13" formatCode="0.00">
                  <c:v>0.31835868411743889</c:v>
                </c:pt>
                <c:pt idx="14" formatCode="0.00">
                  <c:v>8.9285714285714288E-2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F46-4F93-B236-D260734594A0}"/>
            </c:ext>
          </c:extLst>
        </c:ser>
        <c:ser>
          <c:idx val="4"/>
          <c:order val="4"/>
          <c:tx>
            <c:strRef>
              <c:f>MAY181217_23!$L$4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MAY181217_23!$AH$7:$AH$33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6.5530596436870656</c:v>
                </c:pt>
                <c:pt idx="11" formatCode="0.00">
                  <c:v>0.75336322869955141</c:v>
                </c:pt>
                <c:pt idx="12" formatCode="0.00">
                  <c:v>2.1226415094339623</c:v>
                </c:pt>
                <c:pt idx="13" formatCode="0.00">
                  <c:v>2.8298549699327911</c:v>
                </c:pt>
                <c:pt idx="14" formatCode="0.00">
                  <c:v>2.8571428571428572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F46-4F93-B236-D260734594A0}"/>
            </c:ext>
          </c:extLst>
        </c:ser>
        <c:ser>
          <c:idx val="6"/>
          <c:order val="5"/>
          <c:tx>
            <c:strRef>
              <c:f>MAY181217_23!$N$4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MAY181217_23!$AJ$7:$AJ$33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F46-4F93-B236-D260734594A0}"/>
            </c:ext>
          </c:extLst>
        </c:ser>
        <c:ser>
          <c:idx val="7"/>
          <c:order val="6"/>
          <c:tx>
            <c:strRef>
              <c:f>MAY181217_23!$O$4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MAY181217_23!$AK$7:$AK$33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3.5373187124159891E-2</c:v>
                </c:pt>
                <c:pt idx="14" formatCode="0.00">
                  <c:v>8.9285714285714288E-2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F46-4F93-B236-D260734594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MAY181217_23!$H$4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MAY181217_23!$AD$15:$AD$21</c:f>
              <c:numCache>
                <c:formatCode>0.00</c:formatCode>
                <c:ptCount val="7"/>
                <c:pt idx="0">
                  <c:v>46.077991931869114</c:v>
                </c:pt>
                <c:pt idx="1">
                  <c:v>20.048602673147023</c:v>
                </c:pt>
                <c:pt idx="2">
                  <c:v>25.979860573199069</c:v>
                </c:pt>
                <c:pt idx="3">
                  <c:v>11.372197309417039</c:v>
                </c:pt>
                <c:pt idx="4">
                  <c:v>13.072776280323447</c:v>
                </c:pt>
                <c:pt idx="5">
                  <c:v>3.4311991510435087</c:v>
                </c:pt>
                <c:pt idx="6">
                  <c:v>2.0535714285714288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9E-472D-A761-AD4DD3D53A96}"/>
            </c:ext>
          </c:extLst>
        </c:ser>
        <c:ser>
          <c:idx val="1"/>
          <c:order val="1"/>
          <c:tx>
            <c:strRef>
              <c:f>MAY181217_23!$I$4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MAY181217_23!$AE$15:$AE$21</c:f>
              <c:numCache>
                <c:formatCode>0.00</c:formatCode>
                <c:ptCount val="7"/>
                <c:pt idx="0">
                  <c:v>53.922008068130879</c:v>
                </c:pt>
                <c:pt idx="1">
                  <c:v>79.95139732685297</c:v>
                </c:pt>
                <c:pt idx="2">
                  <c:v>66.924864446165756</c:v>
                </c:pt>
                <c:pt idx="3">
                  <c:v>85.937219730941692</c:v>
                </c:pt>
                <c:pt idx="4">
                  <c:v>83.456873315363879</c:v>
                </c:pt>
                <c:pt idx="5">
                  <c:v>92.713123452423062</c:v>
                </c:pt>
                <c:pt idx="6">
                  <c:v>94.285714285714263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9E-472D-A761-AD4DD3D53A96}"/>
            </c:ext>
          </c:extLst>
        </c:ser>
        <c:ser>
          <c:idx val="2"/>
          <c:order val="2"/>
          <c:tx>
            <c:strRef>
              <c:f>MAY181217_23!$J$4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0.5422153369481022</c:v>
                </c:pt>
                <c:pt idx="3">
                  <c:v>1.757847533632287</c:v>
                </c:pt>
                <c:pt idx="4">
                  <c:v>1.0107816711590296</c:v>
                </c:pt>
                <c:pt idx="5">
                  <c:v>0.67209055535903772</c:v>
                </c:pt>
                <c:pt idx="6">
                  <c:v>0.625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99E-472D-A761-AD4DD3D53A96}"/>
            </c:ext>
          </c:extLst>
        </c:ser>
        <c:ser>
          <c:idx val="3"/>
          <c:order val="3"/>
          <c:tx>
            <c:strRef>
              <c:f>MAY181217_23!$K$4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0.17937219730941703</c:v>
                </c:pt>
                <c:pt idx="4">
                  <c:v>0.33692722371967654</c:v>
                </c:pt>
                <c:pt idx="5">
                  <c:v>0.31835868411743889</c:v>
                </c:pt>
                <c:pt idx="6">
                  <c:v>8.9285714285714288E-2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99E-472D-A761-AD4DD3D53A96}"/>
            </c:ext>
          </c:extLst>
        </c:ser>
        <c:ser>
          <c:idx val="4"/>
          <c:order val="4"/>
          <c:tx>
            <c:strRef>
              <c:f>MAY181217_23!$L$4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6.5530596436870656</c:v>
                </c:pt>
                <c:pt idx="3">
                  <c:v>0.75336322869955141</c:v>
                </c:pt>
                <c:pt idx="4">
                  <c:v>2.1226415094339623</c:v>
                </c:pt>
                <c:pt idx="5">
                  <c:v>2.8298549699327911</c:v>
                </c:pt>
                <c:pt idx="6">
                  <c:v>2.8571428571428572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99E-472D-A761-AD4DD3D53A96}"/>
            </c:ext>
          </c:extLst>
        </c:ser>
        <c:ser>
          <c:idx val="6"/>
          <c:order val="5"/>
          <c:tx>
            <c:strRef>
              <c:f>MAY181217_23!$N$4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99E-472D-A761-AD4DD3D53A96}"/>
            </c:ext>
          </c:extLst>
        </c:ser>
        <c:ser>
          <c:idx val="7"/>
          <c:order val="6"/>
          <c:tx>
            <c:strRef>
              <c:f>MAY181217_23!$O$4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3.5373187124159891E-2</c:v>
                </c:pt>
                <c:pt idx="6">
                  <c:v>8.9285714285714288E-2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99E-472D-A761-AD4DD3D53A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'MAY181217_23 aggr'!$D$2</c:f>
              <c:strCache>
                <c:ptCount val="1"/>
                <c:pt idx="0">
                  <c:v>MAY181217_23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'MAY181217_23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'MAY181217_23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1.1869021852963764</c:v>
                </c:pt>
                <c:pt idx="8">
                  <c:v>3.0775675486978984</c:v>
                </c:pt>
                <c:pt idx="9">
                  <c:v>3.4308454932625847</c:v>
                </c:pt>
                <c:pt idx="10">
                  <c:v>8.9869440759617412</c:v>
                </c:pt>
                <c:pt idx="11">
                  <c:v>7.7637366473504148</c:v>
                </c:pt>
                <c:pt idx="12">
                  <c:v>8.2380440185444357</c:v>
                </c:pt>
                <c:pt idx="13">
                  <c:v>7.8463082687518924</c:v>
                </c:pt>
                <c:pt idx="14">
                  <c:v>6.0850634389697431</c:v>
                </c:pt>
                <c:pt idx="15">
                  <c:v>4.3719891084270053</c:v>
                </c:pt>
                <c:pt idx="16">
                  <c:v>3.4043147385324302</c:v>
                </c:pt>
                <c:pt idx="17">
                  <c:v>2.6656426726244504</c:v>
                </c:pt>
                <c:pt idx="18">
                  <c:v>2.5218180548767717</c:v>
                </c:pt>
                <c:pt idx="19">
                  <c:v>2.6083920966278016</c:v>
                </c:pt>
                <c:pt idx="20">
                  <c:v>2.0582280248551283</c:v>
                </c:pt>
                <c:pt idx="21">
                  <c:v>2.2914193953780635</c:v>
                </c:pt>
                <c:pt idx="22">
                  <c:v>2.5637087202401729</c:v>
                </c:pt>
                <c:pt idx="23">
                  <c:v>2.7354604482301195</c:v>
                </c:pt>
                <c:pt idx="24">
                  <c:v>2.1755218878726525</c:v>
                </c:pt>
                <c:pt idx="25">
                  <c:v>8.3767367171681908</c:v>
                </c:pt>
                <c:pt idx="26">
                  <c:v>4.8230119388396293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D2-4E73-98D1-DBAB7B3D21B3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'MAY181217_23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1.4117154227466313</c:v>
                </c:pt>
                <c:pt idx="8">
                  <c:v>3.3861621168749565</c:v>
                </c:pt>
                <c:pt idx="9">
                  <c:v>3.5020596243803674</c:v>
                </c:pt>
                <c:pt idx="10">
                  <c:v>1.6826083920966282</c:v>
                </c:pt>
                <c:pt idx="11">
                  <c:v>1.0751937443273059</c:v>
                </c:pt>
                <c:pt idx="12">
                  <c:v>1.0602873366185896</c:v>
                </c:pt>
                <c:pt idx="13">
                  <c:v>0.48015964998021821</c:v>
                </c:pt>
                <c:pt idx="14">
                  <c:v>0.19015823246780447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D2-4E73-98D1-DBAB7B3D21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'MAY181217_23 aggr'!$D$2</c:f>
              <c:strCache>
                <c:ptCount val="1"/>
                <c:pt idx="0">
                  <c:v>MAY181217_23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'MAY181217_23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'MAY181217_23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1.1869021852963764</c:v>
                </c:pt>
                <c:pt idx="8" formatCode="0.00">
                  <c:v>4.2644697339942752</c:v>
                </c:pt>
                <c:pt idx="9" formatCode="0.00">
                  <c:v>7.6953152272568595</c:v>
                </c:pt>
                <c:pt idx="10" formatCode="0.00">
                  <c:v>16.682259303218601</c:v>
                </c:pt>
                <c:pt idx="11" formatCode="0.00">
                  <c:v>24.445995950569014</c:v>
                </c:pt>
                <c:pt idx="12" formatCode="0.00">
                  <c:v>32.684039969113449</c:v>
                </c:pt>
                <c:pt idx="13" formatCode="0.00">
                  <c:v>40.53034823786534</c:v>
                </c:pt>
                <c:pt idx="14" formatCode="0.00">
                  <c:v>46.61541167683508</c:v>
                </c:pt>
                <c:pt idx="15" formatCode="0.00">
                  <c:v>50.987400785262082</c:v>
                </c:pt>
                <c:pt idx="16" formatCode="0.00">
                  <c:v>54.39171552379451</c:v>
                </c:pt>
                <c:pt idx="17" formatCode="0.00">
                  <c:v>57.05735819641896</c:v>
                </c:pt>
                <c:pt idx="18" formatCode="0.00">
                  <c:v>59.579176251295735</c:v>
                </c:pt>
                <c:pt idx="19" formatCode="0.00">
                  <c:v>62.187568347923538</c:v>
                </c:pt>
                <c:pt idx="20" formatCode="0.00">
                  <c:v>64.245796372778671</c:v>
                </c:pt>
                <c:pt idx="21" formatCode="0.00">
                  <c:v>66.537215768156727</c:v>
                </c:pt>
                <c:pt idx="22" formatCode="0.00">
                  <c:v>69.100924488396899</c:v>
                </c:pt>
                <c:pt idx="23" formatCode="0.00">
                  <c:v>71.836384936627013</c:v>
                </c:pt>
                <c:pt idx="24" formatCode="0.00">
                  <c:v>74.011906824499661</c:v>
                </c:pt>
                <c:pt idx="25" formatCode="0.00">
                  <c:v>82.388643541667847</c:v>
                </c:pt>
                <c:pt idx="26" formatCode="0.00">
                  <c:v>87.211655480507474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01-4CAE-BC14-92A53143D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'MAY181217_23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'MAY181217_23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'MAY181217_23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10.28</c:v>
                </c:pt>
                <c:pt idx="9">
                  <c:v>4.95</c:v>
                </c:pt>
                <c:pt idx="10">
                  <c:v>16.77</c:v>
                </c:pt>
                <c:pt idx="11">
                  <c:v>6.34</c:v>
                </c:pt>
                <c:pt idx="12">
                  <c:v>7.71251343283582</c:v>
                </c:pt>
                <c:pt idx="13">
                  <c:v>1.9280366666666666</c:v>
                </c:pt>
                <c:pt idx="14">
                  <c:v>0.89490909090909088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ED-49CE-9886-575A4D318C60}"/>
            </c:ext>
          </c:extLst>
        </c:ser>
        <c:ser>
          <c:idx val="1"/>
          <c:order val="1"/>
          <c:tx>
            <c:strRef>
              <c:f>'MAY181217_23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8.5399999999999991</c:v>
                </c:pt>
                <c:pt idx="8">
                  <c:v>12.03</c:v>
                </c:pt>
                <c:pt idx="9">
                  <c:v>19.739999999999998</c:v>
                </c:pt>
                <c:pt idx="10">
                  <c:v>43.2</c:v>
                </c:pt>
                <c:pt idx="11">
                  <c:v>47.91</c:v>
                </c:pt>
                <c:pt idx="12">
                  <c:v>49.236844776119405</c:v>
                </c:pt>
                <c:pt idx="13">
                  <c:v>52.096743333333336</c:v>
                </c:pt>
                <c:pt idx="14">
                  <c:v>41.087999999999994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ED-49CE-9886-575A4D318C60}"/>
            </c:ext>
          </c:extLst>
        </c:ser>
        <c:ser>
          <c:idx val="2"/>
          <c:order val="2"/>
          <c:tx>
            <c:strRef>
              <c:f>'MAY181217_23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0.35</c:v>
                </c:pt>
                <c:pt idx="11">
                  <c:v>0.98</c:v>
                </c:pt>
                <c:pt idx="12">
                  <c:v>0.59632835820895524</c:v>
                </c:pt>
                <c:pt idx="13">
                  <c:v>0.37765666666666664</c:v>
                </c:pt>
                <c:pt idx="14">
                  <c:v>0.27236363636363636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ED-49CE-9886-575A4D318C60}"/>
            </c:ext>
          </c:extLst>
        </c:ser>
        <c:ser>
          <c:idx val="3"/>
          <c:order val="3"/>
          <c:tx>
            <c:strRef>
              <c:f>'MAY181217_23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</c:v>
                </c:pt>
                <c:pt idx="12">
                  <c:v>0.19877611940298509</c:v>
                </c:pt>
                <c:pt idx="13">
                  <c:v>0.17888999999999997</c:v>
                </c:pt>
                <c:pt idx="14">
                  <c:v>3.8909090909090907E-2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EED-49CE-9886-575A4D318C60}"/>
            </c:ext>
          </c:extLst>
        </c:ser>
        <c:ser>
          <c:idx val="4"/>
          <c:order val="4"/>
          <c:tx>
            <c:strRef>
              <c:f>'MAY181217_23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4.2300000000000004</c:v>
                </c:pt>
                <c:pt idx="11">
                  <c:v>0.42</c:v>
                </c:pt>
                <c:pt idx="12">
                  <c:v>1.252289552238806</c:v>
                </c:pt>
                <c:pt idx="13">
                  <c:v>1.5901333333333334</c:v>
                </c:pt>
                <c:pt idx="14">
                  <c:v>1.245090909090909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EED-49CE-9886-575A4D318C60}"/>
            </c:ext>
          </c:extLst>
        </c:ser>
        <c:ser>
          <c:idx val="6"/>
          <c:order val="5"/>
          <c:tx>
            <c:strRef>
              <c:f>'MAY181217_23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EED-49CE-9886-575A4D318C60}"/>
            </c:ext>
          </c:extLst>
        </c:ser>
        <c:ser>
          <c:idx val="7"/>
          <c:order val="6"/>
          <c:tx>
            <c:strRef>
              <c:f>'MAY181217_23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1.9876666666666667E-2</c:v>
                </c:pt>
                <c:pt idx="14">
                  <c:v>3.8909090909090907E-2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EED-49CE-9886-575A4D318C60}"/>
            </c:ext>
          </c:extLst>
        </c:ser>
        <c:ser>
          <c:idx val="5"/>
          <c:order val="7"/>
          <c:tx>
            <c:strRef>
              <c:f>'MAY181217_23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10.11</c:v>
                </c:pt>
                <c:pt idx="8">
                  <c:v>24.25</c:v>
                </c:pt>
                <c:pt idx="9">
                  <c:v>25.08</c:v>
                </c:pt>
                <c:pt idx="10">
                  <c:v>12.05</c:v>
                </c:pt>
                <c:pt idx="11">
                  <c:v>7.7</c:v>
                </c:pt>
                <c:pt idx="12">
                  <c:v>7.5932477611940294</c:v>
                </c:pt>
                <c:pt idx="13">
                  <c:v>3.438663333333333</c:v>
                </c:pt>
                <c:pt idx="14">
                  <c:v>1.3618181818181816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EED-49CE-9886-575A4D318C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'MAY181217_23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'MAY181217_23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'MAY181217_23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22.079037800687285</c:v>
                </c:pt>
                <c:pt idx="9" formatCode="0.00">
                  <c:v>9.945750452079567</c:v>
                </c:pt>
                <c:pt idx="10" formatCode="0.00">
                  <c:v>21.892950391644909</c:v>
                </c:pt>
                <c:pt idx="11" formatCode="0.00">
                  <c:v>9.9921197793538212</c:v>
                </c:pt>
                <c:pt idx="12" formatCode="0.00">
                  <c:v>11.582089552238804</c:v>
                </c:pt>
                <c:pt idx="13" formatCode="0.00">
                  <c:v>3.2333333333333329</c:v>
                </c:pt>
                <c:pt idx="14" formatCode="0.00">
                  <c:v>1.9913419913419914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21-492E-8F9A-ACA1A59D5507}"/>
            </c:ext>
          </c:extLst>
        </c:ser>
        <c:ser>
          <c:idx val="1"/>
          <c:order val="1"/>
          <c:tx>
            <c:strRef>
              <c:f>'MAY181217_23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45.79088471849866</c:v>
                </c:pt>
                <c:pt idx="8" formatCode="0.00">
                  <c:v>25.837628865979379</c:v>
                </c:pt>
                <c:pt idx="9" formatCode="0.00">
                  <c:v>39.662447257383967</c:v>
                </c:pt>
                <c:pt idx="10" formatCode="0.00">
                  <c:v>56.396866840731072</c:v>
                </c:pt>
                <c:pt idx="11" formatCode="0.00">
                  <c:v>75.508274231678485</c:v>
                </c:pt>
                <c:pt idx="12" formatCode="0.00">
                  <c:v>73.940298507462686</c:v>
                </c:pt>
                <c:pt idx="13" formatCode="0.00">
                  <c:v>87.36666666666666</c:v>
                </c:pt>
                <c:pt idx="14" formatCode="0.00">
                  <c:v>91.428571428571416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F21-492E-8F9A-ACA1A59D5507}"/>
            </c:ext>
          </c:extLst>
        </c:ser>
        <c:ser>
          <c:idx val="2"/>
          <c:order val="2"/>
          <c:tx>
            <c:strRef>
              <c:f>'MAY181217_23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0.45691906005221933</c:v>
                </c:pt>
                <c:pt idx="11" formatCode="0.00">
                  <c:v>1.5445232466509062</c:v>
                </c:pt>
                <c:pt idx="12" formatCode="0.00">
                  <c:v>0.89552238805970141</c:v>
                </c:pt>
                <c:pt idx="13" formatCode="0.00">
                  <c:v>0.63333333333333319</c:v>
                </c:pt>
                <c:pt idx="14" formatCode="0.00">
                  <c:v>0.60606060606060608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F21-492E-8F9A-ACA1A59D5507}"/>
            </c:ext>
          </c:extLst>
        </c:ser>
        <c:ser>
          <c:idx val="3"/>
          <c:order val="3"/>
          <c:tx>
            <c:strRef>
              <c:f>'MAY181217_23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0.15760441292356187</c:v>
                </c:pt>
                <c:pt idx="12" formatCode="0.00">
                  <c:v>0.29850746268656714</c:v>
                </c:pt>
                <c:pt idx="13" formatCode="0.00">
                  <c:v>0.29999999999999993</c:v>
                </c:pt>
                <c:pt idx="14" formatCode="0.00">
                  <c:v>8.6580086580086577E-2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F21-492E-8F9A-ACA1A59D5507}"/>
            </c:ext>
          </c:extLst>
        </c:ser>
        <c:ser>
          <c:idx val="4"/>
          <c:order val="4"/>
          <c:tx>
            <c:strRef>
              <c:f>'MAY181217_23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5.5221932114882515</c:v>
                </c:pt>
                <c:pt idx="11" formatCode="0.00">
                  <c:v>0.66193853427895977</c:v>
                </c:pt>
                <c:pt idx="12" formatCode="0.00">
                  <c:v>1.8805970149253732</c:v>
                </c:pt>
                <c:pt idx="13" formatCode="0.00">
                  <c:v>2.666666666666667</c:v>
                </c:pt>
                <c:pt idx="14" formatCode="0.00">
                  <c:v>2.7705627705627704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F21-492E-8F9A-ACA1A59D5507}"/>
            </c:ext>
          </c:extLst>
        </c:ser>
        <c:ser>
          <c:idx val="6"/>
          <c:order val="5"/>
          <c:tx>
            <c:strRef>
              <c:f>'MAY181217_23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F21-492E-8F9A-ACA1A59D5507}"/>
            </c:ext>
          </c:extLst>
        </c:ser>
        <c:ser>
          <c:idx val="7"/>
          <c:order val="6"/>
          <c:tx>
            <c:strRef>
              <c:f>'MAY181217_23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3.3333333333333333E-2</c:v>
                </c:pt>
                <c:pt idx="14" formatCode="0.00">
                  <c:v>8.6580086580086577E-2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F21-492E-8F9A-ACA1A59D5507}"/>
            </c:ext>
          </c:extLst>
        </c:ser>
        <c:ser>
          <c:idx val="5"/>
          <c:order val="7"/>
          <c:tx>
            <c:strRef>
              <c:f>'MAY181217_23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'MAY181217_23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54.209115281501347</c:v>
                </c:pt>
                <c:pt idx="8" formatCode="0.00">
                  <c:v>52.083333333333329</c:v>
                </c:pt>
                <c:pt idx="9" formatCode="0.00">
                  <c:v>50.391802290536475</c:v>
                </c:pt>
                <c:pt idx="10" formatCode="0.00">
                  <c:v>15.731070496083552</c:v>
                </c:pt>
                <c:pt idx="11" formatCode="0.00">
                  <c:v>12.135539795114262</c:v>
                </c:pt>
                <c:pt idx="12" formatCode="0.00">
                  <c:v>11.402985074626864</c:v>
                </c:pt>
                <c:pt idx="13" formatCode="0.00">
                  <c:v>5.7666666666666657</c:v>
                </c:pt>
                <c:pt idx="14" formatCode="0.00">
                  <c:v>3.0303030303030298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F21-492E-8F9A-ACA1A59D5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'MAY181217_23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'MAY181217_23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'MAY181217_23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46.077991931869114</c:v>
                </c:pt>
                <c:pt idx="9" formatCode="0.00">
                  <c:v>20.048602673147023</c:v>
                </c:pt>
                <c:pt idx="10" formatCode="0.00">
                  <c:v>25.979860573199069</c:v>
                </c:pt>
                <c:pt idx="11" formatCode="0.00">
                  <c:v>11.372197309417039</c:v>
                </c:pt>
                <c:pt idx="12" formatCode="0.00">
                  <c:v>13.072776280323447</c:v>
                </c:pt>
                <c:pt idx="13" formatCode="0.00">
                  <c:v>3.4311991510435087</c:v>
                </c:pt>
                <c:pt idx="14" formatCode="0.00">
                  <c:v>2.0535714285714288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EA-4131-B1C7-8CD59D2B86CA}"/>
            </c:ext>
          </c:extLst>
        </c:ser>
        <c:ser>
          <c:idx val="1"/>
          <c:order val="1"/>
          <c:tx>
            <c:strRef>
              <c:f>'MAY181217_23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'MAY181217_23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99.999999999999986</c:v>
                </c:pt>
                <c:pt idx="8" formatCode="0.00">
                  <c:v>53.922008068130879</c:v>
                </c:pt>
                <c:pt idx="9" formatCode="0.00">
                  <c:v>79.95139732685297</c:v>
                </c:pt>
                <c:pt idx="10" formatCode="0.00">
                  <c:v>66.924864446165756</c:v>
                </c:pt>
                <c:pt idx="11" formatCode="0.00">
                  <c:v>85.937219730941692</c:v>
                </c:pt>
                <c:pt idx="12" formatCode="0.00">
                  <c:v>83.456873315363879</c:v>
                </c:pt>
                <c:pt idx="13" formatCode="0.00">
                  <c:v>92.713123452423062</c:v>
                </c:pt>
                <c:pt idx="14" formatCode="0.00">
                  <c:v>94.285714285714263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EA-4131-B1C7-8CD59D2B86CA}"/>
            </c:ext>
          </c:extLst>
        </c:ser>
        <c:ser>
          <c:idx val="2"/>
          <c:order val="2"/>
          <c:tx>
            <c:strRef>
              <c:f>'MAY181217_23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'MAY181217_23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0.5422153369481022</c:v>
                </c:pt>
                <c:pt idx="11" formatCode="0.00">
                  <c:v>1.757847533632287</c:v>
                </c:pt>
                <c:pt idx="12" formatCode="0.00">
                  <c:v>1.0107816711590296</c:v>
                </c:pt>
                <c:pt idx="13" formatCode="0.00">
                  <c:v>0.67209055535903772</c:v>
                </c:pt>
                <c:pt idx="14" formatCode="0.00">
                  <c:v>0.625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EEA-4131-B1C7-8CD59D2B86CA}"/>
            </c:ext>
          </c:extLst>
        </c:ser>
        <c:ser>
          <c:idx val="3"/>
          <c:order val="3"/>
          <c:tx>
            <c:strRef>
              <c:f>'MAY181217_23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'MAY181217_23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0.17937219730941703</c:v>
                </c:pt>
                <c:pt idx="12" formatCode="0.00">
                  <c:v>0.33692722371967654</c:v>
                </c:pt>
                <c:pt idx="13" formatCode="0.00">
                  <c:v>0.31835868411743889</c:v>
                </c:pt>
                <c:pt idx="14" formatCode="0.00">
                  <c:v>8.9285714285714288E-2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EEA-4131-B1C7-8CD59D2B86CA}"/>
            </c:ext>
          </c:extLst>
        </c:ser>
        <c:ser>
          <c:idx val="4"/>
          <c:order val="4"/>
          <c:tx>
            <c:strRef>
              <c:f>'MAY181217_23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'MAY181217_23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6.5530596436870656</c:v>
                </c:pt>
                <c:pt idx="11" formatCode="0.00">
                  <c:v>0.75336322869955141</c:v>
                </c:pt>
                <c:pt idx="12" formatCode="0.00">
                  <c:v>2.1226415094339623</c:v>
                </c:pt>
                <c:pt idx="13" formatCode="0.00">
                  <c:v>2.8298549699327911</c:v>
                </c:pt>
                <c:pt idx="14" formatCode="0.00">
                  <c:v>2.8571428571428572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EEA-4131-B1C7-8CD59D2B86CA}"/>
            </c:ext>
          </c:extLst>
        </c:ser>
        <c:ser>
          <c:idx val="6"/>
          <c:order val="5"/>
          <c:tx>
            <c:strRef>
              <c:f>'MAY181217_23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'MAY181217_23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EEA-4131-B1C7-8CD59D2B86CA}"/>
            </c:ext>
          </c:extLst>
        </c:ser>
        <c:ser>
          <c:idx val="7"/>
          <c:order val="6"/>
          <c:tx>
            <c:strRef>
              <c:f>'MAY181217_23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'MAY181217_23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3.5373187124159891E-2</c:v>
                </c:pt>
                <c:pt idx="14" formatCode="0.00">
                  <c:v>8.9285714285714288E-2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EEA-4131-B1C7-8CD59D2B8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'MAY181217_23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'MAY181217_23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'MAY181217_23 aggr'!$AF$15:$AF$21</c:f>
              <c:numCache>
                <c:formatCode>0.00</c:formatCode>
                <c:ptCount val="7"/>
                <c:pt idx="0">
                  <c:v>46.077991931869114</c:v>
                </c:pt>
                <c:pt idx="1">
                  <c:v>20.048602673147023</c:v>
                </c:pt>
                <c:pt idx="2">
                  <c:v>25.979860573199069</c:v>
                </c:pt>
                <c:pt idx="3">
                  <c:v>11.372197309417039</c:v>
                </c:pt>
                <c:pt idx="4">
                  <c:v>13.072776280323447</c:v>
                </c:pt>
                <c:pt idx="5">
                  <c:v>3.4311991510435087</c:v>
                </c:pt>
                <c:pt idx="6">
                  <c:v>2.0535714285714288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8C-4088-BDD4-0B382A01CDD9}"/>
            </c:ext>
          </c:extLst>
        </c:ser>
        <c:ser>
          <c:idx val="1"/>
          <c:order val="1"/>
          <c:tx>
            <c:strRef>
              <c:f>'MAY181217_23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'MAY181217_23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'MAY181217_23 aggr'!$AG$15:$AG$21</c:f>
              <c:numCache>
                <c:formatCode>0.00</c:formatCode>
                <c:ptCount val="7"/>
                <c:pt idx="0">
                  <c:v>53.922008068130879</c:v>
                </c:pt>
                <c:pt idx="1">
                  <c:v>79.95139732685297</c:v>
                </c:pt>
                <c:pt idx="2">
                  <c:v>66.924864446165756</c:v>
                </c:pt>
                <c:pt idx="3">
                  <c:v>85.937219730941692</c:v>
                </c:pt>
                <c:pt idx="4">
                  <c:v>83.456873315363879</c:v>
                </c:pt>
                <c:pt idx="5">
                  <c:v>92.713123452423062</c:v>
                </c:pt>
                <c:pt idx="6">
                  <c:v>94.285714285714263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8C-4088-BDD4-0B382A01CDD9}"/>
            </c:ext>
          </c:extLst>
        </c:ser>
        <c:ser>
          <c:idx val="2"/>
          <c:order val="2"/>
          <c:tx>
            <c:strRef>
              <c:f>'MAY181217_23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'MAY181217_23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'MAY181217_23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0.5422153369481022</c:v>
                </c:pt>
                <c:pt idx="3">
                  <c:v>1.757847533632287</c:v>
                </c:pt>
                <c:pt idx="4">
                  <c:v>1.0107816711590296</c:v>
                </c:pt>
                <c:pt idx="5">
                  <c:v>0.67209055535903772</c:v>
                </c:pt>
                <c:pt idx="6">
                  <c:v>0.625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E8C-4088-BDD4-0B382A01CDD9}"/>
            </c:ext>
          </c:extLst>
        </c:ser>
        <c:ser>
          <c:idx val="3"/>
          <c:order val="3"/>
          <c:tx>
            <c:strRef>
              <c:f>'MAY181217_23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'MAY181217_23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'MAY181217_23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0.17937219730941703</c:v>
                </c:pt>
                <c:pt idx="4">
                  <c:v>0.33692722371967654</c:v>
                </c:pt>
                <c:pt idx="5">
                  <c:v>0.31835868411743889</c:v>
                </c:pt>
                <c:pt idx="6">
                  <c:v>8.9285714285714288E-2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E8C-4088-BDD4-0B382A01CDD9}"/>
            </c:ext>
          </c:extLst>
        </c:ser>
        <c:ser>
          <c:idx val="4"/>
          <c:order val="4"/>
          <c:tx>
            <c:strRef>
              <c:f>'MAY181217_23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'MAY181217_23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'MAY181217_23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6.5530596436870656</c:v>
                </c:pt>
                <c:pt idx="3">
                  <c:v>0.75336322869955141</c:v>
                </c:pt>
                <c:pt idx="4">
                  <c:v>2.1226415094339623</c:v>
                </c:pt>
                <c:pt idx="5">
                  <c:v>2.8298549699327911</c:v>
                </c:pt>
                <c:pt idx="6">
                  <c:v>2.8571428571428572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E8C-4088-BDD4-0B382A01CDD9}"/>
            </c:ext>
          </c:extLst>
        </c:ser>
        <c:ser>
          <c:idx val="6"/>
          <c:order val="5"/>
          <c:tx>
            <c:strRef>
              <c:f>'MAY181217_23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'MAY181217_23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'MAY181217_23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E8C-4088-BDD4-0B382A01CDD9}"/>
            </c:ext>
          </c:extLst>
        </c:ser>
        <c:ser>
          <c:idx val="7"/>
          <c:order val="6"/>
          <c:tx>
            <c:strRef>
              <c:f>'MAY181217_23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'MAY181217_23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'MAY181217_23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3.5373187124159891E-2</c:v>
                </c:pt>
                <c:pt idx="6">
                  <c:v>8.9285714285714288E-2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E8C-4088-BDD4-0B382A01C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MAY181217_23_no_aggr!$D$2</c:f>
              <c:strCache>
                <c:ptCount val="1"/>
                <c:pt idx="0">
                  <c:v>MAY181217_23_no_aggr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1.3609444503225356</c:v>
                </c:pt>
                <c:pt idx="8">
                  <c:v>3.5288489041304336</c:v>
                </c:pt>
                <c:pt idx="9">
                  <c:v>3.9339300169911411</c:v>
                </c:pt>
                <c:pt idx="10">
                  <c:v>10.304751155618636</c:v>
                </c:pt>
                <c:pt idx="11">
                  <c:v>8.9021778162274092</c:v>
                </c:pt>
                <c:pt idx="12">
                  <c:v>9.4460355937007794</c:v>
                </c:pt>
                <c:pt idx="13">
                  <c:v>8.9968573873770836</c:v>
                </c:pt>
                <c:pt idx="14">
                  <c:v>6.9773511412471736</c:v>
                </c:pt>
                <c:pt idx="15">
                  <c:v>5.0130789105410107</c:v>
                </c:pt>
                <c:pt idx="16">
                  <c:v>3.9035089057486378</c:v>
                </c:pt>
                <c:pt idx="17">
                  <c:v>3.0565211243126127</c:v>
                </c:pt>
                <c:pt idx="18">
                  <c:v>2.8916066791558817</c:v>
                </c:pt>
                <c:pt idx="19">
                  <c:v>2.9908755684735255</c:v>
                </c:pt>
                <c:pt idx="20">
                  <c:v>2.3600377879710797</c:v>
                </c:pt>
                <c:pt idx="21">
                  <c:v>2.6274233446815072</c:v>
                </c:pt>
                <c:pt idx="22">
                  <c:v>2.9396400126966769</c:v>
                </c:pt>
                <c:pt idx="23">
                  <c:v>3.1365766802139379</c:v>
                </c:pt>
                <c:pt idx="24">
                  <c:v>2.4945311218853066</c:v>
                </c:pt>
                <c:pt idx="25">
                  <c:v>9.6050655970410492</c:v>
                </c:pt>
                <c:pt idx="26">
                  <c:v>5.5302378016635743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E2-4146-AB30-EFE9FF54F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MAY181217_23_no_aggr!$D$2</c:f>
              <c:strCache>
                <c:ptCount val="1"/>
                <c:pt idx="0">
                  <c:v>MAY181217_23_no_aggr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1.3609444503225356</c:v>
                </c:pt>
                <c:pt idx="8" formatCode="0.00">
                  <c:v>4.8897933544529693</c:v>
                </c:pt>
                <c:pt idx="9" formatCode="0.00">
                  <c:v>8.8237233714441103</c:v>
                </c:pt>
                <c:pt idx="10" formatCode="0.00">
                  <c:v>19.128474527062746</c:v>
                </c:pt>
                <c:pt idx="11" formatCode="0.00">
                  <c:v>28.030652343290157</c:v>
                </c:pt>
                <c:pt idx="12" formatCode="0.00">
                  <c:v>37.476687936990935</c:v>
                </c:pt>
                <c:pt idx="13" formatCode="0.00">
                  <c:v>46.473545324368018</c:v>
                </c:pt>
                <c:pt idx="14" formatCode="0.00">
                  <c:v>53.450896465615195</c:v>
                </c:pt>
                <c:pt idx="15" formatCode="0.00">
                  <c:v>58.463975376156206</c:v>
                </c:pt>
                <c:pt idx="16" formatCode="0.00">
                  <c:v>62.367484281904844</c:v>
                </c:pt>
                <c:pt idx="17" formatCode="0.00">
                  <c:v>65.424005406217461</c:v>
                </c:pt>
                <c:pt idx="18" formatCode="0.00">
                  <c:v>68.315612085373346</c:v>
                </c:pt>
                <c:pt idx="19" formatCode="0.00">
                  <c:v>71.306487653846872</c:v>
                </c:pt>
                <c:pt idx="20" formatCode="0.00">
                  <c:v>73.666525441817953</c:v>
                </c:pt>
                <c:pt idx="21" formatCode="0.00">
                  <c:v>76.293948786499456</c:v>
                </c:pt>
                <c:pt idx="22" formatCode="0.00">
                  <c:v>79.233588799196127</c:v>
                </c:pt>
                <c:pt idx="23" formatCode="0.00">
                  <c:v>82.370165479410062</c:v>
                </c:pt>
                <c:pt idx="24" formatCode="0.00">
                  <c:v>84.864696601295364</c:v>
                </c:pt>
                <c:pt idx="25" formatCode="0.00">
                  <c:v>94.469762198336412</c:v>
                </c:pt>
                <c:pt idx="26" formatCode="0.00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37-4E96-9A26-FAA6ED245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MAY181217_23_no_aggr!$H$4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10.28</c:v>
                </c:pt>
                <c:pt idx="9">
                  <c:v>4.95</c:v>
                </c:pt>
                <c:pt idx="10">
                  <c:v>16.77</c:v>
                </c:pt>
                <c:pt idx="11">
                  <c:v>6.34</c:v>
                </c:pt>
                <c:pt idx="12">
                  <c:v>7.71251343283582</c:v>
                </c:pt>
                <c:pt idx="13">
                  <c:v>1.9280366666666666</c:v>
                </c:pt>
                <c:pt idx="14">
                  <c:v>0.89490909090909088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78-4872-BEBE-460159CDC611}"/>
            </c:ext>
          </c:extLst>
        </c:ser>
        <c:ser>
          <c:idx val="1"/>
          <c:order val="1"/>
          <c:tx>
            <c:strRef>
              <c:f>MAY181217_23_no_aggr!$I$4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8.5399999999999991</c:v>
                </c:pt>
                <c:pt idx="8">
                  <c:v>12.03</c:v>
                </c:pt>
                <c:pt idx="9">
                  <c:v>19.739999999999998</c:v>
                </c:pt>
                <c:pt idx="10">
                  <c:v>43.2</c:v>
                </c:pt>
                <c:pt idx="11">
                  <c:v>47.91</c:v>
                </c:pt>
                <c:pt idx="12">
                  <c:v>49.236844776119405</c:v>
                </c:pt>
                <c:pt idx="13">
                  <c:v>52.096743333333336</c:v>
                </c:pt>
                <c:pt idx="14">
                  <c:v>41.087999999999994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78-4872-BEBE-460159CDC611}"/>
            </c:ext>
          </c:extLst>
        </c:ser>
        <c:ser>
          <c:idx val="2"/>
          <c:order val="2"/>
          <c:tx>
            <c:strRef>
              <c:f>MAY181217_23_no_aggr!$J$4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0.35</c:v>
                </c:pt>
                <c:pt idx="11">
                  <c:v>0.98</c:v>
                </c:pt>
                <c:pt idx="12">
                  <c:v>0.59632835820895524</c:v>
                </c:pt>
                <c:pt idx="13">
                  <c:v>0.37765666666666664</c:v>
                </c:pt>
                <c:pt idx="14">
                  <c:v>0.27236363636363636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78-4872-BEBE-460159CDC611}"/>
            </c:ext>
          </c:extLst>
        </c:ser>
        <c:ser>
          <c:idx val="3"/>
          <c:order val="3"/>
          <c:tx>
            <c:strRef>
              <c:f>MAY181217_23_no_aggr!$K$4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</c:v>
                </c:pt>
                <c:pt idx="12">
                  <c:v>0.19877611940298509</c:v>
                </c:pt>
                <c:pt idx="13">
                  <c:v>0.17888999999999997</c:v>
                </c:pt>
                <c:pt idx="14">
                  <c:v>3.8909090909090907E-2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F78-4872-BEBE-460159CDC611}"/>
            </c:ext>
          </c:extLst>
        </c:ser>
        <c:ser>
          <c:idx val="4"/>
          <c:order val="4"/>
          <c:tx>
            <c:strRef>
              <c:f>MAY181217_23_no_aggr!$L$4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4.2300000000000004</c:v>
                </c:pt>
                <c:pt idx="11">
                  <c:v>0.42</c:v>
                </c:pt>
                <c:pt idx="12">
                  <c:v>1.252289552238806</c:v>
                </c:pt>
                <c:pt idx="13">
                  <c:v>1.5901333333333334</c:v>
                </c:pt>
                <c:pt idx="14">
                  <c:v>1.245090909090909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F78-4872-BEBE-460159CDC611}"/>
            </c:ext>
          </c:extLst>
        </c:ser>
        <c:ser>
          <c:idx val="6"/>
          <c:order val="5"/>
          <c:tx>
            <c:strRef>
              <c:f>MAY181217_23_no_aggr!$N$4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F78-4872-BEBE-460159CDC611}"/>
            </c:ext>
          </c:extLst>
        </c:ser>
        <c:ser>
          <c:idx val="7"/>
          <c:order val="6"/>
          <c:tx>
            <c:strRef>
              <c:f>MAY181217_23_no_aggr!$O$4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1.9876666666666667E-2</c:v>
                </c:pt>
                <c:pt idx="14">
                  <c:v>3.8909090909090907E-2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F78-4872-BEBE-460159CDC611}"/>
            </c:ext>
          </c:extLst>
        </c:ser>
        <c:ser>
          <c:idx val="5"/>
          <c:order val="7"/>
          <c:tx>
            <c:strRef>
              <c:f>MAY181217_23_no_aggr!$M$4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F78-4872-BEBE-460159CDC6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MAY181217_23_no_aggr!$H$4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46.077991931869121</c:v>
                </c:pt>
                <c:pt idx="9" formatCode="0.00">
                  <c:v>20.048602673147023</c:v>
                </c:pt>
                <c:pt idx="10" formatCode="0.00">
                  <c:v>25.979860573199073</c:v>
                </c:pt>
                <c:pt idx="11" formatCode="0.00">
                  <c:v>11.372197309417041</c:v>
                </c:pt>
                <c:pt idx="12" formatCode="0.00">
                  <c:v>13.072776280323447</c:v>
                </c:pt>
                <c:pt idx="13" formatCode="0.00">
                  <c:v>3.4311991510435087</c:v>
                </c:pt>
                <c:pt idx="14" formatCode="0.00">
                  <c:v>2.0535714285714284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40-4036-ADF0-AC9163AADA25}"/>
            </c:ext>
          </c:extLst>
        </c:ser>
        <c:ser>
          <c:idx val="1"/>
          <c:order val="1"/>
          <c:tx>
            <c:strRef>
              <c:f>MAY181217_23_no_aggr!$I$4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53.922008068130886</c:v>
                </c:pt>
                <c:pt idx="9" formatCode="0.00">
                  <c:v>79.95139732685297</c:v>
                </c:pt>
                <c:pt idx="10" formatCode="0.00">
                  <c:v>66.92486444616577</c:v>
                </c:pt>
                <c:pt idx="11" formatCode="0.00">
                  <c:v>85.937219730941706</c:v>
                </c:pt>
                <c:pt idx="12" formatCode="0.00">
                  <c:v>83.456873315363879</c:v>
                </c:pt>
                <c:pt idx="13" formatCode="0.00">
                  <c:v>92.713123452423062</c:v>
                </c:pt>
                <c:pt idx="14" formatCode="0.00">
                  <c:v>94.285714285714263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40-4036-ADF0-AC9163AADA25}"/>
            </c:ext>
          </c:extLst>
        </c:ser>
        <c:ser>
          <c:idx val="2"/>
          <c:order val="2"/>
          <c:tx>
            <c:strRef>
              <c:f>MAY181217_23_no_aggr!$J$4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0.54221533694810231</c:v>
                </c:pt>
                <c:pt idx="11" formatCode="0.00">
                  <c:v>1.757847533632287</c:v>
                </c:pt>
                <c:pt idx="12" formatCode="0.00">
                  <c:v>1.0107816711590296</c:v>
                </c:pt>
                <c:pt idx="13" formatCode="0.00">
                  <c:v>0.67209055535903772</c:v>
                </c:pt>
                <c:pt idx="14" formatCode="0.00">
                  <c:v>0.625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40-4036-ADF0-AC9163AADA25}"/>
            </c:ext>
          </c:extLst>
        </c:ser>
        <c:ser>
          <c:idx val="3"/>
          <c:order val="3"/>
          <c:tx>
            <c:strRef>
              <c:f>MAY181217_23_no_aggr!$K$4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0.17937219730941703</c:v>
                </c:pt>
                <c:pt idx="12" formatCode="0.00">
                  <c:v>0.33692722371967654</c:v>
                </c:pt>
                <c:pt idx="13" formatCode="0.00">
                  <c:v>0.31835868411743889</c:v>
                </c:pt>
                <c:pt idx="14" formatCode="0.00">
                  <c:v>8.9285714285714274E-2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40-4036-ADF0-AC9163AADA25}"/>
            </c:ext>
          </c:extLst>
        </c:ser>
        <c:ser>
          <c:idx val="4"/>
          <c:order val="4"/>
          <c:tx>
            <c:strRef>
              <c:f>MAY181217_23_no_aggr!$L$4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6.5530596436870656</c:v>
                </c:pt>
                <c:pt idx="11" formatCode="0.00">
                  <c:v>0.75336322869955152</c:v>
                </c:pt>
                <c:pt idx="12" formatCode="0.00">
                  <c:v>2.1226415094339623</c:v>
                </c:pt>
                <c:pt idx="13" formatCode="0.00">
                  <c:v>2.8298549699327911</c:v>
                </c:pt>
                <c:pt idx="14" formatCode="0.00">
                  <c:v>2.8571428571428568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40-4036-ADF0-AC9163AADA25}"/>
            </c:ext>
          </c:extLst>
        </c:ser>
        <c:ser>
          <c:idx val="6"/>
          <c:order val="5"/>
          <c:tx>
            <c:strRef>
              <c:f>MAY181217_23_no_aggr!$N$4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540-4036-ADF0-AC9163AADA25}"/>
            </c:ext>
          </c:extLst>
        </c:ser>
        <c:ser>
          <c:idx val="7"/>
          <c:order val="6"/>
          <c:tx>
            <c:strRef>
              <c:f>MAY181217_23_no_aggr!$O$4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3.5373187124159884E-2</c:v>
                </c:pt>
                <c:pt idx="14" formatCode="0.00">
                  <c:v>8.9285714285714274E-2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540-4036-ADF0-AC9163AADA25}"/>
            </c:ext>
          </c:extLst>
        </c:ser>
        <c:ser>
          <c:idx val="5"/>
          <c:order val="7"/>
          <c:tx>
            <c:strRef>
              <c:f>MAY181217_23_no_aggr!$M$4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MAY181217_23_no_aggr!$X$7:$X$33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540-4036-ADF0-AC9163AAD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MAY181217_23_no_aggr!$H$4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MAY181217_23_no_aggr!$B$7:$B$33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MAY181217_23_no_aggr!$AD$7:$AD$33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46.077991931869121</c:v>
                </c:pt>
                <c:pt idx="9" formatCode="0.00">
                  <c:v>20.048602673147023</c:v>
                </c:pt>
                <c:pt idx="10" formatCode="0.00">
                  <c:v>25.979860573199069</c:v>
                </c:pt>
                <c:pt idx="11" formatCode="0.00">
                  <c:v>11.372197309417039</c:v>
                </c:pt>
                <c:pt idx="12" formatCode="0.00">
                  <c:v>13.072776280323449</c:v>
                </c:pt>
                <c:pt idx="13" formatCode="0.00">
                  <c:v>3.4311991510435083</c:v>
                </c:pt>
                <c:pt idx="14" formatCode="0.00">
                  <c:v>2.0535714285714288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55-4EB6-B71F-D4F4C2C6DDD5}"/>
            </c:ext>
          </c:extLst>
        </c:ser>
        <c:ser>
          <c:idx val="1"/>
          <c:order val="1"/>
          <c:tx>
            <c:strRef>
              <c:f>MAY181217_23_no_aggr!$I$4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MAY181217_23_no_aggr!$AE$7:$AE$33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53.922008068130893</c:v>
                </c:pt>
                <c:pt idx="9" formatCode="0.00">
                  <c:v>79.95139732685297</c:v>
                </c:pt>
                <c:pt idx="10" formatCode="0.00">
                  <c:v>66.92486444616577</c:v>
                </c:pt>
                <c:pt idx="11" formatCode="0.00">
                  <c:v>85.937219730941692</c:v>
                </c:pt>
                <c:pt idx="12" formatCode="0.00">
                  <c:v>83.456873315363893</c:v>
                </c:pt>
                <c:pt idx="13" formatCode="0.00">
                  <c:v>92.713123452423048</c:v>
                </c:pt>
                <c:pt idx="14" formatCode="0.00">
                  <c:v>94.285714285714278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55-4EB6-B71F-D4F4C2C6DDD5}"/>
            </c:ext>
          </c:extLst>
        </c:ser>
        <c:ser>
          <c:idx val="2"/>
          <c:order val="2"/>
          <c:tx>
            <c:strRef>
              <c:f>MAY181217_23_no_aggr!$J$4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MAY181217_23_no_aggr!$AF$7:$AF$33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0.54221533694810231</c:v>
                </c:pt>
                <c:pt idx="11" formatCode="0.00">
                  <c:v>1.7578475336322867</c:v>
                </c:pt>
                <c:pt idx="12" formatCode="0.00">
                  <c:v>1.0107816711590296</c:v>
                </c:pt>
                <c:pt idx="13" formatCode="0.00">
                  <c:v>0.67209055535903761</c:v>
                </c:pt>
                <c:pt idx="14" formatCode="0.00">
                  <c:v>0.62500000000000022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55-4EB6-B71F-D4F4C2C6DDD5}"/>
            </c:ext>
          </c:extLst>
        </c:ser>
        <c:ser>
          <c:idx val="3"/>
          <c:order val="3"/>
          <c:tx>
            <c:strRef>
              <c:f>MAY181217_23_no_aggr!$K$4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MAY181217_23_no_aggr!$AG$7:$AG$33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0.179372197309417</c:v>
                </c:pt>
                <c:pt idx="12" formatCode="0.00">
                  <c:v>0.33692722371967659</c:v>
                </c:pt>
                <c:pt idx="13" formatCode="0.00">
                  <c:v>0.31835868411743884</c:v>
                </c:pt>
                <c:pt idx="14" formatCode="0.00">
                  <c:v>8.9285714285714302E-2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555-4EB6-B71F-D4F4C2C6DDD5}"/>
            </c:ext>
          </c:extLst>
        </c:ser>
        <c:ser>
          <c:idx val="4"/>
          <c:order val="4"/>
          <c:tx>
            <c:strRef>
              <c:f>MAY181217_23_no_aggr!$L$4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MAY181217_23_no_aggr!$AH$7:$AH$33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6.5530596436870647</c:v>
                </c:pt>
                <c:pt idx="11" formatCode="0.00">
                  <c:v>0.75336322869955141</c:v>
                </c:pt>
                <c:pt idx="12" formatCode="0.00">
                  <c:v>2.1226415094339628</c:v>
                </c:pt>
                <c:pt idx="13" formatCode="0.00">
                  <c:v>2.8298549699327911</c:v>
                </c:pt>
                <c:pt idx="14" formatCode="0.00">
                  <c:v>2.8571428571428577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555-4EB6-B71F-D4F4C2C6DDD5}"/>
            </c:ext>
          </c:extLst>
        </c:ser>
        <c:ser>
          <c:idx val="6"/>
          <c:order val="5"/>
          <c:tx>
            <c:strRef>
              <c:f>MAY181217_23_no_aggr!$N$4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MAY181217_23_no_aggr!$AJ$7:$AJ$33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555-4EB6-B71F-D4F4C2C6DDD5}"/>
            </c:ext>
          </c:extLst>
        </c:ser>
        <c:ser>
          <c:idx val="7"/>
          <c:order val="6"/>
          <c:tx>
            <c:strRef>
              <c:f>MAY181217_23_no_aggr!$O$4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MAY181217_23_no_aggr!$AK$7:$AK$33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3.5373187124159877E-2</c:v>
                </c:pt>
                <c:pt idx="14" formatCode="0.00">
                  <c:v>8.9285714285714302E-2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555-4EB6-B71F-D4F4C2C6D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MAY181217_23_no_aggr!$H$4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MAY181217_23_no_aggr!$AD$15:$AD$21</c:f>
              <c:numCache>
                <c:formatCode>0.00</c:formatCode>
                <c:ptCount val="7"/>
                <c:pt idx="0">
                  <c:v>46.077991931869121</c:v>
                </c:pt>
                <c:pt idx="1">
                  <c:v>20.048602673147023</c:v>
                </c:pt>
                <c:pt idx="2">
                  <c:v>25.979860573199069</c:v>
                </c:pt>
                <c:pt idx="3">
                  <c:v>11.372197309417039</c:v>
                </c:pt>
                <c:pt idx="4">
                  <c:v>13.072776280323449</c:v>
                </c:pt>
                <c:pt idx="5">
                  <c:v>3.4311991510435083</c:v>
                </c:pt>
                <c:pt idx="6">
                  <c:v>2.0535714285714288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25-4943-981C-706E1984190D}"/>
            </c:ext>
          </c:extLst>
        </c:ser>
        <c:ser>
          <c:idx val="1"/>
          <c:order val="1"/>
          <c:tx>
            <c:strRef>
              <c:f>MAY181217_23_no_aggr!$I$4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MAY181217_23_no_aggr!$AE$15:$AE$21</c:f>
              <c:numCache>
                <c:formatCode>0.00</c:formatCode>
                <c:ptCount val="7"/>
                <c:pt idx="0">
                  <c:v>53.922008068130893</c:v>
                </c:pt>
                <c:pt idx="1">
                  <c:v>79.95139732685297</c:v>
                </c:pt>
                <c:pt idx="2">
                  <c:v>66.92486444616577</c:v>
                </c:pt>
                <c:pt idx="3">
                  <c:v>85.937219730941692</c:v>
                </c:pt>
                <c:pt idx="4">
                  <c:v>83.456873315363893</c:v>
                </c:pt>
                <c:pt idx="5">
                  <c:v>92.713123452423048</c:v>
                </c:pt>
                <c:pt idx="6">
                  <c:v>94.285714285714278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25-4943-981C-706E1984190D}"/>
            </c:ext>
          </c:extLst>
        </c:ser>
        <c:ser>
          <c:idx val="2"/>
          <c:order val="2"/>
          <c:tx>
            <c:strRef>
              <c:f>MAY181217_23_no_aggr!$J$4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0.54221533694810231</c:v>
                </c:pt>
                <c:pt idx="3">
                  <c:v>1.7578475336322867</c:v>
                </c:pt>
                <c:pt idx="4">
                  <c:v>1.0107816711590296</c:v>
                </c:pt>
                <c:pt idx="5">
                  <c:v>0.67209055535903761</c:v>
                </c:pt>
                <c:pt idx="6">
                  <c:v>0.62500000000000022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B25-4943-981C-706E1984190D}"/>
            </c:ext>
          </c:extLst>
        </c:ser>
        <c:ser>
          <c:idx val="3"/>
          <c:order val="3"/>
          <c:tx>
            <c:strRef>
              <c:f>MAY181217_23_no_aggr!$K$4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0.179372197309417</c:v>
                </c:pt>
                <c:pt idx="4">
                  <c:v>0.33692722371967659</c:v>
                </c:pt>
                <c:pt idx="5">
                  <c:v>0.31835868411743884</c:v>
                </c:pt>
                <c:pt idx="6">
                  <c:v>8.9285714285714302E-2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B25-4943-981C-706E1984190D}"/>
            </c:ext>
          </c:extLst>
        </c:ser>
        <c:ser>
          <c:idx val="4"/>
          <c:order val="4"/>
          <c:tx>
            <c:strRef>
              <c:f>MAY181217_23_no_aggr!$L$4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6.5530596436870647</c:v>
                </c:pt>
                <c:pt idx="3">
                  <c:v>0.75336322869955141</c:v>
                </c:pt>
                <c:pt idx="4">
                  <c:v>2.1226415094339628</c:v>
                </c:pt>
                <c:pt idx="5">
                  <c:v>2.8298549699327911</c:v>
                </c:pt>
                <c:pt idx="6">
                  <c:v>2.8571428571428577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B25-4943-981C-706E1984190D}"/>
            </c:ext>
          </c:extLst>
        </c:ser>
        <c:ser>
          <c:idx val="6"/>
          <c:order val="5"/>
          <c:tx>
            <c:strRef>
              <c:f>MAY181217_23_no_aggr!$N$4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B25-4943-981C-706E1984190D}"/>
            </c:ext>
          </c:extLst>
        </c:ser>
        <c:ser>
          <c:idx val="7"/>
          <c:order val="6"/>
          <c:tx>
            <c:strRef>
              <c:f>MAY181217_23_no_aggr!$O$4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MAY181217_23_no_aggr!$AC$15:$AC$21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MAY181217_23_no_aggr!$AK$15:$AK$21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3.5373187124159877E-2</c:v>
                </c:pt>
                <c:pt idx="6">
                  <c:v>8.9285714285714302E-2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B25-4943-981C-706E198419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MAY181217_26_27!$D$2</c:f>
              <c:strCache>
                <c:ptCount val="1"/>
                <c:pt idx="0">
                  <c:v>MAY181217_26_27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MAY181217_26_27!$B$7:$B$33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MAY181217_26_27!$D$7:$D$33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7D-4C5C-899E-0794F476D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MAY181217_26_27!$D$2</c:f>
              <c:strCache>
                <c:ptCount val="1"/>
                <c:pt idx="0">
                  <c:v>MAY181217_26_27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MAY181217_26_27!$B$7:$B$33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MAY181217_26_27!$E$7:$E$33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F1-4598-BE56-F2657F7EE5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MAY181217_26_27!$H$4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MAY181217_26_27!$B$7:$B$33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MAY181217_26_27!$H$7:$H$33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B6-4E4B-8978-5C8F2C40EA8A}"/>
            </c:ext>
          </c:extLst>
        </c:ser>
        <c:ser>
          <c:idx val="1"/>
          <c:order val="1"/>
          <c:tx>
            <c:strRef>
              <c:f>MAY181217_26_27!$I$4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B6-4E4B-8978-5C8F2C40EA8A}"/>
            </c:ext>
          </c:extLst>
        </c:ser>
        <c:ser>
          <c:idx val="2"/>
          <c:order val="2"/>
          <c:tx>
            <c:strRef>
              <c:f>MAY181217_26_27!$J$4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B6-4E4B-8978-5C8F2C40EA8A}"/>
            </c:ext>
          </c:extLst>
        </c:ser>
        <c:ser>
          <c:idx val="3"/>
          <c:order val="3"/>
          <c:tx>
            <c:strRef>
              <c:f>MAY181217_26_27!$K$4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B6-4E4B-8978-5C8F2C40EA8A}"/>
            </c:ext>
          </c:extLst>
        </c:ser>
        <c:ser>
          <c:idx val="4"/>
          <c:order val="4"/>
          <c:tx>
            <c:strRef>
              <c:f>MAY181217_26_27!$L$4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B6-4E4B-8978-5C8F2C40EA8A}"/>
            </c:ext>
          </c:extLst>
        </c:ser>
        <c:ser>
          <c:idx val="6"/>
          <c:order val="5"/>
          <c:tx>
            <c:strRef>
              <c:f>MAY181217_26_27!$N$4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B6-4E4B-8978-5C8F2C40EA8A}"/>
            </c:ext>
          </c:extLst>
        </c:ser>
        <c:ser>
          <c:idx val="7"/>
          <c:order val="6"/>
          <c:tx>
            <c:strRef>
              <c:f>MAY181217_26_27!$O$4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B6-4E4B-8978-5C8F2C40EA8A}"/>
            </c:ext>
          </c:extLst>
        </c:ser>
        <c:ser>
          <c:idx val="5"/>
          <c:order val="7"/>
          <c:tx>
            <c:strRef>
              <c:f>MAY181217_26_27!$M$4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B6-4E4B-8978-5C8F2C40E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MAY181217_26_27!$H$4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MAY181217_26_27!$B$7:$B$33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MAY181217_26_27!$S$7:$S$33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F5-4E0D-9D63-C935433F78CD}"/>
            </c:ext>
          </c:extLst>
        </c:ser>
        <c:ser>
          <c:idx val="1"/>
          <c:order val="1"/>
          <c:tx>
            <c:strRef>
              <c:f>MAY181217_26_27!$I$4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F5-4E0D-9D63-C935433F78CD}"/>
            </c:ext>
          </c:extLst>
        </c:ser>
        <c:ser>
          <c:idx val="2"/>
          <c:order val="2"/>
          <c:tx>
            <c:strRef>
              <c:f>MAY181217_26_27!$J$4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F5-4E0D-9D63-C935433F78CD}"/>
            </c:ext>
          </c:extLst>
        </c:ser>
        <c:ser>
          <c:idx val="3"/>
          <c:order val="3"/>
          <c:tx>
            <c:strRef>
              <c:f>MAY181217_26_27!$K$4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F5-4E0D-9D63-C935433F78CD}"/>
            </c:ext>
          </c:extLst>
        </c:ser>
        <c:ser>
          <c:idx val="4"/>
          <c:order val="4"/>
          <c:tx>
            <c:strRef>
              <c:f>MAY181217_26_27!$L$4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F5-4E0D-9D63-C935433F78CD}"/>
            </c:ext>
          </c:extLst>
        </c:ser>
        <c:ser>
          <c:idx val="6"/>
          <c:order val="5"/>
          <c:tx>
            <c:strRef>
              <c:f>MAY181217_26_27!$N$4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F5-4E0D-9D63-C935433F78CD}"/>
            </c:ext>
          </c:extLst>
        </c:ser>
        <c:ser>
          <c:idx val="7"/>
          <c:order val="6"/>
          <c:tx>
            <c:strRef>
              <c:f>MAY181217_26_27!$O$4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F5-4E0D-9D63-C935433F78CD}"/>
            </c:ext>
          </c:extLst>
        </c:ser>
        <c:ser>
          <c:idx val="5"/>
          <c:order val="7"/>
          <c:tx>
            <c:strRef>
              <c:f>MAY181217_26_27!$M$4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MAY181217_26_27!$X$7:$X$33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F5-4E0D-9D63-C935433F7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MAY181217_26_27!$H$4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MAY181217_26_27!$B$7:$B$33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MAY181217_26_27!$AD$7:$AD$33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BC-46E2-9C7A-D47B48103DFC}"/>
            </c:ext>
          </c:extLst>
        </c:ser>
        <c:ser>
          <c:idx val="1"/>
          <c:order val="1"/>
          <c:tx>
            <c:strRef>
              <c:f>MAY181217_26_27!$I$4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MAY181217_26_27!$AE$7:$AE$33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BC-46E2-9C7A-D47B48103DFC}"/>
            </c:ext>
          </c:extLst>
        </c:ser>
        <c:ser>
          <c:idx val="2"/>
          <c:order val="2"/>
          <c:tx>
            <c:strRef>
              <c:f>MAY181217_26_27!$J$4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MAY181217_26_27!$AF$7:$AF$33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EBC-46E2-9C7A-D47B48103DFC}"/>
            </c:ext>
          </c:extLst>
        </c:ser>
        <c:ser>
          <c:idx val="3"/>
          <c:order val="3"/>
          <c:tx>
            <c:strRef>
              <c:f>MAY181217_26_27!$K$4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MAY181217_26_27!$AG$7:$AG$33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EBC-46E2-9C7A-D47B48103DFC}"/>
            </c:ext>
          </c:extLst>
        </c:ser>
        <c:ser>
          <c:idx val="4"/>
          <c:order val="4"/>
          <c:tx>
            <c:strRef>
              <c:f>MAY181217_26_27!$L$4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MAY181217_26_27!$AH$7:$AH$33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EBC-46E2-9C7A-D47B48103DFC}"/>
            </c:ext>
          </c:extLst>
        </c:ser>
        <c:ser>
          <c:idx val="6"/>
          <c:order val="5"/>
          <c:tx>
            <c:strRef>
              <c:f>MAY181217_26_27!$N$4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MAY181217_26_27!$AJ$7:$AJ$33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EBC-46E2-9C7A-D47B48103DFC}"/>
            </c:ext>
          </c:extLst>
        </c:ser>
        <c:ser>
          <c:idx val="7"/>
          <c:order val="6"/>
          <c:tx>
            <c:strRef>
              <c:f>MAY181217_26_27!$O$4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MAY181217_26_27!$AK$7:$AK$33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EBC-46E2-9C7A-D47B48103D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MAY181217_26_27!$H$4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MAY181217_26_27!$AC$15:$AC$21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MAY181217_26_27!$AD$15:$AD$21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8E-4BBF-BEF8-2030C87527B0}"/>
            </c:ext>
          </c:extLst>
        </c:ser>
        <c:ser>
          <c:idx val="1"/>
          <c:order val="1"/>
          <c:tx>
            <c:strRef>
              <c:f>MAY181217_26_27!$I$4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MAY181217_26_27!$AC$15:$AC$21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MAY181217_26_27!$AE$15:$AE$21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78E-4BBF-BEF8-2030C87527B0}"/>
            </c:ext>
          </c:extLst>
        </c:ser>
        <c:ser>
          <c:idx val="2"/>
          <c:order val="2"/>
          <c:tx>
            <c:strRef>
              <c:f>MAY181217_26_27!$J$4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MAY181217_26_27!$AC$15:$AC$21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MAY181217_26_27!$AF$15:$AF$21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8E-4BBF-BEF8-2030C87527B0}"/>
            </c:ext>
          </c:extLst>
        </c:ser>
        <c:ser>
          <c:idx val="3"/>
          <c:order val="3"/>
          <c:tx>
            <c:strRef>
              <c:f>MAY181217_26_27!$K$4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MAY181217_26_27!$AC$15:$AC$21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MAY181217_26_27!$AG$15:$AG$21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78E-4BBF-BEF8-2030C87527B0}"/>
            </c:ext>
          </c:extLst>
        </c:ser>
        <c:ser>
          <c:idx val="4"/>
          <c:order val="4"/>
          <c:tx>
            <c:strRef>
              <c:f>MAY181217_26_27!$L$4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MAY181217_26_27!$AC$15:$AC$21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MAY181217_26_27!$AH$15:$AH$21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78E-4BBF-BEF8-2030C87527B0}"/>
            </c:ext>
          </c:extLst>
        </c:ser>
        <c:ser>
          <c:idx val="6"/>
          <c:order val="5"/>
          <c:tx>
            <c:strRef>
              <c:f>MAY181217_26_27!$N$4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MAY181217_26_27!$AC$15:$AC$21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MAY181217_26_27!$AJ$15:$AJ$21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78E-4BBF-BEF8-2030C87527B0}"/>
            </c:ext>
          </c:extLst>
        </c:ser>
        <c:ser>
          <c:idx val="7"/>
          <c:order val="6"/>
          <c:tx>
            <c:strRef>
              <c:f>MAY181217_26_27!$O$4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MAY181217_26_27!$AC$15:$AC$21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MAY181217_26_27!$AK$15:$AK$21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78E-4BBF-BEF8-2030C87527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MAY181217_28!$D$2</c:f>
              <c:strCache>
                <c:ptCount val="1"/>
                <c:pt idx="0">
                  <c:v>MAY181217_28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1.6544291431632683</c:v>
                </c:pt>
                <c:pt idx="9">
                  <c:v>1.1990672170926164</c:v>
                </c:pt>
                <c:pt idx="10">
                  <c:v>1.9790123845838714</c:v>
                </c:pt>
                <c:pt idx="11">
                  <c:v>2.0956102480068064</c:v>
                </c:pt>
                <c:pt idx="12">
                  <c:v>2.4532820722906754</c:v>
                </c:pt>
                <c:pt idx="13">
                  <c:v>2.3035956260044741</c:v>
                </c:pt>
                <c:pt idx="14">
                  <c:v>2.2248132858538425</c:v>
                </c:pt>
                <c:pt idx="15">
                  <c:v>2.2374184602779437</c:v>
                </c:pt>
                <c:pt idx="16">
                  <c:v>2.4564333658967001</c:v>
                </c:pt>
                <c:pt idx="17">
                  <c:v>2.8834336495131248</c:v>
                </c:pt>
                <c:pt idx="18">
                  <c:v>3.132385844389121</c:v>
                </c:pt>
                <c:pt idx="19">
                  <c:v>4.0178993476822233</c:v>
                </c:pt>
                <c:pt idx="20">
                  <c:v>4.0730469857876654</c:v>
                </c:pt>
                <c:pt idx="21">
                  <c:v>5.3225349005766862</c:v>
                </c:pt>
                <c:pt idx="22">
                  <c:v>6.9391485204676515</c:v>
                </c:pt>
                <c:pt idx="23">
                  <c:v>9.2222607380329613</c:v>
                </c:pt>
                <c:pt idx="24">
                  <c:v>7.3031229319635713</c:v>
                </c:pt>
                <c:pt idx="25">
                  <c:v>25.048057227491881</c:v>
                </c:pt>
                <c:pt idx="26">
                  <c:v>13.454448050924903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F6-47C9-BD4F-2CCCE70A0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MAY181217_28!$D$2</c:f>
              <c:strCache>
                <c:ptCount val="1"/>
                <c:pt idx="0">
                  <c:v>MAY181217_28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1.6544291431632683</c:v>
                </c:pt>
                <c:pt idx="9" formatCode="0.00">
                  <c:v>2.8534963602558845</c:v>
                </c:pt>
                <c:pt idx="10" formatCode="0.00">
                  <c:v>4.8325087448397559</c:v>
                </c:pt>
                <c:pt idx="11" formatCode="0.00">
                  <c:v>6.9281189928465619</c:v>
                </c:pt>
                <c:pt idx="12" formatCode="0.00">
                  <c:v>9.3814010651372364</c:v>
                </c:pt>
                <c:pt idx="13" formatCode="0.00">
                  <c:v>11.684996691141711</c:v>
                </c:pt>
                <c:pt idx="14" formatCode="0.00">
                  <c:v>13.909809976995554</c:v>
                </c:pt>
                <c:pt idx="15" formatCode="0.00">
                  <c:v>16.147228437273498</c:v>
                </c:pt>
                <c:pt idx="16" formatCode="0.00">
                  <c:v>18.603661803170198</c:v>
                </c:pt>
                <c:pt idx="17" formatCode="0.00">
                  <c:v>21.487095452683324</c:v>
                </c:pt>
                <c:pt idx="18" formatCode="0.00">
                  <c:v>24.619481297072443</c:v>
                </c:pt>
                <c:pt idx="19" formatCode="0.00">
                  <c:v>28.637380644754668</c:v>
                </c:pt>
                <c:pt idx="20" formatCode="0.00">
                  <c:v>32.710427630542334</c:v>
                </c:pt>
                <c:pt idx="21" formatCode="0.00">
                  <c:v>38.032962531119018</c:v>
                </c:pt>
                <c:pt idx="22" formatCode="0.00">
                  <c:v>44.972111051586673</c:v>
                </c:pt>
                <c:pt idx="23" formatCode="0.00">
                  <c:v>54.194371789619638</c:v>
                </c:pt>
                <c:pt idx="24" formatCode="0.00">
                  <c:v>61.497494721583209</c:v>
                </c:pt>
                <c:pt idx="25" formatCode="0.00">
                  <c:v>86.54555194907509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C8-4E6F-A69B-DFDD2F756B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MAY181217_28!$H$4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</c:v>
                </c:pt>
                <c:pt idx="9">
                  <c:v>2</c:v>
                </c:pt>
                <c:pt idx="10">
                  <c:v>1.2</c:v>
                </c:pt>
                <c:pt idx="11">
                  <c:v>1.1000000000000001</c:v>
                </c:pt>
                <c:pt idx="12">
                  <c:v>0.6</c:v>
                </c:pt>
                <c:pt idx="13">
                  <c:v>4.9419718309859153</c:v>
                </c:pt>
                <c:pt idx="14">
                  <c:v>4.775882352941176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E3-4169-A7A4-50B27BF885E9}"/>
            </c:ext>
          </c:extLst>
        </c:ser>
        <c:ser>
          <c:idx val="1"/>
          <c:order val="1"/>
          <c:tx>
            <c:strRef>
              <c:f>MAY181217_28!$I$4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MAY181217_28!$I$7:$I$33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1.6</c:v>
                </c:pt>
                <c:pt idx="11">
                  <c:v>1.1000000000000001</c:v>
                </c:pt>
                <c:pt idx="12">
                  <c:v>1.2</c:v>
                </c:pt>
                <c:pt idx="13">
                  <c:v>0.61774647887323941</c:v>
                </c:pt>
                <c:pt idx="14">
                  <c:v>1.6611764705882353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E3-4169-A7A4-50B27BF885E9}"/>
            </c:ext>
          </c:extLst>
        </c:ser>
        <c:ser>
          <c:idx val="2"/>
          <c:order val="2"/>
          <c:tx>
            <c:strRef>
              <c:f>MAY181217_28!$J$4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MAY181217_28!$J$7:$J$33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E3-4169-A7A4-50B27BF885E9}"/>
            </c:ext>
          </c:extLst>
        </c:ser>
        <c:ser>
          <c:idx val="3"/>
          <c:order val="3"/>
          <c:tx>
            <c:strRef>
              <c:f>MAY181217_28!$K$4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6.3</c:v>
                </c:pt>
                <c:pt idx="9">
                  <c:v>4.3</c:v>
                </c:pt>
                <c:pt idx="10">
                  <c:v>7.5</c:v>
                </c:pt>
                <c:pt idx="11">
                  <c:v>4.9000000000000004</c:v>
                </c:pt>
                <c:pt idx="12">
                  <c:v>9.6999999999999993</c:v>
                </c:pt>
                <c:pt idx="13">
                  <c:v>5.3538028169014087</c:v>
                </c:pt>
                <c:pt idx="14">
                  <c:v>4.1529411764705877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9E3-4169-A7A4-50B27BF885E9}"/>
            </c:ext>
          </c:extLst>
        </c:ser>
        <c:ser>
          <c:idx val="4"/>
          <c:order val="4"/>
          <c:tx>
            <c:strRef>
              <c:f>MAY181217_28!$L$4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1.4</c:v>
                </c:pt>
                <c:pt idx="10">
                  <c:v>2</c:v>
                </c:pt>
                <c:pt idx="11">
                  <c:v>4.8</c:v>
                </c:pt>
                <c:pt idx="12">
                  <c:v>3.7</c:v>
                </c:pt>
                <c:pt idx="13">
                  <c:v>3.7064788732394365</c:v>
                </c:pt>
                <c:pt idx="14">
                  <c:v>2.6994117647058822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9E3-4169-A7A4-50B27BF885E9}"/>
            </c:ext>
          </c:extLst>
        </c:ser>
        <c:ser>
          <c:idx val="6"/>
          <c:order val="5"/>
          <c:tx>
            <c:strRef>
              <c:f>MAY181217_28!$N$4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9E3-4169-A7A4-50B27BF885E9}"/>
            </c:ext>
          </c:extLst>
        </c:ser>
        <c:ser>
          <c:idx val="7"/>
          <c:order val="6"/>
          <c:tx>
            <c:strRef>
              <c:f>MAY181217_28!$O$4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0.83058823529411763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9E3-4169-A7A4-50B27BF885E9}"/>
            </c:ext>
          </c:extLst>
        </c:ser>
        <c:ser>
          <c:idx val="5"/>
          <c:order val="7"/>
          <c:tx>
            <c:strRef>
              <c:f>MAY181217_28!$M$4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</c:v>
                </c:pt>
                <c:pt idx="11">
                  <c:v>0.8</c:v>
                </c:pt>
                <c:pt idx="12">
                  <c:v>0.4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9E3-4169-A7A4-50B27BF88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MAY181217_28!$H$4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13.888888888888888</c:v>
                </c:pt>
                <c:pt idx="9" formatCode="0.00">
                  <c:v>25.974025974025977</c:v>
                </c:pt>
                <c:pt idx="10" formatCode="0.00">
                  <c:v>9.5238095238095219</c:v>
                </c:pt>
                <c:pt idx="11" formatCode="0.00">
                  <c:v>8.6614173228346463</c:v>
                </c:pt>
                <c:pt idx="12" formatCode="0.00">
                  <c:v>3.8461538461538463</c:v>
                </c:pt>
                <c:pt idx="13" formatCode="0.00">
                  <c:v>33.802816901408448</c:v>
                </c:pt>
                <c:pt idx="14" formatCode="0.00">
                  <c:v>33.823529411764703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BE-4726-861F-892B9AE154F1}"/>
            </c:ext>
          </c:extLst>
        </c:ser>
        <c:ser>
          <c:idx val="1"/>
          <c:order val="1"/>
          <c:tx>
            <c:strRef>
              <c:f>MAY181217_28!$I$4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MAY181217_28!$T$7:$T$33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12.698412698412698</c:v>
                </c:pt>
                <c:pt idx="11" formatCode="0.00">
                  <c:v>8.6614173228346463</c:v>
                </c:pt>
                <c:pt idx="12" formatCode="0.00">
                  <c:v>7.6923076923076925</c:v>
                </c:pt>
                <c:pt idx="13" formatCode="0.00">
                  <c:v>4.225352112676056</c:v>
                </c:pt>
                <c:pt idx="14" formatCode="0.00">
                  <c:v>11.764705882352942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BE-4726-861F-892B9AE154F1}"/>
            </c:ext>
          </c:extLst>
        </c:ser>
        <c:ser>
          <c:idx val="2"/>
          <c:order val="2"/>
          <c:tx>
            <c:strRef>
              <c:f>MAY181217_28!$J$4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MAY181217_28!$U$7:$U$33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BE-4726-861F-892B9AE154F1}"/>
            </c:ext>
          </c:extLst>
        </c:ser>
        <c:ser>
          <c:idx val="3"/>
          <c:order val="3"/>
          <c:tx>
            <c:strRef>
              <c:f>MAY181217_28!$K$4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58.333333333333329</c:v>
                </c:pt>
                <c:pt idx="9" formatCode="0.00">
                  <c:v>55.84415584415585</c:v>
                </c:pt>
                <c:pt idx="10" formatCode="0.00">
                  <c:v>59.523809523809518</c:v>
                </c:pt>
                <c:pt idx="11" formatCode="0.00">
                  <c:v>38.582677165354333</c:v>
                </c:pt>
                <c:pt idx="12" formatCode="0.00">
                  <c:v>62.179487179487175</c:v>
                </c:pt>
                <c:pt idx="13" formatCode="0.00">
                  <c:v>36.619718309859159</c:v>
                </c:pt>
                <c:pt idx="14" formatCode="0.00">
                  <c:v>29.411764705882351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6BE-4726-861F-892B9AE154F1}"/>
            </c:ext>
          </c:extLst>
        </c:ser>
        <c:ser>
          <c:idx val="4"/>
          <c:order val="4"/>
          <c:tx>
            <c:strRef>
              <c:f>MAY181217_28!$L$4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27.777777777777775</c:v>
                </c:pt>
                <c:pt idx="9" formatCode="0.00">
                  <c:v>18.181818181818183</c:v>
                </c:pt>
                <c:pt idx="10" formatCode="0.00">
                  <c:v>15.873015873015872</c:v>
                </c:pt>
                <c:pt idx="11" formatCode="0.00">
                  <c:v>37.795275590551178</c:v>
                </c:pt>
                <c:pt idx="12" formatCode="0.00">
                  <c:v>23.717948717948719</c:v>
                </c:pt>
                <c:pt idx="13" formatCode="0.00">
                  <c:v>25.352112676056333</c:v>
                </c:pt>
                <c:pt idx="14" formatCode="0.00">
                  <c:v>19.117647058823529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6BE-4726-861F-892B9AE154F1}"/>
            </c:ext>
          </c:extLst>
        </c:ser>
        <c:ser>
          <c:idx val="6"/>
          <c:order val="5"/>
          <c:tx>
            <c:strRef>
              <c:f>MAY181217_28!$N$4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6BE-4726-861F-892B9AE154F1}"/>
            </c:ext>
          </c:extLst>
        </c:ser>
        <c:ser>
          <c:idx val="7"/>
          <c:order val="6"/>
          <c:tx>
            <c:strRef>
              <c:f>MAY181217_28!$O$4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5.882352941176471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6BE-4726-861F-892B9AE154F1}"/>
            </c:ext>
          </c:extLst>
        </c:ser>
        <c:ser>
          <c:idx val="5"/>
          <c:order val="7"/>
          <c:tx>
            <c:strRef>
              <c:f>MAY181217_28!$M$4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2.3809523809523805</c:v>
                </c:pt>
                <c:pt idx="11" formatCode="0.00">
                  <c:v>6.2992125984251963</c:v>
                </c:pt>
                <c:pt idx="12" formatCode="0.00">
                  <c:v>2.5641025641025643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6BE-4726-861F-892B9AE154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MAY181217_28!$H$4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MAY181217_28!$B$7:$B$33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13.888888888888889</c:v>
                </c:pt>
                <c:pt idx="9" formatCode="0.00">
                  <c:v>25.974025974025974</c:v>
                </c:pt>
                <c:pt idx="10" formatCode="0.00">
                  <c:v>9.7560975609756078</c:v>
                </c:pt>
                <c:pt idx="11" formatCode="0.00">
                  <c:v>9.2436974789915958</c:v>
                </c:pt>
                <c:pt idx="12" formatCode="0.00">
                  <c:v>3.9473684210526319</c:v>
                </c:pt>
                <c:pt idx="13" formatCode="0.00">
                  <c:v>33.802816901408448</c:v>
                </c:pt>
                <c:pt idx="14" formatCode="0.00">
                  <c:v>33.823529411764703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0-45FB-9652-292B18607CB5}"/>
            </c:ext>
          </c:extLst>
        </c:ser>
        <c:ser>
          <c:idx val="1"/>
          <c:order val="1"/>
          <c:tx>
            <c:strRef>
              <c:f>MAY181217_28!$I$4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MAY181217_28!$AE$7:$AE$33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13.008130081300813</c:v>
                </c:pt>
                <c:pt idx="11" formatCode="0.00">
                  <c:v>9.2436974789915958</c:v>
                </c:pt>
                <c:pt idx="12" formatCode="0.00">
                  <c:v>7.8947368421052637</c:v>
                </c:pt>
                <c:pt idx="13" formatCode="0.00">
                  <c:v>4.225352112676056</c:v>
                </c:pt>
                <c:pt idx="14" formatCode="0.00">
                  <c:v>11.764705882352942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F0-45FB-9652-292B18607CB5}"/>
            </c:ext>
          </c:extLst>
        </c:ser>
        <c:ser>
          <c:idx val="2"/>
          <c:order val="2"/>
          <c:tx>
            <c:strRef>
              <c:f>MAY181217_28!$J$4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MAY181217_28!$AF$7:$AF$33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F0-45FB-9652-292B18607CB5}"/>
            </c:ext>
          </c:extLst>
        </c:ser>
        <c:ser>
          <c:idx val="3"/>
          <c:order val="3"/>
          <c:tx>
            <c:strRef>
              <c:f>MAY181217_28!$K$4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MAY181217_28!$AG$7:$AG$33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58.333333333333336</c:v>
                </c:pt>
                <c:pt idx="9" formatCode="0.00">
                  <c:v>55.844155844155843</c:v>
                </c:pt>
                <c:pt idx="10" formatCode="0.00">
                  <c:v>60.975609756097562</c:v>
                </c:pt>
                <c:pt idx="11" formatCode="0.00">
                  <c:v>41.17647058823529</c:v>
                </c:pt>
                <c:pt idx="12" formatCode="0.00">
                  <c:v>63.815789473684212</c:v>
                </c:pt>
                <c:pt idx="13" formatCode="0.00">
                  <c:v>36.619718309859159</c:v>
                </c:pt>
                <c:pt idx="14" formatCode="0.00">
                  <c:v>29.411764705882351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8F0-45FB-9652-292B18607CB5}"/>
            </c:ext>
          </c:extLst>
        </c:ser>
        <c:ser>
          <c:idx val="4"/>
          <c:order val="4"/>
          <c:tx>
            <c:strRef>
              <c:f>MAY181217_28!$L$4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MAY181217_28!$AH$7:$AH$33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27.777777777777779</c:v>
                </c:pt>
                <c:pt idx="9" formatCode="0.00">
                  <c:v>18.18181818181818</c:v>
                </c:pt>
                <c:pt idx="10" formatCode="0.00">
                  <c:v>16.260162601626014</c:v>
                </c:pt>
                <c:pt idx="11" formatCode="0.00">
                  <c:v>40.336134453781504</c:v>
                </c:pt>
                <c:pt idx="12" formatCode="0.00">
                  <c:v>24.342105263157897</c:v>
                </c:pt>
                <c:pt idx="13" formatCode="0.00">
                  <c:v>25.352112676056333</c:v>
                </c:pt>
                <c:pt idx="14" formatCode="0.00">
                  <c:v>19.117647058823529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8F0-45FB-9652-292B18607CB5}"/>
            </c:ext>
          </c:extLst>
        </c:ser>
        <c:ser>
          <c:idx val="6"/>
          <c:order val="5"/>
          <c:tx>
            <c:strRef>
              <c:f>MAY181217_28!$N$4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MAY181217_28!$AJ$7:$AJ$33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8F0-45FB-9652-292B18607CB5}"/>
            </c:ext>
          </c:extLst>
        </c:ser>
        <c:ser>
          <c:idx val="7"/>
          <c:order val="6"/>
          <c:tx>
            <c:strRef>
              <c:f>MAY181217_28!$O$4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MAY181217_28!$AK$7:$AK$33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5.882352941176471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8F0-45FB-9652-292B18607C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MAY181217_28!$H$4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MAY181217_28!$AD$15:$AD$21</c:f>
              <c:numCache>
                <c:formatCode>0.00</c:formatCode>
                <c:ptCount val="7"/>
                <c:pt idx="0">
                  <c:v>13.888888888888889</c:v>
                </c:pt>
                <c:pt idx="1">
                  <c:v>25.974025974025974</c:v>
                </c:pt>
                <c:pt idx="2">
                  <c:v>9.7560975609756078</c:v>
                </c:pt>
                <c:pt idx="3">
                  <c:v>9.2436974789915958</c:v>
                </c:pt>
                <c:pt idx="4">
                  <c:v>3.9473684210526319</c:v>
                </c:pt>
                <c:pt idx="5">
                  <c:v>33.802816901408448</c:v>
                </c:pt>
                <c:pt idx="6">
                  <c:v>33.823529411764703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28-424D-B3BF-65540D62FABB}"/>
            </c:ext>
          </c:extLst>
        </c:ser>
        <c:ser>
          <c:idx val="1"/>
          <c:order val="1"/>
          <c:tx>
            <c:strRef>
              <c:f>MAY181217_28!$I$4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13.008130081300813</c:v>
                </c:pt>
                <c:pt idx="3">
                  <c:v>9.2436974789915958</c:v>
                </c:pt>
                <c:pt idx="4">
                  <c:v>7.8947368421052637</c:v>
                </c:pt>
                <c:pt idx="5">
                  <c:v>4.225352112676056</c:v>
                </c:pt>
                <c:pt idx="6">
                  <c:v>11.764705882352942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28-424D-B3BF-65540D62FABB}"/>
            </c:ext>
          </c:extLst>
        </c:ser>
        <c:ser>
          <c:idx val="2"/>
          <c:order val="2"/>
          <c:tx>
            <c:strRef>
              <c:f>MAY181217_28!$J$4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28-424D-B3BF-65540D62FABB}"/>
            </c:ext>
          </c:extLst>
        </c:ser>
        <c:ser>
          <c:idx val="3"/>
          <c:order val="3"/>
          <c:tx>
            <c:strRef>
              <c:f>MAY181217_28!$K$4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MAY181217_28!$AG$15:$AG$21</c:f>
              <c:numCache>
                <c:formatCode>0.00</c:formatCode>
                <c:ptCount val="7"/>
                <c:pt idx="0">
                  <c:v>58.333333333333336</c:v>
                </c:pt>
                <c:pt idx="1">
                  <c:v>55.844155844155843</c:v>
                </c:pt>
                <c:pt idx="2">
                  <c:v>60.975609756097562</c:v>
                </c:pt>
                <c:pt idx="3">
                  <c:v>41.17647058823529</c:v>
                </c:pt>
                <c:pt idx="4">
                  <c:v>63.815789473684212</c:v>
                </c:pt>
                <c:pt idx="5">
                  <c:v>36.619718309859159</c:v>
                </c:pt>
                <c:pt idx="6">
                  <c:v>29.411764705882351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828-424D-B3BF-65540D62FABB}"/>
            </c:ext>
          </c:extLst>
        </c:ser>
        <c:ser>
          <c:idx val="4"/>
          <c:order val="4"/>
          <c:tx>
            <c:strRef>
              <c:f>MAY181217_28!$L$4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MAY181217_28!$AH$15:$AH$21</c:f>
              <c:numCache>
                <c:formatCode>0.00</c:formatCode>
                <c:ptCount val="7"/>
                <c:pt idx="0">
                  <c:v>27.777777777777779</c:v>
                </c:pt>
                <c:pt idx="1">
                  <c:v>18.18181818181818</c:v>
                </c:pt>
                <c:pt idx="2">
                  <c:v>16.260162601626014</c:v>
                </c:pt>
                <c:pt idx="3">
                  <c:v>40.336134453781504</c:v>
                </c:pt>
                <c:pt idx="4">
                  <c:v>24.342105263157897</c:v>
                </c:pt>
                <c:pt idx="5">
                  <c:v>25.352112676056333</c:v>
                </c:pt>
                <c:pt idx="6">
                  <c:v>19.117647058823529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828-424D-B3BF-65540D62FABB}"/>
            </c:ext>
          </c:extLst>
        </c:ser>
        <c:ser>
          <c:idx val="6"/>
          <c:order val="5"/>
          <c:tx>
            <c:strRef>
              <c:f>MAY181217_28!$N$4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828-424D-B3BF-65540D62FABB}"/>
            </c:ext>
          </c:extLst>
        </c:ser>
        <c:ser>
          <c:idx val="7"/>
          <c:order val="6"/>
          <c:tx>
            <c:strRef>
              <c:f>MAY181217_28!$O$4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5.882352941176471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828-424D-B3BF-65540D62F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'MAY181217_28 aggr'!$D$2</c:f>
              <c:strCache>
                <c:ptCount val="1"/>
                <c:pt idx="0">
                  <c:v>MAY181217_28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'MAY181217_28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'MAY181217_28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1.6544291431632683</c:v>
                </c:pt>
                <c:pt idx="9">
                  <c:v>1.1990672170926164</c:v>
                </c:pt>
                <c:pt idx="10">
                  <c:v>1.931742980493492</c:v>
                </c:pt>
                <c:pt idx="11">
                  <c:v>1.9695585037657954</c:v>
                </c:pt>
                <c:pt idx="12">
                  <c:v>2.3902562001701697</c:v>
                </c:pt>
                <c:pt idx="13">
                  <c:v>2.3035956260044741</c:v>
                </c:pt>
                <c:pt idx="14">
                  <c:v>2.2248132858538425</c:v>
                </c:pt>
                <c:pt idx="15">
                  <c:v>2.2374184602779437</c:v>
                </c:pt>
                <c:pt idx="16">
                  <c:v>2.4564333658967001</c:v>
                </c:pt>
                <c:pt idx="17">
                  <c:v>2.8834336495131248</c:v>
                </c:pt>
                <c:pt idx="18">
                  <c:v>3.132385844389121</c:v>
                </c:pt>
                <c:pt idx="19">
                  <c:v>4.0178993476822233</c:v>
                </c:pt>
                <c:pt idx="20">
                  <c:v>4.0730469857876654</c:v>
                </c:pt>
                <c:pt idx="21">
                  <c:v>5.3225349005766862</c:v>
                </c:pt>
                <c:pt idx="22">
                  <c:v>6.9391485204676515</c:v>
                </c:pt>
                <c:pt idx="23">
                  <c:v>9.2222607380329613</c:v>
                </c:pt>
                <c:pt idx="24">
                  <c:v>7.3031229319635713</c:v>
                </c:pt>
                <c:pt idx="25">
                  <c:v>25.048057227491881</c:v>
                </c:pt>
                <c:pt idx="26">
                  <c:v>13.454448050924903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34-432B-B2DF-3091529243D9}"/>
            </c:ext>
          </c:extLst>
        </c:ser>
        <c:ser>
          <c:idx val="1"/>
          <c:order val="1"/>
          <c:tx>
            <c:strRef>
              <c:f>'MAY181217_28 aggr'!$R$7:$R$33</c:f>
              <c:strCache>
                <c:ptCount val="27"/>
                <c:pt idx="0">
                  <c:v>0.00</c:v>
                </c:pt>
                <c:pt idx="1">
                  <c:v>0.00</c:v>
                </c:pt>
                <c:pt idx="2">
                  <c:v>0.00</c:v>
                </c:pt>
                <c:pt idx="3">
                  <c:v>0.00</c:v>
                </c:pt>
                <c:pt idx="4">
                  <c:v>0.00</c:v>
                </c:pt>
                <c:pt idx="5">
                  <c:v>0.00</c:v>
                </c:pt>
                <c:pt idx="6">
                  <c:v>0.00</c:v>
                </c:pt>
                <c:pt idx="7">
                  <c:v>0.00</c:v>
                </c:pt>
                <c:pt idx="8">
                  <c:v>0.00</c:v>
                </c:pt>
                <c:pt idx="9">
                  <c:v>0.00</c:v>
                </c:pt>
                <c:pt idx="10">
                  <c:v>0.05</c:v>
                </c:pt>
                <c:pt idx="11">
                  <c:v>0.13</c:v>
                </c:pt>
                <c:pt idx="12">
                  <c:v>0.06</c:v>
                </c:pt>
                <c:pt idx="13">
                  <c:v>0.00</c:v>
                </c:pt>
                <c:pt idx="14">
                  <c:v>0.00</c:v>
                </c:pt>
                <c:pt idx="15">
                  <c:v>0.00</c:v>
                </c:pt>
                <c:pt idx="16">
                  <c:v>0.00</c:v>
                </c:pt>
                <c:pt idx="17">
                  <c:v>0.00</c:v>
                </c:pt>
                <c:pt idx="18">
                  <c:v>0.00</c:v>
                </c:pt>
                <c:pt idx="19">
                  <c:v>0.00</c:v>
                </c:pt>
                <c:pt idx="20">
                  <c:v>0.00</c:v>
                </c:pt>
                <c:pt idx="21">
                  <c:v>0.00</c:v>
                </c:pt>
                <c:pt idx="22">
                  <c:v>0.00</c:v>
                </c:pt>
                <c:pt idx="23">
                  <c:v>0.00</c:v>
                </c:pt>
                <c:pt idx="24">
                  <c:v>0.00</c:v>
                </c:pt>
                <c:pt idx="25">
                  <c:v>0.00</c:v>
                </c:pt>
                <c:pt idx="26">
                  <c:v>0.00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'MAY181217_28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4.7269404090379094E-2</c:v>
                </c:pt>
                <c:pt idx="11">
                  <c:v>0.12605174424101093</c:v>
                </c:pt>
                <c:pt idx="12">
                  <c:v>6.3025872120505463E-2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34-432B-B2DF-3091529243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'MAY181217_28 aggr'!$D$2</c:f>
              <c:strCache>
                <c:ptCount val="1"/>
                <c:pt idx="0">
                  <c:v>MAY181217_28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'MAY181217_28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'MAY181217_28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1.6544291431632683</c:v>
                </c:pt>
                <c:pt idx="9" formatCode="0.00">
                  <c:v>2.8534963602558845</c:v>
                </c:pt>
                <c:pt idx="10" formatCode="0.00">
                  <c:v>4.7852393407493761</c:v>
                </c:pt>
                <c:pt idx="11" formatCode="0.00">
                  <c:v>6.7547978445151715</c:v>
                </c:pt>
                <c:pt idx="12" formatCode="0.00">
                  <c:v>9.1450540446853417</c:v>
                </c:pt>
                <c:pt idx="13" formatCode="0.00">
                  <c:v>11.448649670689816</c:v>
                </c:pt>
                <c:pt idx="14" formatCode="0.00">
                  <c:v>13.673462956543659</c:v>
                </c:pt>
                <c:pt idx="15" formatCode="0.00">
                  <c:v>15.910881416821603</c:v>
                </c:pt>
                <c:pt idx="16" formatCode="0.00">
                  <c:v>18.367314782718303</c:v>
                </c:pt>
                <c:pt idx="17" formatCode="0.00">
                  <c:v>21.250748432231429</c:v>
                </c:pt>
                <c:pt idx="18" formatCode="0.00">
                  <c:v>24.383134276620549</c:v>
                </c:pt>
                <c:pt idx="19" formatCode="0.00">
                  <c:v>28.401033624302773</c:v>
                </c:pt>
                <c:pt idx="20" formatCode="0.00">
                  <c:v>32.474080610090439</c:v>
                </c:pt>
                <c:pt idx="21" formatCode="0.00">
                  <c:v>37.796615510667124</c:v>
                </c:pt>
                <c:pt idx="22" formatCode="0.00">
                  <c:v>44.735764031134778</c:v>
                </c:pt>
                <c:pt idx="23" formatCode="0.00">
                  <c:v>53.958024769167736</c:v>
                </c:pt>
                <c:pt idx="24" formatCode="0.00">
                  <c:v>61.261147701131307</c:v>
                </c:pt>
                <c:pt idx="25" formatCode="0.00">
                  <c:v>86.309204928623188</c:v>
                </c:pt>
                <c:pt idx="26" formatCode="0.00">
                  <c:v>99.763652979548084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65-4A9E-9112-926D53195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'MAY181217_28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'MAY181217_28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'MAY181217_28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</c:v>
                </c:pt>
                <c:pt idx="9">
                  <c:v>2</c:v>
                </c:pt>
                <c:pt idx="10">
                  <c:v>1.2</c:v>
                </c:pt>
                <c:pt idx="11">
                  <c:v>1.1000000000000001</c:v>
                </c:pt>
                <c:pt idx="12">
                  <c:v>0.6</c:v>
                </c:pt>
                <c:pt idx="13">
                  <c:v>4.9419718309859153</c:v>
                </c:pt>
                <c:pt idx="14">
                  <c:v>4.775882352941176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1F-4DDE-8C98-D022EEA6463B}"/>
            </c:ext>
          </c:extLst>
        </c:ser>
        <c:ser>
          <c:idx val="1"/>
          <c:order val="1"/>
          <c:tx>
            <c:strRef>
              <c:f>'MAY181217_28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1.6</c:v>
                </c:pt>
                <c:pt idx="11">
                  <c:v>1.1000000000000001</c:v>
                </c:pt>
                <c:pt idx="12">
                  <c:v>1.2</c:v>
                </c:pt>
                <c:pt idx="13">
                  <c:v>0.61774647887323941</c:v>
                </c:pt>
                <c:pt idx="14">
                  <c:v>1.6611764705882353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1F-4DDE-8C98-D022EEA6463B}"/>
            </c:ext>
          </c:extLst>
        </c:ser>
        <c:ser>
          <c:idx val="2"/>
          <c:order val="2"/>
          <c:tx>
            <c:strRef>
              <c:f>'MAY181217_28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1F-4DDE-8C98-D022EEA6463B}"/>
            </c:ext>
          </c:extLst>
        </c:ser>
        <c:ser>
          <c:idx val="3"/>
          <c:order val="3"/>
          <c:tx>
            <c:strRef>
              <c:f>'MAY181217_28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6.3</c:v>
                </c:pt>
                <c:pt idx="9">
                  <c:v>4.3</c:v>
                </c:pt>
                <c:pt idx="10">
                  <c:v>7.5</c:v>
                </c:pt>
                <c:pt idx="11">
                  <c:v>4.9000000000000004</c:v>
                </c:pt>
                <c:pt idx="12">
                  <c:v>9.6999999999999993</c:v>
                </c:pt>
                <c:pt idx="13">
                  <c:v>5.3538028169014087</c:v>
                </c:pt>
                <c:pt idx="14">
                  <c:v>4.1529411764705877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F1F-4DDE-8C98-D022EEA6463B}"/>
            </c:ext>
          </c:extLst>
        </c:ser>
        <c:ser>
          <c:idx val="4"/>
          <c:order val="4"/>
          <c:tx>
            <c:strRef>
              <c:f>'MAY181217_28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1.4</c:v>
                </c:pt>
                <c:pt idx="10">
                  <c:v>2</c:v>
                </c:pt>
                <c:pt idx="11">
                  <c:v>4.8</c:v>
                </c:pt>
                <c:pt idx="12">
                  <c:v>3.7</c:v>
                </c:pt>
                <c:pt idx="13">
                  <c:v>3.7064788732394365</c:v>
                </c:pt>
                <c:pt idx="14">
                  <c:v>2.6994117647058822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F1F-4DDE-8C98-D022EEA6463B}"/>
            </c:ext>
          </c:extLst>
        </c:ser>
        <c:ser>
          <c:idx val="6"/>
          <c:order val="5"/>
          <c:tx>
            <c:strRef>
              <c:f>'MAY181217_28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F1F-4DDE-8C98-D022EEA6463B}"/>
            </c:ext>
          </c:extLst>
        </c:ser>
        <c:ser>
          <c:idx val="7"/>
          <c:order val="6"/>
          <c:tx>
            <c:strRef>
              <c:f>'MAY181217_28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0.83058823529411763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F1F-4DDE-8C98-D022EEA6463B}"/>
            </c:ext>
          </c:extLst>
        </c:ser>
        <c:ser>
          <c:idx val="5"/>
          <c:order val="7"/>
          <c:tx>
            <c:strRef>
              <c:f>'MAY181217_28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0.3</c:v>
                </c:pt>
                <c:pt idx="11">
                  <c:v>0.8</c:v>
                </c:pt>
                <c:pt idx="12">
                  <c:v>0.4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F1F-4DDE-8C98-D022EEA646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'MAY181217_28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'MAY181217_28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'MAY181217_28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13.888888888888888</c:v>
                </c:pt>
                <c:pt idx="9" formatCode="0.00">
                  <c:v>25.974025974025977</c:v>
                </c:pt>
                <c:pt idx="10" formatCode="0.00">
                  <c:v>9.5238095238095219</c:v>
                </c:pt>
                <c:pt idx="11" formatCode="0.00">
                  <c:v>8.6614173228346463</c:v>
                </c:pt>
                <c:pt idx="12" formatCode="0.00">
                  <c:v>3.8461538461538463</c:v>
                </c:pt>
                <c:pt idx="13" formatCode="0.00">
                  <c:v>33.802816901408448</c:v>
                </c:pt>
                <c:pt idx="14" formatCode="0.00">
                  <c:v>33.823529411764703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EB-4E33-9D26-B751546BA761}"/>
            </c:ext>
          </c:extLst>
        </c:ser>
        <c:ser>
          <c:idx val="1"/>
          <c:order val="1"/>
          <c:tx>
            <c:strRef>
              <c:f>'MAY181217_28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12.698412698412698</c:v>
                </c:pt>
                <c:pt idx="11" formatCode="0.00">
                  <c:v>8.6614173228346463</c:v>
                </c:pt>
                <c:pt idx="12" formatCode="0.00">
                  <c:v>7.6923076923076925</c:v>
                </c:pt>
                <c:pt idx="13" formatCode="0.00">
                  <c:v>4.225352112676056</c:v>
                </c:pt>
                <c:pt idx="14" formatCode="0.00">
                  <c:v>11.764705882352942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0EB-4E33-9D26-B751546BA761}"/>
            </c:ext>
          </c:extLst>
        </c:ser>
        <c:ser>
          <c:idx val="2"/>
          <c:order val="2"/>
          <c:tx>
            <c:strRef>
              <c:f>'MAY181217_28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0EB-4E33-9D26-B751546BA761}"/>
            </c:ext>
          </c:extLst>
        </c:ser>
        <c:ser>
          <c:idx val="3"/>
          <c:order val="3"/>
          <c:tx>
            <c:strRef>
              <c:f>'MAY181217_28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58.333333333333329</c:v>
                </c:pt>
                <c:pt idx="9" formatCode="0.00">
                  <c:v>55.84415584415585</c:v>
                </c:pt>
                <c:pt idx="10" formatCode="0.00">
                  <c:v>59.523809523809518</c:v>
                </c:pt>
                <c:pt idx="11" formatCode="0.00">
                  <c:v>38.582677165354333</c:v>
                </c:pt>
                <c:pt idx="12" formatCode="0.00">
                  <c:v>62.179487179487175</c:v>
                </c:pt>
                <c:pt idx="13" formatCode="0.00">
                  <c:v>36.619718309859159</c:v>
                </c:pt>
                <c:pt idx="14" formatCode="0.00">
                  <c:v>29.411764705882351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0EB-4E33-9D26-B751546BA761}"/>
            </c:ext>
          </c:extLst>
        </c:ser>
        <c:ser>
          <c:idx val="4"/>
          <c:order val="4"/>
          <c:tx>
            <c:strRef>
              <c:f>'MAY181217_28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27.777777777777775</c:v>
                </c:pt>
                <c:pt idx="9" formatCode="0.00">
                  <c:v>18.181818181818183</c:v>
                </c:pt>
                <c:pt idx="10" formatCode="0.00">
                  <c:v>15.873015873015872</c:v>
                </c:pt>
                <c:pt idx="11" formatCode="0.00">
                  <c:v>37.795275590551178</c:v>
                </c:pt>
                <c:pt idx="12" formatCode="0.00">
                  <c:v>23.717948717948719</c:v>
                </c:pt>
                <c:pt idx="13" formatCode="0.00">
                  <c:v>25.352112676056333</c:v>
                </c:pt>
                <c:pt idx="14" formatCode="0.00">
                  <c:v>19.117647058823529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0EB-4E33-9D26-B751546BA761}"/>
            </c:ext>
          </c:extLst>
        </c:ser>
        <c:ser>
          <c:idx val="6"/>
          <c:order val="5"/>
          <c:tx>
            <c:strRef>
              <c:f>'MAY181217_28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0EB-4E33-9D26-B751546BA761}"/>
            </c:ext>
          </c:extLst>
        </c:ser>
        <c:ser>
          <c:idx val="7"/>
          <c:order val="6"/>
          <c:tx>
            <c:strRef>
              <c:f>'MAY181217_28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5.882352941176471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0EB-4E33-9D26-B751546BA761}"/>
            </c:ext>
          </c:extLst>
        </c:ser>
        <c:ser>
          <c:idx val="5"/>
          <c:order val="7"/>
          <c:tx>
            <c:strRef>
              <c:f>'MAY181217_28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'MAY181217_28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2.3809523809523805</c:v>
                </c:pt>
                <c:pt idx="11" formatCode="0.00">
                  <c:v>6.2992125984251963</c:v>
                </c:pt>
                <c:pt idx="12" formatCode="0.00">
                  <c:v>2.5641025641025643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0EB-4E33-9D26-B751546BA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'MAY181217_28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'MAY181217_28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'MAY181217_28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13.888888888888889</c:v>
                </c:pt>
                <c:pt idx="9" formatCode="0.00">
                  <c:v>25.974025974025974</c:v>
                </c:pt>
                <c:pt idx="10" formatCode="0.00">
                  <c:v>9.7560975609756078</c:v>
                </c:pt>
                <c:pt idx="11" formatCode="0.00">
                  <c:v>9.2436974789915958</c:v>
                </c:pt>
                <c:pt idx="12" formatCode="0.00">
                  <c:v>3.9473684210526319</c:v>
                </c:pt>
                <c:pt idx="13" formatCode="0.00">
                  <c:v>33.802816901408448</c:v>
                </c:pt>
                <c:pt idx="14" formatCode="0.00">
                  <c:v>33.823529411764703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8-441C-B1B1-D6E1D67CCCCE}"/>
            </c:ext>
          </c:extLst>
        </c:ser>
        <c:ser>
          <c:idx val="1"/>
          <c:order val="1"/>
          <c:tx>
            <c:strRef>
              <c:f>'MAY181217_28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'MAY181217_28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13.008130081300813</c:v>
                </c:pt>
                <c:pt idx="11" formatCode="0.00">
                  <c:v>9.2436974789915958</c:v>
                </c:pt>
                <c:pt idx="12" formatCode="0.00">
                  <c:v>7.8947368421052637</c:v>
                </c:pt>
                <c:pt idx="13" formatCode="0.00">
                  <c:v>4.225352112676056</c:v>
                </c:pt>
                <c:pt idx="14" formatCode="0.00">
                  <c:v>11.764705882352942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B8-441C-B1B1-D6E1D67CCCCE}"/>
            </c:ext>
          </c:extLst>
        </c:ser>
        <c:ser>
          <c:idx val="2"/>
          <c:order val="2"/>
          <c:tx>
            <c:strRef>
              <c:f>'MAY181217_28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'MAY181217_28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B8-441C-B1B1-D6E1D67CCCCE}"/>
            </c:ext>
          </c:extLst>
        </c:ser>
        <c:ser>
          <c:idx val="3"/>
          <c:order val="3"/>
          <c:tx>
            <c:strRef>
              <c:f>'MAY181217_28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'MAY181217_28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58.333333333333336</c:v>
                </c:pt>
                <c:pt idx="9" formatCode="0.00">
                  <c:v>55.844155844155843</c:v>
                </c:pt>
                <c:pt idx="10" formatCode="0.00">
                  <c:v>60.975609756097562</c:v>
                </c:pt>
                <c:pt idx="11" formatCode="0.00">
                  <c:v>41.17647058823529</c:v>
                </c:pt>
                <c:pt idx="12" formatCode="0.00">
                  <c:v>63.815789473684212</c:v>
                </c:pt>
                <c:pt idx="13" formatCode="0.00">
                  <c:v>36.619718309859159</c:v>
                </c:pt>
                <c:pt idx="14" formatCode="0.00">
                  <c:v>29.411764705882351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B8-441C-B1B1-D6E1D67CCCCE}"/>
            </c:ext>
          </c:extLst>
        </c:ser>
        <c:ser>
          <c:idx val="4"/>
          <c:order val="4"/>
          <c:tx>
            <c:strRef>
              <c:f>'MAY181217_28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'MAY181217_28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27.777777777777779</c:v>
                </c:pt>
                <c:pt idx="9" formatCode="0.00">
                  <c:v>18.18181818181818</c:v>
                </c:pt>
                <c:pt idx="10" formatCode="0.00">
                  <c:v>16.260162601626014</c:v>
                </c:pt>
                <c:pt idx="11" formatCode="0.00">
                  <c:v>40.336134453781504</c:v>
                </c:pt>
                <c:pt idx="12" formatCode="0.00">
                  <c:v>24.342105263157897</c:v>
                </c:pt>
                <c:pt idx="13" formatCode="0.00">
                  <c:v>25.352112676056333</c:v>
                </c:pt>
                <c:pt idx="14" formatCode="0.00">
                  <c:v>19.117647058823529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B8-441C-B1B1-D6E1D67CCCCE}"/>
            </c:ext>
          </c:extLst>
        </c:ser>
        <c:ser>
          <c:idx val="6"/>
          <c:order val="5"/>
          <c:tx>
            <c:strRef>
              <c:f>'MAY181217_28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'MAY181217_28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DB8-441C-B1B1-D6E1D67CCCCE}"/>
            </c:ext>
          </c:extLst>
        </c:ser>
        <c:ser>
          <c:idx val="7"/>
          <c:order val="6"/>
          <c:tx>
            <c:strRef>
              <c:f>'MAY181217_28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'MAY181217_28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5.882352941176471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B8-441C-B1B1-D6E1D67CCC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'MAY181217_28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'MAY181217_28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'MAY181217_28 aggr'!$AF$15:$AF$21</c:f>
              <c:numCache>
                <c:formatCode>0.00</c:formatCode>
                <c:ptCount val="7"/>
                <c:pt idx="0">
                  <c:v>13.888888888888889</c:v>
                </c:pt>
                <c:pt idx="1">
                  <c:v>25.974025974025974</c:v>
                </c:pt>
                <c:pt idx="2">
                  <c:v>9.7560975609756078</c:v>
                </c:pt>
                <c:pt idx="3">
                  <c:v>9.2436974789915958</c:v>
                </c:pt>
                <c:pt idx="4">
                  <c:v>3.9473684210526319</c:v>
                </c:pt>
                <c:pt idx="5">
                  <c:v>33.802816901408448</c:v>
                </c:pt>
                <c:pt idx="6">
                  <c:v>33.823529411764703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E8-463B-B32E-7A42F69FADD7}"/>
            </c:ext>
          </c:extLst>
        </c:ser>
        <c:ser>
          <c:idx val="1"/>
          <c:order val="1"/>
          <c:tx>
            <c:strRef>
              <c:f>'MAY181217_28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'MAY181217_28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'MAY181217_28 aggr'!$AG$15:$AG$21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13.008130081300813</c:v>
                </c:pt>
                <c:pt idx="3">
                  <c:v>9.2436974789915958</c:v>
                </c:pt>
                <c:pt idx="4">
                  <c:v>7.8947368421052637</c:v>
                </c:pt>
                <c:pt idx="5">
                  <c:v>4.225352112676056</c:v>
                </c:pt>
                <c:pt idx="6">
                  <c:v>11.764705882352942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E8-463B-B32E-7A42F69FADD7}"/>
            </c:ext>
          </c:extLst>
        </c:ser>
        <c:ser>
          <c:idx val="2"/>
          <c:order val="2"/>
          <c:tx>
            <c:strRef>
              <c:f>'MAY181217_28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'MAY181217_28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'MAY181217_28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E8-463B-B32E-7A42F69FADD7}"/>
            </c:ext>
          </c:extLst>
        </c:ser>
        <c:ser>
          <c:idx val="3"/>
          <c:order val="3"/>
          <c:tx>
            <c:strRef>
              <c:f>'MAY181217_28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'MAY181217_28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'MAY181217_28 aggr'!$AI$15:$AI$21</c:f>
              <c:numCache>
                <c:formatCode>0.00</c:formatCode>
                <c:ptCount val="7"/>
                <c:pt idx="0">
                  <c:v>58.333333333333336</c:v>
                </c:pt>
                <c:pt idx="1">
                  <c:v>55.844155844155843</c:v>
                </c:pt>
                <c:pt idx="2">
                  <c:v>60.975609756097562</c:v>
                </c:pt>
                <c:pt idx="3">
                  <c:v>41.17647058823529</c:v>
                </c:pt>
                <c:pt idx="4">
                  <c:v>63.815789473684212</c:v>
                </c:pt>
                <c:pt idx="5">
                  <c:v>36.619718309859159</c:v>
                </c:pt>
                <c:pt idx="6">
                  <c:v>29.411764705882351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DE8-463B-B32E-7A42F69FADD7}"/>
            </c:ext>
          </c:extLst>
        </c:ser>
        <c:ser>
          <c:idx val="4"/>
          <c:order val="4"/>
          <c:tx>
            <c:strRef>
              <c:f>'MAY181217_28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'MAY181217_28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'MAY181217_28 aggr'!$AJ$15:$AJ$21</c:f>
              <c:numCache>
                <c:formatCode>0.00</c:formatCode>
                <c:ptCount val="7"/>
                <c:pt idx="0">
                  <c:v>27.777777777777779</c:v>
                </c:pt>
                <c:pt idx="1">
                  <c:v>18.18181818181818</c:v>
                </c:pt>
                <c:pt idx="2">
                  <c:v>16.260162601626014</c:v>
                </c:pt>
                <c:pt idx="3">
                  <c:v>40.336134453781504</c:v>
                </c:pt>
                <c:pt idx="4">
                  <c:v>24.342105263157897</c:v>
                </c:pt>
                <c:pt idx="5">
                  <c:v>25.352112676056333</c:v>
                </c:pt>
                <c:pt idx="6">
                  <c:v>19.117647058823529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E8-463B-B32E-7A42F69FADD7}"/>
            </c:ext>
          </c:extLst>
        </c:ser>
        <c:ser>
          <c:idx val="6"/>
          <c:order val="5"/>
          <c:tx>
            <c:strRef>
              <c:f>'MAY181217_28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'MAY181217_28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'MAY181217_28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E8-463B-B32E-7A42F69FADD7}"/>
            </c:ext>
          </c:extLst>
        </c:ser>
        <c:ser>
          <c:idx val="7"/>
          <c:order val="6"/>
          <c:tx>
            <c:strRef>
              <c:f>'MAY181217_28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'MAY181217_28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'MAY181217_28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5.882352941176471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E8-463B-B32E-7A42F69FA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MAY181217_28_no_aggr!$D$2</c:f>
              <c:strCache>
                <c:ptCount val="1"/>
                <c:pt idx="0">
                  <c:v>MAY181217_28_no_aggr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1.6583486006696568</c:v>
                </c:pt>
                <c:pt idx="9">
                  <c:v>1.20190789058058</c:v>
                </c:pt>
                <c:pt idx="10">
                  <c:v>1.936319413734285</c:v>
                </c:pt>
                <c:pt idx="11">
                  <c:v>1.9742245246067343</c:v>
                </c:pt>
                <c:pt idx="12">
                  <c:v>2.3959188830627327</c:v>
                </c:pt>
                <c:pt idx="13">
                  <c:v>2.3090530039800363</c:v>
                </c:pt>
                <c:pt idx="14">
                  <c:v>2.2300840229957668</c:v>
                </c:pt>
                <c:pt idx="15">
                  <c:v>2.24271905995325</c:v>
                </c:pt>
                <c:pt idx="16">
                  <c:v>2.462252827089519</c:v>
                </c:pt>
                <c:pt idx="17">
                  <c:v>2.8902647040242591</c:v>
                </c:pt>
                <c:pt idx="18">
                  <c:v>3.13980668393455</c:v>
                </c:pt>
                <c:pt idx="19">
                  <c:v>4.0274180301977385</c:v>
                </c:pt>
                <c:pt idx="20">
                  <c:v>4.082696316886727</c:v>
                </c:pt>
                <c:pt idx="21">
                  <c:v>5.3351443552972384</c:v>
                </c:pt>
                <c:pt idx="22">
                  <c:v>6.9555878450944464</c:v>
                </c:pt>
                <c:pt idx="23">
                  <c:v>9.2441089140185735</c:v>
                </c:pt>
                <c:pt idx="24">
                  <c:v>7.3204245372417711</c:v>
                </c:pt>
                <c:pt idx="25">
                  <c:v>25.107397814138604</c:v>
                </c:pt>
                <c:pt idx="26">
                  <c:v>13.486322572493522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5-4360-844B-C4C490240D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MAY181217_28_no_aggr!$D$2</c:f>
              <c:strCache>
                <c:ptCount val="1"/>
                <c:pt idx="0">
                  <c:v>MAY181217_28_no_aggr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1.6583486006696568</c:v>
                </c:pt>
                <c:pt idx="9" formatCode="0.00">
                  <c:v>2.8602564912502366</c:v>
                </c:pt>
                <c:pt idx="10" formatCode="0.00">
                  <c:v>4.7965759049845218</c:v>
                </c:pt>
                <c:pt idx="11" formatCode="0.00">
                  <c:v>6.7708004295912563</c:v>
                </c:pt>
                <c:pt idx="12" formatCode="0.00">
                  <c:v>9.1667193126539885</c:v>
                </c:pt>
                <c:pt idx="13" formatCode="0.00">
                  <c:v>11.475772316634025</c:v>
                </c:pt>
                <c:pt idx="14" formatCode="0.00">
                  <c:v>13.705856339629792</c:v>
                </c:pt>
                <c:pt idx="15" formatCode="0.00">
                  <c:v>15.948575399583042</c:v>
                </c:pt>
                <c:pt idx="16" formatCode="0.00">
                  <c:v>18.41082822667256</c:v>
                </c:pt>
                <c:pt idx="17" formatCode="0.00">
                  <c:v>21.301092930696818</c:v>
                </c:pt>
                <c:pt idx="18" formatCode="0.00">
                  <c:v>24.44089961463137</c:v>
                </c:pt>
                <c:pt idx="19" formatCode="0.00">
                  <c:v>28.468317644829106</c:v>
                </c:pt>
                <c:pt idx="20" formatCode="0.00">
                  <c:v>32.551013961715832</c:v>
                </c:pt>
                <c:pt idx="21" formatCode="0.00">
                  <c:v>37.88615831701307</c:v>
                </c:pt>
                <c:pt idx="22" formatCode="0.00">
                  <c:v>44.841746162107519</c:v>
                </c:pt>
                <c:pt idx="23" formatCode="0.00">
                  <c:v>54.085855076126094</c:v>
                </c:pt>
                <c:pt idx="24" formatCode="0.00">
                  <c:v>61.406279613367865</c:v>
                </c:pt>
                <c:pt idx="25" formatCode="0.00">
                  <c:v>86.513677427506465</c:v>
                </c:pt>
                <c:pt idx="26" formatCode="0.00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33-4213-8FF8-A50061ADA4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MAY181217_28_no_aggr!$H$4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</c:v>
                </c:pt>
                <c:pt idx="9">
                  <c:v>2</c:v>
                </c:pt>
                <c:pt idx="10">
                  <c:v>1.2</c:v>
                </c:pt>
                <c:pt idx="11">
                  <c:v>1.1000000000000001</c:v>
                </c:pt>
                <c:pt idx="12">
                  <c:v>0.6</c:v>
                </c:pt>
                <c:pt idx="13">
                  <c:v>4.9419718309859153</c:v>
                </c:pt>
                <c:pt idx="14">
                  <c:v>4.775882352941176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61-4A29-B74D-8A698C6A9CBF}"/>
            </c:ext>
          </c:extLst>
        </c:ser>
        <c:ser>
          <c:idx val="1"/>
          <c:order val="1"/>
          <c:tx>
            <c:strRef>
              <c:f>MAY181217_28_no_aggr!$I$4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1.6</c:v>
                </c:pt>
                <c:pt idx="11">
                  <c:v>1.1000000000000001</c:v>
                </c:pt>
                <c:pt idx="12">
                  <c:v>1.2</c:v>
                </c:pt>
                <c:pt idx="13">
                  <c:v>0.61774647887323941</c:v>
                </c:pt>
                <c:pt idx="14">
                  <c:v>1.6611764705882353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61-4A29-B74D-8A698C6A9CBF}"/>
            </c:ext>
          </c:extLst>
        </c:ser>
        <c:ser>
          <c:idx val="2"/>
          <c:order val="2"/>
          <c:tx>
            <c:strRef>
              <c:f>MAY181217_28_no_aggr!$J$4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61-4A29-B74D-8A698C6A9CBF}"/>
            </c:ext>
          </c:extLst>
        </c:ser>
        <c:ser>
          <c:idx val="3"/>
          <c:order val="3"/>
          <c:tx>
            <c:strRef>
              <c:f>MAY181217_28_no_aggr!$K$4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6.3</c:v>
                </c:pt>
                <c:pt idx="9">
                  <c:v>4.3</c:v>
                </c:pt>
                <c:pt idx="10">
                  <c:v>7.5</c:v>
                </c:pt>
                <c:pt idx="11">
                  <c:v>4.9000000000000004</c:v>
                </c:pt>
                <c:pt idx="12">
                  <c:v>9.6999999999999993</c:v>
                </c:pt>
                <c:pt idx="13">
                  <c:v>5.3538028169014087</c:v>
                </c:pt>
                <c:pt idx="14">
                  <c:v>4.1529411764705877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61-4A29-B74D-8A698C6A9CBF}"/>
            </c:ext>
          </c:extLst>
        </c:ser>
        <c:ser>
          <c:idx val="4"/>
          <c:order val="4"/>
          <c:tx>
            <c:strRef>
              <c:f>MAY181217_28_no_aggr!$L$4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1.4</c:v>
                </c:pt>
                <c:pt idx="10">
                  <c:v>2</c:v>
                </c:pt>
                <c:pt idx="11">
                  <c:v>4.8</c:v>
                </c:pt>
                <c:pt idx="12">
                  <c:v>3.7</c:v>
                </c:pt>
                <c:pt idx="13">
                  <c:v>3.7064788732394365</c:v>
                </c:pt>
                <c:pt idx="14">
                  <c:v>2.6994117647058822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1-4A29-B74D-8A698C6A9CBF}"/>
            </c:ext>
          </c:extLst>
        </c:ser>
        <c:ser>
          <c:idx val="6"/>
          <c:order val="5"/>
          <c:tx>
            <c:strRef>
              <c:f>MAY181217_28_no_aggr!$N$4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1-4A29-B74D-8A698C6A9CBF}"/>
            </c:ext>
          </c:extLst>
        </c:ser>
        <c:ser>
          <c:idx val="7"/>
          <c:order val="6"/>
          <c:tx>
            <c:strRef>
              <c:f>MAY181217_28_no_aggr!$O$4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0.83058823529411763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761-4A29-B74D-8A698C6A9CBF}"/>
            </c:ext>
          </c:extLst>
        </c:ser>
        <c:ser>
          <c:idx val="5"/>
          <c:order val="7"/>
          <c:tx>
            <c:strRef>
              <c:f>MAY181217_28_no_aggr!$M$4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761-4A29-B74D-8A698C6A9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MAY181217_28_no_aggr!$H$4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13.888888888888888</c:v>
                </c:pt>
                <c:pt idx="9" formatCode="0.00">
                  <c:v>25.974025974025977</c:v>
                </c:pt>
                <c:pt idx="10" formatCode="0.00">
                  <c:v>9.7560975609756095</c:v>
                </c:pt>
                <c:pt idx="11" formatCode="0.00">
                  <c:v>9.2436974789915975</c:v>
                </c:pt>
                <c:pt idx="12" formatCode="0.00">
                  <c:v>3.9473684210526319</c:v>
                </c:pt>
                <c:pt idx="13" formatCode="0.00">
                  <c:v>33.802816901408448</c:v>
                </c:pt>
                <c:pt idx="14" formatCode="0.00">
                  <c:v>33.823529411764703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1D-4CD8-A817-53FE36CE0577}"/>
            </c:ext>
          </c:extLst>
        </c:ser>
        <c:ser>
          <c:idx val="1"/>
          <c:order val="1"/>
          <c:tx>
            <c:strRef>
              <c:f>MAY181217_28_no_aggr!$I$4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13.008130081300813</c:v>
                </c:pt>
                <c:pt idx="11" formatCode="0.00">
                  <c:v>9.2436974789915975</c:v>
                </c:pt>
                <c:pt idx="12" formatCode="0.00">
                  <c:v>7.8947368421052637</c:v>
                </c:pt>
                <c:pt idx="13" formatCode="0.00">
                  <c:v>4.225352112676056</c:v>
                </c:pt>
                <c:pt idx="14" formatCode="0.00">
                  <c:v>11.764705882352942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1D-4CD8-A817-53FE36CE0577}"/>
            </c:ext>
          </c:extLst>
        </c:ser>
        <c:ser>
          <c:idx val="2"/>
          <c:order val="2"/>
          <c:tx>
            <c:strRef>
              <c:f>MAY181217_28_no_aggr!$J$4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E1D-4CD8-A817-53FE36CE0577}"/>
            </c:ext>
          </c:extLst>
        </c:ser>
        <c:ser>
          <c:idx val="3"/>
          <c:order val="3"/>
          <c:tx>
            <c:strRef>
              <c:f>MAY181217_28_no_aggr!$K$4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58.333333333333329</c:v>
                </c:pt>
                <c:pt idx="9" formatCode="0.00">
                  <c:v>55.84415584415585</c:v>
                </c:pt>
                <c:pt idx="10" formatCode="0.00">
                  <c:v>60.975609756097555</c:v>
                </c:pt>
                <c:pt idx="11" formatCode="0.00">
                  <c:v>41.176470588235297</c:v>
                </c:pt>
                <c:pt idx="12" formatCode="0.00">
                  <c:v>63.815789473684205</c:v>
                </c:pt>
                <c:pt idx="13" formatCode="0.00">
                  <c:v>36.619718309859159</c:v>
                </c:pt>
                <c:pt idx="14" formatCode="0.00">
                  <c:v>29.411764705882351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E1D-4CD8-A817-53FE36CE0577}"/>
            </c:ext>
          </c:extLst>
        </c:ser>
        <c:ser>
          <c:idx val="4"/>
          <c:order val="4"/>
          <c:tx>
            <c:strRef>
              <c:f>MAY181217_28_no_aggr!$L$4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27.777777777777775</c:v>
                </c:pt>
                <c:pt idx="9" formatCode="0.00">
                  <c:v>18.181818181818183</c:v>
                </c:pt>
                <c:pt idx="10" formatCode="0.00">
                  <c:v>16.260162601626014</c:v>
                </c:pt>
                <c:pt idx="11" formatCode="0.00">
                  <c:v>40.336134453781511</c:v>
                </c:pt>
                <c:pt idx="12" formatCode="0.00">
                  <c:v>24.342105263157897</c:v>
                </c:pt>
                <c:pt idx="13" formatCode="0.00">
                  <c:v>25.352112676056333</c:v>
                </c:pt>
                <c:pt idx="14" formatCode="0.00">
                  <c:v>19.117647058823529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E1D-4CD8-A817-53FE36CE0577}"/>
            </c:ext>
          </c:extLst>
        </c:ser>
        <c:ser>
          <c:idx val="6"/>
          <c:order val="5"/>
          <c:tx>
            <c:strRef>
              <c:f>MAY181217_28_no_aggr!$N$4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E1D-4CD8-A817-53FE36CE0577}"/>
            </c:ext>
          </c:extLst>
        </c:ser>
        <c:ser>
          <c:idx val="7"/>
          <c:order val="6"/>
          <c:tx>
            <c:strRef>
              <c:f>MAY181217_28_no_aggr!$O$4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5.882352941176471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E1D-4CD8-A817-53FE36CE0577}"/>
            </c:ext>
          </c:extLst>
        </c:ser>
        <c:ser>
          <c:idx val="5"/>
          <c:order val="7"/>
          <c:tx>
            <c:strRef>
              <c:f>MAY181217_28_no_aggr!$M$4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MAY181217_28_no_aggr!$Z$7:$Z$33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E1D-4CD8-A817-53FE36CE0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MAY181217_28_no_aggr!$H$4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MAY181217_28_no_aggr!$B$7:$B$33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MAY181217_28_no_aggr!$AF$7:$AF$33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13.888888888888889</c:v>
                </c:pt>
                <c:pt idx="9" formatCode="0.00">
                  <c:v>25.974025974025974</c:v>
                </c:pt>
                <c:pt idx="10" formatCode="0.00">
                  <c:v>9.7560975609756095</c:v>
                </c:pt>
                <c:pt idx="11" formatCode="0.00">
                  <c:v>9.2436974789915975</c:v>
                </c:pt>
                <c:pt idx="12" formatCode="0.00">
                  <c:v>3.9473684210526319</c:v>
                </c:pt>
                <c:pt idx="13" formatCode="0.00">
                  <c:v>33.802816901408448</c:v>
                </c:pt>
                <c:pt idx="14" formatCode="0.00">
                  <c:v>33.823529411764703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64-48C8-B65C-4ACC1922515D}"/>
            </c:ext>
          </c:extLst>
        </c:ser>
        <c:ser>
          <c:idx val="1"/>
          <c:order val="1"/>
          <c:tx>
            <c:strRef>
              <c:f>MAY181217_28_no_aggr!$I$4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MAY181217_28_no_aggr!$AG$7:$AG$33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13.008130081300813</c:v>
                </c:pt>
                <c:pt idx="11" formatCode="0.00">
                  <c:v>9.2436974789915975</c:v>
                </c:pt>
                <c:pt idx="12" formatCode="0.00">
                  <c:v>7.8947368421052637</c:v>
                </c:pt>
                <c:pt idx="13" formatCode="0.00">
                  <c:v>4.225352112676056</c:v>
                </c:pt>
                <c:pt idx="14" formatCode="0.00">
                  <c:v>11.764705882352942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64-48C8-B65C-4ACC1922515D}"/>
            </c:ext>
          </c:extLst>
        </c:ser>
        <c:ser>
          <c:idx val="2"/>
          <c:order val="2"/>
          <c:tx>
            <c:strRef>
              <c:f>MAY181217_28_no_aggr!$J$4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MAY181217_28_no_aggr!$AH$7:$AH$33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64-48C8-B65C-4ACC1922515D}"/>
            </c:ext>
          </c:extLst>
        </c:ser>
        <c:ser>
          <c:idx val="3"/>
          <c:order val="3"/>
          <c:tx>
            <c:strRef>
              <c:f>MAY181217_28_no_aggr!$K$4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MAY181217_28_no_aggr!$AI$7:$AI$33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58.333333333333336</c:v>
                </c:pt>
                <c:pt idx="9" formatCode="0.00">
                  <c:v>55.844155844155843</c:v>
                </c:pt>
                <c:pt idx="10" formatCode="0.00">
                  <c:v>60.975609756097555</c:v>
                </c:pt>
                <c:pt idx="11" formatCode="0.00">
                  <c:v>41.176470588235297</c:v>
                </c:pt>
                <c:pt idx="12" formatCode="0.00">
                  <c:v>63.815789473684205</c:v>
                </c:pt>
                <c:pt idx="13" formatCode="0.00">
                  <c:v>36.619718309859159</c:v>
                </c:pt>
                <c:pt idx="14" formatCode="0.00">
                  <c:v>29.411764705882351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C64-48C8-B65C-4ACC1922515D}"/>
            </c:ext>
          </c:extLst>
        </c:ser>
        <c:ser>
          <c:idx val="4"/>
          <c:order val="4"/>
          <c:tx>
            <c:strRef>
              <c:f>MAY181217_28_no_aggr!$L$4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MAY181217_28_no_aggr!$AJ$7:$AJ$33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27.777777777777779</c:v>
                </c:pt>
                <c:pt idx="9" formatCode="0.00">
                  <c:v>18.18181818181818</c:v>
                </c:pt>
                <c:pt idx="10" formatCode="0.00">
                  <c:v>16.260162601626014</c:v>
                </c:pt>
                <c:pt idx="11" formatCode="0.00">
                  <c:v>40.336134453781511</c:v>
                </c:pt>
                <c:pt idx="12" formatCode="0.00">
                  <c:v>24.342105263157897</c:v>
                </c:pt>
                <c:pt idx="13" formatCode="0.00">
                  <c:v>25.352112676056333</c:v>
                </c:pt>
                <c:pt idx="14" formatCode="0.00">
                  <c:v>19.117647058823529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64-48C8-B65C-4ACC1922515D}"/>
            </c:ext>
          </c:extLst>
        </c:ser>
        <c:ser>
          <c:idx val="6"/>
          <c:order val="5"/>
          <c:tx>
            <c:strRef>
              <c:f>MAY181217_28_no_aggr!$N$4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MAY181217_28_no_aggr!$AL$7:$AL$33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C64-48C8-B65C-4ACC1922515D}"/>
            </c:ext>
          </c:extLst>
        </c:ser>
        <c:ser>
          <c:idx val="7"/>
          <c:order val="6"/>
          <c:tx>
            <c:strRef>
              <c:f>MAY181217_28_no_aggr!$O$4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MAY181217_28_no_aggr!$AM$7:$AM$33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5.882352941176471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C64-48C8-B65C-4ACC192251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MAY181217_28_no_aggr!$H$4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MAY181217_28_no_aggr!$AE$15:$AE$21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MAY181217_28_no_aggr!$AF$15:$AF$21</c:f>
              <c:numCache>
                <c:formatCode>0.00</c:formatCode>
                <c:ptCount val="7"/>
                <c:pt idx="0">
                  <c:v>13.888888888888889</c:v>
                </c:pt>
                <c:pt idx="1">
                  <c:v>25.974025974025974</c:v>
                </c:pt>
                <c:pt idx="2">
                  <c:v>9.7560975609756095</c:v>
                </c:pt>
                <c:pt idx="3">
                  <c:v>9.2436974789915975</c:v>
                </c:pt>
                <c:pt idx="4">
                  <c:v>3.9473684210526319</c:v>
                </c:pt>
                <c:pt idx="5">
                  <c:v>33.802816901408448</c:v>
                </c:pt>
                <c:pt idx="6">
                  <c:v>33.823529411764703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55-41FB-893D-22B06F61D0FD}"/>
            </c:ext>
          </c:extLst>
        </c:ser>
        <c:ser>
          <c:idx val="1"/>
          <c:order val="1"/>
          <c:tx>
            <c:strRef>
              <c:f>MAY181217_28_no_aggr!$I$4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MAY181217_28_no_aggr!$AE$15:$AE$21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13.008130081300813</c:v>
                </c:pt>
                <c:pt idx="3">
                  <c:v>9.2436974789915975</c:v>
                </c:pt>
                <c:pt idx="4">
                  <c:v>7.8947368421052637</c:v>
                </c:pt>
                <c:pt idx="5">
                  <c:v>4.225352112676056</c:v>
                </c:pt>
                <c:pt idx="6">
                  <c:v>11.764705882352942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755-41FB-893D-22B06F61D0FD}"/>
            </c:ext>
          </c:extLst>
        </c:ser>
        <c:ser>
          <c:idx val="2"/>
          <c:order val="2"/>
          <c:tx>
            <c:strRef>
              <c:f>MAY181217_28_no_aggr!$J$4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MAY181217_28_no_aggr!$AE$15:$AE$21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755-41FB-893D-22B06F61D0FD}"/>
            </c:ext>
          </c:extLst>
        </c:ser>
        <c:ser>
          <c:idx val="3"/>
          <c:order val="3"/>
          <c:tx>
            <c:strRef>
              <c:f>MAY181217_28_no_aggr!$K$4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MAY181217_28_no_aggr!$AE$15:$AE$21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MAY181217_28_no_aggr!$AI$15:$AI$21</c:f>
              <c:numCache>
                <c:formatCode>0.00</c:formatCode>
                <c:ptCount val="7"/>
                <c:pt idx="0">
                  <c:v>58.333333333333336</c:v>
                </c:pt>
                <c:pt idx="1">
                  <c:v>55.844155844155843</c:v>
                </c:pt>
                <c:pt idx="2">
                  <c:v>60.975609756097555</c:v>
                </c:pt>
                <c:pt idx="3">
                  <c:v>41.176470588235297</c:v>
                </c:pt>
                <c:pt idx="4">
                  <c:v>63.815789473684205</c:v>
                </c:pt>
                <c:pt idx="5">
                  <c:v>36.619718309859159</c:v>
                </c:pt>
                <c:pt idx="6">
                  <c:v>29.411764705882351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755-41FB-893D-22B06F61D0FD}"/>
            </c:ext>
          </c:extLst>
        </c:ser>
        <c:ser>
          <c:idx val="4"/>
          <c:order val="4"/>
          <c:tx>
            <c:strRef>
              <c:f>MAY181217_28_no_aggr!$L$4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MAY181217_28_no_aggr!$AE$15:$AE$21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MAY181217_28_no_aggr!$AJ$15:$AJ$21</c:f>
              <c:numCache>
                <c:formatCode>0.00</c:formatCode>
                <c:ptCount val="7"/>
                <c:pt idx="0">
                  <c:v>27.777777777777779</c:v>
                </c:pt>
                <c:pt idx="1">
                  <c:v>18.18181818181818</c:v>
                </c:pt>
                <c:pt idx="2">
                  <c:v>16.260162601626014</c:v>
                </c:pt>
                <c:pt idx="3">
                  <c:v>40.336134453781511</c:v>
                </c:pt>
                <c:pt idx="4">
                  <c:v>24.342105263157897</c:v>
                </c:pt>
                <c:pt idx="5">
                  <c:v>25.352112676056333</c:v>
                </c:pt>
                <c:pt idx="6">
                  <c:v>19.117647058823529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755-41FB-893D-22B06F61D0FD}"/>
            </c:ext>
          </c:extLst>
        </c:ser>
        <c:ser>
          <c:idx val="6"/>
          <c:order val="5"/>
          <c:tx>
            <c:strRef>
              <c:f>MAY181217_28_no_aggr!$N$4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MAY181217_28_no_aggr!$AE$15:$AE$21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MAY181217_28_no_aggr!$AL$15:$AL$21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755-41FB-893D-22B06F61D0FD}"/>
            </c:ext>
          </c:extLst>
        </c:ser>
        <c:ser>
          <c:idx val="7"/>
          <c:order val="6"/>
          <c:tx>
            <c:strRef>
              <c:f>MAY181217_28_no_aggr!$O$4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MAY181217_28_no_aggr!$AE$15:$AE$21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MAY181217_28_no_aggr!$AM$15:$AM$21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5.882352941176471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755-41FB-893D-22B06F61D0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MAY181217_29!$D$2</c:f>
              <c:strCache>
                <c:ptCount val="1"/>
                <c:pt idx="0">
                  <c:v>MAY181217_29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MAY181217_29!$B$7:$B$33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MAY181217_29!$D$7:$D$33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0.29783701967677362</c:v>
                </c:pt>
                <c:pt idx="9">
                  <c:v>0.15135979688491774</c:v>
                </c:pt>
                <c:pt idx="10">
                  <c:v>0.82271373468092379</c:v>
                </c:pt>
                <c:pt idx="11">
                  <c:v>1.5966017284312288</c:v>
                </c:pt>
                <c:pt idx="12">
                  <c:v>1.5013915336165227</c:v>
                </c:pt>
                <c:pt idx="13">
                  <c:v>1.6869293491528734</c:v>
                </c:pt>
                <c:pt idx="14">
                  <c:v>1.975001220643523</c:v>
                </c:pt>
                <c:pt idx="15">
                  <c:v>2.1385674527610954</c:v>
                </c:pt>
                <c:pt idx="16">
                  <c:v>2.2972511107856062</c:v>
                </c:pt>
                <c:pt idx="17">
                  <c:v>2.2679556662272349</c:v>
                </c:pt>
                <c:pt idx="18">
                  <c:v>2.3631658610419413</c:v>
                </c:pt>
                <c:pt idx="19">
                  <c:v>3.1370538547922462</c:v>
                </c:pt>
                <c:pt idx="20">
                  <c:v>3.5178946340510722</c:v>
                </c:pt>
                <c:pt idx="21">
                  <c:v>5.1120550754357703</c:v>
                </c:pt>
                <c:pt idx="22">
                  <c:v>6.2936380059567405</c:v>
                </c:pt>
                <c:pt idx="23">
                  <c:v>8.4541770421366156</c:v>
                </c:pt>
                <c:pt idx="24">
                  <c:v>7.5386943996875146</c:v>
                </c:pt>
                <c:pt idx="25">
                  <c:v>19.295932815780482</c:v>
                </c:pt>
                <c:pt idx="26">
                  <c:v>29.551779698256919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23-466D-BBB7-60345FD374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MAY181217_29!$D$2</c:f>
              <c:strCache>
                <c:ptCount val="1"/>
                <c:pt idx="0">
                  <c:v>MAY181217_29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MAY181217_29!$B$7:$B$33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MAY181217_29!$E$7:$E$33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0.29783701967677362</c:v>
                </c:pt>
                <c:pt idx="9" formatCode="0.00">
                  <c:v>0.44919681656169136</c:v>
                </c:pt>
                <c:pt idx="10" formatCode="0.00">
                  <c:v>1.2719105512426152</c:v>
                </c:pt>
                <c:pt idx="11" formatCode="0.00">
                  <c:v>2.868512279673844</c:v>
                </c:pt>
                <c:pt idx="12" formatCode="0.00">
                  <c:v>4.3699038132903665</c:v>
                </c:pt>
                <c:pt idx="13" formatCode="0.00">
                  <c:v>6.0568331624432403</c:v>
                </c:pt>
                <c:pt idx="14" formatCode="0.00">
                  <c:v>8.031834383086764</c:v>
                </c:pt>
                <c:pt idx="15" formatCode="0.00">
                  <c:v>10.170401835847859</c:v>
                </c:pt>
                <c:pt idx="16" formatCode="0.00">
                  <c:v>12.467652946633464</c:v>
                </c:pt>
                <c:pt idx="17" formatCode="0.00">
                  <c:v>14.735608612860698</c:v>
                </c:pt>
                <c:pt idx="18" formatCode="0.00">
                  <c:v>17.09877447390264</c:v>
                </c:pt>
                <c:pt idx="19" formatCode="0.00">
                  <c:v>20.235828328694886</c:v>
                </c:pt>
                <c:pt idx="20" formatCode="0.00">
                  <c:v>23.753722962745957</c:v>
                </c:pt>
                <c:pt idx="21" formatCode="0.00">
                  <c:v>28.865778038181727</c:v>
                </c:pt>
                <c:pt idx="22" formatCode="0.00">
                  <c:v>35.159416044138467</c:v>
                </c:pt>
                <c:pt idx="23" formatCode="0.00">
                  <c:v>43.613593086275081</c:v>
                </c:pt>
                <c:pt idx="24" formatCode="0.00">
                  <c:v>51.152287485962596</c:v>
                </c:pt>
                <c:pt idx="25" formatCode="0.00">
                  <c:v>70.448220301743078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2C-4E7F-BCE5-0E657006A0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MAY181217_29!$H$7:$H$33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1.22</c:v>
                </c:pt>
                <c:pt idx="9">
                  <c:v>0.61</c:v>
                </c:pt>
                <c:pt idx="10">
                  <c:v>1.72</c:v>
                </c:pt>
                <c:pt idx="11">
                  <c:v>2.36</c:v>
                </c:pt>
                <c:pt idx="12">
                  <c:v>2.4900000000000002</c:v>
                </c:pt>
                <c:pt idx="13">
                  <c:v>2.0699999999999998</c:v>
                </c:pt>
                <c:pt idx="14">
                  <c:v>0.36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D7-489F-B71C-0E376115443F}"/>
            </c:ext>
          </c:extLst>
        </c:ser>
        <c:ser>
          <c:idx val="1"/>
          <c:order val="1"/>
          <c:tx>
            <c:strRef>
              <c:f>MAY181217_29!$I$4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MAY181217_29!$I$7:$I$33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1.1299999999999999</c:v>
                </c:pt>
                <c:pt idx="11">
                  <c:v>3.7</c:v>
                </c:pt>
                <c:pt idx="12">
                  <c:v>3.47</c:v>
                </c:pt>
                <c:pt idx="13">
                  <c:v>4.37</c:v>
                </c:pt>
                <c:pt idx="14">
                  <c:v>3.34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D7-489F-B71C-0E376115443F}"/>
            </c:ext>
          </c:extLst>
        </c:ser>
        <c:ser>
          <c:idx val="2"/>
          <c:order val="2"/>
          <c:tx>
            <c:strRef>
              <c:f>MAY181217_29!$J$4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MAY181217_29!$J$7:$J$33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0.48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CD7-489F-B71C-0E376115443F}"/>
            </c:ext>
          </c:extLst>
        </c:ser>
        <c:ser>
          <c:idx val="3"/>
          <c:order val="3"/>
          <c:tx>
            <c:strRef>
              <c:f>MAY181217_29!$K$4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CD7-489F-B71C-0E376115443F}"/>
            </c:ext>
          </c:extLst>
        </c:ser>
        <c:ser>
          <c:idx val="4"/>
          <c:order val="4"/>
          <c:tx>
            <c:strRef>
              <c:f>MAY181217_29!$L$4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0.21</c:v>
                </c:pt>
                <c:pt idx="14">
                  <c:v>7.0000000000000007E-2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CD7-489F-B71C-0E376115443F}"/>
            </c:ext>
          </c:extLst>
        </c:ser>
        <c:ser>
          <c:idx val="6"/>
          <c:order val="5"/>
          <c:tx>
            <c:strRef>
              <c:f>MAY181217_29!$N$4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0.03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CD7-489F-B71C-0E376115443F}"/>
            </c:ext>
          </c:extLst>
        </c:ser>
        <c:ser>
          <c:idx val="7"/>
          <c:order val="6"/>
          <c:tx>
            <c:strRef>
              <c:f>MAY181217_29!$O$4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CD7-489F-B71C-0E376115443F}"/>
            </c:ext>
          </c:extLst>
        </c:ser>
        <c:ser>
          <c:idx val="5"/>
          <c:order val="7"/>
          <c:tx>
            <c:strRef>
              <c:f>MAY181217_29!$M$4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CD7-489F-B71C-0E37611544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MAY181217_29!$B$7:$B$33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MAY181217_29!$S$7:$S$33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100</c:v>
                </c:pt>
                <c:pt idx="10" formatCode="0.00">
                  <c:v>51.651651651651655</c:v>
                </c:pt>
                <c:pt idx="11" formatCode="0.00">
                  <c:v>38.752052545155991</c:v>
                </c:pt>
                <c:pt idx="12" formatCode="0.00">
                  <c:v>41.778523489932887</c:v>
                </c:pt>
                <c:pt idx="13" formatCode="0.00">
                  <c:v>31.127819548872179</c:v>
                </c:pt>
                <c:pt idx="14" formatCode="0.00">
                  <c:v>9.3750000000000018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1F-4F71-814D-22F6661AF2B5}"/>
            </c:ext>
          </c:extLst>
        </c:ser>
        <c:ser>
          <c:idx val="1"/>
          <c:order val="1"/>
          <c:tx>
            <c:strRef>
              <c:f>MAY181217_29!$I$4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MAY181217_29!$T$7:$T$33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33.933933933933936</c:v>
                </c:pt>
                <c:pt idx="11" formatCode="0.00">
                  <c:v>60.755336617405575</c:v>
                </c:pt>
                <c:pt idx="12" formatCode="0.00">
                  <c:v>58.221476510067106</c:v>
                </c:pt>
                <c:pt idx="13" formatCode="0.00">
                  <c:v>65.714285714285722</c:v>
                </c:pt>
                <c:pt idx="14" formatCode="0.00">
                  <c:v>86.979166666666686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1F-4F71-814D-22F6661AF2B5}"/>
            </c:ext>
          </c:extLst>
        </c:ser>
        <c:ser>
          <c:idx val="2"/>
          <c:order val="2"/>
          <c:tx>
            <c:strRef>
              <c:f>MAY181217_29!$J$4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MAY181217_29!$U$7:$U$33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14.414414414414416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1.0416666666666667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1F-4F71-814D-22F6661AF2B5}"/>
            </c:ext>
          </c:extLst>
        </c:ser>
        <c:ser>
          <c:idx val="3"/>
          <c:order val="3"/>
          <c:tx>
            <c:strRef>
              <c:f>MAY181217_29!$K$4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0.78125000000000011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11F-4F71-814D-22F6661AF2B5}"/>
            </c:ext>
          </c:extLst>
        </c:ser>
        <c:ser>
          <c:idx val="4"/>
          <c:order val="4"/>
          <c:tx>
            <c:strRef>
              <c:f>MAY181217_29!$L$4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3.1578947368421053</c:v>
                </c:pt>
                <c:pt idx="14" formatCode="0.00">
                  <c:v>1.8229166666666672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11F-4F71-814D-22F6661AF2B5}"/>
            </c:ext>
          </c:extLst>
        </c:ser>
        <c:ser>
          <c:idx val="6"/>
          <c:order val="5"/>
          <c:tx>
            <c:strRef>
              <c:f>MAY181217_29!$N$4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0.4926108374384236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11F-4F71-814D-22F6661AF2B5}"/>
            </c:ext>
          </c:extLst>
        </c:ser>
        <c:ser>
          <c:idx val="7"/>
          <c:order val="6"/>
          <c:tx>
            <c:strRef>
              <c:f>MAY181217_29!$O$4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11F-4F71-814D-22F6661AF2B5}"/>
            </c:ext>
          </c:extLst>
        </c:ser>
        <c:ser>
          <c:idx val="5"/>
          <c:order val="7"/>
          <c:tx>
            <c:strRef>
              <c:f>MAY181217_29!$M$4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MAY181217_29!$X$7:$X$33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11F-4F71-814D-22F6661AF2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MAY181217_29!$H$4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MAY181217_29!$B$7:$B$33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MAY181217_29!$AD$7:$AD$33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100</c:v>
                </c:pt>
                <c:pt idx="10" formatCode="0.00">
                  <c:v>51.651651651651655</c:v>
                </c:pt>
                <c:pt idx="11" formatCode="0.00">
                  <c:v>38.752052545155998</c:v>
                </c:pt>
                <c:pt idx="12" formatCode="0.00">
                  <c:v>41.778523489932887</c:v>
                </c:pt>
                <c:pt idx="13" formatCode="0.00">
                  <c:v>31.127819548872175</c:v>
                </c:pt>
                <c:pt idx="14" formatCode="0.00">
                  <c:v>9.375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03-4AEF-A262-275D79BC76A2}"/>
            </c:ext>
          </c:extLst>
        </c:ser>
        <c:ser>
          <c:idx val="1"/>
          <c:order val="1"/>
          <c:tx>
            <c:strRef>
              <c:f>MAY181217_29!$I$4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MAY181217_29!$AE$7:$AE$33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33.933933933933936</c:v>
                </c:pt>
                <c:pt idx="11" formatCode="0.00">
                  <c:v>60.755336617405582</c:v>
                </c:pt>
                <c:pt idx="12" formatCode="0.00">
                  <c:v>58.221476510067106</c:v>
                </c:pt>
                <c:pt idx="13" formatCode="0.00">
                  <c:v>65.714285714285722</c:v>
                </c:pt>
                <c:pt idx="14" formatCode="0.00">
                  <c:v>86.979166666666657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03-4AEF-A262-275D79BC76A2}"/>
            </c:ext>
          </c:extLst>
        </c:ser>
        <c:ser>
          <c:idx val="2"/>
          <c:order val="2"/>
          <c:tx>
            <c:strRef>
              <c:f>MAY181217_29!$J$4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MAY181217_29!$AF$7:$AF$33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14.414414414414416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1.0416666666666665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03-4AEF-A262-275D79BC76A2}"/>
            </c:ext>
          </c:extLst>
        </c:ser>
        <c:ser>
          <c:idx val="3"/>
          <c:order val="3"/>
          <c:tx>
            <c:strRef>
              <c:f>MAY181217_29!$K$4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MAY181217_29!$AG$7:$AG$33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0.78124999999999989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A03-4AEF-A262-275D79BC76A2}"/>
            </c:ext>
          </c:extLst>
        </c:ser>
        <c:ser>
          <c:idx val="4"/>
          <c:order val="4"/>
          <c:tx>
            <c:strRef>
              <c:f>MAY181217_29!$L$4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MAY181217_29!$AH$7:$AH$33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3.1578947368421049</c:v>
                </c:pt>
                <c:pt idx="14" formatCode="0.00">
                  <c:v>1.8229166666666665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A03-4AEF-A262-275D79BC76A2}"/>
            </c:ext>
          </c:extLst>
        </c:ser>
        <c:ser>
          <c:idx val="6"/>
          <c:order val="5"/>
          <c:tx>
            <c:strRef>
              <c:f>MAY181217_29!$N$4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MAY181217_29!$AJ$7:$AJ$33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0.49261083743842371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A03-4AEF-A262-275D79BC76A2}"/>
            </c:ext>
          </c:extLst>
        </c:ser>
        <c:ser>
          <c:idx val="7"/>
          <c:order val="6"/>
          <c:tx>
            <c:strRef>
              <c:f>MAY181217_29!$O$4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MAY181217_29!$AK$7:$AK$33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A03-4AEF-A262-275D79BC76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MAY181217_29!$H$4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MAY181217_29!$AC$15:$AC$21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MAY181217_29!$AD$15:$AD$21</c:f>
              <c:numCache>
                <c:formatCode>0.00</c:formatCode>
                <c:ptCount val="7"/>
                <c:pt idx="0">
                  <c:v>100</c:v>
                </c:pt>
                <c:pt idx="1">
                  <c:v>100</c:v>
                </c:pt>
                <c:pt idx="2">
                  <c:v>51.651651651651655</c:v>
                </c:pt>
                <c:pt idx="3">
                  <c:v>38.752052545155998</c:v>
                </c:pt>
                <c:pt idx="4">
                  <c:v>41.778523489932887</c:v>
                </c:pt>
                <c:pt idx="5">
                  <c:v>31.127819548872175</c:v>
                </c:pt>
                <c:pt idx="6">
                  <c:v>9.375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1-412A-9C07-9D3A29BBF063}"/>
            </c:ext>
          </c:extLst>
        </c:ser>
        <c:ser>
          <c:idx val="1"/>
          <c:order val="1"/>
          <c:tx>
            <c:strRef>
              <c:f>MAY181217_29!$I$4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MAY181217_29!$AC$15:$AC$21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MAY181217_29!$AE$15:$AE$21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33.933933933933936</c:v>
                </c:pt>
                <c:pt idx="3">
                  <c:v>60.755336617405582</c:v>
                </c:pt>
                <c:pt idx="4">
                  <c:v>58.221476510067106</c:v>
                </c:pt>
                <c:pt idx="5">
                  <c:v>65.714285714285722</c:v>
                </c:pt>
                <c:pt idx="6">
                  <c:v>86.979166666666657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C1-412A-9C07-9D3A29BBF063}"/>
            </c:ext>
          </c:extLst>
        </c:ser>
        <c:ser>
          <c:idx val="2"/>
          <c:order val="2"/>
          <c:tx>
            <c:strRef>
              <c:f>MAY181217_29!$J$4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MAY181217_29!$AC$15:$AC$21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MAY181217_29!$AF$15:$AF$21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14.414414414414416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1.0416666666666665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C1-412A-9C07-9D3A29BBF063}"/>
            </c:ext>
          </c:extLst>
        </c:ser>
        <c:ser>
          <c:idx val="3"/>
          <c:order val="3"/>
          <c:tx>
            <c:strRef>
              <c:f>MAY181217_29!$K$4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MAY181217_29!$AC$15:$AC$21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MAY181217_29!$AG$15:$AG$21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0.78124999999999989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8C1-412A-9C07-9D3A29BBF063}"/>
            </c:ext>
          </c:extLst>
        </c:ser>
        <c:ser>
          <c:idx val="4"/>
          <c:order val="4"/>
          <c:tx>
            <c:strRef>
              <c:f>MAY181217_29!$L$4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MAY181217_29!$AC$15:$AC$21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MAY181217_29!$AH$15:$AH$21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3.1578947368421049</c:v>
                </c:pt>
                <c:pt idx="6">
                  <c:v>1.8229166666666665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8C1-412A-9C07-9D3A29BBF063}"/>
            </c:ext>
          </c:extLst>
        </c:ser>
        <c:ser>
          <c:idx val="6"/>
          <c:order val="5"/>
          <c:tx>
            <c:strRef>
              <c:f>MAY181217_29!$N$4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MAY181217_29!$AC$15:$AC$21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MAY181217_29!$AJ$15:$AJ$21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0.49261083743842371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8C1-412A-9C07-9D3A29BBF063}"/>
            </c:ext>
          </c:extLst>
        </c:ser>
        <c:ser>
          <c:idx val="7"/>
          <c:order val="6"/>
          <c:tx>
            <c:strRef>
              <c:f>MAY181217_29!$O$4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MAY181217_29!$AC$15:$AC$21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MAY181217_29!$AK$15:$AK$21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8C1-412A-9C07-9D3A29BBF0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MAY190406_1!$D$2</c:f>
              <c:strCache>
                <c:ptCount val="1"/>
                <c:pt idx="0">
                  <c:v>MAY190406_1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MAY190406_1!$B$7:$B$33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0.71346323180781657</c:v>
                </c:pt>
                <c:pt idx="7">
                  <c:v>1.7181820234359122</c:v>
                </c:pt>
                <c:pt idx="8">
                  <c:v>5.3667788038201891</c:v>
                </c:pt>
                <c:pt idx="9">
                  <c:v>6.9239047812572911</c:v>
                </c:pt>
                <c:pt idx="10">
                  <c:v>12.735469207438681</c:v>
                </c:pt>
                <c:pt idx="11">
                  <c:v>12.762562747887079</c:v>
                </c:pt>
                <c:pt idx="12">
                  <c:v>10.599595102089966</c:v>
                </c:pt>
                <c:pt idx="13">
                  <c:v>9.0620366816433737</c:v>
                </c:pt>
                <c:pt idx="14">
                  <c:v>7.1782830221339173</c:v>
                </c:pt>
                <c:pt idx="15">
                  <c:v>5.4781633589969374</c:v>
                </c:pt>
                <c:pt idx="16">
                  <c:v>4.4237730765467775</c:v>
                </c:pt>
                <c:pt idx="17">
                  <c:v>3.5357070285159513</c:v>
                </c:pt>
                <c:pt idx="18">
                  <c:v>1.8280613819210825</c:v>
                </c:pt>
                <c:pt idx="19">
                  <c:v>2.4594913940379159</c:v>
                </c:pt>
                <c:pt idx="20">
                  <c:v>2.0305103369382795</c:v>
                </c:pt>
                <c:pt idx="21">
                  <c:v>2.6468883821393363</c:v>
                </c:pt>
                <c:pt idx="22">
                  <c:v>2.6498987755224914</c:v>
                </c:pt>
                <c:pt idx="23">
                  <c:v>2.5234622534299667</c:v>
                </c:pt>
                <c:pt idx="24">
                  <c:v>5.363768410437034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F6-4852-9DD1-0EE362F2C8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MAY190406_1!$D$2</c:f>
              <c:strCache>
                <c:ptCount val="1"/>
                <c:pt idx="0">
                  <c:v>MAY190406_1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MAY190406_1!$B$7:$B$33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0.71346323180781657</c:v>
                </c:pt>
                <c:pt idx="7" formatCode="0.00">
                  <c:v>2.4316452552437289</c:v>
                </c:pt>
                <c:pt idx="8" formatCode="0.00">
                  <c:v>7.798424059063918</c:v>
                </c:pt>
                <c:pt idx="9" formatCode="0.00">
                  <c:v>14.722328840321209</c:v>
                </c:pt>
                <c:pt idx="10" formatCode="0.00">
                  <c:v>27.457798047759891</c:v>
                </c:pt>
                <c:pt idx="11" formatCode="0.00">
                  <c:v>40.220360795646968</c:v>
                </c:pt>
                <c:pt idx="12" formatCode="0.00">
                  <c:v>50.819955897736932</c:v>
                </c:pt>
                <c:pt idx="13" formatCode="0.00">
                  <c:v>59.881992579380309</c:v>
                </c:pt>
                <c:pt idx="14" formatCode="0.00">
                  <c:v>67.060275601514221</c:v>
                </c:pt>
                <c:pt idx="15" formatCode="0.00">
                  <c:v>72.538438960511158</c:v>
                </c:pt>
                <c:pt idx="16" formatCode="0.00">
                  <c:v>76.962212037057938</c:v>
                </c:pt>
                <c:pt idx="17" formatCode="0.00">
                  <c:v>80.497919065573896</c:v>
                </c:pt>
                <c:pt idx="18" formatCode="0.00">
                  <c:v>82.325980447494985</c:v>
                </c:pt>
                <c:pt idx="19" formatCode="0.00">
                  <c:v>84.785471841532896</c:v>
                </c:pt>
                <c:pt idx="20" formatCode="0.00">
                  <c:v>86.815982178471174</c:v>
                </c:pt>
                <c:pt idx="21" formatCode="0.00">
                  <c:v>89.462870560610511</c:v>
                </c:pt>
                <c:pt idx="22" formatCode="0.00">
                  <c:v>92.112769336132999</c:v>
                </c:pt>
                <c:pt idx="23" formatCode="0.00">
                  <c:v>94.636231589562968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DB-4B5F-BE74-D79C5FE538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MAY190406_1!$B$7:$B$33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18.114603463992712</c:v>
                </c:pt>
                <c:pt idx="9">
                  <c:v>14.742842665315427</c:v>
                </c:pt>
                <c:pt idx="10">
                  <c:v>13.409148415181606</c:v>
                </c:pt>
                <c:pt idx="11">
                  <c:v>13.762410083000312</c:v>
                </c:pt>
                <c:pt idx="12">
                  <c:v>12.050481283422462</c:v>
                </c:pt>
                <c:pt idx="13">
                  <c:v>5.8481873373807458</c:v>
                </c:pt>
                <c:pt idx="14">
                  <c:v>3.0190621336459564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57-403D-88EF-2C39B1594A9A}"/>
            </c:ext>
          </c:extLst>
        </c:ser>
        <c:ser>
          <c:idx val="1"/>
          <c:order val="1"/>
          <c:tx>
            <c:strRef>
              <c:f>MAY190406_1!$I$4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MAY190406_1!$I$7:$I$33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4.2529499323410009</c:v>
                </c:pt>
                <c:pt idx="8">
                  <c:v>46.900788514129452</c:v>
                </c:pt>
                <c:pt idx="9">
                  <c:v>73.877375221687345</c:v>
                </c:pt>
                <c:pt idx="10">
                  <c:v>147.38553258060128</c:v>
                </c:pt>
                <c:pt idx="11">
                  <c:v>144.58350138333847</c:v>
                </c:pt>
                <c:pt idx="12">
                  <c:v>123.08705882352942</c:v>
                </c:pt>
                <c:pt idx="13">
                  <c:v>108.40032957502167</c:v>
                </c:pt>
                <c:pt idx="14">
                  <c:v>90.348229777256762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57-403D-88EF-2C39B1594A9A}"/>
            </c:ext>
          </c:extLst>
        </c:ser>
        <c:ser>
          <c:idx val="2"/>
          <c:order val="2"/>
          <c:tx>
            <c:strRef>
              <c:f>MAY190406_1!$J$4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MAY190406_1!$J$7:$J$33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0.40284995238743021</c:v>
                </c:pt>
                <c:pt idx="11">
                  <c:v>1.0686719950814634</c:v>
                </c:pt>
                <c:pt idx="12">
                  <c:v>0</c:v>
                </c:pt>
                <c:pt idx="13">
                  <c:v>0</c:v>
                </c:pt>
                <c:pt idx="14">
                  <c:v>0.44726846424384537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57-403D-88EF-2C39B1594A9A}"/>
            </c:ext>
          </c:extLst>
        </c:ser>
        <c:ser>
          <c:idx val="3"/>
          <c:order val="3"/>
          <c:tx>
            <c:strRef>
              <c:f>MAY190406_1!$K$4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0.1956699768738947</c:v>
                </c:pt>
                <c:pt idx="11">
                  <c:v>1.0426068244697206</c:v>
                </c:pt>
                <c:pt idx="12">
                  <c:v>0.32278074866310164</c:v>
                </c:pt>
                <c:pt idx="13">
                  <c:v>1.566478751084128</c:v>
                </c:pt>
                <c:pt idx="14">
                  <c:v>0.33545134818288402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E57-403D-88EF-2C39B1594A9A}"/>
            </c:ext>
          </c:extLst>
        </c:ser>
        <c:ser>
          <c:idx val="4"/>
          <c:order val="4"/>
          <c:tx>
            <c:strRef>
              <c:f>MAY190406_1!$L$4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6.8582679296346409</c:v>
                </c:pt>
                <c:pt idx="8">
                  <c:v>0</c:v>
                </c:pt>
                <c:pt idx="9">
                  <c:v>1.5616924246262982</c:v>
                </c:pt>
                <c:pt idx="10">
                  <c:v>3.809809549721126</c:v>
                </c:pt>
                <c:pt idx="11">
                  <c:v>3.9879711035966809</c:v>
                </c:pt>
                <c:pt idx="12">
                  <c:v>3.5505882352941183</c:v>
                </c:pt>
                <c:pt idx="13">
                  <c:v>4.3861405030355582</c:v>
                </c:pt>
                <c:pt idx="14">
                  <c:v>1.1181711606096134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E57-403D-88EF-2C39B1594A9A}"/>
            </c:ext>
          </c:extLst>
        </c:ser>
        <c:ser>
          <c:idx val="6"/>
          <c:order val="5"/>
          <c:tx>
            <c:strRef>
              <c:f>MAY190406_1!$N$4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E57-403D-88EF-2C39B1594A9A}"/>
            </c:ext>
          </c:extLst>
        </c:ser>
        <c:ser>
          <c:idx val="7"/>
          <c:order val="6"/>
          <c:tx>
            <c:strRef>
              <c:f>MAY190406_1!$O$4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0.33884721795265915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E57-403D-88EF-2C39B1594A9A}"/>
            </c:ext>
          </c:extLst>
        </c:ser>
        <c:ser>
          <c:idx val="5"/>
          <c:order val="7"/>
          <c:tx>
            <c:strRef>
              <c:f>MAY190406_1!$M$4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9.48</c:v>
                </c:pt>
                <c:pt idx="7">
                  <c:v>11.718782138024357</c:v>
                </c:pt>
                <c:pt idx="8">
                  <c:v>6.2946080218778491</c:v>
                </c:pt>
                <c:pt idx="9">
                  <c:v>1.8180896883709146</c:v>
                </c:pt>
                <c:pt idx="10">
                  <c:v>4.0169895252346617</c:v>
                </c:pt>
                <c:pt idx="11">
                  <c:v>4.7959913925607145</c:v>
                </c:pt>
                <c:pt idx="12">
                  <c:v>1.8290909090909095</c:v>
                </c:pt>
                <c:pt idx="13">
                  <c:v>0.20886383347788376</c:v>
                </c:pt>
                <c:pt idx="14">
                  <c:v>0.11181711606096134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E57-403D-88EF-2C39B1594A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MAY190406_1!$B$7:$B$33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25.402613187481009</c:v>
                </c:pt>
                <c:pt idx="9" formatCode="0.00">
                  <c:v>16.024828984038511</c:v>
                </c:pt>
                <c:pt idx="10" formatCode="0.00">
                  <c:v>7.9240919602775115</c:v>
                </c:pt>
                <c:pt idx="11" formatCode="0.00">
                  <c:v>8.1155856132800501</c:v>
                </c:pt>
                <c:pt idx="12" formatCode="0.00">
                  <c:v>8.5561497326203195</c:v>
                </c:pt>
                <c:pt idx="13" formatCode="0.00">
                  <c:v>4.8568950563746744</c:v>
                </c:pt>
                <c:pt idx="14" formatCode="0.00">
                  <c:v>3.1652989449003517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4F-4708-8786-CDCAA837659B}"/>
            </c:ext>
          </c:extLst>
        </c:ser>
        <c:ser>
          <c:idx val="1"/>
          <c:order val="1"/>
          <c:tx>
            <c:strRef>
              <c:f>MAY190406_1!$I$4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MAY190406_1!$T$7:$T$33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18.628777627424448</c:v>
                </c:pt>
                <c:pt idx="8" formatCode="0.00">
                  <c:v>65.770282588878757</c:v>
                </c:pt>
                <c:pt idx="9" formatCode="0.00">
                  <c:v>80.301494806181907</c:v>
                </c:pt>
                <c:pt idx="10" formatCode="0.00">
                  <c:v>87.096993606312054</c:v>
                </c:pt>
                <c:pt idx="11" formatCode="0.00">
                  <c:v>85.259760221334147</c:v>
                </c:pt>
                <c:pt idx="12" formatCode="0.00">
                  <c:v>87.394957983193265</c:v>
                </c:pt>
                <c:pt idx="13" formatCode="0.00">
                  <c:v>90.026019080659154</c:v>
                </c:pt>
                <c:pt idx="14" formatCode="0.00">
                  <c:v>94.7245017584994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4F-4708-8786-CDCAA837659B}"/>
            </c:ext>
          </c:extLst>
        </c:ser>
        <c:ser>
          <c:idx val="2"/>
          <c:order val="2"/>
          <c:tx>
            <c:strRef>
              <c:f>MAY190406_1!$J$4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MAY190406_1!$U$7:$U$33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0.23806284859202823</c:v>
                </c:pt>
                <c:pt idx="11" formatCode="0.00">
                  <c:v>0.63018751921303406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0.46893317702227422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B4F-4708-8786-CDCAA837659B}"/>
            </c:ext>
          </c:extLst>
        </c:ser>
        <c:ser>
          <c:idx val="3"/>
          <c:order val="3"/>
          <c:tx>
            <c:strRef>
              <c:f>MAY190406_1!$K$4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0.11563052645898515</c:v>
                </c:pt>
                <c:pt idx="11" formatCode="0.00">
                  <c:v>0.61481709191515532</c:v>
                </c:pt>
                <c:pt idx="12" formatCode="0.00">
                  <c:v>0.22918258212375855</c:v>
                </c:pt>
                <c:pt idx="13" formatCode="0.00">
                  <c:v>1.3009540329575018</c:v>
                </c:pt>
                <c:pt idx="14" formatCode="0.00">
                  <c:v>0.35169988276670572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B4F-4708-8786-CDCAA837659B}"/>
            </c:ext>
          </c:extLst>
        </c:ser>
        <c:ser>
          <c:idx val="4"/>
          <c:order val="4"/>
          <c:tx>
            <c:strRef>
              <c:f>MAY190406_1!$L$4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30.040595399188092</c:v>
                </c:pt>
                <c:pt idx="8" formatCode="0.00">
                  <c:v>0</c:v>
                </c:pt>
                <c:pt idx="9" formatCode="0.00">
                  <c:v>1.6974917658981505</c:v>
                </c:pt>
                <c:pt idx="10" formatCode="0.00">
                  <c:v>2.2513943681131812</c:v>
                </c:pt>
                <c:pt idx="11" formatCode="0.00">
                  <c:v>2.3516753765754688</c:v>
                </c:pt>
                <c:pt idx="12" formatCode="0.00">
                  <c:v>2.5210084033613445</c:v>
                </c:pt>
                <c:pt idx="13" formatCode="0.00">
                  <c:v>3.6426712922810052</c:v>
                </c:pt>
                <c:pt idx="14" formatCode="0.00">
                  <c:v>1.1723329425556857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B4F-4708-8786-CDCAA837659B}"/>
            </c:ext>
          </c:extLst>
        </c:ser>
        <c:ser>
          <c:idx val="6"/>
          <c:order val="5"/>
          <c:tx>
            <c:strRef>
              <c:f>MAY190406_1!$N$4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B4F-4708-8786-CDCAA837659B}"/>
            </c:ext>
          </c:extLst>
        </c:ser>
        <c:ser>
          <c:idx val="7"/>
          <c:order val="6"/>
          <c:tx>
            <c:strRef>
              <c:f>MAY190406_1!$O$4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0.19981555487242547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B4F-4708-8786-CDCAA837659B}"/>
            </c:ext>
          </c:extLst>
        </c:ser>
        <c:ser>
          <c:idx val="5"/>
          <c:order val="7"/>
          <c:tx>
            <c:strRef>
              <c:f>MAY190406_1!$M$4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51.330626973387467</c:v>
                </c:pt>
                <c:pt idx="8" formatCode="0.00">
                  <c:v>8.8271042236402302</c:v>
                </c:pt>
                <c:pt idx="9" formatCode="0.00">
                  <c:v>1.9761844438814293</c:v>
                </c:pt>
                <c:pt idx="10" formatCode="0.00">
                  <c:v>2.3738266902462244</c:v>
                </c:pt>
                <c:pt idx="11" formatCode="0.00">
                  <c:v>2.8281586228097142</c:v>
                </c:pt>
                <c:pt idx="12" formatCode="0.00">
                  <c:v>1.2987012987012987</c:v>
                </c:pt>
                <c:pt idx="13" formatCode="0.00">
                  <c:v>0.17346053772766692</c:v>
                </c:pt>
                <c:pt idx="14" formatCode="0.00">
                  <c:v>0.11723329425556855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B4F-4708-8786-CDCAA8376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MAY190406_1!$H$4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MAY190406_1!$B$7:$B$33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27.862022996167308</c:v>
                </c:pt>
                <c:pt idx="9" formatCode="0.00">
                  <c:v>16.347893512535542</c:v>
                </c:pt>
                <c:pt idx="10" formatCode="0.00">
                  <c:v>8.1167700132376499</c:v>
                </c:pt>
                <c:pt idx="11" formatCode="0.00">
                  <c:v>8.3517874090477697</c:v>
                </c:pt>
                <c:pt idx="12" formatCode="0.00">
                  <c:v>8.6687306501547994</c:v>
                </c:pt>
                <c:pt idx="13" formatCode="0.00">
                  <c:v>4.8653344917463075</c:v>
                </c:pt>
                <c:pt idx="14" formatCode="0.00">
                  <c:v>3.1690140845070425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52-4E92-977A-903969F730C9}"/>
            </c:ext>
          </c:extLst>
        </c:ser>
        <c:ser>
          <c:idx val="1"/>
          <c:order val="1"/>
          <c:tx>
            <c:strRef>
              <c:f>MAY190406_1!$I$4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MAY190406_1!$AE$7:$AE$33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38.276181649675621</c:v>
                </c:pt>
                <c:pt idx="8" formatCode="0.00">
                  <c:v>72.137977003832688</c:v>
                </c:pt>
                <c:pt idx="9" formatCode="0.00">
                  <c:v>81.920392866373746</c:v>
                </c:pt>
                <c:pt idx="10" formatCode="0.00">
                  <c:v>89.21479830000699</c:v>
                </c:pt>
                <c:pt idx="11" formatCode="0.00">
                  <c:v>87.74122113255298</c:v>
                </c:pt>
                <c:pt idx="12" formatCode="0.00">
                  <c:v>88.544891640866879</c:v>
                </c:pt>
                <c:pt idx="13" formatCode="0.00">
                  <c:v>90.182450043440483</c:v>
                </c:pt>
                <c:pt idx="14" formatCode="0.00">
                  <c:v>94.835680751173683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52-4E92-977A-903969F730C9}"/>
            </c:ext>
          </c:extLst>
        </c:ser>
        <c:ser>
          <c:idx val="2"/>
          <c:order val="2"/>
          <c:tx>
            <c:strRef>
              <c:f>MAY190406_1!$J$4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MAY190406_1!$AF$7:$AF$33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0.24385145962516544</c:v>
                </c:pt>
                <c:pt idx="11" formatCode="0.00">
                  <c:v>0.6485289465359062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0.46948356807511726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152-4E92-977A-903969F730C9}"/>
            </c:ext>
          </c:extLst>
        </c:ser>
        <c:ser>
          <c:idx val="3"/>
          <c:order val="3"/>
          <c:tx>
            <c:strRef>
              <c:f>MAY190406_1!$K$4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MAY190406_1!$AG$7:$AG$33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0.11844213753222324</c:v>
                </c:pt>
                <c:pt idx="11" formatCode="0.00">
                  <c:v>0.63271116735210386</c:v>
                </c:pt>
                <c:pt idx="12" formatCode="0.00">
                  <c:v>0.2321981424148607</c:v>
                </c:pt>
                <c:pt idx="13" formatCode="0.00">
                  <c:v>1.3032145960034747</c:v>
                </c:pt>
                <c:pt idx="14" formatCode="0.00">
                  <c:v>0.352112676056338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152-4E92-977A-903969F730C9}"/>
            </c:ext>
          </c:extLst>
        </c:ser>
        <c:ser>
          <c:idx val="4"/>
          <c:order val="4"/>
          <c:tx>
            <c:strRef>
              <c:f>MAY190406_1!$L$4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MAY190406_1!$AH$7:$AH$33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61.723818350324372</c:v>
                </c:pt>
                <c:pt idx="8" formatCode="0.00">
                  <c:v>0</c:v>
                </c:pt>
                <c:pt idx="9" formatCode="0.00">
                  <c:v>1.7317136210907214</c:v>
                </c:pt>
                <c:pt idx="10" formatCode="0.00">
                  <c:v>2.3061380895979933</c:v>
                </c:pt>
                <c:pt idx="11" formatCode="0.00">
                  <c:v>2.4201202151217971</c:v>
                </c:pt>
                <c:pt idx="12" formatCode="0.00">
                  <c:v>2.5541795665634677</c:v>
                </c:pt>
                <c:pt idx="13" formatCode="0.00">
                  <c:v>3.64900086880973</c:v>
                </c:pt>
                <c:pt idx="14" formatCode="0.00">
                  <c:v>1.1737089201877933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152-4E92-977A-903969F730C9}"/>
            </c:ext>
          </c:extLst>
        </c:ser>
        <c:ser>
          <c:idx val="6"/>
          <c:order val="5"/>
          <c:tx>
            <c:strRef>
              <c:f>MAY190406_1!$N$4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MAY190406_1!$AJ$7:$AJ$33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152-4E92-977A-903969F730C9}"/>
            </c:ext>
          </c:extLst>
        </c:ser>
        <c:ser>
          <c:idx val="7"/>
          <c:order val="6"/>
          <c:tx>
            <c:strRef>
              <c:f>MAY190406_1!$O$4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MAY190406_1!$AK$7:$AK$33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0.20563112938943376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152-4E92-977A-903969F730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MAY190406_1!$H$4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MAY190406_1!$AC$15:$AC$21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MAY190406_1!$AD$15:$AD$21</c:f>
              <c:numCache>
                <c:formatCode>0.00</c:formatCode>
                <c:ptCount val="7"/>
                <c:pt idx="0">
                  <c:v>27.862022996167308</c:v>
                </c:pt>
                <c:pt idx="1">
                  <c:v>16.347893512535542</c:v>
                </c:pt>
                <c:pt idx="2">
                  <c:v>8.1167700132376499</c:v>
                </c:pt>
                <c:pt idx="3">
                  <c:v>8.3517874090477697</c:v>
                </c:pt>
                <c:pt idx="4">
                  <c:v>8.6687306501547994</c:v>
                </c:pt>
                <c:pt idx="5">
                  <c:v>4.8653344917463075</c:v>
                </c:pt>
                <c:pt idx="6">
                  <c:v>3.1690140845070425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FF-4569-A7A9-0FA73453C0E0}"/>
            </c:ext>
          </c:extLst>
        </c:ser>
        <c:ser>
          <c:idx val="1"/>
          <c:order val="1"/>
          <c:tx>
            <c:strRef>
              <c:f>MAY190406_1!$I$4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MAY190406_1!$AC$15:$AC$21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MAY190406_1!$AE$15:$AE$21</c:f>
              <c:numCache>
                <c:formatCode>0.00</c:formatCode>
                <c:ptCount val="7"/>
                <c:pt idx="0">
                  <c:v>72.137977003832688</c:v>
                </c:pt>
                <c:pt idx="1">
                  <c:v>81.920392866373746</c:v>
                </c:pt>
                <c:pt idx="2">
                  <c:v>89.21479830000699</c:v>
                </c:pt>
                <c:pt idx="3">
                  <c:v>87.74122113255298</c:v>
                </c:pt>
                <c:pt idx="4">
                  <c:v>88.544891640866879</c:v>
                </c:pt>
                <c:pt idx="5">
                  <c:v>90.182450043440483</c:v>
                </c:pt>
                <c:pt idx="6">
                  <c:v>94.835680751173683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FF-4569-A7A9-0FA73453C0E0}"/>
            </c:ext>
          </c:extLst>
        </c:ser>
        <c:ser>
          <c:idx val="2"/>
          <c:order val="2"/>
          <c:tx>
            <c:strRef>
              <c:f>MAY190406_1!$J$4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MAY190406_1!$AC$15:$AC$21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0.24385145962516544</c:v>
                </c:pt>
                <c:pt idx="3">
                  <c:v>0.6485289465359062</c:v>
                </c:pt>
                <c:pt idx="4">
                  <c:v>0</c:v>
                </c:pt>
                <c:pt idx="5">
                  <c:v>0</c:v>
                </c:pt>
                <c:pt idx="6">
                  <c:v>0.46948356807511726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FF-4569-A7A9-0FA73453C0E0}"/>
            </c:ext>
          </c:extLst>
        </c:ser>
        <c:ser>
          <c:idx val="3"/>
          <c:order val="3"/>
          <c:tx>
            <c:strRef>
              <c:f>MAY190406_1!$K$4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MAY190406_1!$AC$15:$AC$21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0.11844213753222324</c:v>
                </c:pt>
                <c:pt idx="3">
                  <c:v>0.63271116735210386</c:v>
                </c:pt>
                <c:pt idx="4">
                  <c:v>0.2321981424148607</c:v>
                </c:pt>
                <c:pt idx="5">
                  <c:v>1.3032145960034747</c:v>
                </c:pt>
                <c:pt idx="6">
                  <c:v>0.352112676056338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AFF-4569-A7A9-0FA73453C0E0}"/>
            </c:ext>
          </c:extLst>
        </c:ser>
        <c:ser>
          <c:idx val="4"/>
          <c:order val="4"/>
          <c:tx>
            <c:strRef>
              <c:f>MAY190406_1!$L$4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MAY190406_1!$AC$15:$AC$21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MAY190406_1!$AH$15:$AH$21</c:f>
              <c:numCache>
                <c:formatCode>0.00</c:formatCode>
                <c:ptCount val="7"/>
                <c:pt idx="0">
                  <c:v>0</c:v>
                </c:pt>
                <c:pt idx="1">
                  <c:v>1.7317136210907214</c:v>
                </c:pt>
                <c:pt idx="2">
                  <c:v>2.3061380895979933</c:v>
                </c:pt>
                <c:pt idx="3">
                  <c:v>2.4201202151217971</c:v>
                </c:pt>
                <c:pt idx="4">
                  <c:v>2.5541795665634677</c:v>
                </c:pt>
                <c:pt idx="5">
                  <c:v>3.64900086880973</c:v>
                </c:pt>
                <c:pt idx="6">
                  <c:v>1.1737089201877933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AFF-4569-A7A9-0FA73453C0E0}"/>
            </c:ext>
          </c:extLst>
        </c:ser>
        <c:ser>
          <c:idx val="6"/>
          <c:order val="5"/>
          <c:tx>
            <c:strRef>
              <c:f>MAY190406_1!$N$4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MAY190406_1!$AC$15:$AC$21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AFF-4569-A7A9-0FA73453C0E0}"/>
            </c:ext>
          </c:extLst>
        </c:ser>
        <c:ser>
          <c:idx val="7"/>
          <c:order val="6"/>
          <c:tx>
            <c:strRef>
              <c:f>MAY190406_1!$O$4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MAY190406_1!$AC$15:$AC$21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0.20563112938943376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AFF-4569-A7A9-0FA73453C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'MAY190406_1 aggr'!$D$2</c:f>
              <c:strCache>
                <c:ptCount val="1"/>
                <c:pt idx="0">
                  <c:v>MAY190406_1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'MAY190406_1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'MAY190406_1 aggr'!$D$7:$D$33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0.83622841826222349</c:v>
                </c:pt>
                <c:pt idx="8">
                  <c:v>4.8930476453547485</c:v>
                </c:pt>
                <c:pt idx="9">
                  <c:v>6.7870756520609214</c:v>
                </c:pt>
                <c:pt idx="10">
                  <c:v>12.433151240264413</c:v>
                </c:pt>
                <c:pt idx="11">
                  <c:v>12.401617229041213</c:v>
                </c:pt>
                <c:pt idx="12">
                  <c:v>10.461938022842043</c:v>
                </c:pt>
                <c:pt idx="13">
                  <c:v>9.046317624086317</c:v>
                </c:pt>
                <c:pt idx="14">
                  <c:v>7.1698676844760802</c:v>
                </c:pt>
                <c:pt idx="15">
                  <c:v>5.4781633589969374</c:v>
                </c:pt>
                <c:pt idx="16">
                  <c:v>4.4237730765467775</c:v>
                </c:pt>
                <c:pt idx="17">
                  <c:v>3.5357070285159513</c:v>
                </c:pt>
                <c:pt idx="18">
                  <c:v>1.8280613819210825</c:v>
                </c:pt>
                <c:pt idx="19">
                  <c:v>2.4594913940379159</c:v>
                </c:pt>
                <c:pt idx="20">
                  <c:v>2.0305103369382795</c:v>
                </c:pt>
                <c:pt idx="21">
                  <c:v>2.6468883821393363</c:v>
                </c:pt>
                <c:pt idx="22">
                  <c:v>2.6498987755224914</c:v>
                </c:pt>
                <c:pt idx="23">
                  <c:v>2.5234622534299667</c:v>
                </c:pt>
                <c:pt idx="24">
                  <c:v>5.363768410437034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F0-41A4-91D1-E6A3B239B12C}"/>
            </c:ext>
          </c:extLst>
        </c:ser>
        <c:ser>
          <c:idx val="1"/>
          <c:order val="1"/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'MAY190406_1 aggr'!$R$7:$R$33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0.71346323180781657</c:v>
                </c:pt>
                <c:pt idx="7">
                  <c:v>0.88195360517368904</c:v>
                </c:pt>
                <c:pt idx="8">
                  <c:v>0.47373115846544056</c:v>
                </c:pt>
                <c:pt idx="9">
                  <c:v>0.13682912919636905</c:v>
                </c:pt>
                <c:pt idx="10">
                  <c:v>0.30231796717426879</c:v>
                </c:pt>
                <c:pt idx="11">
                  <c:v>0.36094551884586895</c:v>
                </c:pt>
                <c:pt idx="12">
                  <c:v>0.13765707924792167</c:v>
                </c:pt>
                <c:pt idx="13">
                  <c:v>1.571905755705702E-2</c:v>
                </c:pt>
                <c:pt idx="14">
                  <c:v>8.4153376578357791E-3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F0-41A4-91D1-E6A3B239B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'MAY190406_1 aggr'!$D$2</c:f>
              <c:strCache>
                <c:ptCount val="1"/>
                <c:pt idx="0">
                  <c:v>MAY190406_1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'MAY190406_1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'MAY190406_1 aggr'!$E$7:$E$33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0.83622841826222349</c:v>
                </c:pt>
                <c:pt idx="8" formatCode="0.00">
                  <c:v>5.7292760636169717</c:v>
                </c:pt>
                <c:pt idx="9" formatCode="0.00">
                  <c:v>12.516351715677892</c:v>
                </c:pt>
                <c:pt idx="10" formatCode="0.00">
                  <c:v>24.949502955942307</c:v>
                </c:pt>
                <c:pt idx="11" formatCode="0.00">
                  <c:v>37.351120184983522</c:v>
                </c:pt>
                <c:pt idx="12" formatCode="0.00">
                  <c:v>47.813058207825563</c:v>
                </c:pt>
                <c:pt idx="13" formatCode="0.00">
                  <c:v>56.859375831911876</c:v>
                </c:pt>
                <c:pt idx="14" formatCode="0.00">
                  <c:v>64.02924351638795</c:v>
                </c:pt>
                <c:pt idx="15" formatCode="0.00">
                  <c:v>69.507406875384888</c:v>
                </c:pt>
                <c:pt idx="16" formatCode="0.00">
                  <c:v>73.931179951931668</c:v>
                </c:pt>
                <c:pt idx="17" formatCode="0.00">
                  <c:v>77.466886980447626</c:v>
                </c:pt>
                <c:pt idx="18" formatCode="0.00">
                  <c:v>79.294948362368714</c:v>
                </c:pt>
                <c:pt idx="19" formatCode="0.00">
                  <c:v>81.754439756406626</c:v>
                </c:pt>
                <c:pt idx="20" formatCode="0.00">
                  <c:v>83.784950093344904</c:v>
                </c:pt>
                <c:pt idx="21" formatCode="0.00">
                  <c:v>86.431838475484241</c:v>
                </c:pt>
                <c:pt idx="22" formatCode="0.00">
                  <c:v>89.081737251006729</c:v>
                </c:pt>
                <c:pt idx="23" formatCode="0.00">
                  <c:v>91.605199504436698</c:v>
                </c:pt>
                <c:pt idx="24" formatCode="0.00">
                  <c:v>96.96896791487373</c:v>
                </c:pt>
                <c:pt idx="25" formatCode="0.00">
                  <c:v>96.96896791487373</c:v>
                </c:pt>
                <c:pt idx="26" formatCode="0.00">
                  <c:v>96.96896791487373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26-4721-9402-368703451C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'MAY190406_1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'MAY190406_1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'MAY190406_1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18.114603463992712</c:v>
                </c:pt>
                <c:pt idx="9">
                  <c:v>14.742842665315427</c:v>
                </c:pt>
                <c:pt idx="10">
                  <c:v>13.409148415181606</c:v>
                </c:pt>
                <c:pt idx="11">
                  <c:v>13.762410083000312</c:v>
                </c:pt>
                <c:pt idx="12">
                  <c:v>12.050481283422462</c:v>
                </c:pt>
                <c:pt idx="13">
                  <c:v>5.8481873373807458</c:v>
                </c:pt>
                <c:pt idx="14">
                  <c:v>3.0190621336459564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F8-402B-8C83-4E02DCD1AC88}"/>
            </c:ext>
          </c:extLst>
        </c:ser>
        <c:ser>
          <c:idx val="1"/>
          <c:order val="1"/>
          <c:tx>
            <c:strRef>
              <c:f>'MAY190406_1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4.2529499323410009</c:v>
                </c:pt>
                <c:pt idx="8">
                  <c:v>46.900788514129452</c:v>
                </c:pt>
                <c:pt idx="9">
                  <c:v>73.877375221687345</c:v>
                </c:pt>
                <c:pt idx="10">
                  <c:v>147.38553258060128</c:v>
                </c:pt>
                <c:pt idx="11">
                  <c:v>144.58350138333847</c:v>
                </c:pt>
                <c:pt idx="12">
                  <c:v>123.08705882352942</c:v>
                </c:pt>
                <c:pt idx="13">
                  <c:v>108.40032957502167</c:v>
                </c:pt>
                <c:pt idx="14">
                  <c:v>90.348229777256762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F8-402B-8C83-4E02DCD1AC88}"/>
            </c:ext>
          </c:extLst>
        </c:ser>
        <c:ser>
          <c:idx val="2"/>
          <c:order val="2"/>
          <c:tx>
            <c:strRef>
              <c:f>'MAY190406_1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0.40284995238743021</c:v>
                </c:pt>
                <c:pt idx="11">
                  <c:v>1.0686719950814634</c:v>
                </c:pt>
                <c:pt idx="12">
                  <c:v>0</c:v>
                </c:pt>
                <c:pt idx="13">
                  <c:v>0</c:v>
                </c:pt>
                <c:pt idx="14">
                  <c:v>0.44726846424384537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9F8-402B-8C83-4E02DCD1AC88}"/>
            </c:ext>
          </c:extLst>
        </c:ser>
        <c:ser>
          <c:idx val="3"/>
          <c:order val="3"/>
          <c:tx>
            <c:strRef>
              <c:f>'MAY190406_1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0.1956699768738947</c:v>
                </c:pt>
                <c:pt idx="11">
                  <c:v>1.0426068244697206</c:v>
                </c:pt>
                <c:pt idx="12">
                  <c:v>0.32278074866310164</c:v>
                </c:pt>
                <c:pt idx="13">
                  <c:v>1.566478751084128</c:v>
                </c:pt>
                <c:pt idx="14">
                  <c:v>0.33545134818288402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9F8-402B-8C83-4E02DCD1AC88}"/>
            </c:ext>
          </c:extLst>
        </c:ser>
        <c:ser>
          <c:idx val="4"/>
          <c:order val="4"/>
          <c:tx>
            <c:strRef>
              <c:f>'MAY190406_1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6.8582679296346409</c:v>
                </c:pt>
                <c:pt idx="8">
                  <c:v>0</c:v>
                </c:pt>
                <c:pt idx="9">
                  <c:v>1.5616924246262982</c:v>
                </c:pt>
                <c:pt idx="10">
                  <c:v>3.809809549721126</c:v>
                </c:pt>
                <c:pt idx="11">
                  <c:v>3.9879711035966809</c:v>
                </c:pt>
                <c:pt idx="12">
                  <c:v>3.5505882352941183</c:v>
                </c:pt>
                <c:pt idx="13">
                  <c:v>4.3861405030355582</c:v>
                </c:pt>
                <c:pt idx="14">
                  <c:v>1.1181711606096134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F8-402B-8C83-4E02DCD1AC88}"/>
            </c:ext>
          </c:extLst>
        </c:ser>
        <c:ser>
          <c:idx val="6"/>
          <c:order val="5"/>
          <c:tx>
            <c:strRef>
              <c:f>'MAY190406_1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9F8-402B-8C83-4E02DCD1AC88}"/>
            </c:ext>
          </c:extLst>
        </c:ser>
        <c:ser>
          <c:idx val="7"/>
          <c:order val="6"/>
          <c:tx>
            <c:strRef>
              <c:f>'MAY190406_1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0.33884721795265915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9F8-402B-8C83-4E02DCD1AC88}"/>
            </c:ext>
          </c:extLst>
        </c:ser>
        <c:ser>
          <c:idx val="5"/>
          <c:order val="7"/>
          <c:tx>
            <c:strRef>
              <c:f>'MAY190406_1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9.48</c:v>
                </c:pt>
                <c:pt idx="7">
                  <c:v>11.718782138024357</c:v>
                </c:pt>
                <c:pt idx="8">
                  <c:v>6.2946080218778491</c:v>
                </c:pt>
                <c:pt idx="9">
                  <c:v>1.8180896883709146</c:v>
                </c:pt>
                <c:pt idx="10">
                  <c:v>4.0169895252346617</c:v>
                </c:pt>
                <c:pt idx="11">
                  <c:v>4.7959913925607145</c:v>
                </c:pt>
                <c:pt idx="12">
                  <c:v>1.8290909090909095</c:v>
                </c:pt>
                <c:pt idx="13">
                  <c:v>0.20886383347788376</c:v>
                </c:pt>
                <c:pt idx="14">
                  <c:v>0.11181711606096134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9F8-402B-8C83-4E02DCD1AC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'MAY190406_1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'MAY190406_1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'MAY190406_1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25.402613187481009</c:v>
                </c:pt>
                <c:pt idx="9" formatCode="0.00">
                  <c:v>16.024828984038511</c:v>
                </c:pt>
                <c:pt idx="10" formatCode="0.00">
                  <c:v>7.9240919602775115</c:v>
                </c:pt>
                <c:pt idx="11" formatCode="0.00">
                  <c:v>8.1155856132800501</c:v>
                </c:pt>
                <c:pt idx="12" formatCode="0.00">
                  <c:v>8.5561497326203195</c:v>
                </c:pt>
                <c:pt idx="13" formatCode="0.00">
                  <c:v>4.8568950563746744</c:v>
                </c:pt>
                <c:pt idx="14" formatCode="0.00">
                  <c:v>3.1652989449003517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F1-4BB0-A6A2-B7B3EDBAB24B}"/>
            </c:ext>
          </c:extLst>
        </c:ser>
        <c:ser>
          <c:idx val="1"/>
          <c:order val="1"/>
          <c:tx>
            <c:strRef>
              <c:f>'MAY190406_1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18.628777627424448</c:v>
                </c:pt>
                <c:pt idx="8" formatCode="0.00">
                  <c:v>65.770282588878757</c:v>
                </c:pt>
                <c:pt idx="9" formatCode="0.00">
                  <c:v>80.301494806181907</c:v>
                </c:pt>
                <c:pt idx="10" formatCode="0.00">
                  <c:v>87.096993606312054</c:v>
                </c:pt>
                <c:pt idx="11" formatCode="0.00">
                  <c:v>85.259760221334147</c:v>
                </c:pt>
                <c:pt idx="12" formatCode="0.00">
                  <c:v>87.394957983193265</c:v>
                </c:pt>
                <c:pt idx="13" formatCode="0.00">
                  <c:v>90.026019080659154</c:v>
                </c:pt>
                <c:pt idx="14" formatCode="0.00">
                  <c:v>94.7245017584994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F1-4BB0-A6A2-B7B3EDBAB24B}"/>
            </c:ext>
          </c:extLst>
        </c:ser>
        <c:ser>
          <c:idx val="2"/>
          <c:order val="2"/>
          <c:tx>
            <c:strRef>
              <c:f>'MAY190406_1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0.23806284859202823</c:v>
                </c:pt>
                <c:pt idx="11" formatCode="0.00">
                  <c:v>0.63018751921303406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0.46893317702227422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F1-4BB0-A6A2-B7B3EDBAB24B}"/>
            </c:ext>
          </c:extLst>
        </c:ser>
        <c:ser>
          <c:idx val="3"/>
          <c:order val="3"/>
          <c:tx>
            <c:strRef>
              <c:f>'MAY190406_1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0.11563052645898515</c:v>
                </c:pt>
                <c:pt idx="11" formatCode="0.00">
                  <c:v>0.61481709191515532</c:v>
                </c:pt>
                <c:pt idx="12" formatCode="0.00">
                  <c:v>0.22918258212375855</c:v>
                </c:pt>
                <c:pt idx="13" formatCode="0.00">
                  <c:v>1.3009540329575018</c:v>
                </c:pt>
                <c:pt idx="14" formatCode="0.00">
                  <c:v>0.35169988276670572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9F1-4BB0-A6A2-B7B3EDBAB24B}"/>
            </c:ext>
          </c:extLst>
        </c:ser>
        <c:ser>
          <c:idx val="4"/>
          <c:order val="4"/>
          <c:tx>
            <c:strRef>
              <c:f>'MAY190406_1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30.040595399188092</c:v>
                </c:pt>
                <c:pt idx="8" formatCode="0.00">
                  <c:v>0</c:v>
                </c:pt>
                <c:pt idx="9" formatCode="0.00">
                  <c:v>1.6974917658981505</c:v>
                </c:pt>
                <c:pt idx="10" formatCode="0.00">
                  <c:v>2.2513943681131812</c:v>
                </c:pt>
                <c:pt idx="11" formatCode="0.00">
                  <c:v>2.3516753765754688</c:v>
                </c:pt>
                <c:pt idx="12" formatCode="0.00">
                  <c:v>2.5210084033613445</c:v>
                </c:pt>
                <c:pt idx="13" formatCode="0.00">
                  <c:v>3.6426712922810052</c:v>
                </c:pt>
                <c:pt idx="14" formatCode="0.00">
                  <c:v>1.1723329425556857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9F1-4BB0-A6A2-B7B3EDBAB24B}"/>
            </c:ext>
          </c:extLst>
        </c:ser>
        <c:ser>
          <c:idx val="6"/>
          <c:order val="5"/>
          <c:tx>
            <c:strRef>
              <c:f>'MAY190406_1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9F1-4BB0-A6A2-B7B3EDBAB24B}"/>
            </c:ext>
          </c:extLst>
        </c:ser>
        <c:ser>
          <c:idx val="7"/>
          <c:order val="6"/>
          <c:tx>
            <c:strRef>
              <c:f>'MAY190406_1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0.19981555487242547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9F1-4BB0-A6A2-B7B3EDBAB24B}"/>
            </c:ext>
          </c:extLst>
        </c:ser>
        <c:ser>
          <c:idx val="5"/>
          <c:order val="7"/>
          <c:tx>
            <c:strRef>
              <c:f>'MAY190406_1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'MAY190406_1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51.330626973387467</c:v>
                </c:pt>
                <c:pt idx="8" formatCode="0.00">
                  <c:v>8.8271042236402302</c:v>
                </c:pt>
                <c:pt idx="9" formatCode="0.00">
                  <c:v>1.9761844438814293</c:v>
                </c:pt>
                <c:pt idx="10" formatCode="0.00">
                  <c:v>2.3738266902462244</c:v>
                </c:pt>
                <c:pt idx="11" formatCode="0.00">
                  <c:v>2.8281586228097142</c:v>
                </c:pt>
                <c:pt idx="12" formatCode="0.00">
                  <c:v>1.2987012987012987</c:v>
                </c:pt>
                <c:pt idx="13" formatCode="0.00">
                  <c:v>0.17346053772766692</c:v>
                </c:pt>
                <c:pt idx="14" formatCode="0.00">
                  <c:v>0.11723329425556855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9F1-4BB0-A6A2-B7B3EDBAB2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'MAY190406_1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'MAY190406_1 aggr'!$B$7:$B$33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'MAY190406_1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27.862022996167308</c:v>
                </c:pt>
                <c:pt idx="9" formatCode="0.00">
                  <c:v>16.347893512535542</c:v>
                </c:pt>
                <c:pt idx="10" formatCode="0.00">
                  <c:v>8.1167700132376499</c:v>
                </c:pt>
                <c:pt idx="11" formatCode="0.00">
                  <c:v>8.3517874090477697</c:v>
                </c:pt>
                <c:pt idx="12" formatCode="0.00">
                  <c:v>8.6687306501547994</c:v>
                </c:pt>
                <c:pt idx="13" formatCode="0.00">
                  <c:v>4.8653344917463075</c:v>
                </c:pt>
                <c:pt idx="14" formatCode="0.00">
                  <c:v>3.1690140845070425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5D-4672-A7EB-8CE073261A7F}"/>
            </c:ext>
          </c:extLst>
        </c:ser>
        <c:ser>
          <c:idx val="1"/>
          <c:order val="1"/>
          <c:tx>
            <c:strRef>
              <c:f>'MAY190406_1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'MAY190406_1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38.276181649675621</c:v>
                </c:pt>
                <c:pt idx="8" formatCode="0.00">
                  <c:v>72.137977003832688</c:v>
                </c:pt>
                <c:pt idx="9" formatCode="0.00">
                  <c:v>81.920392866373746</c:v>
                </c:pt>
                <c:pt idx="10" formatCode="0.00">
                  <c:v>89.21479830000699</c:v>
                </c:pt>
                <c:pt idx="11" formatCode="0.00">
                  <c:v>87.74122113255298</c:v>
                </c:pt>
                <c:pt idx="12" formatCode="0.00">
                  <c:v>88.544891640866879</c:v>
                </c:pt>
                <c:pt idx="13" formatCode="0.00">
                  <c:v>90.182450043440483</c:v>
                </c:pt>
                <c:pt idx="14" formatCode="0.00">
                  <c:v>94.835680751173683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C5D-4672-A7EB-8CE073261A7F}"/>
            </c:ext>
          </c:extLst>
        </c:ser>
        <c:ser>
          <c:idx val="2"/>
          <c:order val="2"/>
          <c:tx>
            <c:strRef>
              <c:f>'MAY190406_1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'MAY190406_1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0.24385145962516544</c:v>
                </c:pt>
                <c:pt idx="11" formatCode="0.00">
                  <c:v>0.6485289465359062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0.46948356807511726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C5D-4672-A7EB-8CE073261A7F}"/>
            </c:ext>
          </c:extLst>
        </c:ser>
        <c:ser>
          <c:idx val="3"/>
          <c:order val="3"/>
          <c:tx>
            <c:strRef>
              <c:f>'MAY190406_1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'MAY190406_1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0.11844213753222324</c:v>
                </c:pt>
                <c:pt idx="11" formatCode="0.00">
                  <c:v>0.63271116735210386</c:v>
                </c:pt>
                <c:pt idx="12" formatCode="0.00">
                  <c:v>0.2321981424148607</c:v>
                </c:pt>
                <c:pt idx="13" formatCode="0.00">
                  <c:v>1.3032145960034747</c:v>
                </c:pt>
                <c:pt idx="14" formatCode="0.00">
                  <c:v>0.352112676056338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C5D-4672-A7EB-8CE073261A7F}"/>
            </c:ext>
          </c:extLst>
        </c:ser>
        <c:ser>
          <c:idx val="4"/>
          <c:order val="4"/>
          <c:tx>
            <c:strRef>
              <c:f>'MAY190406_1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'MAY190406_1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61.723818350324372</c:v>
                </c:pt>
                <c:pt idx="8" formatCode="0.00">
                  <c:v>0</c:v>
                </c:pt>
                <c:pt idx="9" formatCode="0.00">
                  <c:v>1.7317136210907214</c:v>
                </c:pt>
                <c:pt idx="10" formatCode="0.00">
                  <c:v>2.3061380895979933</c:v>
                </c:pt>
                <c:pt idx="11" formatCode="0.00">
                  <c:v>2.4201202151217971</c:v>
                </c:pt>
                <c:pt idx="12" formatCode="0.00">
                  <c:v>2.5541795665634677</c:v>
                </c:pt>
                <c:pt idx="13" formatCode="0.00">
                  <c:v>3.64900086880973</c:v>
                </c:pt>
                <c:pt idx="14" formatCode="0.00">
                  <c:v>1.1737089201877933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5D-4672-A7EB-8CE073261A7F}"/>
            </c:ext>
          </c:extLst>
        </c:ser>
        <c:ser>
          <c:idx val="6"/>
          <c:order val="5"/>
          <c:tx>
            <c:strRef>
              <c:f>'MAY190406_1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'MAY190406_1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C5D-4672-A7EB-8CE073261A7F}"/>
            </c:ext>
          </c:extLst>
        </c:ser>
        <c:ser>
          <c:idx val="7"/>
          <c:order val="6"/>
          <c:tx>
            <c:strRef>
              <c:f>'MAY190406_1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'MAY190406_1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0.20563112938943376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C5D-4672-A7EB-8CE073261A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'MAY190406_1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'MAY190406_1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'MAY190406_1 aggr'!$AF$15:$AF$21</c:f>
              <c:numCache>
                <c:formatCode>0.00</c:formatCode>
                <c:ptCount val="7"/>
                <c:pt idx="0">
                  <c:v>27.862022996167308</c:v>
                </c:pt>
                <c:pt idx="1">
                  <c:v>16.347893512535542</c:v>
                </c:pt>
                <c:pt idx="2">
                  <c:v>8.1167700132376499</c:v>
                </c:pt>
                <c:pt idx="3">
                  <c:v>8.3517874090477697</c:v>
                </c:pt>
                <c:pt idx="4">
                  <c:v>8.6687306501547994</c:v>
                </c:pt>
                <c:pt idx="5">
                  <c:v>4.8653344917463075</c:v>
                </c:pt>
                <c:pt idx="6">
                  <c:v>3.1690140845070425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76-4A7D-BD13-65C9B478ADF0}"/>
            </c:ext>
          </c:extLst>
        </c:ser>
        <c:ser>
          <c:idx val="1"/>
          <c:order val="1"/>
          <c:tx>
            <c:strRef>
              <c:f>'MAY190406_1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'MAY190406_1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'MAY190406_1 aggr'!$AG$15:$AG$21</c:f>
              <c:numCache>
                <c:formatCode>0.00</c:formatCode>
                <c:ptCount val="7"/>
                <c:pt idx="0">
                  <c:v>72.137977003832688</c:v>
                </c:pt>
                <c:pt idx="1">
                  <c:v>81.920392866373746</c:v>
                </c:pt>
                <c:pt idx="2">
                  <c:v>89.21479830000699</c:v>
                </c:pt>
                <c:pt idx="3">
                  <c:v>87.74122113255298</c:v>
                </c:pt>
                <c:pt idx="4">
                  <c:v>88.544891640866879</c:v>
                </c:pt>
                <c:pt idx="5">
                  <c:v>90.182450043440483</c:v>
                </c:pt>
                <c:pt idx="6">
                  <c:v>94.835680751173683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76-4A7D-BD13-65C9B478ADF0}"/>
            </c:ext>
          </c:extLst>
        </c:ser>
        <c:ser>
          <c:idx val="2"/>
          <c:order val="2"/>
          <c:tx>
            <c:strRef>
              <c:f>'MAY190406_1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'MAY190406_1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'MAY190406_1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0.24385145962516544</c:v>
                </c:pt>
                <c:pt idx="3">
                  <c:v>0.6485289465359062</c:v>
                </c:pt>
                <c:pt idx="4">
                  <c:v>0</c:v>
                </c:pt>
                <c:pt idx="5">
                  <c:v>0</c:v>
                </c:pt>
                <c:pt idx="6">
                  <c:v>0.46948356807511726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76-4A7D-BD13-65C9B478ADF0}"/>
            </c:ext>
          </c:extLst>
        </c:ser>
        <c:ser>
          <c:idx val="3"/>
          <c:order val="3"/>
          <c:tx>
            <c:strRef>
              <c:f>'MAY190406_1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'MAY190406_1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'MAY190406_1 aggr'!$AI$15:$AI$21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0.11844213753222324</c:v>
                </c:pt>
                <c:pt idx="3">
                  <c:v>0.63271116735210386</c:v>
                </c:pt>
                <c:pt idx="4">
                  <c:v>0.2321981424148607</c:v>
                </c:pt>
                <c:pt idx="5">
                  <c:v>1.3032145960034747</c:v>
                </c:pt>
                <c:pt idx="6">
                  <c:v>0.352112676056338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876-4A7D-BD13-65C9B478ADF0}"/>
            </c:ext>
          </c:extLst>
        </c:ser>
        <c:ser>
          <c:idx val="4"/>
          <c:order val="4"/>
          <c:tx>
            <c:strRef>
              <c:f>'MAY190406_1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'MAY190406_1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'MAY190406_1 aggr'!$AJ$15:$AJ$21</c:f>
              <c:numCache>
                <c:formatCode>0.00</c:formatCode>
                <c:ptCount val="7"/>
                <c:pt idx="0">
                  <c:v>0</c:v>
                </c:pt>
                <c:pt idx="1">
                  <c:v>1.7317136210907214</c:v>
                </c:pt>
                <c:pt idx="2">
                  <c:v>2.3061380895979933</c:v>
                </c:pt>
                <c:pt idx="3">
                  <c:v>2.4201202151217971</c:v>
                </c:pt>
                <c:pt idx="4">
                  <c:v>2.5541795665634677</c:v>
                </c:pt>
                <c:pt idx="5">
                  <c:v>3.64900086880973</c:v>
                </c:pt>
                <c:pt idx="6">
                  <c:v>1.1737089201877933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76-4A7D-BD13-65C9B478ADF0}"/>
            </c:ext>
          </c:extLst>
        </c:ser>
        <c:ser>
          <c:idx val="6"/>
          <c:order val="5"/>
          <c:tx>
            <c:strRef>
              <c:f>'MAY190406_1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'MAY190406_1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'MAY190406_1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876-4A7D-BD13-65C9B478ADF0}"/>
            </c:ext>
          </c:extLst>
        </c:ser>
        <c:ser>
          <c:idx val="7"/>
          <c:order val="6"/>
          <c:tx>
            <c:strRef>
              <c:f>'MAY190406_1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'MAY190406_1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'MAY190406_1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0.20563112938943376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876-4A7D-BD13-65C9B478AD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MAY190406_1_no_aggr!$D$2</c:f>
              <c:strCache>
                <c:ptCount val="1"/>
                <c:pt idx="0">
                  <c:v>MAY190406_1_no_aggr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MAY190406_1_no_aggr!$B$7:$B$33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0.86236703993418218</c:v>
                </c:pt>
                <c:pt idx="8">
                  <c:v>5.0459933219565816</c:v>
                </c:pt>
                <c:pt idx="9">
                  <c:v>6.9992243890015402</c:v>
                </c:pt>
                <c:pt idx="10">
                  <c:v>12.821783615536797</c:v>
                </c:pt>
                <c:pt idx="11">
                  <c:v>12.789263921967525</c:v>
                </c:pt>
                <c:pt idx="12">
                  <c:v>10.788954701494067</c:v>
                </c:pt>
                <c:pt idx="13">
                  <c:v>9.3290851894265998</c:v>
                </c:pt>
                <c:pt idx="14">
                  <c:v>7.3939816403638545</c:v>
                </c:pt>
                <c:pt idx="15">
                  <c:v>5.6493984382777587</c:v>
                </c:pt>
                <c:pt idx="16">
                  <c:v>4.5620502844067401</c:v>
                </c:pt>
                <c:pt idx="17">
                  <c:v>3.646225286856561</c:v>
                </c:pt>
                <c:pt idx="18">
                  <c:v>1.8852024737706654</c:v>
                </c:pt>
                <c:pt idx="19">
                  <c:v>2.5363695694864288</c:v>
                </c:pt>
                <c:pt idx="20">
                  <c:v>2.0939795282969351</c:v>
                </c:pt>
                <c:pt idx="21">
                  <c:v>2.7296241664271017</c:v>
                </c:pt>
                <c:pt idx="22">
                  <c:v>2.7327286579442212</c:v>
                </c:pt>
                <c:pt idx="23">
                  <c:v>2.6023400142252124</c:v>
                </c:pt>
                <c:pt idx="24">
                  <c:v>5.531427760627226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1D-4254-AC19-A2B9CA7588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MAY190406_1_no_aggr!$D$2</c:f>
              <c:strCache>
                <c:ptCount val="1"/>
                <c:pt idx="0">
                  <c:v>MAY190406_1_no_aggr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MAY190406_1_no_aggr!$B$7:$B$33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0.86236703993418218</c:v>
                </c:pt>
                <c:pt idx="8" formatCode="0.00">
                  <c:v>5.9083603618907636</c:v>
                </c:pt>
                <c:pt idx="9" formatCode="0.00">
                  <c:v>12.907584750892305</c:v>
                </c:pt>
                <c:pt idx="10" formatCode="0.00">
                  <c:v>25.7293683664291</c:v>
                </c:pt>
                <c:pt idx="11" formatCode="0.00">
                  <c:v>38.518632288396624</c:v>
                </c:pt>
                <c:pt idx="12" formatCode="0.00">
                  <c:v>49.307586989890694</c:v>
                </c:pt>
                <c:pt idx="13" formatCode="0.00">
                  <c:v>58.636672179317294</c:v>
                </c:pt>
                <c:pt idx="14" formatCode="0.00">
                  <c:v>66.030653819681149</c:v>
                </c:pt>
                <c:pt idx="15" formatCode="0.00">
                  <c:v>71.680052257958906</c:v>
                </c:pt>
                <c:pt idx="16" formatCode="0.00">
                  <c:v>76.242102542365643</c:v>
                </c:pt>
                <c:pt idx="17" formatCode="0.00">
                  <c:v>79.888327829222206</c:v>
                </c:pt>
                <c:pt idx="18" formatCode="0.00">
                  <c:v>81.773530302992867</c:v>
                </c:pt>
                <c:pt idx="19" formatCode="0.00">
                  <c:v>84.309899872479292</c:v>
                </c:pt>
                <c:pt idx="20" formatCode="0.00">
                  <c:v>86.403879400776233</c:v>
                </c:pt>
                <c:pt idx="21" formatCode="0.00">
                  <c:v>89.133503567203334</c:v>
                </c:pt>
                <c:pt idx="22" formatCode="0.00">
                  <c:v>91.866232225147556</c:v>
                </c:pt>
                <c:pt idx="23" formatCode="0.00">
                  <c:v>94.468572239372762</c:v>
                </c:pt>
                <c:pt idx="24" formatCode="0.00">
                  <c:v>99.999999999999986</c:v>
                </c:pt>
                <c:pt idx="25" formatCode="0.00">
                  <c:v>99.999999999999986</c:v>
                </c:pt>
                <c:pt idx="26" formatCode="0.00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4E-4700-8E6C-2D1AFE20AF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MAY190406_1_no_aggr!$H$4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MAY190406_1_no_aggr!$B$7:$B$33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18.114603463992712</c:v>
                </c:pt>
                <c:pt idx="9">
                  <c:v>14.742842665315427</c:v>
                </c:pt>
                <c:pt idx="10">
                  <c:v>13.409148415181606</c:v>
                </c:pt>
                <c:pt idx="11">
                  <c:v>13.762410083000312</c:v>
                </c:pt>
                <c:pt idx="12">
                  <c:v>12.050481283422462</c:v>
                </c:pt>
                <c:pt idx="13">
                  <c:v>5.8481873373807458</c:v>
                </c:pt>
                <c:pt idx="14">
                  <c:v>3.0190621336459564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35-43CA-99BB-0CC5FAF8AD29}"/>
            </c:ext>
          </c:extLst>
        </c:ser>
        <c:ser>
          <c:idx val="1"/>
          <c:order val="1"/>
          <c:tx>
            <c:strRef>
              <c:f>MAY190406_1_no_aggr!$I$4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4.2529499323410009</c:v>
                </c:pt>
                <c:pt idx="8">
                  <c:v>46.900788514129452</c:v>
                </c:pt>
                <c:pt idx="9">
                  <c:v>73.877375221687345</c:v>
                </c:pt>
                <c:pt idx="10">
                  <c:v>147.38553258060128</c:v>
                </c:pt>
                <c:pt idx="11">
                  <c:v>144.58350138333847</c:v>
                </c:pt>
                <c:pt idx="12">
                  <c:v>123.08705882352942</c:v>
                </c:pt>
                <c:pt idx="13">
                  <c:v>108.40032957502167</c:v>
                </c:pt>
                <c:pt idx="14">
                  <c:v>90.348229777256762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35-43CA-99BB-0CC5FAF8AD29}"/>
            </c:ext>
          </c:extLst>
        </c:ser>
        <c:ser>
          <c:idx val="2"/>
          <c:order val="2"/>
          <c:tx>
            <c:strRef>
              <c:f>MAY190406_1_no_aggr!$J$4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0.40284995238743021</c:v>
                </c:pt>
                <c:pt idx="11">
                  <c:v>1.0686719950814634</c:v>
                </c:pt>
                <c:pt idx="12">
                  <c:v>0</c:v>
                </c:pt>
                <c:pt idx="13">
                  <c:v>0</c:v>
                </c:pt>
                <c:pt idx="14">
                  <c:v>0.44726846424384537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35-43CA-99BB-0CC5FAF8AD29}"/>
            </c:ext>
          </c:extLst>
        </c:ser>
        <c:ser>
          <c:idx val="3"/>
          <c:order val="3"/>
          <c:tx>
            <c:strRef>
              <c:f>MAY190406_1_no_aggr!$K$4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0.1956699768738947</c:v>
                </c:pt>
                <c:pt idx="11">
                  <c:v>1.0426068244697206</c:v>
                </c:pt>
                <c:pt idx="12">
                  <c:v>0.32278074866310164</c:v>
                </c:pt>
                <c:pt idx="13">
                  <c:v>1.566478751084128</c:v>
                </c:pt>
                <c:pt idx="14">
                  <c:v>0.33545134818288402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35-43CA-99BB-0CC5FAF8AD29}"/>
            </c:ext>
          </c:extLst>
        </c:ser>
        <c:ser>
          <c:idx val="4"/>
          <c:order val="4"/>
          <c:tx>
            <c:strRef>
              <c:f>MAY190406_1_no_aggr!$L$4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6.8582679296346409</c:v>
                </c:pt>
                <c:pt idx="8">
                  <c:v>0</c:v>
                </c:pt>
                <c:pt idx="9">
                  <c:v>1.5616924246262982</c:v>
                </c:pt>
                <c:pt idx="10">
                  <c:v>3.809809549721126</c:v>
                </c:pt>
                <c:pt idx="11">
                  <c:v>3.9879711035966809</c:v>
                </c:pt>
                <c:pt idx="12">
                  <c:v>3.5505882352941183</c:v>
                </c:pt>
                <c:pt idx="13">
                  <c:v>4.3861405030355582</c:v>
                </c:pt>
                <c:pt idx="14">
                  <c:v>1.1181711606096134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835-43CA-99BB-0CC5FAF8AD29}"/>
            </c:ext>
          </c:extLst>
        </c:ser>
        <c:ser>
          <c:idx val="6"/>
          <c:order val="5"/>
          <c:tx>
            <c:strRef>
              <c:f>MAY190406_1_no_aggr!$N$4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835-43CA-99BB-0CC5FAF8AD29}"/>
            </c:ext>
          </c:extLst>
        </c:ser>
        <c:ser>
          <c:idx val="7"/>
          <c:order val="6"/>
          <c:tx>
            <c:strRef>
              <c:f>MAY190406_1_no_aggr!$O$4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0.33884721795265915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835-43CA-99BB-0CC5FAF8AD29}"/>
            </c:ext>
          </c:extLst>
        </c:ser>
        <c:ser>
          <c:idx val="5"/>
          <c:order val="7"/>
          <c:tx>
            <c:strRef>
              <c:f>MAY190406_1_no_aggr!$M$4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835-43CA-99BB-0CC5FAF8AD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MAY190406_1_no_aggr!$H$4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MAY190406_1_no_aggr!$B$7:$B$33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27.862022996167305</c:v>
                </c:pt>
                <c:pt idx="9" formatCode="0.00">
                  <c:v>16.347893512535538</c:v>
                </c:pt>
                <c:pt idx="10" formatCode="0.00">
                  <c:v>8.1167700132376499</c:v>
                </c:pt>
                <c:pt idx="11" formatCode="0.00">
                  <c:v>8.3517874090477697</c:v>
                </c:pt>
                <c:pt idx="12" formatCode="0.00">
                  <c:v>8.6687306501547994</c:v>
                </c:pt>
                <c:pt idx="13" formatCode="0.00">
                  <c:v>4.8653344917463075</c:v>
                </c:pt>
                <c:pt idx="14" formatCode="0.00">
                  <c:v>3.169014084507042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7A-4F3D-B24F-5D49EE8460F7}"/>
            </c:ext>
          </c:extLst>
        </c:ser>
        <c:ser>
          <c:idx val="1"/>
          <c:order val="1"/>
          <c:tx>
            <c:strRef>
              <c:f>MAY190406_1_no_aggr!$I$4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38.276181649675621</c:v>
                </c:pt>
                <c:pt idx="8" formatCode="0.00">
                  <c:v>72.137977003832688</c:v>
                </c:pt>
                <c:pt idx="9" formatCode="0.00">
                  <c:v>81.920392866373746</c:v>
                </c:pt>
                <c:pt idx="10" formatCode="0.00">
                  <c:v>89.214798300006962</c:v>
                </c:pt>
                <c:pt idx="11" formatCode="0.00">
                  <c:v>87.741221132552994</c:v>
                </c:pt>
                <c:pt idx="12" formatCode="0.00">
                  <c:v>88.544891640866865</c:v>
                </c:pt>
                <c:pt idx="13" formatCode="0.00">
                  <c:v>90.182450043440483</c:v>
                </c:pt>
                <c:pt idx="14" formatCode="0.00">
                  <c:v>94.835680751173697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7A-4F3D-B24F-5D49EE8460F7}"/>
            </c:ext>
          </c:extLst>
        </c:ser>
        <c:ser>
          <c:idx val="2"/>
          <c:order val="2"/>
          <c:tx>
            <c:strRef>
              <c:f>MAY190406_1_no_aggr!$J$4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0.24385145962516538</c:v>
                </c:pt>
                <c:pt idx="11" formatCode="0.00">
                  <c:v>0.64852894653590631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0.46948356807511726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7A-4F3D-B24F-5D49EE8460F7}"/>
            </c:ext>
          </c:extLst>
        </c:ser>
        <c:ser>
          <c:idx val="3"/>
          <c:order val="3"/>
          <c:tx>
            <c:strRef>
              <c:f>MAY190406_1_no_aggr!$K$4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0.11844213753222321</c:v>
                </c:pt>
                <c:pt idx="11" formatCode="0.00">
                  <c:v>0.63271116735210386</c:v>
                </c:pt>
                <c:pt idx="12" formatCode="0.00">
                  <c:v>0.23219814241486067</c:v>
                </c:pt>
                <c:pt idx="13" formatCode="0.00">
                  <c:v>1.3032145960034749</c:v>
                </c:pt>
                <c:pt idx="14" formatCode="0.00">
                  <c:v>0.352112676056338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37A-4F3D-B24F-5D49EE8460F7}"/>
            </c:ext>
          </c:extLst>
        </c:ser>
        <c:ser>
          <c:idx val="4"/>
          <c:order val="4"/>
          <c:tx>
            <c:strRef>
              <c:f>MAY190406_1_no_aggr!$L$4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61.723818350324365</c:v>
                </c:pt>
                <c:pt idx="8" formatCode="0.00">
                  <c:v>0</c:v>
                </c:pt>
                <c:pt idx="9" formatCode="0.00">
                  <c:v>1.7317136210907211</c:v>
                </c:pt>
                <c:pt idx="10" formatCode="0.00">
                  <c:v>2.3061380895979928</c:v>
                </c:pt>
                <c:pt idx="11" formatCode="0.00">
                  <c:v>2.4201202151217966</c:v>
                </c:pt>
                <c:pt idx="12" formatCode="0.00">
                  <c:v>2.5541795665634677</c:v>
                </c:pt>
                <c:pt idx="13" formatCode="0.00">
                  <c:v>3.6490008688097295</c:v>
                </c:pt>
                <c:pt idx="14" formatCode="0.00">
                  <c:v>1.1737089201877933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37A-4F3D-B24F-5D49EE8460F7}"/>
            </c:ext>
          </c:extLst>
        </c:ser>
        <c:ser>
          <c:idx val="6"/>
          <c:order val="5"/>
          <c:tx>
            <c:strRef>
              <c:f>MAY190406_1_no_aggr!$N$4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37A-4F3D-B24F-5D49EE8460F7}"/>
            </c:ext>
          </c:extLst>
        </c:ser>
        <c:ser>
          <c:idx val="7"/>
          <c:order val="6"/>
          <c:tx>
            <c:strRef>
              <c:f>MAY190406_1_no_aggr!$O$4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0.20563112938943373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37A-4F3D-B24F-5D49EE8460F7}"/>
            </c:ext>
          </c:extLst>
        </c:ser>
        <c:ser>
          <c:idx val="5"/>
          <c:order val="7"/>
          <c:tx>
            <c:strRef>
              <c:f>MAY190406_1_no_aggr!$M$4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MAY190406_1_no_aggr!$X$7:$X$33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37A-4F3D-B24F-5D49EE846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MAY190406_1_no_aggr!$H$4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MAY190406_1_no_aggr!$B$7:$B$33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MAY190406_1_no_aggr!$AD$7:$AD$33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27.862022996167308</c:v>
                </c:pt>
                <c:pt idx="9" formatCode="0.00">
                  <c:v>16.347893512535538</c:v>
                </c:pt>
                <c:pt idx="10" formatCode="0.00">
                  <c:v>8.1167700132376499</c:v>
                </c:pt>
                <c:pt idx="11" formatCode="0.00">
                  <c:v>8.3517874090477697</c:v>
                </c:pt>
                <c:pt idx="12" formatCode="0.00">
                  <c:v>8.6687306501548012</c:v>
                </c:pt>
                <c:pt idx="13" formatCode="0.00">
                  <c:v>4.8653344917463075</c:v>
                </c:pt>
                <c:pt idx="14" formatCode="0.00">
                  <c:v>3.1690140845070425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5B-4553-A3C5-CF528F820B42}"/>
            </c:ext>
          </c:extLst>
        </c:ser>
        <c:ser>
          <c:idx val="1"/>
          <c:order val="1"/>
          <c:tx>
            <c:strRef>
              <c:f>MAY190406_1_no_aggr!$I$4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MAY190406_1_no_aggr!$AE$7:$AE$33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38.276181649675628</c:v>
                </c:pt>
                <c:pt idx="8" formatCode="0.00">
                  <c:v>72.137977003832688</c:v>
                </c:pt>
                <c:pt idx="9" formatCode="0.00">
                  <c:v>81.920392866373746</c:v>
                </c:pt>
                <c:pt idx="10" formatCode="0.00">
                  <c:v>89.214798300006976</c:v>
                </c:pt>
                <c:pt idx="11" formatCode="0.00">
                  <c:v>87.741221132552994</c:v>
                </c:pt>
                <c:pt idx="12" formatCode="0.00">
                  <c:v>88.544891640866879</c:v>
                </c:pt>
                <c:pt idx="13" formatCode="0.00">
                  <c:v>90.182450043440483</c:v>
                </c:pt>
                <c:pt idx="14" formatCode="0.00">
                  <c:v>94.835680751173712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5B-4553-A3C5-CF528F820B42}"/>
            </c:ext>
          </c:extLst>
        </c:ser>
        <c:ser>
          <c:idx val="2"/>
          <c:order val="2"/>
          <c:tx>
            <c:strRef>
              <c:f>MAY190406_1_no_aggr!$J$4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MAY190406_1_no_aggr!$AF$7:$AF$33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0.24385145962516538</c:v>
                </c:pt>
                <c:pt idx="11" formatCode="0.00">
                  <c:v>0.6485289465359062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0.46948356807511737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5B-4553-A3C5-CF528F820B42}"/>
            </c:ext>
          </c:extLst>
        </c:ser>
        <c:ser>
          <c:idx val="3"/>
          <c:order val="3"/>
          <c:tx>
            <c:strRef>
              <c:f>MAY190406_1_no_aggr!$K$4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MAY190406_1_no_aggr!$AG$7:$AG$33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0.11844213753222321</c:v>
                </c:pt>
                <c:pt idx="11" formatCode="0.00">
                  <c:v>0.63271116735210386</c:v>
                </c:pt>
                <c:pt idx="12" formatCode="0.00">
                  <c:v>0.2321981424148607</c:v>
                </c:pt>
                <c:pt idx="13" formatCode="0.00">
                  <c:v>1.3032145960034749</c:v>
                </c:pt>
                <c:pt idx="14" formatCode="0.00">
                  <c:v>0.35211267605633806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D5B-4553-A3C5-CF528F820B42}"/>
            </c:ext>
          </c:extLst>
        </c:ser>
        <c:ser>
          <c:idx val="4"/>
          <c:order val="4"/>
          <c:tx>
            <c:strRef>
              <c:f>MAY190406_1_no_aggr!$L$4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MAY190406_1_no_aggr!$AH$7:$AH$33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61.723818350324372</c:v>
                </c:pt>
                <c:pt idx="8" formatCode="0.00">
                  <c:v>0</c:v>
                </c:pt>
                <c:pt idx="9" formatCode="0.00">
                  <c:v>1.7317136210907211</c:v>
                </c:pt>
                <c:pt idx="10" formatCode="0.00">
                  <c:v>2.3061380895979928</c:v>
                </c:pt>
                <c:pt idx="11" formatCode="0.00">
                  <c:v>2.4201202151217966</c:v>
                </c:pt>
                <c:pt idx="12" formatCode="0.00">
                  <c:v>2.5541795665634681</c:v>
                </c:pt>
                <c:pt idx="13" formatCode="0.00">
                  <c:v>3.6490008688097295</c:v>
                </c:pt>
                <c:pt idx="14" formatCode="0.00">
                  <c:v>1.1737089201877935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D5B-4553-A3C5-CF528F820B42}"/>
            </c:ext>
          </c:extLst>
        </c:ser>
        <c:ser>
          <c:idx val="6"/>
          <c:order val="5"/>
          <c:tx>
            <c:strRef>
              <c:f>MAY190406_1_no_aggr!$N$4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MAY190406_1_no_aggr!$AJ$7:$AJ$33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D5B-4553-A3C5-CF528F820B42}"/>
            </c:ext>
          </c:extLst>
        </c:ser>
        <c:ser>
          <c:idx val="7"/>
          <c:order val="6"/>
          <c:tx>
            <c:strRef>
              <c:f>MAY190406_1_no_aggr!$O$4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MAY190406_1_no_aggr!$AK$7:$AK$33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0.20563112938943373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D5B-4553-A3C5-CF528F820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MAY190406_1_no_aggr!$H$4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MAY190406_1_no_aggr!$AC$15:$AC$21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MAY190406_1_no_aggr!$AD$15:$AD$21</c:f>
              <c:numCache>
                <c:formatCode>0.00</c:formatCode>
                <c:ptCount val="7"/>
                <c:pt idx="0">
                  <c:v>27.862022996167308</c:v>
                </c:pt>
                <c:pt idx="1">
                  <c:v>16.347893512535538</c:v>
                </c:pt>
                <c:pt idx="2">
                  <c:v>8.1167700132376499</c:v>
                </c:pt>
                <c:pt idx="3">
                  <c:v>8.3517874090477697</c:v>
                </c:pt>
                <c:pt idx="4">
                  <c:v>8.6687306501548012</c:v>
                </c:pt>
                <c:pt idx="5">
                  <c:v>4.8653344917463075</c:v>
                </c:pt>
                <c:pt idx="6">
                  <c:v>3.1690140845070425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7E-4A86-A827-8E811AD5080B}"/>
            </c:ext>
          </c:extLst>
        </c:ser>
        <c:ser>
          <c:idx val="1"/>
          <c:order val="1"/>
          <c:tx>
            <c:strRef>
              <c:f>MAY190406_1_no_aggr!$I$4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MAY190406_1_no_aggr!$AC$15:$AC$21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MAY190406_1_no_aggr!$AE$15:$AE$21</c:f>
              <c:numCache>
                <c:formatCode>0.00</c:formatCode>
                <c:ptCount val="7"/>
                <c:pt idx="0">
                  <c:v>72.137977003832688</c:v>
                </c:pt>
                <c:pt idx="1">
                  <c:v>81.920392866373746</c:v>
                </c:pt>
                <c:pt idx="2">
                  <c:v>89.214798300006976</c:v>
                </c:pt>
                <c:pt idx="3">
                  <c:v>87.741221132552994</c:v>
                </c:pt>
                <c:pt idx="4">
                  <c:v>88.544891640866879</c:v>
                </c:pt>
                <c:pt idx="5">
                  <c:v>90.182450043440483</c:v>
                </c:pt>
                <c:pt idx="6">
                  <c:v>94.835680751173712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7E-4A86-A827-8E811AD5080B}"/>
            </c:ext>
          </c:extLst>
        </c:ser>
        <c:ser>
          <c:idx val="2"/>
          <c:order val="2"/>
          <c:tx>
            <c:strRef>
              <c:f>MAY190406_1_no_aggr!$J$4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MAY190406_1_no_aggr!$AC$15:$AC$21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0.24385145962516538</c:v>
                </c:pt>
                <c:pt idx="3">
                  <c:v>0.6485289465359062</c:v>
                </c:pt>
                <c:pt idx="4">
                  <c:v>0</c:v>
                </c:pt>
                <c:pt idx="5">
                  <c:v>0</c:v>
                </c:pt>
                <c:pt idx="6">
                  <c:v>0.46948356807511737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7E-4A86-A827-8E811AD5080B}"/>
            </c:ext>
          </c:extLst>
        </c:ser>
        <c:ser>
          <c:idx val="3"/>
          <c:order val="3"/>
          <c:tx>
            <c:strRef>
              <c:f>MAY190406_1_no_aggr!$K$4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MAY190406_1_no_aggr!$AC$15:$AC$21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0.11844213753222321</c:v>
                </c:pt>
                <c:pt idx="3">
                  <c:v>0.63271116735210386</c:v>
                </c:pt>
                <c:pt idx="4">
                  <c:v>0.2321981424148607</c:v>
                </c:pt>
                <c:pt idx="5">
                  <c:v>1.3032145960034749</c:v>
                </c:pt>
                <c:pt idx="6">
                  <c:v>0.35211267605633806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97E-4A86-A827-8E811AD5080B}"/>
            </c:ext>
          </c:extLst>
        </c:ser>
        <c:ser>
          <c:idx val="4"/>
          <c:order val="4"/>
          <c:tx>
            <c:strRef>
              <c:f>MAY190406_1_no_aggr!$L$4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MAY190406_1_no_aggr!$AC$15:$AC$21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1.7317136210907211</c:v>
                </c:pt>
                <c:pt idx="2">
                  <c:v>2.3061380895979928</c:v>
                </c:pt>
                <c:pt idx="3">
                  <c:v>2.4201202151217966</c:v>
                </c:pt>
                <c:pt idx="4">
                  <c:v>2.5541795665634681</c:v>
                </c:pt>
                <c:pt idx="5">
                  <c:v>3.6490008688097295</c:v>
                </c:pt>
                <c:pt idx="6">
                  <c:v>1.1737089201877935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97E-4A86-A827-8E811AD5080B}"/>
            </c:ext>
          </c:extLst>
        </c:ser>
        <c:ser>
          <c:idx val="6"/>
          <c:order val="5"/>
          <c:tx>
            <c:strRef>
              <c:f>MAY190406_1_no_aggr!$N$4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MAY190406_1_no_aggr!$AC$15:$AC$21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97E-4A86-A827-8E811AD5080B}"/>
            </c:ext>
          </c:extLst>
        </c:ser>
        <c:ser>
          <c:idx val="7"/>
          <c:order val="6"/>
          <c:tx>
            <c:strRef>
              <c:f>MAY190406_1_no_aggr!$O$4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MAY190406_1_no_aggr!$AC$15:$AC$21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MAY190406_1_no_aggr!$AK$15:$AK$21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0.20563112938943373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97E-4A86-A827-8E811AD50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MAY190406_2!$D$2</c:f>
              <c:strCache>
                <c:ptCount val="1"/>
                <c:pt idx="0">
                  <c:v>MAY190406_2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MAY190406_2!$B$7:$B$33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5.4620615033905233</c:v>
                </c:pt>
                <c:pt idx="7">
                  <c:v>9.8557938696981378</c:v>
                </c:pt>
                <c:pt idx="8">
                  <c:v>12.37585610829948</c:v>
                </c:pt>
                <c:pt idx="9">
                  <c:v>13.132067445188641</c:v>
                </c:pt>
                <c:pt idx="10">
                  <c:v>10.17754493532996</c:v>
                </c:pt>
                <c:pt idx="11">
                  <c:v>7.1286164241781069</c:v>
                </c:pt>
                <c:pt idx="12">
                  <c:v>7.3395849372720274</c:v>
                </c:pt>
                <c:pt idx="13">
                  <c:v>6.580435454424248</c:v>
                </c:pt>
                <c:pt idx="14">
                  <c:v>5.4051481711823541</c:v>
                </c:pt>
                <c:pt idx="15">
                  <c:v>4.3413274023244668</c:v>
                </c:pt>
                <c:pt idx="16">
                  <c:v>3.6588394458329176</c:v>
                </c:pt>
                <c:pt idx="17">
                  <c:v>2.9411515374306298</c:v>
                </c:pt>
                <c:pt idx="18">
                  <c:v>2.4674260762476803</c:v>
                </c:pt>
                <c:pt idx="19">
                  <c:v>2.0782421525493082</c:v>
                </c:pt>
                <c:pt idx="20">
                  <c:v>1.4983581062387337</c:v>
                </c:pt>
                <c:pt idx="21">
                  <c:v>1.1986864849909871</c:v>
                </c:pt>
                <c:pt idx="22">
                  <c:v>0.8406372751884843</c:v>
                </c:pt>
                <c:pt idx="23">
                  <c:v>0.72388209807897252</c:v>
                </c:pt>
                <c:pt idx="24">
                  <c:v>2.7943405721543133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B8-4FA0-8792-3442CDAB56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MAY190406_2!$D$2</c:f>
              <c:strCache>
                <c:ptCount val="1"/>
                <c:pt idx="0">
                  <c:v>MAY190406_2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MAY190406_2!$B$7:$B$33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5.4620615033905233</c:v>
                </c:pt>
                <c:pt idx="7" formatCode="0.00">
                  <c:v>15.317855373088662</c:v>
                </c:pt>
                <c:pt idx="8" formatCode="0.00">
                  <c:v>27.693711481388142</c:v>
                </c:pt>
                <c:pt idx="9" formatCode="0.00">
                  <c:v>40.825778926576781</c:v>
                </c:pt>
                <c:pt idx="10" formatCode="0.00">
                  <c:v>51.003323861906743</c:v>
                </c:pt>
                <c:pt idx="11" formatCode="0.00">
                  <c:v>58.131940286084848</c:v>
                </c:pt>
                <c:pt idx="12" formatCode="0.00">
                  <c:v>65.471525223356878</c:v>
                </c:pt>
                <c:pt idx="13" formatCode="0.00">
                  <c:v>72.051960677781125</c:v>
                </c:pt>
                <c:pt idx="14" formatCode="0.00">
                  <c:v>77.457108848963486</c:v>
                </c:pt>
                <c:pt idx="15" formatCode="0.00">
                  <c:v>81.798436251287953</c:v>
                </c:pt>
                <c:pt idx="16" formatCode="0.00">
                  <c:v>85.457275697120878</c:v>
                </c:pt>
                <c:pt idx="17" formatCode="0.00">
                  <c:v>88.398427234551505</c:v>
                </c:pt>
                <c:pt idx="18" formatCode="0.00">
                  <c:v>90.865853310799181</c:v>
                </c:pt>
                <c:pt idx="19" formatCode="0.00">
                  <c:v>92.944095463348489</c:v>
                </c:pt>
                <c:pt idx="20" formatCode="0.00">
                  <c:v>94.442453569587229</c:v>
                </c:pt>
                <c:pt idx="21" formatCode="0.00">
                  <c:v>95.641140054578216</c:v>
                </c:pt>
                <c:pt idx="22" formatCode="0.00">
                  <c:v>96.4817773297667</c:v>
                </c:pt>
                <c:pt idx="23" formatCode="0.00">
                  <c:v>97.205659427845674</c:v>
                </c:pt>
                <c:pt idx="24" formatCode="0.00">
                  <c:v>99.999999999999986</c:v>
                </c:pt>
                <c:pt idx="25" formatCode="0.00">
                  <c:v>99.999999999999986</c:v>
                </c:pt>
                <c:pt idx="26" formatCode="0.00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DB-482B-8DE6-FBF945374D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MAY190406_2!$B$7:$B$33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18.3</c:v>
                </c:pt>
                <c:pt idx="7">
                  <c:v>45.5</c:v>
                </c:pt>
                <c:pt idx="8">
                  <c:v>85.77</c:v>
                </c:pt>
                <c:pt idx="9">
                  <c:v>84.4</c:v>
                </c:pt>
                <c:pt idx="10">
                  <c:v>53.5</c:v>
                </c:pt>
                <c:pt idx="11">
                  <c:v>19.451428571428572</c:v>
                </c:pt>
                <c:pt idx="12">
                  <c:v>43.715573770491808</c:v>
                </c:pt>
                <c:pt idx="13">
                  <c:v>43.642180555555548</c:v>
                </c:pt>
                <c:pt idx="14">
                  <c:v>31.355141176470582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FE-432E-876E-04704E0F587C}"/>
            </c:ext>
          </c:extLst>
        </c:ser>
        <c:ser>
          <c:idx val="1"/>
          <c:order val="1"/>
          <c:tx>
            <c:strRef>
              <c:f>MAY190406_2!$I$4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2.4</c:v>
                </c:pt>
                <c:pt idx="9">
                  <c:v>0.5</c:v>
                </c:pt>
                <c:pt idx="10">
                  <c:v>4.5</c:v>
                </c:pt>
                <c:pt idx="11">
                  <c:v>5.3561904761904762</c:v>
                </c:pt>
                <c:pt idx="12">
                  <c:v>4.9960655737704922</c:v>
                </c:pt>
                <c:pt idx="13">
                  <c:v>2.8462291666666659</c:v>
                </c:pt>
                <c:pt idx="14">
                  <c:v>1.6502705882352942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FE-432E-876E-04704E0F587C}"/>
            </c:ext>
          </c:extLst>
        </c:ser>
        <c:ser>
          <c:idx val="2"/>
          <c:order val="2"/>
          <c:tx>
            <c:strRef>
              <c:f>MAY190406_2!$J$4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4.5999999999999996</c:v>
                </c:pt>
                <c:pt idx="10">
                  <c:v>2.5</c:v>
                </c:pt>
                <c:pt idx="11">
                  <c:v>4.7923809523809524</c:v>
                </c:pt>
                <c:pt idx="12">
                  <c:v>4.579726775956285</c:v>
                </c:pt>
                <c:pt idx="13">
                  <c:v>1.897486111111111</c:v>
                </c:pt>
                <c:pt idx="14">
                  <c:v>1.6502705882352942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FE-432E-876E-04704E0F587C}"/>
            </c:ext>
          </c:extLst>
        </c:ser>
        <c:ser>
          <c:idx val="3"/>
          <c:order val="3"/>
          <c:tx>
            <c:strRef>
              <c:f>MAY190406_2!$K$4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38.4</c:v>
                </c:pt>
                <c:pt idx="7">
                  <c:v>56.9</c:v>
                </c:pt>
                <c:pt idx="8">
                  <c:v>39</c:v>
                </c:pt>
                <c:pt idx="9">
                  <c:v>41.6</c:v>
                </c:pt>
                <c:pt idx="10">
                  <c:v>31.1</c:v>
                </c:pt>
                <c:pt idx="11">
                  <c:v>30.868571428571428</c:v>
                </c:pt>
                <c:pt idx="12">
                  <c:v>19.151584699453554</c:v>
                </c:pt>
                <c:pt idx="13">
                  <c:v>15.179888888888888</c:v>
                </c:pt>
                <c:pt idx="14">
                  <c:v>14.852435294117646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FFE-432E-876E-04704E0F587C}"/>
            </c:ext>
          </c:extLst>
        </c:ser>
        <c:ser>
          <c:idx val="4"/>
          <c:order val="4"/>
          <c:tx>
            <c:strRef>
              <c:f>MAY190406_2!$L$4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3.7</c:v>
                </c:pt>
                <c:pt idx="9">
                  <c:v>5.8</c:v>
                </c:pt>
                <c:pt idx="10">
                  <c:v>13.4</c:v>
                </c:pt>
                <c:pt idx="11">
                  <c:v>13.10857142857143</c:v>
                </c:pt>
                <c:pt idx="12">
                  <c:v>3.7470491803278692</c:v>
                </c:pt>
                <c:pt idx="13">
                  <c:v>4.7437152777777776</c:v>
                </c:pt>
                <c:pt idx="14">
                  <c:v>6.6010823529411766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FFE-432E-876E-04704E0F587C}"/>
            </c:ext>
          </c:extLst>
        </c:ser>
        <c:ser>
          <c:idx val="6"/>
          <c:order val="5"/>
          <c:tx>
            <c:strRef>
              <c:f>MAY190406_2!$N$4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FFE-432E-876E-04704E0F587C}"/>
            </c:ext>
          </c:extLst>
        </c:ser>
        <c:ser>
          <c:idx val="7"/>
          <c:order val="6"/>
          <c:tx>
            <c:strRef>
              <c:f>MAY190406_2!$O$4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0.42285714285714282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FFE-432E-876E-04704E0F587C}"/>
            </c:ext>
          </c:extLst>
        </c:ser>
        <c:ser>
          <c:idx val="5"/>
          <c:order val="7"/>
          <c:tx>
            <c:strRef>
              <c:f>MAY190406_2!$M$4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FFE-432E-876E-04704E0F58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MAY190406_2!$B$7:$B$33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32.275132275132272</c:v>
                </c:pt>
                <c:pt idx="7">
                  <c:v>44.43359375</c:v>
                </c:pt>
                <c:pt idx="8" formatCode="0.00">
                  <c:v>65.538320470696107</c:v>
                </c:pt>
                <c:pt idx="9" formatCode="0.00">
                  <c:v>61.650840029218408</c:v>
                </c:pt>
                <c:pt idx="10" formatCode="0.00">
                  <c:v>50.952380952380949</c:v>
                </c:pt>
                <c:pt idx="11" formatCode="0.00">
                  <c:v>26.285714285714285</c:v>
                </c:pt>
                <c:pt idx="12" formatCode="0.00">
                  <c:v>57.37704918032788</c:v>
                </c:pt>
                <c:pt idx="13" formatCode="0.00">
                  <c:v>63.888888888888886</c:v>
                </c:pt>
                <c:pt idx="14" formatCode="0.00">
                  <c:v>55.882352941176471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A0-4E30-8BED-2455D1230EE1}"/>
            </c:ext>
          </c:extLst>
        </c:ser>
        <c:ser>
          <c:idx val="1"/>
          <c:order val="1"/>
          <c:tx>
            <c:strRef>
              <c:f>MAY190406_2!$I$4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1.833880950561626</c:v>
                </c:pt>
                <c:pt idx="9" formatCode="0.00">
                  <c:v>0.36523009495982467</c:v>
                </c:pt>
                <c:pt idx="10" formatCode="0.00">
                  <c:v>4.2857142857142856</c:v>
                </c:pt>
                <c:pt idx="11" formatCode="0.00">
                  <c:v>7.2380952380952381</c:v>
                </c:pt>
                <c:pt idx="12" formatCode="0.00">
                  <c:v>6.5573770491803289</c:v>
                </c:pt>
                <c:pt idx="13" formatCode="0.00">
                  <c:v>4.1666666666666652</c:v>
                </c:pt>
                <c:pt idx="14" formatCode="0.00">
                  <c:v>2.9411764705882355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A0-4E30-8BED-2455D1230EE1}"/>
            </c:ext>
          </c:extLst>
        </c:ser>
        <c:ser>
          <c:idx val="2"/>
          <c:order val="2"/>
          <c:tx>
            <c:strRef>
              <c:f>MAY190406_2!$J$4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3.3601168736303868</c:v>
                </c:pt>
                <c:pt idx="10" formatCode="0.00">
                  <c:v>2.3809523809523809</c:v>
                </c:pt>
                <c:pt idx="11" formatCode="0.00">
                  <c:v>6.4761904761904763</c:v>
                </c:pt>
                <c:pt idx="12" formatCode="0.00">
                  <c:v>6.0109289617486352</c:v>
                </c:pt>
                <c:pt idx="13" formatCode="0.00">
                  <c:v>2.7777777777777777</c:v>
                </c:pt>
                <c:pt idx="14" formatCode="0.00">
                  <c:v>2.9411764705882355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A0-4E30-8BED-2455D1230EE1}"/>
            </c:ext>
          </c:extLst>
        </c:ser>
        <c:ser>
          <c:idx val="3"/>
          <c:order val="3"/>
          <c:tx>
            <c:strRef>
              <c:f>MAY190406_2!$K$4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67.724867724867721</c:v>
                </c:pt>
                <c:pt idx="7">
                  <c:v>55.56640625</c:v>
                </c:pt>
                <c:pt idx="8" formatCode="0.00">
                  <c:v>29.800565446626422</c:v>
                </c:pt>
                <c:pt idx="9" formatCode="0.00">
                  <c:v>30.387143900657414</c:v>
                </c:pt>
                <c:pt idx="10" formatCode="0.00">
                  <c:v>29.61904761904762</c:v>
                </c:pt>
                <c:pt idx="11" formatCode="0.00">
                  <c:v>41.714285714285708</c:v>
                </c:pt>
                <c:pt idx="12" formatCode="0.00">
                  <c:v>25.136612021857925</c:v>
                </c:pt>
                <c:pt idx="13" formatCode="0.00">
                  <c:v>22.222222222222221</c:v>
                </c:pt>
                <c:pt idx="14" formatCode="0.00">
                  <c:v>26.470588235294116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8A0-4E30-8BED-2455D1230EE1}"/>
            </c:ext>
          </c:extLst>
        </c:ser>
        <c:ser>
          <c:idx val="4"/>
          <c:order val="4"/>
          <c:tx>
            <c:strRef>
              <c:f>MAY190406_2!$L$4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2.8272331321158402</c:v>
                </c:pt>
                <c:pt idx="9" formatCode="0.00">
                  <c:v>4.2366691015339661</c:v>
                </c:pt>
                <c:pt idx="10" formatCode="0.00">
                  <c:v>12.761904761904763</c:v>
                </c:pt>
                <c:pt idx="11" formatCode="0.00">
                  <c:v>17.714285714285719</c:v>
                </c:pt>
                <c:pt idx="12" formatCode="0.00">
                  <c:v>4.918032786885246</c:v>
                </c:pt>
                <c:pt idx="13" formatCode="0.00">
                  <c:v>6.9444444444444446</c:v>
                </c:pt>
                <c:pt idx="14" formatCode="0.00">
                  <c:v>11.764705882352942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8A0-4E30-8BED-2455D1230EE1}"/>
            </c:ext>
          </c:extLst>
        </c:ser>
        <c:ser>
          <c:idx val="6"/>
          <c:order val="5"/>
          <c:tx>
            <c:strRef>
              <c:f>MAY190406_2!$N$4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8A0-4E30-8BED-2455D1230EE1}"/>
            </c:ext>
          </c:extLst>
        </c:ser>
        <c:ser>
          <c:idx val="7"/>
          <c:order val="6"/>
          <c:tx>
            <c:strRef>
              <c:f>MAY190406_2!$O$4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0.5714285714285714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8A0-4E30-8BED-2455D1230EE1}"/>
            </c:ext>
          </c:extLst>
        </c:ser>
        <c:ser>
          <c:idx val="5"/>
          <c:order val="7"/>
          <c:tx>
            <c:strRef>
              <c:f>MAY190406_2!$M$4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8A0-4E30-8BED-2455D1230E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MAY190406_2!$B$7:$B$33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32.275132275132272</c:v>
                </c:pt>
                <c:pt idx="7">
                  <c:v>44.43359375</c:v>
                </c:pt>
                <c:pt idx="8" formatCode="0.00">
                  <c:v>65.538320470696121</c:v>
                </c:pt>
                <c:pt idx="9" formatCode="0.00">
                  <c:v>61.650840029218415</c:v>
                </c:pt>
                <c:pt idx="10" formatCode="0.00">
                  <c:v>50.952380952380942</c:v>
                </c:pt>
                <c:pt idx="11" formatCode="0.00">
                  <c:v>26.285714285714285</c:v>
                </c:pt>
                <c:pt idx="12" formatCode="0.00">
                  <c:v>57.377049180327859</c:v>
                </c:pt>
                <c:pt idx="13" formatCode="0.00">
                  <c:v>63.888888888888893</c:v>
                </c:pt>
                <c:pt idx="14" formatCode="0.00">
                  <c:v>55.882352941176471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D7-4441-B045-21FF5B986B42}"/>
            </c:ext>
          </c:extLst>
        </c:ser>
        <c:ser>
          <c:idx val="1"/>
          <c:order val="1"/>
          <c:tx>
            <c:strRef>
              <c:f>MAY190406_2!$I$4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MAY190406_2!$AE$7:$AE$33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1.8338809505616263</c:v>
                </c:pt>
                <c:pt idx="9" formatCode="0.00">
                  <c:v>0.36523009495982467</c:v>
                </c:pt>
                <c:pt idx="10" formatCode="0.00">
                  <c:v>4.2857142857142856</c:v>
                </c:pt>
                <c:pt idx="11" formatCode="0.00">
                  <c:v>7.2380952380952381</c:v>
                </c:pt>
                <c:pt idx="12" formatCode="0.00">
                  <c:v>6.5573770491803272</c:v>
                </c:pt>
                <c:pt idx="13" formatCode="0.00">
                  <c:v>4.1666666666666661</c:v>
                </c:pt>
                <c:pt idx="14" formatCode="0.00">
                  <c:v>2.9411764705882355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BD7-4441-B045-21FF5B986B42}"/>
            </c:ext>
          </c:extLst>
        </c:ser>
        <c:ser>
          <c:idx val="2"/>
          <c:order val="2"/>
          <c:tx>
            <c:strRef>
              <c:f>MAY190406_2!$J$4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MAY190406_2!$AF$7:$AF$33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3.3601168736303872</c:v>
                </c:pt>
                <c:pt idx="10" formatCode="0.00">
                  <c:v>2.3809523809523809</c:v>
                </c:pt>
                <c:pt idx="11" formatCode="0.00">
                  <c:v>6.4761904761904763</c:v>
                </c:pt>
                <c:pt idx="12" formatCode="0.00">
                  <c:v>6.0109289617486334</c:v>
                </c:pt>
                <c:pt idx="13" formatCode="0.00">
                  <c:v>2.7777777777777781</c:v>
                </c:pt>
                <c:pt idx="14" formatCode="0.00">
                  <c:v>2.9411764705882355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BD7-4441-B045-21FF5B986B42}"/>
            </c:ext>
          </c:extLst>
        </c:ser>
        <c:ser>
          <c:idx val="3"/>
          <c:order val="3"/>
          <c:tx>
            <c:strRef>
              <c:f>MAY190406_2!$K$4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MAY190406_2!$AG$7:$AG$33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67.724867724867721</c:v>
                </c:pt>
                <c:pt idx="7">
                  <c:v>55.56640625</c:v>
                </c:pt>
                <c:pt idx="8" formatCode="0.00">
                  <c:v>29.800565446626429</c:v>
                </c:pt>
                <c:pt idx="9" formatCode="0.00">
                  <c:v>30.387143900657421</c:v>
                </c:pt>
                <c:pt idx="10" formatCode="0.00">
                  <c:v>29.61904761904762</c:v>
                </c:pt>
                <c:pt idx="11" formatCode="0.00">
                  <c:v>41.714285714285708</c:v>
                </c:pt>
                <c:pt idx="12" formatCode="0.00">
                  <c:v>25.136612021857914</c:v>
                </c:pt>
                <c:pt idx="13" formatCode="0.00">
                  <c:v>22.222222222222225</c:v>
                </c:pt>
                <c:pt idx="14" formatCode="0.00">
                  <c:v>26.470588235294116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BD7-4441-B045-21FF5B986B42}"/>
            </c:ext>
          </c:extLst>
        </c:ser>
        <c:ser>
          <c:idx val="4"/>
          <c:order val="4"/>
          <c:tx>
            <c:strRef>
              <c:f>MAY190406_2!$L$4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MAY190406_2!$AH$7:$AH$33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2.8272331321158406</c:v>
                </c:pt>
                <c:pt idx="9" formatCode="0.00">
                  <c:v>4.236669101533967</c:v>
                </c:pt>
                <c:pt idx="10" formatCode="0.00">
                  <c:v>12.761904761904765</c:v>
                </c:pt>
                <c:pt idx="11" formatCode="0.00">
                  <c:v>17.714285714285719</c:v>
                </c:pt>
                <c:pt idx="12" formatCode="0.00">
                  <c:v>4.9180327868852443</c:v>
                </c:pt>
                <c:pt idx="13" formatCode="0.00">
                  <c:v>6.9444444444444455</c:v>
                </c:pt>
                <c:pt idx="14" formatCode="0.00">
                  <c:v>11.764705882352942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BD7-4441-B045-21FF5B986B42}"/>
            </c:ext>
          </c:extLst>
        </c:ser>
        <c:ser>
          <c:idx val="6"/>
          <c:order val="5"/>
          <c:tx>
            <c:strRef>
              <c:f>MAY190406_2!$N$4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MAY190406_2!$AJ$7:$AJ$33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BD7-4441-B045-21FF5B986B42}"/>
            </c:ext>
          </c:extLst>
        </c:ser>
        <c:ser>
          <c:idx val="7"/>
          <c:order val="6"/>
          <c:tx>
            <c:strRef>
              <c:f>MAY190406_2!$O$4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MAY190406_2!$AK$7:$AK$33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0.5714285714285714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BD7-4441-B045-21FF5B986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MAY190406_2!$H$4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MAY190406_2!$AC$15:$AC$21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MAY190406_2!$AD$15:$AD$21</c:f>
              <c:numCache>
                <c:formatCode>0.00</c:formatCode>
                <c:ptCount val="7"/>
                <c:pt idx="0">
                  <c:v>65.538320470696121</c:v>
                </c:pt>
                <c:pt idx="1">
                  <c:v>61.650840029218415</c:v>
                </c:pt>
                <c:pt idx="2">
                  <c:v>50.952380952380942</c:v>
                </c:pt>
                <c:pt idx="3">
                  <c:v>26.285714285714285</c:v>
                </c:pt>
                <c:pt idx="4">
                  <c:v>57.377049180327859</c:v>
                </c:pt>
                <c:pt idx="5">
                  <c:v>63.888888888888893</c:v>
                </c:pt>
                <c:pt idx="6">
                  <c:v>55.882352941176471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82-4CFD-A667-7B7BA501550E}"/>
            </c:ext>
          </c:extLst>
        </c:ser>
        <c:ser>
          <c:idx val="1"/>
          <c:order val="1"/>
          <c:tx>
            <c:strRef>
              <c:f>MAY190406_2!$I$4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MAY190406_2!$AC$15:$AC$21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MAY190406_2!$AE$15:$AE$21</c:f>
              <c:numCache>
                <c:formatCode>0.00</c:formatCode>
                <c:ptCount val="7"/>
                <c:pt idx="0">
                  <c:v>1.8338809505616263</c:v>
                </c:pt>
                <c:pt idx="1">
                  <c:v>0.36523009495982467</c:v>
                </c:pt>
                <c:pt idx="2">
                  <c:v>4.2857142857142856</c:v>
                </c:pt>
                <c:pt idx="3">
                  <c:v>7.2380952380952381</c:v>
                </c:pt>
                <c:pt idx="4">
                  <c:v>6.5573770491803272</c:v>
                </c:pt>
                <c:pt idx="5">
                  <c:v>4.1666666666666661</c:v>
                </c:pt>
                <c:pt idx="6">
                  <c:v>2.9411764705882355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82-4CFD-A667-7B7BA501550E}"/>
            </c:ext>
          </c:extLst>
        </c:ser>
        <c:ser>
          <c:idx val="2"/>
          <c:order val="2"/>
          <c:tx>
            <c:strRef>
              <c:f>MAY190406_2!$J$4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MAY190406_2!$AC$15:$AC$21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MAY190406_2!$AF$15:$AF$21</c:f>
              <c:numCache>
                <c:formatCode>0.00</c:formatCode>
                <c:ptCount val="7"/>
                <c:pt idx="0">
                  <c:v>0</c:v>
                </c:pt>
                <c:pt idx="1">
                  <c:v>3.3601168736303872</c:v>
                </c:pt>
                <c:pt idx="2">
                  <c:v>2.3809523809523809</c:v>
                </c:pt>
                <c:pt idx="3">
                  <c:v>6.4761904761904763</c:v>
                </c:pt>
                <c:pt idx="4">
                  <c:v>6.0109289617486334</c:v>
                </c:pt>
                <c:pt idx="5">
                  <c:v>2.7777777777777781</c:v>
                </c:pt>
                <c:pt idx="6">
                  <c:v>2.9411764705882355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82-4CFD-A667-7B7BA501550E}"/>
            </c:ext>
          </c:extLst>
        </c:ser>
        <c:ser>
          <c:idx val="3"/>
          <c:order val="3"/>
          <c:tx>
            <c:strRef>
              <c:f>MAY190406_2!$K$4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MAY190406_2!$AC$15:$AC$21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MAY190406_2!$AG$15:$AG$21</c:f>
              <c:numCache>
                <c:formatCode>0.00</c:formatCode>
                <c:ptCount val="7"/>
                <c:pt idx="0">
                  <c:v>29.800565446626429</c:v>
                </c:pt>
                <c:pt idx="1">
                  <c:v>30.387143900657421</c:v>
                </c:pt>
                <c:pt idx="2">
                  <c:v>29.61904761904762</c:v>
                </c:pt>
                <c:pt idx="3">
                  <c:v>41.714285714285708</c:v>
                </c:pt>
                <c:pt idx="4">
                  <c:v>25.136612021857914</c:v>
                </c:pt>
                <c:pt idx="5">
                  <c:v>22.222222222222225</c:v>
                </c:pt>
                <c:pt idx="6">
                  <c:v>26.470588235294116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82-4CFD-A667-7B7BA501550E}"/>
            </c:ext>
          </c:extLst>
        </c:ser>
        <c:ser>
          <c:idx val="4"/>
          <c:order val="4"/>
          <c:tx>
            <c:strRef>
              <c:f>MAY190406_2!$L$4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MAY190406_2!$AC$15:$AC$21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MAY190406_2!$AH$15:$AH$21</c:f>
              <c:numCache>
                <c:formatCode>0.00</c:formatCode>
                <c:ptCount val="7"/>
                <c:pt idx="0">
                  <c:v>2.8272331321158406</c:v>
                </c:pt>
                <c:pt idx="1">
                  <c:v>4.236669101533967</c:v>
                </c:pt>
                <c:pt idx="2">
                  <c:v>12.761904761904765</c:v>
                </c:pt>
                <c:pt idx="3">
                  <c:v>17.714285714285719</c:v>
                </c:pt>
                <c:pt idx="4">
                  <c:v>4.9180327868852443</c:v>
                </c:pt>
                <c:pt idx="5">
                  <c:v>6.9444444444444455</c:v>
                </c:pt>
                <c:pt idx="6">
                  <c:v>11.764705882352942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82-4CFD-A667-7B7BA501550E}"/>
            </c:ext>
          </c:extLst>
        </c:ser>
        <c:ser>
          <c:idx val="6"/>
          <c:order val="5"/>
          <c:tx>
            <c:strRef>
              <c:f>MAY190406_2!$N$4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MAY190406_2!$AC$15:$AC$21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382-4CFD-A667-7B7BA501550E}"/>
            </c:ext>
          </c:extLst>
        </c:ser>
        <c:ser>
          <c:idx val="7"/>
          <c:order val="6"/>
          <c:tx>
            <c:strRef>
              <c:f>MAY190406_2!$O$4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MAY190406_2!$AC$15:$AC$21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0.5714285714285714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382-4CFD-A667-7B7BA50155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MAY190406_3!$D$2</c:f>
              <c:strCache>
                <c:ptCount val="1"/>
                <c:pt idx="0">
                  <c:v>MAY190406_3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MAY190406_3!$B$7:$B$33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MAY190406_3!$D$7:$D$33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5.5226847385123286</c:v>
                </c:pt>
                <c:pt idx="6">
                  <c:v>4.8740511699815174</c:v>
                </c:pt>
                <c:pt idx="7">
                  <c:v>9.8143606077161838</c:v>
                </c:pt>
                <c:pt idx="8">
                  <c:v>9.7789066223394983</c:v>
                </c:pt>
                <c:pt idx="9">
                  <c:v>11.681216362304859</c:v>
                </c:pt>
                <c:pt idx="10">
                  <c:v>12.941867088239739</c:v>
                </c:pt>
                <c:pt idx="11">
                  <c:v>10.076487614353635</c:v>
                </c:pt>
                <c:pt idx="12">
                  <c:v>9.3069617678170822</c:v>
                </c:pt>
                <c:pt idx="13">
                  <c:v>7.7411742824927066</c:v>
                </c:pt>
                <c:pt idx="14">
                  <c:v>5.5250095900124387</c:v>
                </c:pt>
                <c:pt idx="15">
                  <c:v>4.16903995257303</c:v>
                </c:pt>
                <c:pt idx="16">
                  <c:v>2.9961523707673172</c:v>
                </c:pt>
                <c:pt idx="17">
                  <c:v>1.8133841700861359</c:v>
                </c:pt>
                <c:pt idx="18">
                  <c:v>0.97876248154649148</c:v>
                </c:pt>
                <c:pt idx="19">
                  <c:v>0.61608564752926409</c:v>
                </c:pt>
                <c:pt idx="20">
                  <c:v>0.37662594301788982</c:v>
                </c:pt>
                <c:pt idx="21">
                  <c:v>0.29409371476396945</c:v>
                </c:pt>
                <c:pt idx="22">
                  <c:v>0.25573366501214739</c:v>
                </c:pt>
                <c:pt idx="23">
                  <c:v>0.32024829414021183</c:v>
                </c:pt>
                <c:pt idx="24">
                  <c:v>0.91715391679356495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0B-48F2-9DDB-16B945440B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MAY190406_3!$D$2</c:f>
              <c:strCache>
                <c:ptCount val="1"/>
                <c:pt idx="0">
                  <c:v>MAY190406_3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MAY190406_3!$B$7:$B$33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MAY190406_3!$E$7:$E$33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5.5226847385123286</c:v>
                </c:pt>
                <c:pt idx="6" formatCode="0.00">
                  <c:v>10.396735908493845</c:v>
                </c:pt>
                <c:pt idx="7" formatCode="0.00">
                  <c:v>20.211096516210027</c:v>
                </c:pt>
                <c:pt idx="8" formatCode="0.00">
                  <c:v>29.990003138549525</c:v>
                </c:pt>
                <c:pt idx="9" formatCode="0.00">
                  <c:v>41.671219500854384</c:v>
                </c:pt>
                <c:pt idx="10" formatCode="0.00">
                  <c:v>54.613086589094124</c:v>
                </c:pt>
                <c:pt idx="11" formatCode="0.00">
                  <c:v>64.689574203447762</c:v>
                </c:pt>
                <c:pt idx="12" formatCode="0.00">
                  <c:v>73.996535971264848</c:v>
                </c:pt>
                <c:pt idx="13" formatCode="0.00">
                  <c:v>81.737710253757555</c:v>
                </c:pt>
                <c:pt idx="14" formatCode="0.00">
                  <c:v>87.26271984377</c:v>
                </c:pt>
                <c:pt idx="15" formatCode="0.00">
                  <c:v>91.43175979634303</c:v>
                </c:pt>
                <c:pt idx="16" formatCode="0.00">
                  <c:v>94.42791216711035</c:v>
                </c:pt>
                <c:pt idx="17" formatCode="0.00">
                  <c:v>96.241296337196488</c:v>
                </c:pt>
                <c:pt idx="18" formatCode="0.00">
                  <c:v>97.220058818742984</c:v>
                </c:pt>
                <c:pt idx="19" formatCode="0.00">
                  <c:v>97.836144466272245</c:v>
                </c:pt>
                <c:pt idx="20" formatCode="0.00">
                  <c:v>98.21277040929013</c:v>
                </c:pt>
                <c:pt idx="21" formatCode="0.00">
                  <c:v>98.506864124054104</c:v>
                </c:pt>
                <c:pt idx="22" formatCode="0.00">
                  <c:v>98.762597789066248</c:v>
                </c:pt>
                <c:pt idx="23" formatCode="0.00">
                  <c:v>99.082846083206462</c:v>
                </c:pt>
                <c:pt idx="24" formatCode="0.00">
                  <c:v>100.00000000000003</c:v>
                </c:pt>
                <c:pt idx="25" formatCode="0.00">
                  <c:v>100.00000000000003</c:v>
                </c:pt>
                <c:pt idx="26" formatCode="0.00">
                  <c:v>100.00000000000003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E0-4F61-AC5A-F7EEC912BB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MAY190406_3!$B$7:$B$33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MAY190406_3!$H$7:$H$33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21.519200000000001</c:v>
                </c:pt>
                <c:pt idx="6">
                  <c:v>8.956900000000001</c:v>
                </c:pt>
                <c:pt idx="7">
                  <c:v>54.492599999999996</c:v>
                </c:pt>
                <c:pt idx="8">
                  <c:v>65.2667</c:v>
                </c:pt>
                <c:pt idx="9">
                  <c:v>57.372100000000003</c:v>
                </c:pt>
                <c:pt idx="10">
                  <c:v>92.329328732785442</c:v>
                </c:pt>
                <c:pt idx="11">
                  <c:v>84.531529393095283</c:v>
                </c:pt>
                <c:pt idx="12">
                  <c:v>67.703529095812755</c:v>
                </c:pt>
                <c:pt idx="13">
                  <c:v>57.062182871236367</c:v>
                </c:pt>
                <c:pt idx="14">
                  <c:v>41.564511639068883</c:v>
                </c:pt>
                <c:pt idx="15">
                  <c:v>36.373146783791441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DE-4872-B422-28747400B09D}"/>
            </c:ext>
          </c:extLst>
        </c:ser>
        <c:ser>
          <c:idx val="1"/>
          <c:order val="1"/>
          <c:tx>
            <c:strRef>
              <c:f>MAY190406_3!$I$4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MAY190406_3!$I$7:$I$33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12.033099999999999</c:v>
                </c:pt>
                <c:pt idx="7">
                  <c:v>9.8887999999999998</c:v>
                </c:pt>
                <c:pt idx="8">
                  <c:v>35.724800000000002</c:v>
                </c:pt>
                <c:pt idx="9">
                  <c:v>74.247500000000002</c:v>
                </c:pt>
                <c:pt idx="10">
                  <c:v>69.035682600206457</c:v>
                </c:pt>
                <c:pt idx="11">
                  <c:v>35.793413663115935</c:v>
                </c:pt>
                <c:pt idx="12">
                  <c:v>29.902681763119393</c:v>
                </c:pt>
                <c:pt idx="13">
                  <c:v>20.494034307408793</c:v>
                </c:pt>
                <c:pt idx="14">
                  <c:v>16.369652027837773</c:v>
                </c:pt>
                <c:pt idx="15">
                  <c:v>3.5976792292434112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DE-4872-B422-28747400B09D}"/>
            </c:ext>
          </c:extLst>
        </c:ser>
        <c:ser>
          <c:idx val="2"/>
          <c:order val="2"/>
          <c:tx>
            <c:strRef>
              <c:f>MAY190406_3!$J$4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MAY190406_3!$J$7:$J$33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1.0326</c:v>
                </c:pt>
                <c:pt idx="9">
                  <c:v>0</c:v>
                </c:pt>
                <c:pt idx="10">
                  <c:v>1.0381389386798114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BDE-4872-B422-28747400B09D}"/>
            </c:ext>
          </c:extLst>
        </c:ser>
        <c:ser>
          <c:idx val="3"/>
          <c:order val="3"/>
          <c:tx>
            <c:strRef>
              <c:f>MAY190406_3!$K$4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22.817799999999998</c:v>
                </c:pt>
                <c:pt idx="8">
                  <c:v>0</c:v>
                </c:pt>
                <c:pt idx="9">
                  <c:v>3.4904999999999999</c:v>
                </c:pt>
                <c:pt idx="10">
                  <c:v>3.6857161890739158</c:v>
                </c:pt>
                <c:pt idx="11">
                  <c:v>6.399418016613553</c:v>
                </c:pt>
                <c:pt idx="12">
                  <c:v>4.7249915432437364</c:v>
                </c:pt>
                <c:pt idx="13">
                  <c:v>1.6406300314530766</c:v>
                </c:pt>
                <c:pt idx="14">
                  <c:v>2.1541588672906169</c:v>
                </c:pt>
                <c:pt idx="15">
                  <c:v>2.3679640124681214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BDE-4872-B422-28747400B09D}"/>
            </c:ext>
          </c:extLst>
        </c:ser>
        <c:ser>
          <c:idx val="4"/>
          <c:order val="4"/>
          <c:tx>
            <c:strRef>
              <c:f>MAY190406_3!$L$4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73.75</c:v>
                </c:pt>
                <c:pt idx="6">
                  <c:v>63.247799999999998</c:v>
                </c:pt>
                <c:pt idx="7">
                  <c:v>73.179599999999994</c:v>
                </c:pt>
                <c:pt idx="8">
                  <c:v>66.954700000000003</c:v>
                </c:pt>
                <c:pt idx="9">
                  <c:v>51.5901</c:v>
                </c:pt>
                <c:pt idx="10">
                  <c:v>56.581133539254367</c:v>
                </c:pt>
                <c:pt idx="11">
                  <c:v>46.645638927175227</c:v>
                </c:pt>
                <c:pt idx="12">
                  <c:v>57.246145604772344</c:v>
                </c:pt>
                <c:pt idx="13">
                  <c:v>53.253116071552292</c:v>
                </c:pt>
                <c:pt idx="14">
                  <c:v>34.277523398128153</c:v>
                </c:pt>
                <c:pt idx="15">
                  <c:v>29.391209974497023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BDE-4872-B422-28747400B09D}"/>
            </c:ext>
          </c:extLst>
        </c:ser>
        <c:ser>
          <c:idx val="6"/>
          <c:order val="5"/>
          <c:tx>
            <c:strRef>
              <c:f>MAY190406_3!$N$4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BDE-4872-B422-28747400B09D}"/>
            </c:ext>
          </c:extLst>
        </c:ser>
        <c:ser>
          <c:idx val="7"/>
          <c:order val="6"/>
          <c:tx>
            <c:strRef>
              <c:f>MAY190406_3!$O$4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0.55265199305174617</c:v>
                </c:pt>
                <c:pt idx="13">
                  <c:v>0.74003671834947549</c:v>
                </c:pt>
                <c:pt idx="14">
                  <c:v>0.69415406767458598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BDE-4872-B422-28747400B09D}"/>
            </c:ext>
          </c:extLst>
        </c:ser>
        <c:ser>
          <c:idx val="5"/>
          <c:order val="7"/>
          <c:tx>
            <c:strRef>
              <c:f>MAY190406_3!$M$4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BDE-4872-B422-28747400B0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MAY190406_3!$B$7:$B$33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MAY190406_3!$S$7:$S$33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22.587782830127683</c:v>
                </c:pt>
                <c:pt idx="6">
                  <c:v>10.632875027600438</c:v>
                </c:pt>
                <c:pt idx="7">
                  <c:v>33.977433426363085</c:v>
                </c:pt>
                <c:pt idx="8" formatCode="0.00">
                  <c:v>38.624194277625357</c:v>
                </c:pt>
                <c:pt idx="9" formatCode="0.00">
                  <c:v>30.729533230280417</c:v>
                </c:pt>
                <c:pt idx="10" formatCode="0.00">
                  <c:v>41.46464666672</c:v>
                </c:pt>
                <c:pt idx="11" formatCode="0.00">
                  <c:v>48.757875868428954</c:v>
                </c:pt>
                <c:pt idx="12" formatCode="0.00">
                  <c:v>42.280352898153232</c:v>
                </c:pt>
                <c:pt idx="13" formatCode="0.00">
                  <c:v>42.842693048454365</c:v>
                </c:pt>
                <c:pt idx="14" formatCode="0.00">
                  <c:v>43.724502039836807</c:v>
                </c:pt>
                <c:pt idx="15">
                  <c:v>50.708415981864555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4C-412F-AB04-34DB0419482F}"/>
            </c:ext>
          </c:extLst>
        </c:ser>
        <c:ser>
          <c:idx val="1"/>
          <c:order val="1"/>
          <c:tx>
            <c:strRef>
              <c:f>MAY190406_3!$I$4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MAY190406_3!$T$7:$T$33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14.284679799329993</c:v>
                </c:pt>
                <c:pt idx="7">
                  <c:v>6.1659022264788117</c:v>
                </c:pt>
                <c:pt idx="8" formatCode="0.00">
                  <c:v>21.14158699197769</c:v>
                </c:pt>
                <c:pt idx="9" formatCode="0.00">
                  <c:v>39.76830233711587</c:v>
                </c:pt>
                <c:pt idx="10" formatCode="0.00">
                  <c:v>31.003584946425853</c:v>
                </c:pt>
                <c:pt idx="11" formatCode="0.00">
                  <c:v>20.645678988934609</c:v>
                </c:pt>
                <c:pt idx="12" formatCode="0.00">
                  <c:v>18.674003474126899</c:v>
                </c:pt>
                <c:pt idx="13" formatCode="0.00">
                  <c:v>15.387066827396046</c:v>
                </c:pt>
                <c:pt idx="14" formatCode="0.00">
                  <c:v>17.22033665878158</c:v>
                </c:pt>
                <c:pt idx="15">
                  <c:v>5.0155851516010204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4C-412F-AB04-34DB0419482F}"/>
            </c:ext>
          </c:extLst>
        </c:ser>
        <c:ser>
          <c:idx val="2"/>
          <c:order val="2"/>
          <c:tx>
            <c:strRef>
              <c:f>MAY190406_3!$J$4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MAY190406_3!$U$7:$U$33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0.6110825736719635</c:v>
                </c:pt>
                <c:pt idx="9" formatCode="0.00">
                  <c:v>0</c:v>
                </c:pt>
                <c:pt idx="10" formatCode="0.00">
                  <c:v>0.46622308289388398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4C-412F-AB04-34DB0419482F}"/>
            </c:ext>
          </c:extLst>
        </c:ser>
        <c:ser>
          <c:idx val="3"/>
          <c:order val="3"/>
          <c:tx>
            <c:strRef>
              <c:f>MAY190406_3!$K$4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14.22744153217258</c:v>
                </c:pt>
                <c:pt idx="8" formatCode="0.00">
                  <c:v>0</c:v>
                </c:pt>
                <c:pt idx="9" formatCode="0.00">
                  <c:v>1.869574858516488</c:v>
                </c:pt>
                <c:pt idx="10" formatCode="0.00">
                  <c:v>1.6552369825633968</c:v>
                </c:pt>
                <c:pt idx="11" formatCode="0.00">
                  <c:v>3.6911911037743281</c:v>
                </c:pt>
                <c:pt idx="12" formatCode="0.00">
                  <c:v>2.9507222526970196</c:v>
                </c:pt>
                <c:pt idx="13" formatCode="0.00">
                  <c:v>1.2317967050477339</c:v>
                </c:pt>
                <c:pt idx="14" formatCode="0.00">
                  <c:v>2.2661044259316396</c:v>
                </c:pt>
                <c:pt idx="15">
                  <c:v>3.3012184754888074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4C-412F-AB04-34DB0419482F}"/>
            </c:ext>
          </c:extLst>
        </c:ser>
        <c:ser>
          <c:idx val="4"/>
          <c:order val="4"/>
          <c:tx>
            <c:strRef>
              <c:f>MAY190406_3!$L$4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77.412217169872321</c:v>
                </c:pt>
                <c:pt idx="6">
                  <c:v>75.082445173069573</c:v>
                </c:pt>
                <c:pt idx="7">
                  <c:v>45.629222814985518</c:v>
                </c:pt>
                <c:pt idx="8" formatCode="0.00">
                  <c:v>39.623136156724982</c:v>
                </c:pt>
                <c:pt idx="9" formatCode="0.00">
                  <c:v>27.632589574087227</c:v>
                </c:pt>
                <c:pt idx="10" formatCode="0.00">
                  <c:v>25.410308321396851</c:v>
                </c:pt>
                <c:pt idx="11" formatCode="0.00">
                  <c:v>26.9052540388621</c:v>
                </c:pt>
                <c:pt idx="12" formatCode="0.00">
                  <c:v>35.749794295117937</c:v>
                </c:pt>
                <c:pt idx="13" formatCode="0.00">
                  <c:v>39.982818583641638</c:v>
                </c:pt>
                <c:pt idx="14" formatCode="0.00">
                  <c:v>36.058829579347936</c:v>
                </c:pt>
                <c:pt idx="15">
                  <c:v>40.974780391045627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84C-412F-AB04-34DB0419482F}"/>
            </c:ext>
          </c:extLst>
        </c:ser>
        <c:ser>
          <c:idx val="6"/>
          <c:order val="5"/>
          <c:tx>
            <c:strRef>
              <c:f>MAY190406_3!$N$4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84C-412F-AB04-34DB0419482F}"/>
            </c:ext>
          </c:extLst>
        </c:ser>
        <c:ser>
          <c:idx val="7"/>
          <c:order val="6"/>
          <c:tx>
            <c:strRef>
              <c:f>MAY190406_3!$O$4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0.3451270799049187</c:v>
                </c:pt>
                <c:pt idx="13" formatCode="0.00">
                  <c:v>0.55562483546022645</c:v>
                </c:pt>
                <c:pt idx="14" formatCode="0.00">
                  <c:v>0.73022729610202586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84C-412F-AB04-34DB0419482F}"/>
            </c:ext>
          </c:extLst>
        </c:ser>
        <c:ser>
          <c:idx val="5"/>
          <c:order val="7"/>
          <c:tx>
            <c:strRef>
              <c:f>MAY190406_3!$M$4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MAY190406_3!$X$7:$X$33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84C-412F-AB04-34DB041948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MAY190406_3!$H$4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MAY190406_3!$B$7:$B$33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MAY190406_3!$AD$7:$AD$33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22.587782830127686</c:v>
                </c:pt>
                <c:pt idx="6">
                  <c:v>10.632875027600438</c:v>
                </c:pt>
                <c:pt idx="7">
                  <c:v>33.977433426363085</c:v>
                </c:pt>
                <c:pt idx="8" formatCode="0.00">
                  <c:v>38.624194277625357</c:v>
                </c:pt>
                <c:pt idx="9" formatCode="0.00">
                  <c:v>30.729533230280417</c:v>
                </c:pt>
                <c:pt idx="10" formatCode="0.00">
                  <c:v>41.46464666672</c:v>
                </c:pt>
                <c:pt idx="11" formatCode="0.00">
                  <c:v>48.757875868428961</c:v>
                </c:pt>
                <c:pt idx="12" formatCode="0.00">
                  <c:v>42.280352898153232</c:v>
                </c:pt>
                <c:pt idx="13" formatCode="0.00">
                  <c:v>42.842693048454358</c:v>
                </c:pt>
                <c:pt idx="14" formatCode="0.00">
                  <c:v>43.724502039836814</c:v>
                </c:pt>
                <c:pt idx="15">
                  <c:v>50.708415981864547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0D-4A25-B439-953E3C6E9F46}"/>
            </c:ext>
          </c:extLst>
        </c:ser>
        <c:ser>
          <c:idx val="1"/>
          <c:order val="1"/>
          <c:tx>
            <c:strRef>
              <c:f>MAY190406_3!$I$4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MAY190406_3!$AE$7:$AE$33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14.284679799329993</c:v>
                </c:pt>
                <c:pt idx="7">
                  <c:v>6.1659022264788117</c:v>
                </c:pt>
                <c:pt idx="8" formatCode="0.00">
                  <c:v>21.14158699197769</c:v>
                </c:pt>
                <c:pt idx="9" formatCode="0.00">
                  <c:v>39.76830233711587</c:v>
                </c:pt>
                <c:pt idx="10" formatCode="0.00">
                  <c:v>31.003584946425853</c:v>
                </c:pt>
                <c:pt idx="11" formatCode="0.00">
                  <c:v>20.645678988934613</c:v>
                </c:pt>
                <c:pt idx="12" formatCode="0.00">
                  <c:v>18.674003474126899</c:v>
                </c:pt>
                <c:pt idx="13" formatCode="0.00">
                  <c:v>15.387066827396042</c:v>
                </c:pt>
                <c:pt idx="14" formatCode="0.00">
                  <c:v>17.220336658781584</c:v>
                </c:pt>
                <c:pt idx="15">
                  <c:v>5.0155851516010195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0D-4A25-B439-953E3C6E9F46}"/>
            </c:ext>
          </c:extLst>
        </c:ser>
        <c:ser>
          <c:idx val="2"/>
          <c:order val="2"/>
          <c:tx>
            <c:strRef>
              <c:f>MAY190406_3!$J$4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MAY190406_3!$AF$7:$AF$33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0.6110825736719635</c:v>
                </c:pt>
                <c:pt idx="9" formatCode="0.00">
                  <c:v>0</c:v>
                </c:pt>
                <c:pt idx="10" formatCode="0.00">
                  <c:v>0.46622308289388398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F0D-4A25-B439-953E3C6E9F46}"/>
            </c:ext>
          </c:extLst>
        </c:ser>
        <c:ser>
          <c:idx val="3"/>
          <c:order val="3"/>
          <c:tx>
            <c:strRef>
              <c:f>MAY190406_3!$K$4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MAY190406_3!$AG$7:$AG$33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14.227441532172582</c:v>
                </c:pt>
                <c:pt idx="8" formatCode="0.00">
                  <c:v>0</c:v>
                </c:pt>
                <c:pt idx="9" formatCode="0.00">
                  <c:v>1.8695748585164877</c:v>
                </c:pt>
                <c:pt idx="10" formatCode="0.00">
                  <c:v>1.6552369825633968</c:v>
                </c:pt>
                <c:pt idx="11" formatCode="0.00">
                  <c:v>3.691191103774329</c:v>
                </c:pt>
                <c:pt idx="12" formatCode="0.00">
                  <c:v>2.9507222526970196</c:v>
                </c:pt>
                <c:pt idx="13" formatCode="0.00">
                  <c:v>1.2317967050477336</c:v>
                </c:pt>
                <c:pt idx="14" formatCode="0.00">
                  <c:v>2.2661044259316396</c:v>
                </c:pt>
                <c:pt idx="15">
                  <c:v>3.301218475488807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F0D-4A25-B439-953E3C6E9F46}"/>
            </c:ext>
          </c:extLst>
        </c:ser>
        <c:ser>
          <c:idx val="4"/>
          <c:order val="4"/>
          <c:tx>
            <c:strRef>
              <c:f>MAY190406_3!$L$4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MAY190406_3!$AH$7:$AH$33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77.412217169872321</c:v>
                </c:pt>
                <c:pt idx="6">
                  <c:v>75.082445173069573</c:v>
                </c:pt>
                <c:pt idx="7">
                  <c:v>45.629222814985518</c:v>
                </c:pt>
                <c:pt idx="8" formatCode="0.00">
                  <c:v>39.623136156724982</c:v>
                </c:pt>
                <c:pt idx="9" formatCode="0.00">
                  <c:v>27.632589574087227</c:v>
                </c:pt>
                <c:pt idx="10" formatCode="0.00">
                  <c:v>25.410308321396851</c:v>
                </c:pt>
                <c:pt idx="11" formatCode="0.00">
                  <c:v>26.905254038862104</c:v>
                </c:pt>
                <c:pt idx="12" formatCode="0.00">
                  <c:v>35.749794295117937</c:v>
                </c:pt>
                <c:pt idx="13" formatCode="0.00">
                  <c:v>39.982818583641631</c:v>
                </c:pt>
                <c:pt idx="14" formatCode="0.00">
                  <c:v>36.058829579347943</c:v>
                </c:pt>
                <c:pt idx="15">
                  <c:v>40.97478039104562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F0D-4A25-B439-953E3C6E9F46}"/>
            </c:ext>
          </c:extLst>
        </c:ser>
        <c:ser>
          <c:idx val="6"/>
          <c:order val="5"/>
          <c:tx>
            <c:strRef>
              <c:f>MAY190406_3!$N$4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MAY190406_3!$AJ$7:$AJ$33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F0D-4A25-B439-953E3C6E9F46}"/>
            </c:ext>
          </c:extLst>
        </c:ser>
        <c:ser>
          <c:idx val="7"/>
          <c:order val="6"/>
          <c:tx>
            <c:strRef>
              <c:f>MAY190406_3!$O$4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MAY190406_3!$AK$7:$AK$33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0.3451270799049187</c:v>
                </c:pt>
                <c:pt idx="13" formatCode="0.00">
                  <c:v>0.55562483546022645</c:v>
                </c:pt>
                <c:pt idx="14" formatCode="0.00">
                  <c:v>0.73022729610202597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F0D-4A25-B439-953E3C6E9F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MAY190406_3!$H$4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MAY190406_3!$AC$15:$AC$21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MAY190406_3!$AD$15:$AD$21</c:f>
              <c:numCache>
                <c:formatCode>0.00</c:formatCode>
                <c:ptCount val="7"/>
                <c:pt idx="0">
                  <c:v>38.624194277625357</c:v>
                </c:pt>
                <c:pt idx="1">
                  <c:v>30.729533230280417</c:v>
                </c:pt>
                <c:pt idx="2">
                  <c:v>41.46464666672</c:v>
                </c:pt>
                <c:pt idx="3">
                  <c:v>48.757875868428961</c:v>
                </c:pt>
                <c:pt idx="4">
                  <c:v>42.280352898153232</c:v>
                </c:pt>
                <c:pt idx="5">
                  <c:v>42.842693048454358</c:v>
                </c:pt>
                <c:pt idx="6">
                  <c:v>43.724502039836814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15-498F-8697-B2D571BD4567}"/>
            </c:ext>
          </c:extLst>
        </c:ser>
        <c:ser>
          <c:idx val="1"/>
          <c:order val="1"/>
          <c:tx>
            <c:strRef>
              <c:f>MAY190406_3!$I$4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MAY190406_3!$AC$15:$AC$21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MAY190406_3!$AE$15:$AE$21</c:f>
              <c:numCache>
                <c:formatCode>0.00</c:formatCode>
                <c:ptCount val="7"/>
                <c:pt idx="0">
                  <c:v>21.14158699197769</c:v>
                </c:pt>
                <c:pt idx="1">
                  <c:v>39.76830233711587</c:v>
                </c:pt>
                <c:pt idx="2">
                  <c:v>31.003584946425853</c:v>
                </c:pt>
                <c:pt idx="3">
                  <c:v>20.645678988934613</c:v>
                </c:pt>
                <c:pt idx="4">
                  <c:v>18.674003474126899</c:v>
                </c:pt>
                <c:pt idx="5">
                  <c:v>15.387066827396042</c:v>
                </c:pt>
                <c:pt idx="6">
                  <c:v>17.220336658781584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15-498F-8697-B2D571BD4567}"/>
            </c:ext>
          </c:extLst>
        </c:ser>
        <c:ser>
          <c:idx val="2"/>
          <c:order val="2"/>
          <c:tx>
            <c:strRef>
              <c:f>MAY190406_3!$J$4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MAY190406_3!$AC$15:$AC$21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MAY190406_3!$AF$15:$AF$21</c:f>
              <c:numCache>
                <c:formatCode>0.00</c:formatCode>
                <c:ptCount val="7"/>
                <c:pt idx="0">
                  <c:v>0.6110825736719635</c:v>
                </c:pt>
                <c:pt idx="1">
                  <c:v>0</c:v>
                </c:pt>
                <c:pt idx="2">
                  <c:v>0.46622308289388398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415-498F-8697-B2D571BD4567}"/>
            </c:ext>
          </c:extLst>
        </c:ser>
        <c:ser>
          <c:idx val="3"/>
          <c:order val="3"/>
          <c:tx>
            <c:strRef>
              <c:f>MAY190406_3!$K$4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MAY190406_3!$AC$15:$AC$21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MAY190406_3!$AG$15:$AG$21</c:f>
              <c:numCache>
                <c:formatCode>0.00</c:formatCode>
                <c:ptCount val="7"/>
                <c:pt idx="0">
                  <c:v>0</c:v>
                </c:pt>
                <c:pt idx="1">
                  <c:v>1.8695748585164877</c:v>
                </c:pt>
                <c:pt idx="2">
                  <c:v>1.6552369825633968</c:v>
                </c:pt>
                <c:pt idx="3">
                  <c:v>3.691191103774329</c:v>
                </c:pt>
                <c:pt idx="4">
                  <c:v>2.9507222526970196</c:v>
                </c:pt>
                <c:pt idx="5">
                  <c:v>1.2317967050477336</c:v>
                </c:pt>
                <c:pt idx="6">
                  <c:v>2.2661044259316396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415-498F-8697-B2D571BD4567}"/>
            </c:ext>
          </c:extLst>
        </c:ser>
        <c:ser>
          <c:idx val="4"/>
          <c:order val="4"/>
          <c:tx>
            <c:strRef>
              <c:f>MAY190406_3!$L$4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MAY190406_3!$AC$15:$AC$21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MAY190406_3!$AH$15:$AH$21</c:f>
              <c:numCache>
                <c:formatCode>0.00</c:formatCode>
                <c:ptCount val="7"/>
                <c:pt idx="0">
                  <c:v>39.623136156724982</c:v>
                </c:pt>
                <c:pt idx="1">
                  <c:v>27.632589574087227</c:v>
                </c:pt>
                <c:pt idx="2">
                  <c:v>25.410308321396851</c:v>
                </c:pt>
                <c:pt idx="3">
                  <c:v>26.905254038862104</c:v>
                </c:pt>
                <c:pt idx="4">
                  <c:v>35.749794295117937</c:v>
                </c:pt>
                <c:pt idx="5">
                  <c:v>39.982818583641631</c:v>
                </c:pt>
                <c:pt idx="6">
                  <c:v>36.058829579347943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415-498F-8697-B2D571BD4567}"/>
            </c:ext>
          </c:extLst>
        </c:ser>
        <c:ser>
          <c:idx val="6"/>
          <c:order val="5"/>
          <c:tx>
            <c:strRef>
              <c:f>MAY190406_3!$N$4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MAY190406_3!$AC$15:$AC$21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MAY190406_3!$AJ$15:$AJ$21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415-498F-8697-B2D571BD4567}"/>
            </c:ext>
          </c:extLst>
        </c:ser>
        <c:ser>
          <c:idx val="7"/>
          <c:order val="6"/>
          <c:tx>
            <c:strRef>
              <c:f>MAY190406_3!$O$4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MAY190406_3!$AC$15:$AC$21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MAY190406_3!$AK$15:$AK$21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0.3451270799049187</c:v>
                </c:pt>
                <c:pt idx="5">
                  <c:v>0.55562483546022645</c:v>
                </c:pt>
                <c:pt idx="6">
                  <c:v>0.73022729610202597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415-498F-8697-B2D571BD45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MAY190409_1!$D$2</c:f>
              <c:strCache>
                <c:ptCount val="1"/>
                <c:pt idx="0">
                  <c:v>MAY190409_1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MAY190409_1!$B$7:$B$33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MAY190409_1!$D$7:$D$33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7.5857519788918264</c:v>
                </c:pt>
                <c:pt idx="9">
                  <c:v>9.8666851826135087</c:v>
                </c:pt>
                <c:pt idx="10">
                  <c:v>9.7243438411331713</c:v>
                </c:pt>
                <c:pt idx="11">
                  <c:v>8.0648521038744665</c:v>
                </c:pt>
                <c:pt idx="12">
                  <c:v>8.7001805304818554</c:v>
                </c:pt>
                <c:pt idx="13">
                  <c:v>6.7282321899736113</c:v>
                </c:pt>
                <c:pt idx="14">
                  <c:v>5.1798361338702996</c:v>
                </c:pt>
                <c:pt idx="15">
                  <c:v>4.0202749618108529</c:v>
                </c:pt>
                <c:pt idx="16">
                  <c:v>3.2391334536870016</c:v>
                </c:pt>
                <c:pt idx="17">
                  <c:v>2.7461463685599301</c:v>
                </c:pt>
                <c:pt idx="18">
                  <c:v>2.3677267046243546</c:v>
                </c:pt>
                <c:pt idx="19">
                  <c:v>2.527426746285248</c:v>
                </c:pt>
                <c:pt idx="20">
                  <c:v>2.2531592834328591</c:v>
                </c:pt>
                <c:pt idx="21">
                  <c:v>2.4753506457436445</c:v>
                </c:pt>
                <c:pt idx="22">
                  <c:v>2.7287876683793959</c:v>
                </c:pt>
                <c:pt idx="23">
                  <c:v>2.8884877100402688</c:v>
                </c:pt>
                <c:pt idx="24">
                  <c:v>18.903624496597708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E6-42F4-994E-7FABA2DD93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MAY190409_1!$D$2</c:f>
              <c:strCache>
                <c:ptCount val="1"/>
                <c:pt idx="0">
                  <c:v>MAY190409_1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MAY190409_1!$B$7:$B$33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MAY190409_1!$E$7:$E$33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7.5857519788918264</c:v>
                </c:pt>
                <c:pt idx="9">
                  <c:v>17.452437161505337</c:v>
                </c:pt>
                <c:pt idx="10">
                  <c:v>27.176781002638506</c:v>
                </c:pt>
                <c:pt idx="11">
                  <c:v>35.241633106512971</c:v>
                </c:pt>
                <c:pt idx="12">
                  <c:v>43.941813636994823</c:v>
                </c:pt>
                <c:pt idx="13">
                  <c:v>50.670045826968433</c:v>
                </c:pt>
                <c:pt idx="14">
                  <c:v>55.849881960838729</c:v>
                </c:pt>
                <c:pt idx="15">
                  <c:v>59.870156922649585</c:v>
                </c:pt>
                <c:pt idx="16">
                  <c:v>63.109290376336588</c:v>
                </c:pt>
                <c:pt idx="17">
                  <c:v>65.855436744896522</c:v>
                </c:pt>
                <c:pt idx="18">
                  <c:v>68.223163449520882</c:v>
                </c:pt>
                <c:pt idx="19">
                  <c:v>70.750590195806126</c:v>
                </c:pt>
                <c:pt idx="20">
                  <c:v>73.003749479238991</c:v>
                </c:pt>
                <c:pt idx="21">
                  <c:v>75.479100124982637</c:v>
                </c:pt>
                <c:pt idx="22">
                  <c:v>78.207887793362033</c:v>
                </c:pt>
                <c:pt idx="23">
                  <c:v>81.0963755034023</c:v>
                </c:pt>
                <c:pt idx="24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33-4ACE-A184-D39C2EEFC2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MAY190409_1!$H$4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MAY190409_1!$B$7:$B$33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MAY190409_1!$H$7:$H$33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5.2859649122807086</c:v>
                </c:pt>
                <c:pt idx="9">
                  <c:v>11.036116778051341</c:v>
                </c:pt>
                <c:pt idx="10">
                  <c:v>13.795224679029953</c:v>
                </c:pt>
                <c:pt idx="11">
                  <c:v>10.345546471600697</c:v>
                </c:pt>
                <c:pt idx="12">
                  <c:v>10.634943566591398</c:v>
                </c:pt>
                <c:pt idx="13">
                  <c:v>10.366509240246407</c:v>
                </c:pt>
                <c:pt idx="14">
                  <c:v>1.3915025906735767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6C-42AB-A5B8-53F15A25AE74}"/>
            </c:ext>
          </c:extLst>
        </c:ser>
        <c:ser>
          <c:idx val="1"/>
          <c:order val="1"/>
          <c:tx>
            <c:strRef>
              <c:f>MAY190409_1!$I$4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MAY190409_1!$I$7:$I$33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3.9039473684210573</c:v>
                </c:pt>
                <c:pt idx="9">
                  <c:v>0</c:v>
                </c:pt>
                <c:pt idx="10">
                  <c:v>2.497325249643366</c:v>
                </c:pt>
                <c:pt idx="11">
                  <c:v>5.3876807228915711</c:v>
                </c:pt>
                <c:pt idx="12">
                  <c:v>8.7681715575620576</c:v>
                </c:pt>
                <c:pt idx="13">
                  <c:v>5.2926899383983566</c:v>
                </c:pt>
                <c:pt idx="14">
                  <c:v>11.209326424870479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6C-42AB-A5B8-53F15A25AE74}"/>
            </c:ext>
          </c:extLst>
        </c:ser>
        <c:ser>
          <c:idx val="2"/>
          <c:order val="2"/>
          <c:tx>
            <c:strRef>
              <c:f>MAY190409_1!$J$4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MAY190409_1!$J$7:$J$33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1.9897330595482546E-2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06C-42AB-A5B8-53F15A25AE74}"/>
            </c:ext>
          </c:extLst>
        </c:ser>
        <c:ser>
          <c:idx val="3"/>
          <c:order val="3"/>
          <c:tx>
            <c:strRef>
              <c:f>MAY190409_1!$K$4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8.9478070175438695</c:v>
                </c:pt>
                <c:pt idx="9">
                  <c:v>7.3774041505451882</c:v>
                </c:pt>
                <c:pt idx="10">
                  <c:v>5.5740299572039929</c:v>
                </c:pt>
                <c:pt idx="11">
                  <c:v>4.6979776247848575</c:v>
                </c:pt>
                <c:pt idx="12">
                  <c:v>2.7907298720842677</c:v>
                </c:pt>
                <c:pt idx="13">
                  <c:v>1.9300410677618065</c:v>
                </c:pt>
                <c:pt idx="14">
                  <c:v>1.3915025906735767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6C-42AB-A5B8-53F15A25AE74}"/>
            </c:ext>
          </c:extLst>
        </c:ser>
        <c:ser>
          <c:idx val="4"/>
          <c:order val="4"/>
          <c:tx>
            <c:strRef>
              <c:f>MAY190409_1!$L$4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8.4170383397819091</c:v>
                </c:pt>
                <c:pt idx="10">
                  <c:v>6.1434201141226801</c:v>
                </c:pt>
                <c:pt idx="11">
                  <c:v>2.6588554216867495</c:v>
                </c:pt>
                <c:pt idx="12">
                  <c:v>2.5833107599698968</c:v>
                </c:pt>
                <c:pt idx="13">
                  <c:v>1.7310677618069812</c:v>
                </c:pt>
                <c:pt idx="14">
                  <c:v>0.92766839378238453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06C-42AB-A5B8-53F15A25AE74}"/>
            </c:ext>
          </c:extLst>
        </c:ser>
        <c:ser>
          <c:idx val="6"/>
          <c:order val="5"/>
          <c:tx>
            <c:strRef>
              <c:f>MAY190409_1!$N$4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0.13993975903614472</c:v>
                </c:pt>
                <c:pt idx="12">
                  <c:v>0.18856282919488299</c:v>
                </c:pt>
                <c:pt idx="13">
                  <c:v>1.9897330595482546E-2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06C-42AB-A5B8-53F15A25AE74}"/>
            </c:ext>
          </c:extLst>
        </c:ser>
        <c:ser>
          <c:idx val="7"/>
          <c:order val="6"/>
          <c:tx>
            <c:strRef>
              <c:f>MAY190409_1!$O$4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06C-42AB-A5B8-53F15A25AE74}"/>
            </c:ext>
          </c:extLst>
        </c:ser>
        <c:ser>
          <c:idx val="5"/>
          <c:order val="7"/>
          <c:tx>
            <c:strRef>
              <c:f>MAY190409_1!$M$4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3.7122807017543904</c:v>
                </c:pt>
                <c:pt idx="9">
                  <c:v>1.5894407316215247</c:v>
                </c:pt>
                <c:pt idx="10">
                  <c:v>0</c:v>
                </c:pt>
                <c:pt idx="11">
                  <c:v>0</c:v>
                </c:pt>
                <c:pt idx="12">
                  <c:v>9.4281414597441493E-2</c:v>
                </c:pt>
                <c:pt idx="13">
                  <c:v>1.9897330595482546E-2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06C-42AB-A5B8-53F15A25AE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MAY190409_1!$H$4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MAY190409_1!$B$7:$B$33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MAY190409_1!$S$7:$S$33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24.192059095106188</c:v>
                </c:pt>
                <c:pt idx="9" formatCode="0.00">
                  <c:v>38.832219486457973</c:v>
                </c:pt>
                <c:pt idx="10" formatCode="0.00">
                  <c:v>49.251069900142646</c:v>
                </c:pt>
                <c:pt idx="11" formatCode="0.00">
                  <c:v>44.535283993115314</c:v>
                </c:pt>
                <c:pt idx="12" formatCode="0.00">
                  <c:v>42.437923250564332</c:v>
                </c:pt>
                <c:pt idx="13" formatCode="0.00">
                  <c:v>53.490759753593437</c:v>
                </c:pt>
                <c:pt idx="14" formatCode="0.00">
                  <c:v>9.3264248704663206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37-4133-86A0-2925E5830060}"/>
            </c:ext>
          </c:extLst>
        </c:ser>
        <c:ser>
          <c:idx val="1"/>
          <c:order val="1"/>
          <c:tx>
            <c:strRef>
              <c:f>MAY190409_1!$I$4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MAY190409_1!$T$7:$T$33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17.86703601108033</c:v>
                </c:pt>
                <c:pt idx="9" formatCode="0.00">
                  <c:v>0</c:v>
                </c:pt>
                <c:pt idx="10" formatCode="0.00">
                  <c:v>8.9158345221112683</c:v>
                </c:pt>
                <c:pt idx="11" formatCode="0.00">
                  <c:v>23.192771084337348</c:v>
                </c:pt>
                <c:pt idx="12" formatCode="0.00">
                  <c:v>34.988713318284425</c:v>
                </c:pt>
                <c:pt idx="13" formatCode="0.00">
                  <c:v>27.310061601642705</c:v>
                </c:pt>
                <c:pt idx="14" formatCode="0.00">
                  <c:v>75.129533678756474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37-4133-86A0-2925E5830060}"/>
            </c:ext>
          </c:extLst>
        </c:ser>
        <c:ser>
          <c:idx val="2"/>
          <c:order val="2"/>
          <c:tx>
            <c:strRef>
              <c:f>MAY190409_1!$J$4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MAY190409_1!$U$7:$U$33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0.10266940451745381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37-4133-86A0-2925E5830060}"/>
            </c:ext>
          </c:extLst>
        </c:ser>
        <c:ser>
          <c:idx val="3"/>
          <c:order val="3"/>
          <c:tx>
            <c:strRef>
              <c:f>MAY190409_1!$K$4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40.951061865189288</c:v>
                </c:pt>
                <c:pt idx="9" formatCode="0.00">
                  <c:v>25.958494548012659</c:v>
                </c:pt>
                <c:pt idx="10" formatCode="0.00">
                  <c:v>19.900142653352354</c:v>
                </c:pt>
                <c:pt idx="11" formatCode="0.00">
                  <c:v>20.223752151462993</c:v>
                </c:pt>
                <c:pt idx="12" formatCode="0.00">
                  <c:v>11.136192626034612</c:v>
                </c:pt>
                <c:pt idx="13" formatCode="0.00">
                  <c:v>9.9589322381930163</c:v>
                </c:pt>
                <c:pt idx="14" formatCode="0.00">
                  <c:v>9.3264248704663206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37-4133-86A0-2925E5830060}"/>
            </c:ext>
          </c:extLst>
        </c:ser>
        <c:ser>
          <c:idx val="4"/>
          <c:order val="4"/>
          <c:tx>
            <c:strRef>
              <c:f>MAY190409_1!$L$4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29.616602180794935</c:v>
                </c:pt>
                <c:pt idx="10" formatCode="0.00">
                  <c:v>21.932952924393721</c:v>
                </c:pt>
                <c:pt idx="11" formatCode="0.00">
                  <c:v>11.445783132530119</c:v>
                </c:pt>
                <c:pt idx="12" formatCode="0.00">
                  <c:v>10.308502633559067</c:v>
                </c:pt>
                <c:pt idx="13" formatCode="0.00">
                  <c:v>8.9322381930184793</c:v>
                </c:pt>
                <c:pt idx="14" formatCode="0.00">
                  <c:v>6.2176165803108816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437-4133-86A0-2925E5830060}"/>
            </c:ext>
          </c:extLst>
        </c:ser>
        <c:ser>
          <c:idx val="6"/>
          <c:order val="5"/>
          <c:tx>
            <c:strRef>
              <c:f>MAY190409_1!$N$4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0.60240963855421692</c:v>
                </c:pt>
                <c:pt idx="12" formatCode="0.00">
                  <c:v>0.7524454477050414</c:v>
                </c:pt>
                <c:pt idx="13" formatCode="0.00">
                  <c:v>0.10266940451745381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437-4133-86A0-2925E5830060}"/>
            </c:ext>
          </c:extLst>
        </c:ser>
        <c:ser>
          <c:idx val="7"/>
          <c:order val="6"/>
          <c:tx>
            <c:strRef>
              <c:f>MAY190409_1!$O$4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437-4133-86A0-2925E5830060}"/>
            </c:ext>
          </c:extLst>
        </c:ser>
        <c:ser>
          <c:idx val="5"/>
          <c:order val="7"/>
          <c:tx>
            <c:strRef>
              <c:f>MAY190409_1!$M$4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MAY190409_1!$X$7:$X$33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16.98984302862419</c:v>
                </c:pt>
                <c:pt idx="9" formatCode="0.00">
                  <c:v>5.5926837847344366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0.3762227238525207</c:v>
                </c:pt>
                <c:pt idx="13" formatCode="0.00">
                  <c:v>0.10266940451745381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437-4133-86A0-2925E58300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MAY190409_1!$H$4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MAY190409_1!$B$7:$B$33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MAY190409_1!$AD$7:$AD$33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29.143492769744164</c:v>
                </c:pt>
                <c:pt idx="9" formatCode="0.00">
                  <c:v>41.13263785394934</c:v>
                </c:pt>
                <c:pt idx="10" formatCode="0.00">
                  <c:v>49.251069900142653</c:v>
                </c:pt>
                <c:pt idx="11" formatCode="0.00">
                  <c:v>44.535283993115314</c:v>
                </c:pt>
                <c:pt idx="12" formatCode="0.00">
                  <c:v>42.598187311178251</c:v>
                </c:pt>
                <c:pt idx="13" formatCode="0.00">
                  <c:v>53.545734840698877</c:v>
                </c:pt>
                <c:pt idx="14" formatCode="0.00">
                  <c:v>9.3264248704663206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0B-465B-8480-45983A6FF3AA}"/>
            </c:ext>
          </c:extLst>
        </c:ser>
        <c:ser>
          <c:idx val="1"/>
          <c:order val="1"/>
          <c:tx>
            <c:strRef>
              <c:f>MAY190409_1!$I$4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MAY190409_1!$AE$7:$AE$33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21.523915461624025</c:v>
                </c:pt>
                <c:pt idx="9" formatCode="0.00">
                  <c:v>0</c:v>
                </c:pt>
                <c:pt idx="10" formatCode="0.00">
                  <c:v>8.9158345221112683</c:v>
                </c:pt>
                <c:pt idx="11" formatCode="0.00">
                  <c:v>23.192771084337345</c:v>
                </c:pt>
                <c:pt idx="12" formatCode="0.00">
                  <c:v>35.120845921450154</c:v>
                </c:pt>
                <c:pt idx="13" formatCode="0.00">
                  <c:v>27.338129496402875</c:v>
                </c:pt>
                <c:pt idx="14" formatCode="0.00">
                  <c:v>75.129533678756474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0B-465B-8480-45983A6FF3AA}"/>
            </c:ext>
          </c:extLst>
        </c:ser>
        <c:ser>
          <c:idx val="2"/>
          <c:order val="2"/>
          <c:tx>
            <c:strRef>
              <c:f>MAY190409_1!$J$4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MAY190409_1!$AF$7:$AF$33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0.10277492291880783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0B-465B-8480-45983A6FF3AA}"/>
            </c:ext>
          </c:extLst>
        </c:ser>
        <c:ser>
          <c:idx val="3"/>
          <c:order val="3"/>
          <c:tx>
            <c:strRef>
              <c:f>MAY190409_1!$K$4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MAY190409_1!$AG$7:$AG$33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49.332591768631815</c:v>
                </c:pt>
                <c:pt idx="9" formatCode="0.00">
                  <c:v>27.496274217585693</c:v>
                </c:pt>
                <c:pt idx="10" formatCode="0.00">
                  <c:v>19.900142653352358</c:v>
                </c:pt>
                <c:pt idx="11" formatCode="0.00">
                  <c:v>20.223752151462993</c:v>
                </c:pt>
                <c:pt idx="12" formatCode="0.00">
                  <c:v>11.178247734138973</c:v>
                </c:pt>
                <c:pt idx="13" formatCode="0.00">
                  <c:v>9.9691675231243551</c:v>
                </c:pt>
                <c:pt idx="14" formatCode="0.00">
                  <c:v>9.3264248704663206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C0B-465B-8480-45983A6FF3AA}"/>
            </c:ext>
          </c:extLst>
        </c:ser>
        <c:ser>
          <c:idx val="4"/>
          <c:order val="4"/>
          <c:tx>
            <c:strRef>
              <c:f>MAY190409_1!$L$4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MAY190409_1!$AH$7:$AH$33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31.371087928464981</c:v>
                </c:pt>
                <c:pt idx="10" formatCode="0.00">
                  <c:v>21.932952924393724</c:v>
                </c:pt>
                <c:pt idx="11" formatCode="0.00">
                  <c:v>11.445783132530119</c:v>
                </c:pt>
                <c:pt idx="12" formatCode="0.00">
                  <c:v>10.347432024169184</c:v>
                </c:pt>
                <c:pt idx="13" formatCode="0.00">
                  <c:v>8.9414182939362785</c:v>
                </c:pt>
                <c:pt idx="14" formatCode="0.00">
                  <c:v>6.2176165803108816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C0B-465B-8480-45983A6FF3AA}"/>
            </c:ext>
          </c:extLst>
        </c:ser>
        <c:ser>
          <c:idx val="6"/>
          <c:order val="5"/>
          <c:tx>
            <c:strRef>
              <c:f>MAY190409_1!$N$4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MAY190409_1!$AJ$7:$AJ$33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0.60240963855421692</c:v>
                </c:pt>
                <c:pt idx="12" formatCode="0.00">
                  <c:v>0.75528700906344404</c:v>
                </c:pt>
                <c:pt idx="13" formatCode="0.00">
                  <c:v>0.10277492291880783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C0B-465B-8480-45983A6FF3AA}"/>
            </c:ext>
          </c:extLst>
        </c:ser>
        <c:ser>
          <c:idx val="7"/>
          <c:order val="6"/>
          <c:tx>
            <c:strRef>
              <c:f>MAY190409_1!$O$4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MAY190409_1!$AK$7:$AK$33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C0B-465B-8480-45983A6FF3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MAY190409_1!$H$4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MAY190409_1!$AC$15:$AC$21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MAY190409_1!$AD$15:$AD$21</c:f>
              <c:numCache>
                <c:formatCode>0.00</c:formatCode>
                <c:ptCount val="7"/>
                <c:pt idx="0">
                  <c:v>29.143492769744164</c:v>
                </c:pt>
                <c:pt idx="1">
                  <c:v>41.13263785394934</c:v>
                </c:pt>
                <c:pt idx="2">
                  <c:v>49.251069900142653</c:v>
                </c:pt>
                <c:pt idx="3">
                  <c:v>44.535283993115314</c:v>
                </c:pt>
                <c:pt idx="4">
                  <c:v>42.598187311178251</c:v>
                </c:pt>
                <c:pt idx="5">
                  <c:v>53.545734840698877</c:v>
                </c:pt>
                <c:pt idx="6">
                  <c:v>9.3264248704663206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3D-4C8A-B02F-BBC68B5680E5}"/>
            </c:ext>
          </c:extLst>
        </c:ser>
        <c:ser>
          <c:idx val="1"/>
          <c:order val="1"/>
          <c:tx>
            <c:strRef>
              <c:f>MAY190409_1!$I$4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MAY190409_1!$AC$15:$AC$21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MAY190409_1!$AE$15:$AE$21</c:f>
              <c:numCache>
                <c:formatCode>0.00</c:formatCode>
                <c:ptCount val="7"/>
                <c:pt idx="0">
                  <c:v>21.523915461624025</c:v>
                </c:pt>
                <c:pt idx="1">
                  <c:v>0</c:v>
                </c:pt>
                <c:pt idx="2">
                  <c:v>8.9158345221112683</c:v>
                </c:pt>
                <c:pt idx="3">
                  <c:v>23.192771084337345</c:v>
                </c:pt>
                <c:pt idx="4">
                  <c:v>35.120845921450154</c:v>
                </c:pt>
                <c:pt idx="5">
                  <c:v>27.338129496402875</c:v>
                </c:pt>
                <c:pt idx="6">
                  <c:v>75.129533678756474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3D-4C8A-B02F-BBC68B5680E5}"/>
            </c:ext>
          </c:extLst>
        </c:ser>
        <c:ser>
          <c:idx val="2"/>
          <c:order val="2"/>
          <c:tx>
            <c:strRef>
              <c:f>MAY190409_1!$J$4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MAY190409_1!$AC$15:$AC$21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MAY190409_1!$AF$15:$AF$21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0.10277492291880783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13D-4C8A-B02F-BBC68B5680E5}"/>
            </c:ext>
          </c:extLst>
        </c:ser>
        <c:ser>
          <c:idx val="3"/>
          <c:order val="3"/>
          <c:tx>
            <c:strRef>
              <c:f>MAY190409_1!$K$4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MAY190409_1!$AC$15:$AC$21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MAY190409_1!$AG$15:$AG$21</c:f>
              <c:numCache>
                <c:formatCode>0.00</c:formatCode>
                <c:ptCount val="7"/>
                <c:pt idx="0">
                  <c:v>49.332591768631815</c:v>
                </c:pt>
                <c:pt idx="1">
                  <c:v>27.496274217585693</c:v>
                </c:pt>
                <c:pt idx="2">
                  <c:v>19.900142653352358</c:v>
                </c:pt>
                <c:pt idx="3">
                  <c:v>20.223752151462993</c:v>
                </c:pt>
                <c:pt idx="4">
                  <c:v>11.178247734138973</c:v>
                </c:pt>
                <c:pt idx="5">
                  <c:v>9.9691675231243551</c:v>
                </c:pt>
                <c:pt idx="6">
                  <c:v>9.3264248704663206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13D-4C8A-B02F-BBC68B5680E5}"/>
            </c:ext>
          </c:extLst>
        </c:ser>
        <c:ser>
          <c:idx val="4"/>
          <c:order val="4"/>
          <c:tx>
            <c:strRef>
              <c:f>MAY190409_1!$L$4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MAY190409_1!$AC$15:$AC$21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MAY190409_1!$AH$15:$AH$21</c:f>
              <c:numCache>
                <c:formatCode>0.00</c:formatCode>
                <c:ptCount val="7"/>
                <c:pt idx="0">
                  <c:v>0</c:v>
                </c:pt>
                <c:pt idx="1">
                  <c:v>31.371087928464981</c:v>
                </c:pt>
                <c:pt idx="2">
                  <c:v>21.932952924393724</c:v>
                </c:pt>
                <c:pt idx="3">
                  <c:v>11.445783132530119</c:v>
                </c:pt>
                <c:pt idx="4">
                  <c:v>10.347432024169184</c:v>
                </c:pt>
                <c:pt idx="5">
                  <c:v>8.9414182939362785</c:v>
                </c:pt>
                <c:pt idx="6">
                  <c:v>6.2176165803108816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13D-4C8A-B02F-BBC68B5680E5}"/>
            </c:ext>
          </c:extLst>
        </c:ser>
        <c:ser>
          <c:idx val="6"/>
          <c:order val="5"/>
          <c:tx>
            <c:strRef>
              <c:f>MAY190409_1!$N$4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MAY190409_1!$AC$15:$AC$21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MAY190409_1!$AJ$15:$AJ$21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0.60240963855421692</c:v>
                </c:pt>
                <c:pt idx="4">
                  <c:v>0.75528700906344404</c:v>
                </c:pt>
                <c:pt idx="5">
                  <c:v>0.10277492291880783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13D-4C8A-B02F-BBC68B5680E5}"/>
            </c:ext>
          </c:extLst>
        </c:ser>
        <c:ser>
          <c:idx val="7"/>
          <c:order val="6"/>
          <c:tx>
            <c:strRef>
              <c:f>MAY190409_1!$O$4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MAY190409_1!$AC$15:$AC$21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MAY190409_1!$AK$15:$AK$21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13D-4C8A-B02F-BBC68B568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MAY210713_5!$D$2</c:f>
              <c:strCache>
                <c:ptCount val="1"/>
                <c:pt idx="0">
                  <c:v>MAY210713_5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MAY210713_5!$B$7:$B$33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1.4351453579670352</c:v>
                </c:pt>
                <c:pt idx="8">
                  <c:v>8.9194761924269166</c:v>
                </c:pt>
                <c:pt idx="9">
                  <c:v>5.9331175836030248</c:v>
                </c:pt>
                <c:pt idx="10">
                  <c:v>6.3659825488509281</c:v>
                </c:pt>
                <c:pt idx="11">
                  <c:v>6.6267939316974545</c:v>
                </c:pt>
                <c:pt idx="12">
                  <c:v>7.1975748637909023</c:v>
                </c:pt>
                <c:pt idx="13">
                  <c:v>7.5321234962380288</c:v>
                </c:pt>
                <c:pt idx="14">
                  <c:v>6.6582005380088267</c:v>
                </c:pt>
                <c:pt idx="15">
                  <c:v>5.1506834350634225</c:v>
                </c:pt>
                <c:pt idx="16">
                  <c:v>4.7738041593270832</c:v>
                </c:pt>
                <c:pt idx="17">
                  <c:v>4.462469105457922</c:v>
                </c:pt>
                <c:pt idx="18">
                  <c:v>4.0063905616320472</c:v>
                </c:pt>
                <c:pt idx="19">
                  <c:v>7.8748651564185552</c:v>
                </c:pt>
                <c:pt idx="20">
                  <c:v>8.1151939699315871</c:v>
                </c:pt>
                <c:pt idx="21">
                  <c:v>9.4711400598091018</c:v>
                </c:pt>
                <c:pt idx="22">
                  <c:v>4.1620580885666314</c:v>
                </c:pt>
                <c:pt idx="23">
                  <c:v>0.87801947209590592</c:v>
                </c:pt>
                <c:pt idx="24">
                  <c:v>0.43696147911461297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D2-4535-A8D7-95098BFBA8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MAY210713_5!$D$2</c:f>
              <c:strCache>
                <c:ptCount val="1"/>
                <c:pt idx="0">
                  <c:v>MAY210713_5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MAY210713_5!$B$7:$B$33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1.4351453579670352</c:v>
                </c:pt>
                <c:pt idx="8">
                  <c:v>10.354621550393952</c:v>
                </c:pt>
                <c:pt idx="9">
                  <c:v>16.287739133996979</c:v>
                </c:pt>
                <c:pt idx="10">
                  <c:v>22.653721682847909</c:v>
                </c:pt>
                <c:pt idx="11">
                  <c:v>29.280515614545365</c:v>
                </c:pt>
                <c:pt idx="12">
                  <c:v>36.47809047833627</c:v>
                </c:pt>
                <c:pt idx="13">
                  <c:v>44.010213974574299</c:v>
                </c:pt>
                <c:pt idx="14">
                  <c:v>50.668414512583126</c:v>
                </c:pt>
                <c:pt idx="15">
                  <c:v>55.819097947646547</c:v>
                </c:pt>
                <c:pt idx="16">
                  <c:v>60.592902106973632</c:v>
                </c:pt>
                <c:pt idx="17">
                  <c:v>65.055371212431552</c:v>
                </c:pt>
                <c:pt idx="18">
                  <c:v>69.061761774063598</c:v>
                </c:pt>
                <c:pt idx="19">
                  <c:v>76.936626930482149</c:v>
                </c:pt>
                <c:pt idx="20">
                  <c:v>85.05182090041373</c:v>
                </c:pt>
                <c:pt idx="21">
                  <c:v>94.522960960222832</c:v>
                </c:pt>
                <c:pt idx="22">
                  <c:v>98.685019048789457</c:v>
                </c:pt>
                <c:pt idx="23">
                  <c:v>99.563038520885357</c:v>
                </c:pt>
                <c:pt idx="24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C5-4FBA-A2EC-32C83C5D66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MAY210713_5!$B$7:$B$33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0.15121809744779596</c:v>
                </c:pt>
                <c:pt idx="10">
                  <c:v>2.9105918057663129</c:v>
                </c:pt>
                <c:pt idx="11">
                  <c:v>5.8325418760468981</c:v>
                </c:pt>
                <c:pt idx="12">
                  <c:v>5.6690389016018221</c:v>
                </c:pt>
                <c:pt idx="13">
                  <c:v>2.25142857142857</c:v>
                </c:pt>
                <c:pt idx="14">
                  <c:v>0.78141025641025719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6D-48D2-BCD1-6EEEBD7FA462}"/>
            </c:ext>
          </c:extLst>
        </c:ser>
        <c:ser>
          <c:idx val="1"/>
          <c:order val="1"/>
          <c:tx>
            <c:strRef>
              <c:f>MAY210713_5!$I$4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MAY210713_5!$I$7:$I$33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7.103766578249342</c:v>
                </c:pt>
                <c:pt idx="9">
                  <c:v>1.0988515081206509</c:v>
                </c:pt>
                <c:pt idx="10">
                  <c:v>9.9950531107739025</c:v>
                </c:pt>
                <c:pt idx="11">
                  <c:v>18.412135678391952</c:v>
                </c:pt>
                <c:pt idx="12">
                  <c:v>29.189519450800873</c:v>
                </c:pt>
                <c:pt idx="13">
                  <c:v>39.399999999999977</c:v>
                </c:pt>
                <c:pt idx="14">
                  <c:v>40.320769230769265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6D-48D2-BCD1-6EEEBD7FA462}"/>
            </c:ext>
          </c:extLst>
        </c:ser>
        <c:ser>
          <c:idx val="2"/>
          <c:order val="2"/>
          <c:tx>
            <c:strRef>
              <c:f>MAY210713_5!$J$4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MAY210713_5!$J$7:$J$33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6D-48D2-BCD1-6EEEBD7FA462}"/>
            </c:ext>
          </c:extLst>
        </c:ser>
        <c:ser>
          <c:idx val="3"/>
          <c:order val="3"/>
          <c:tx>
            <c:strRef>
              <c:f>MAY210713_5!$K$4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11.41494772975504</c:v>
                </c:pt>
                <c:pt idx="9">
                  <c:v>25.76756380510443</c:v>
                </c:pt>
                <c:pt idx="10">
                  <c:v>13.643399089529595</c:v>
                </c:pt>
                <c:pt idx="11">
                  <c:v>9.409292294807365</c:v>
                </c:pt>
                <c:pt idx="12">
                  <c:v>7.4381006864988457</c:v>
                </c:pt>
                <c:pt idx="13">
                  <c:v>4.8244897959183648</c:v>
                </c:pt>
                <c:pt idx="14">
                  <c:v>2.6567948717948742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C6D-48D2-BCD1-6EEEBD7FA462}"/>
            </c:ext>
          </c:extLst>
        </c:ser>
        <c:ser>
          <c:idx val="4"/>
          <c:order val="4"/>
          <c:tx>
            <c:strRef>
              <c:f>MAY210713_5!$L$4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10.509999999999991</c:v>
                </c:pt>
                <c:pt idx="8">
                  <c:v>26.927046341082871</c:v>
                </c:pt>
                <c:pt idx="9">
                  <c:v>6.7947331786542993</c:v>
                </c:pt>
                <c:pt idx="10">
                  <c:v>5.2350227617602432</c:v>
                </c:pt>
                <c:pt idx="11">
                  <c:v>7.4380150753768808</c:v>
                </c:pt>
                <c:pt idx="12">
                  <c:v>6.0710983981693278</c:v>
                </c:pt>
                <c:pt idx="13">
                  <c:v>3.4575510204081614</c:v>
                </c:pt>
                <c:pt idx="14">
                  <c:v>3.7507692307692344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6D-48D2-BCD1-6EEEBD7FA462}"/>
            </c:ext>
          </c:extLst>
        </c:ser>
        <c:ser>
          <c:idx val="6"/>
          <c:order val="5"/>
          <c:tx>
            <c:strRef>
              <c:f>MAY210713_5!$N$4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C6D-48D2-BCD1-6EEEBD7FA462}"/>
            </c:ext>
          </c:extLst>
        </c:ser>
        <c:ser>
          <c:idx val="7"/>
          <c:order val="6"/>
          <c:tx>
            <c:strRef>
              <c:f>MAY210713_5!$O$4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C6D-48D2-BCD1-6EEEBD7FA462}"/>
            </c:ext>
          </c:extLst>
        </c:ser>
        <c:ser>
          <c:idx val="5"/>
          <c:order val="7"/>
          <c:tx>
            <c:strRef>
              <c:f>MAY210713_5!$M$4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19.874239350912791</c:v>
                </c:pt>
                <c:pt idx="9">
                  <c:v>9.6376334106728638</c:v>
                </c:pt>
                <c:pt idx="10">
                  <c:v>14.835933232169957</c:v>
                </c:pt>
                <c:pt idx="11">
                  <c:v>7.4380150753768808</c:v>
                </c:pt>
                <c:pt idx="12">
                  <c:v>4.342242562929056</c:v>
                </c:pt>
                <c:pt idx="13">
                  <c:v>5.2265306122448942</c:v>
                </c:pt>
                <c:pt idx="14">
                  <c:v>1.2502564102564115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C6D-48D2-BCD1-6EEEBD7FA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MAY210713_5!$B$7:$B$33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0.3480278422273782</c:v>
                </c:pt>
                <c:pt idx="10" formatCode="0.00">
                  <c:v>6.243225666594407</c:v>
                </c:pt>
                <c:pt idx="11" formatCode="0.00">
                  <c:v>12.018425460636514</c:v>
                </c:pt>
                <c:pt idx="12" formatCode="0.00">
                  <c:v>10.755148741418763</c:v>
                </c:pt>
                <c:pt idx="13" formatCode="0.00">
                  <c:v>4.0816326530612246</c:v>
                </c:pt>
                <c:pt idx="14" formatCode="0.00">
                  <c:v>1.6025641025641029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57-4BF5-8830-A0F3FD61D3B5}"/>
            </c:ext>
          </c:extLst>
        </c:ser>
        <c:ser>
          <c:idx val="1"/>
          <c:order val="1"/>
          <c:tx>
            <c:strRef>
              <c:f>MAY210713_5!$I$4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MAY210713_5!$T$7:$T$33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10.875331564986737</c:v>
                </c:pt>
                <c:pt idx="9" formatCode="0.00">
                  <c:v>2.5290023201856155</c:v>
                </c:pt>
                <c:pt idx="10" formatCode="0.00">
                  <c:v>21.439410362020379</c:v>
                </c:pt>
                <c:pt idx="11" formatCode="0.00">
                  <c:v>37.939698492462306</c:v>
                </c:pt>
                <c:pt idx="12" formatCode="0.00">
                  <c:v>55.377574370709382</c:v>
                </c:pt>
                <c:pt idx="13" formatCode="0.00">
                  <c:v>71.428571428571431</c:v>
                </c:pt>
                <c:pt idx="14" formatCode="0.00">
                  <c:v>82.692307692307693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F57-4BF5-8830-A0F3FD61D3B5}"/>
            </c:ext>
          </c:extLst>
        </c:ser>
        <c:ser>
          <c:idx val="2"/>
          <c:order val="2"/>
          <c:tx>
            <c:strRef>
              <c:f>MAY210713_5!$J$4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MAY210713_5!$U$7:$U$33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F57-4BF5-8830-A0F3FD61D3B5}"/>
            </c:ext>
          </c:extLst>
        </c:ser>
        <c:ser>
          <c:idx val="3"/>
          <c:order val="3"/>
          <c:tx>
            <c:strRef>
              <c:f>MAY210713_5!$K$4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17.475425183335933</c:v>
                </c:pt>
                <c:pt idx="9" formatCode="0.00">
                  <c:v>59.303944315545237</c:v>
                </c:pt>
                <c:pt idx="10" formatCode="0.00">
                  <c:v>29.265120312161283</c:v>
                </c:pt>
                <c:pt idx="11" formatCode="0.00">
                  <c:v>19.388609715242879</c:v>
                </c:pt>
                <c:pt idx="12" formatCode="0.00">
                  <c:v>14.111365369946608</c:v>
                </c:pt>
                <c:pt idx="13" formatCode="0.00">
                  <c:v>8.7463556851311957</c:v>
                </c:pt>
                <c:pt idx="14" formatCode="0.00">
                  <c:v>5.4487179487179489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F57-4BF5-8830-A0F3FD61D3B5}"/>
            </c:ext>
          </c:extLst>
        </c:ser>
        <c:ser>
          <c:idx val="4"/>
          <c:order val="4"/>
          <c:tx>
            <c:strRef>
              <c:f>MAY210713_5!$L$4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41.223279762833506</c:v>
                </c:pt>
                <c:pt idx="9" formatCode="0.00">
                  <c:v>15.638051044083531</c:v>
                </c:pt>
                <c:pt idx="10" formatCode="0.00">
                  <c:v>11.229135053110772</c:v>
                </c:pt>
                <c:pt idx="11" formatCode="0.00">
                  <c:v>15.326633165829143</c:v>
                </c:pt>
                <c:pt idx="12" formatCode="0.00">
                  <c:v>11.517925247902365</c:v>
                </c:pt>
                <c:pt idx="13" formatCode="0.00">
                  <c:v>6.2682215743440235</c:v>
                </c:pt>
                <c:pt idx="14" formatCode="0.00">
                  <c:v>7.6923076923076934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F57-4BF5-8830-A0F3FD61D3B5}"/>
            </c:ext>
          </c:extLst>
        </c:ser>
        <c:ser>
          <c:idx val="6"/>
          <c:order val="5"/>
          <c:tx>
            <c:strRef>
              <c:f>MAY210713_5!$N$4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F57-4BF5-8830-A0F3FD61D3B5}"/>
            </c:ext>
          </c:extLst>
        </c:ser>
        <c:ser>
          <c:idx val="7"/>
          <c:order val="6"/>
          <c:tx>
            <c:strRef>
              <c:f>MAY210713_5!$O$4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F57-4BF5-8830-A0F3FD61D3B5}"/>
            </c:ext>
          </c:extLst>
        </c:ser>
        <c:ser>
          <c:idx val="5"/>
          <c:order val="7"/>
          <c:tx>
            <c:strRef>
              <c:f>MAY210713_5!$M$4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30.425963488843809</c:v>
                </c:pt>
                <c:pt idx="9" formatCode="0.00">
                  <c:v>22.180974477958241</c:v>
                </c:pt>
                <c:pt idx="10" formatCode="0.00">
                  <c:v>31.823108606113156</c:v>
                </c:pt>
                <c:pt idx="11" formatCode="0.00">
                  <c:v>15.326633165829143</c:v>
                </c:pt>
                <c:pt idx="12" formatCode="0.00">
                  <c:v>8.2379862700228834</c:v>
                </c:pt>
                <c:pt idx="13" formatCode="0.00">
                  <c:v>9.4752186588921266</c:v>
                </c:pt>
                <c:pt idx="14" formatCode="0.00">
                  <c:v>2.5641025641025643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F57-4BF5-8830-A0F3FD61D3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MAY210713_5!$H$4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MAY210713_5!$B$7:$B$33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0.44722719141323797</c:v>
                </c:pt>
                <c:pt idx="10" formatCode="0.00">
                  <c:v>9.1573926868044513</c:v>
                </c:pt>
                <c:pt idx="11" formatCode="0.00">
                  <c:v>14.193867457962414</c:v>
                </c:pt>
                <c:pt idx="12" formatCode="0.00">
                  <c:v>11.720698254364088</c:v>
                </c:pt>
                <c:pt idx="13" formatCode="0.00">
                  <c:v>4.5088566827697267</c:v>
                </c:pt>
                <c:pt idx="14" formatCode="0.00">
                  <c:v>1.6447368421052633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AC-43C9-9163-F245B7E25E3A}"/>
            </c:ext>
          </c:extLst>
        </c:ser>
        <c:ser>
          <c:idx val="1"/>
          <c:order val="1"/>
          <c:tx>
            <c:strRef>
              <c:f>MAY210713_5!$I$4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MAY210713_5!$AE$7:$AE$33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15.631307468042161</c:v>
                </c:pt>
                <c:pt idx="9" formatCode="0.00">
                  <c:v>3.2498509242695302</c:v>
                </c:pt>
                <c:pt idx="10" formatCode="0.00">
                  <c:v>31.446740858505574</c:v>
                </c:pt>
                <c:pt idx="11" formatCode="0.00">
                  <c:v>44.807121661721069</c:v>
                </c:pt>
                <c:pt idx="12" formatCode="0.00">
                  <c:v>60.349127182044882</c:v>
                </c:pt>
                <c:pt idx="13" formatCode="0.00">
                  <c:v>78.904991948470212</c:v>
                </c:pt>
                <c:pt idx="14" formatCode="0.00">
                  <c:v>84.868421052631575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AC-43C9-9163-F245B7E25E3A}"/>
            </c:ext>
          </c:extLst>
        </c:ser>
        <c:ser>
          <c:idx val="2"/>
          <c:order val="2"/>
          <c:tx>
            <c:strRef>
              <c:f>MAY210713_5!$J$4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MAY210713_5!$AF$7:$AF$33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5AC-43C9-9163-F245B7E25E3A}"/>
            </c:ext>
          </c:extLst>
        </c:ser>
        <c:ser>
          <c:idx val="3"/>
          <c:order val="3"/>
          <c:tx>
            <c:strRef>
              <c:f>MAY210713_5!$K$4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MAY210713_5!$AG$7:$AG$33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25.11773940345369</c:v>
                </c:pt>
                <c:pt idx="9" formatCode="0.00">
                  <c:v>76.207513416815743</c:v>
                </c:pt>
                <c:pt idx="10" formatCode="0.00">
                  <c:v>42.925278219395871</c:v>
                </c:pt>
                <c:pt idx="11" formatCode="0.00">
                  <c:v>22.898120672601383</c:v>
                </c:pt>
                <c:pt idx="12" formatCode="0.00">
                  <c:v>15.378221113881962</c:v>
                </c:pt>
                <c:pt idx="13" formatCode="0.00">
                  <c:v>9.6618357487922708</c:v>
                </c:pt>
                <c:pt idx="14" formatCode="0.00">
                  <c:v>5.5921052631578947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5AC-43C9-9163-F245B7E25E3A}"/>
            </c:ext>
          </c:extLst>
        </c:ser>
        <c:ser>
          <c:idx val="4"/>
          <c:order val="4"/>
          <c:tx>
            <c:strRef>
              <c:f>MAY210713_5!$L$4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MAY210713_5!$AH$7:$AH$33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59.250953128504143</c:v>
                </c:pt>
                <c:pt idx="9" formatCode="0.00">
                  <c:v>20.0954084675015</c:v>
                </c:pt>
                <c:pt idx="10" formatCode="0.00">
                  <c:v>16.470588235294116</c:v>
                </c:pt>
                <c:pt idx="11" formatCode="0.00">
                  <c:v>18.100890207715132</c:v>
                </c:pt>
                <c:pt idx="12" formatCode="0.00">
                  <c:v>12.55195344970906</c:v>
                </c:pt>
                <c:pt idx="13" formatCode="0.00">
                  <c:v>6.9243156199677944</c:v>
                </c:pt>
                <c:pt idx="14" formatCode="0.00">
                  <c:v>7.8947368421052628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5AC-43C9-9163-F245B7E25E3A}"/>
            </c:ext>
          </c:extLst>
        </c:ser>
        <c:ser>
          <c:idx val="6"/>
          <c:order val="5"/>
          <c:tx>
            <c:strRef>
              <c:f>MAY210713_5!$N$4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MAY210713_5!$AJ$7:$AJ$33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AC-43C9-9163-F245B7E25E3A}"/>
            </c:ext>
          </c:extLst>
        </c:ser>
        <c:ser>
          <c:idx val="7"/>
          <c:order val="6"/>
          <c:tx>
            <c:strRef>
              <c:f>MAY210713_5!$O$4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MAY210713_5!$AK$7:$AK$33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5AC-43C9-9163-F245B7E25E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MAY210713_5!$H$4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MAY210713_5!$AC$15:$AC$21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MAY210713_5!$AD$15:$AD$21</c:f>
              <c:numCache>
                <c:formatCode>0.00</c:formatCode>
                <c:ptCount val="7"/>
                <c:pt idx="0">
                  <c:v>0</c:v>
                </c:pt>
                <c:pt idx="1">
                  <c:v>0.44722719141323797</c:v>
                </c:pt>
                <c:pt idx="2">
                  <c:v>9.1573926868044513</c:v>
                </c:pt>
                <c:pt idx="3">
                  <c:v>14.193867457962414</c:v>
                </c:pt>
                <c:pt idx="4">
                  <c:v>11.720698254364088</c:v>
                </c:pt>
                <c:pt idx="5">
                  <c:v>4.5088566827697267</c:v>
                </c:pt>
                <c:pt idx="6">
                  <c:v>1.6447368421052633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16-4A52-AF59-225B27868FFE}"/>
            </c:ext>
          </c:extLst>
        </c:ser>
        <c:ser>
          <c:idx val="1"/>
          <c:order val="1"/>
          <c:tx>
            <c:strRef>
              <c:f>MAY210713_5!$I$4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MAY210713_5!$AC$15:$AC$21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MAY210713_5!$AE$15:$AE$21</c:f>
              <c:numCache>
                <c:formatCode>0.00</c:formatCode>
                <c:ptCount val="7"/>
                <c:pt idx="0">
                  <c:v>15.631307468042161</c:v>
                </c:pt>
                <c:pt idx="1">
                  <c:v>3.2498509242695302</c:v>
                </c:pt>
                <c:pt idx="2">
                  <c:v>31.446740858505574</c:v>
                </c:pt>
                <c:pt idx="3">
                  <c:v>44.807121661721069</c:v>
                </c:pt>
                <c:pt idx="4">
                  <c:v>60.349127182044882</c:v>
                </c:pt>
                <c:pt idx="5">
                  <c:v>78.904991948470212</c:v>
                </c:pt>
                <c:pt idx="6">
                  <c:v>84.868421052631575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16-4A52-AF59-225B27868FFE}"/>
            </c:ext>
          </c:extLst>
        </c:ser>
        <c:ser>
          <c:idx val="2"/>
          <c:order val="2"/>
          <c:tx>
            <c:strRef>
              <c:f>MAY210713_5!$J$4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MAY210713_5!$AC$15:$AC$21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716-4A52-AF59-225B27868FFE}"/>
            </c:ext>
          </c:extLst>
        </c:ser>
        <c:ser>
          <c:idx val="3"/>
          <c:order val="3"/>
          <c:tx>
            <c:strRef>
              <c:f>MAY210713_5!$K$4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MAY210713_5!$AC$15:$AC$21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MAY210713_5!$AG$15:$AG$21</c:f>
              <c:numCache>
                <c:formatCode>0.00</c:formatCode>
                <c:ptCount val="7"/>
                <c:pt idx="0">
                  <c:v>25.11773940345369</c:v>
                </c:pt>
                <c:pt idx="1">
                  <c:v>76.207513416815743</c:v>
                </c:pt>
                <c:pt idx="2">
                  <c:v>42.925278219395871</c:v>
                </c:pt>
                <c:pt idx="3">
                  <c:v>22.898120672601383</c:v>
                </c:pt>
                <c:pt idx="4">
                  <c:v>15.378221113881962</c:v>
                </c:pt>
                <c:pt idx="5">
                  <c:v>9.6618357487922708</c:v>
                </c:pt>
                <c:pt idx="6">
                  <c:v>5.5921052631578947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716-4A52-AF59-225B27868FFE}"/>
            </c:ext>
          </c:extLst>
        </c:ser>
        <c:ser>
          <c:idx val="4"/>
          <c:order val="4"/>
          <c:tx>
            <c:strRef>
              <c:f>MAY210713_5!$L$4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MAY210713_5!$AC$15:$AC$21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MAY210713_5!$AH$15:$AH$21</c:f>
              <c:numCache>
                <c:formatCode>0.00</c:formatCode>
                <c:ptCount val="7"/>
                <c:pt idx="0">
                  <c:v>59.250953128504143</c:v>
                </c:pt>
                <c:pt idx="1">
                  <c:v>20.0954084675015</c:v>
                </c:pt>
                <c:pt idx="2">
                  <c:v>16.470588235294116</c:v>
                </c:pt>
                <c:pt idx="3">
                  <c:v>18.100890207715132</c:v>
                </c:pt>
                <c:pt idx="4">
                  <c:v>12.55195344970906</c:v>
                </c:pt>
                <c:pt idx="5">
                  <c:v>6.9243156199677944</c:v>
                </c:pt>
                <c:pt idx="6">
                  <c:v>7.8947368421052628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716-4A52-AF59-225B27868FFE}"/>
            </c:ext>
          </c:extLst>
        </c:ser>
        <c:ser>
          <c:idx val="6"/>
          <c:order val="5"/>
          <c:tx>
            <c:strRef>
              <c:f>MAY210713_5!$N$4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MAY210713_5!$AC$15:$AC$21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716-4A52-AF59-225B27868FFE}"/>
            </c:ext>
          </c:extLst>
        </c:ser>
        <c:ser>
          <c:idx val="7"/>
          <c:order val="6"/>
          <c:tx>
            <c:strRef>
              <c:f>MAY210713_5!$O$4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MAY210713_5!$AC$15:$AC$21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716-4A52-AF59-225B27868F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'MAY210713_5 aggr'!$D$2</c:f>
              <c:strCache>
                <c:ptCount val="1"/>
                <c:pt idx="0">
                  <c:v>MAY210713_5 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'MAY210713_5 aggr'!$B$7:$B$31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</c:strCache>
            </c:strRef>
          </c:cat>
          <c:val>
            <c:numRef>
              <c:f>'MAY210713_5 aggr'!$D$7:$D$31</c:f>
              <c:numCache>
                <c:formatCode>0.00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1.4351453579670355</c:v>
                </c:pt>
                <c:pt idx="8">
                  <c:v>6.2056396227229884</c:v>
                </c:pt>
                <c:pt idx="9">
                  <c:v>4.617094286636787</c:v>
                </c:pt>
                <c:pt idx="10">
                  <c:v>4.3401290084838866</c:v>
                </c:pt>
                <c:pt idx="11">
                  <c:v>5.6111295351307593</c:v>
                </c:pt>
                <c:pt idx="12">
                  <c:v>6.6046396347371905</c:v>
                </c:pt>
                <c:pt idx="13">
                  <c:v>6.8184383253116865</c:v>
                </c:pt>
                <c:pt idx="14">
                  <c:v>6.4874774472906518</c:v>
                </c:pt>
                <c:pt idx="15">
                  <c:v>5.1506834350634234</c:v>
                </c:pt>
                <c:pt idx="16">
                  <c:v>4.7738041593270841</c:v>
                </c:pt>
                <c:pt idx="17">
                  <c:v>4.462469105457922</c:v>
                </c:pt>
                <c:pt idx="18">
                  <c:v>4.0063905616320481</c:v>
                </c:pt>
                <c:pt idx="19">
                  <c:v>7.8748651564185561</c:v>
                </c:pt>
                <c:pt idx="20">
                  <c:v>8.1151939699315889</c:v>
                </c:pt>
                <c:pt idx="21">
                  <c:v>9.4711400598091036</c:v>
                </c:pt>
                <c:pt idx="22">
                  <c:v>4.1620580885666323</c:v>
                </c:pt>
                <c:pt idx="23">
                  <c:v>0.87801947209590614</c:v>
                </c:pt>
                <c:pt idx="24">
                  <c:v>0.43696147911461297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F2-4DD8-BDD7-EDF6EC8EF7E4}"/>
            </c:ext>
          </c:extLst>
        </c:ser>
        <c:ser>
          <c:idx val="1"/>
          <c:order val="1"/>
          <c:tx>
            <c:v>Aggr</c:v>
          </c:tx>
          <c:spPr>
            <a:solidFill>
              <a:schemeClr val="bg1">
                <a:lumMod val="6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'MAY210713_5 aggr'!$R$7:$R$31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2.7138365697039299</c:v>
                </c:pt>
                <c:pt idx="9">
                  <c:v>1.3160232969662395</c:v>
                </c:pt>
                <c:pt idx="10">
                  <c:v>2.0258535403670419</c:v>
                </c:pt>
                <c:pt idx="11">
                  <c:v>1.0156643965666954</c:v>
                </c:pt>
                <c:pt idx="12">
                  <c:v>0.59293522905371288</c:v>
                </c:pt>
                <c:pt idx="13">
                  <c:v>0.71368517092634387</c:v>
                </c:pt>
                <c:pt idx="14">
                  <c:v>0.17072309071817507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7F2-4DD8-BDD7-EDF6EC8EF7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'MAY210713_5 aggr'!$D$2</c:f>
              <c:strCache>
                <c:ptCount val="1"/>
                <c:pt idx="0">
                  <c:v>MAY210713_5 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'MAY210713_5 aggr'!$B$7:$B$33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'MAY210713_5 aggr'!$E$7:$E$33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1.4351453579670355</c:v>
                </c:pt>
                <c:pt idx="8">
                  <c:v>7.6407849806900234</c:v>
                </c:pt>
                <c:pt idx="9">
                  <c:v>12.25787926732681</c:v>
                </c:pt>
                <c:pt idx="10">
                  <c:v>16.598008275810699</c:v>
                </c:pt>
                <c:pt idx="11">
                  <c:v>22.209137810941456</c:v>
                </c:pt>
                <c:pt idx="12">
                  <c:v>28.813777445678646</c:v>
                </c:pt>
                <c:pt idx="13">
                  <c:v>35.632215770990335</c:v>
                </c:pt>
                <c:pt idx="14">
                  <c:v>42.119693218280986</c:v>
                </c:pt>
                <c:pt idx="15">
                  <c:v>47.270376653344407</c:v>
                </c:pt>
                <c:pt idx="16">
                  <c:v>52.044180812671492</c:v>
                </c:pt>
                <c:pt idx="17">
                  <c:v>56.506649918129412</c:v>
                </c:pt>
                <c:pt idx="18">
                  <c:v>60.513040479761457</c:v>
                </c:pt>
                <c:pt idx="19">
                  <c:v>68.387905636180008</c:v>
                </c:pt>
                <c:pt idx="20">
                  <c:v>76.50309960611159</c:v>
                </c:pt>
                <c:pt idx="21">
                  <c:v>85.974239665920692</c:v>
                </c:pt>
                <c:pt idx="22">
                  <c:v>90.13629775448733</c:v>
                </c:pt>
                <c:pt idx="23">
                  <c:v>91.014317226583231</c:v>
                </c:pt>
                <c:pt idx="24">
                  <c:v>91.451278705697845</c:v>
                </c:pt>
                <c:pt idx="26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12-4E86-9EA3-8731009163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'MAY210713_5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'MAY210713_5 aggr'!$B$7:$B$33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'MAY210713_5 aggr'!$H$7:$H$33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0.15121809744779596</c:v>
                </c:pt>
                <c:pt idx="10">
                  <c:v>2.9105918057663129</c:v>
                </c:pt>
                <c:pt idx="11">
                  <c:v>5.8325418760468981</c:v>
                </c:pt>
                <c:pt idx="12">
                  <c:v>5.6690389016018221</c:v>
                </c:pt>
                <c:pt idx="13">
                  <c:v>2.25142857142857</c:v>
                </c:pt>
                <c:pt idx="14">
                  <c:v>0.78141025641025719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55-4431-98C7-4688FF8AAC62}"/>
            </c:ext>
          </c:extLst>
        </c:ser>
        <c:ser>
          <c:idx val="1"/>
          <c:order val="1"/>
          <c:tx>
            <c:strRef>
              <c:f>'MAY210713_5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7.103766578249342</c:v>
                </c:pt>
                <c:pt idx="9">
                  <c:v>1.0988515081206509</c:v>
                </c:pt>
                <c:pt idx="10">
                  <c:v>9.9950531107739025</c:v>
                </c:pt>
                <c:pt idx="11">
                  <c:v>18.412135678391952</c:v>
                </c:pt>
                <c:pt idx="12">
                  <c:v>29.189519450800873</c:v>
                </c:pt>
                <c:pt idx="13">
                  <c:v>39.399999999999977</c:v>
                </c:pt>
                <c:pt idx="14">
                  <c:v>40.320769230769265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55-4431-98C7-4688FF8AAC62}"/>
            </c:ext>
          </c:extLst>
        </c:ser>
        <c:ser>
          <c:idx val="2"/>
          <c:order val="2"/>
          <c:tx>
            <c:strRef>
              <c:f>'MAY210713_5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F55-4431-98C7-4688FF8AAC62}"/>
            </c:ext>
          </c:extLst>
        </c:ser>
        <c:ser>
          <c:idx val="3"/>
          <c:order val="3"/>
          <c:tx>
            <c:strRef>
              <c:f>'MAY210713_5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11.41494772975504</c:v>
                </c:pt>
                <c:pt idx="9">
                  <c:v>25.76756380510443</c:v>
                </c:pt>
                <c:pt idx="10">
                  <c:v>13.643399089529595</c:v>
                </c:pt>
                <c:pt idx="11">
                  <c:v>9.409292294807365</c:v>
                </c:pt>
                <c:pt idx="12">
                  <c:v>7.4381006864988457</c:v>
                </c:pt>
                <c:pt idx="13">
                  <c:v>4.8244897959183648</c:v>
                </c:pt>
                <c:pt idx="14">
                  <c:v>2.6567948717948742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F55-4431-98C7-4688FF8AAC62}"/>
            </c:ext>
          </c:extLst>
        </c:ser>
        <c:ser>
          <c:idx val="4"/>
          <c:order val="4"/>
          <c:tx>
            <c:strRef>
              <c:f>'MAY210713_5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10.509999999999991</c:v>
                </c:pt>
                <c:pt idx="8">
                  <c:v>26.927046341082871</c:v>
                </c:pt>
                <c:pt idx="9">
                  <c:v>6.7947331786542993</c:v>
                </c:pt>
                <c:pt idx="10">
                  <c:v>5.2350227617602432</c:v>
                </c:pt>
                <c:pt idx="11">
                  <c:v>7.4380150753768808</c:v>
                </c:pt>
                <c:pt idx="12">
                  <c:v>6.0710983981693278</c:v>
                </c:pt>
                <c:pt idx="13">
                  <c:v>3.4575510204081614</c:v>
                </c:pt>
                <c:pt idx="14">
                  <c:v>3.7507692307692344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F55-4431-98C7-4688FF8AAC62}"/>
            </c:ext>
          </c:extLst>
        </c:ser>
        <c:ser>
          <c:idx val="6"/>
          <c:order val="5"/>
          <c:tx>
            <c:strRef>
              <c:f>'MAY210713_5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F55-4431-98C7-4688FF8AAC62}"/>
            </c:ext>
          </c:extLst>
        </c:ser>
        <c:ser>
          <c:idx val="7"/>
          <c:order val="6"/>
          <c:tx>
            <c:strRef>
              <c:f>'MAY210713_5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F55-4431-98C7-4688FF8AAC62}"/>
            </c:ext>
          </c:extLst>
        </c:ser>
        <c:ser>
          <c:idx val="5"/>
          <c:order val="7"/>
          <c:tx>
            <c:strRef>
              <c:f>'MAY210713_5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19.874239350912791</c:v>
                </c:pt>
                <c:pt idx="9">
                  <c:v>9.6376334106728638</c:v>
                </c:pt>
                <c:pt idx="10">
                  <c:v>14.835933232169957</c:v>
                </c:pt>
                <c:pt idx="11">
                  <c:v>7.4380150753768808</c:v>
                </c:pt>
                <c:pt idx="12">
                  <c:v>4.342242562929056</c:v>
                </c:pt>
                <c:pt idx="13">
                  <c:v>5.2265306122448942</c:v>
                </c:pt>
                <c:pt idx="14">
                  <c:v>1.2502564102564115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F55-4431-98C7-4688FF8AA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'MAY210713_5 aggr'!$H$4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'MAY210713_5 aggr'!$B$7:$B$33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'MAY210713_5 aggr'!$U$7:$U$33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0.3480278422273782</c:v>
                </c:pt>
                <c:pt idx="10" formatCode="0.00">
                  <c:v>6.243225666594407</c:v>
                </c:pt>
                <c:pt idx="11" formatCode="0.00">
                  <c:v>12.018425460636514</c:v>
                </c:pt>
                <c:pt idx="12" formatCode="0.00">
                  <c:v>10.755148741418763</c:v>
                </c:pt>
                <c:pt idx="13" formatCode="0.00">
                  <c:v>4.0816326530612246</c:v>
                </c:pt>
                <c:pt idx="14" formatCode="0.00">
                  <c:v>1.6025641025641029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C4-4DAC-816D-2E566EACF6E1}"/>
            </c:ext>
          </c:extLst>
        </c:ser>
        <c:ser>
          <c:idx val="1"/>
          <c:order val="1"/>
          <c:tx>
            <c:strRef>
              <c:f>'MAY210713_5 aggr'!$I$4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10.875331564986737</c:v>
                </c:pt>
                <c:pt idx="9" formatCode="0.00">
                  <c:v>2.5290023201856155</c:v>
                </c:pt>
                <c:pt idx="10" formatCode="0.00">
                  <c:v>21.439410362020379</c:v>
                </c:pt>
                <c:pt idx="11" formatCode="0.00">
                  <c:v>37.939698492462306</c:v>
                </c:pt>
                <c:pt idx="12" formatCode="0.00">
                  <c:v>55.377574370709382</c:v>
                </c:pt>
                <c:pt idx="13" formatCode="0.00">
                  <c:v>71.428571428571431</c:v>
                </c:pt>
                <c:pt idx="14" formatCode="0.00">
                  <c:v>82.692307692307693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C4-4DAC-816D-2E566EACF6E1}"/>
            </c:ext>
          </c:extLst>
        </c:ser>
        <c:ser>
          <c:idx val="2"/>
          <c:order val="2"/>
          <c:tx>
            <c:strRef>
              <c:f>'MAY210713_5 aggr'!$J$4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C4-4DAC-816D-2E566EACF6E1}"/>
            </c:ext>
          </c:extLst>
        </c:ser>
        <c:ser>
          <c:idx val="3"/>
          <c:order val="3"/>
          <c:tx>
            <c:strRef>
              <c:f>'MAY210713_5 aggr'!$K$4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17.475425183335933</c:v>
                </c:pt>
                <c:pt idx="9" formatCode="0.00">
                  <c:v>59.303944315545237</c:v>
                </c:pt>
                <c:pt idx="10" formatCode="0.00">
                  <c:v>29.265120312161283</c:v>
                </c:pt>
                <c:pt idx="11" formatCode="0.00">
                  <c:v>19.388609715242879</c:v>
                </c:pt>
                <c:pt idx="12" formatCode="0.00">
                  <c:v>14.111365369946608</c:v>
                </c:pt>
                <c:pt idx="13" formatCode="0.00">
                  <c:v>8.7463556851311957</c:v>
                </c:pt>
                <c:pt idx="14" formatCode="0.00">
                  <c:v>5.4487179487179489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7C4-4DAC-816D-2E566EACF6E1}"/>
            </c:ext>
          </c:extLst>
        </c:ser>
        <c:ser>
          <c:idx val="4"/>
          <c:order val="4"/>
          <c:tx>
            <c:strRef>
              <c:f>'MAY210713_5 aggr'!$L$4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41.223279762833506</c:v>
                </c:pt>
                <c:pt idx="9" formatCode="0.00">
                  <c:v>15.638051044083531</c:v>
                </c:pt>
                <c:pt idx="10" formatCode="0.00">
                  <c:v>11.229135053110772</c:v>
                </c:pt>
                <c:pt idx="11" formatCode="0.00">
                  <c:v>15.326633165829143</c:v>
                </c:pt>
                <c:pt idx="12" formatCode="0.00">
                  <c:v>11.517925247902365</c:v>
                </c:pt>
                <c:pt idx="13" formatCode="0.00">
                  <c:v>6.2682215743440235</c:v>
                </c:pt>
                <c:pt idx="14" formatCode="0.00">
                  <c:v>7.6923076923076934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7C4-4DAC-816D-2E566EACF6E1}"/>
            </c:ext>
          </c:extLst>
        </c:ser>
        <c:ser>
          <c:idx val="6"/>
          <c:order val="5"/>
          <c:tx>
            <c:strRef>
              <c:f>'MAY210713_5 aggr'!$N$4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7C4-4DAC-816D-2E566EACF6E1}"/>
            </c:ext>
          </c:extLst>
        </c:ser>
        <c:ser>
          <c:idx val="7"/>
          <c:order val="6"/>
          <c:tx>
            <c:strRef>
              <c:f>'MAY210713_5 aggr'!$O$4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7C4-4DAC-816D-2E566EACF6E1}"/>
            </c:ext>
          </c:extLst>
        </c:ser>
        <c:ser>
          <c:idx val="5"/>
          <c:order val="7"/>
          <c:tx>
            <c:strRef>
              <c:f>'MAY210713_5 aggr'!$M$4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'MAY210713_5 aggr'!$Z$7:$Z$33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30.425963488843809</c:v>
                </c:pt>
                <c:pt idx="9" formatCode="0.00">
                  <c:v>22.180974477958241</c:v>
                </c:pt>
                <c:pt idx="10" formatCode="0.00">
                  <c:v>31.823108606113156</c:v>
                </c:pt>
                <c:pt idx="11" formatCode="0.00">
                  <c:v>15.326633165829143</c:v>
                </c:pt>
                <c:pt idx="12" formatCode="0.00">
                  <c:v>8.2379862700228834</c:v>
                </c:pt>
                <c:pt idx="13" formatCode="0.00">
                  <c:v>9.4752186588921266</c:v>
                </c:pt>
                <c:pt idx="14" formatCode="0.00">
                  <c:v>2.5641025641025643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7C4-4DAC-816D-2E566EACF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'MAY210713_5 aggr'!$H$4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'MAY210713_5 aggr'!$B$7:$B$33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'MAY210713_5 aggr'!$AF$7:$AF$33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0.44722719141323797</c:v>
                </c:pt>
                <c:pt idx="10" formatCode="0.00">
                  <c:v>9.1573926868044513</c:v>
                </c:pt>
                <c:pt idx="11" formatCode="0.00">
                  <c:v>14.193867457962414</c:v>
                </c:pt>
                <c:pt idx="12" formatCode="0.00">
                  <c:v>11.720698254364088</c:v>
                </c:pt>
                <c:pt idx="13" formatCode="0.00">
                  <c:v>4.5088566827697267</c:v>
                </c:pt>
                <c:pt idx="14" formatCode="0.00">
                  <c:v>1.6447368421052633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33-4350-BEF3-CC84B12E5415}"/>
            </c:ext>
          </c:extLst>
        </c:ser>
        <c:ser>
          <c:idx val="1"/>
          <c:order val="1"/>
          <c:tx>
            <c:strRef>
              <c:f>'MAY210713_5 aggr'!$I$4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'MAY210713_5 aggr'!$AG$7:$AG$33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15.631307468042161</c:v>
                </c:pt>
                <c:pt idx="9" formatCode="0.00">
                  <c:v>3.2498509242695302</c:v>
                </c:pt>
                <c:pt idx="10" formatCode="0.00">
                  <c:v>31.446740858505574</c:v>
                </c:pt>
                <c:pt idx="11" formatCode="0.00">
                  <c:v>44.807121661721069</c:v>
                </c:pt>
                <c:pt idx="12" formatCode="0.00">
                  <c:v>60.349127182044882</c:v>
                </c:pt>
                <c:pt idx="13" formatCode="0.00">
                  <c:v>78.904991948470212</c:v>
                </c:pt>
                <c:pt idx="14" formatCode="0.00">
                  <c:v>84.868421052631575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33-4350-BEF3-CC84B12E5415}"/>
            </c:ext>
          </c:extLst>
        </c:ser>
        <c:ser>
          <c:idx val="2"/>
          <c:order val="2"/>
          <c:tx>
            <c:strRef>
              <c:f>'MAY210713_5 aggr'!$J$4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'MAY210713_5 aggr'!$AH$7:$AH$33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33-4350-BEF3-CC84B12E5415}"/>
            </c:ext>
          </c:extLst>
        </c:ser>
        <c:ser>
          <c:idx val="3"/>
          <c:order val="3"/>
          <c:tx>
            <c:strRef>
              <c:f>'MAY210713_5 aggr'!$K$4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'MAY210713_5 aggr'!$AI$7:$AI$33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25.11773940345369</c:v>
                </c:pt>
                <c:pt idx="9" formatCode="0.00">
                  <c:v>76.207513416815743</c:v>
                </c:pt>
                <c:pt idx="10" formatCode="0.00">
                  <c:v>42.925278219395871</c:v>
                </c:pt>
                <c:pt idx="11" formatCode="0.00">
                  <c:v>22.898120672601383</c:v>
                </c:pt>
                <c:pt idx="12" formatCode="0.00">
                  <c:v>15.378221113881962</c:v>
                </c:pt>
                <c:pt idx="13" formatCode="0.00">
                  <c:v>9.6618357487922708</c:v>
                </c:pt>
                <c:pt idx="14" formatCode="0.00">
                  <c:v>5.5921052631578947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833-4350-BEF3-CC84B12E5415}"/>
            </c:ext>
          </c:extLst>
        </c:ser>
        <c:ser>
          <c:idx val="4"/>
          <c:order val="4"/>
          <c:tx>
            <c:strRef>
              <c:f>'MAY210713_5 aggr'!$L$4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'MAY210713_5 aggr'!$AJ$7:$AJ$33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59.250953128504143</c:v>
                </c:pt>
                <c:pt idx="9" formatCode="0.00">
                  <c:v>20.0954084675015</c:v>
                </c:pt>
                <c:pt idx="10" formatCode="0.00">
                  <c:v>16.470588235294116</c:v>
                </c:pt>
                <c:pt idx="11" formatCode="0.00">
                  <c:v>18.100890207715132</c:v>
                </c:pt>
                <c:pt idx="12" formatCode="0.00">
                  <c:v>12.55195344970906</c:v>
                </c:pt>
                <c:pt idx="13" formatCode="0.00">
                  <c:v>6.9243156199677944</c:v>
                </c:pt>
                <c:pt idx="14" formatCode="0.00">
                  <c:v>7.8947368421052628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833-4350-BEF3-CC84B12E5415}"/>
            </c:ext>
          </c:extLst>
        </c:ser>
        <c:ser>
          <c:idx val="6"/>
          <c:order val="5"/>
          <c:tx>
            <c:strRef>
              <c:f>'MAY210713_5 aggr'!$N$4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'MAY210713_5 aggr'!$AL$7:$AL$33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833-4350-BEF3-CC84B12E5415}"/>
            </c:ext>
          </c:extLst>
        </c:ser>
        <c:ser>
          <c:idx val="7"/>
          <c:order val="6"/>
          <c:tx>
            <c:strRef>
              <c:f>'MAY210713_5 aggr'!$O$4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'MAY210713_5 aggr'!$AM$7:$AM$33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833-4350-BEF3-CC84B12E5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'MAY210713_5 aggr'!$H$4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'MAY210713_5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'MAY210713_5 aggr'!$AF$15:$AF$21</c:f>
              <c:numCache>
                <c:formatCode>0.00</c:formatCode>
                <c:ptCount val="7"/>
                <c:pt idx="0">
                  <c:v>0</c:v>
                </c:pt>
                <c:pt idx="1">
                  <c:v>0.44722719141323797</c:v>
                </c:pt>
                <c:pt idx="2">
                  <c:v>9.1573926868044513</c:v>
                </c:pt>
                <c:pt idx="3">
                  <c:v>14.193867457962414</c:v>
                </c:pt>
                <c:pt idx="4">
                  <c:v>11.720698254364088</c:v>
                </c:pt>
                <c:pt idx="5">
                  <c:v>4.5088566827697267</c:v>
                </c:pt>
                <c:pt idx="6">
                  <c:v>1.6447368421052633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49-4810-A9A8-6B6D8C43882B}"/>
            </c:ext>
          </c:extLst>
        </c:ser>
        <c:ser>
          <c:idx val="1"/>
          <c:order val="1"/>
          <c:tx>
            <c:strRef>
              <c:f>'MAY210713_5 aggr'!$I$4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'MAY210713_5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'MAY210713_5 aggr'!$AG$15:$AG$21</c:f>
              <c:numCache>
                <c:formatCode>0.00</c:formatCode>
                <c:ptCount val="7"/>
                <c:pt idx="0">
                  <c:v>15.631307468042161</c:v>
                </c:pt>
                <c:pt idx="1">
                  <c:v>3.2498509242695302</c:v>
                </c:pt>
                <c:pt idx="2">
                  <c:v>31.446740858505574</c:v>
                </c:pt>
                <c:pt idx="3">
                  <c:v>44.807121661721069</c:v>
                </c:pt>
                <c:pt idx="4">
                  <c:v>60.349127182044882</c:v>
                </c:pt>
                <c:pt idx="5">
                  <c:v>78.904991948470212</c:v>
                </c:pt>
                <c:pt idx="6">
                  <c:v>84.868421052631575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49-4810-A9A8-6B6D8C43882B}"/>
            </c:ext>
          </c:extLst>
        </c:ser>
        <c:ser>
          <c:idx val="2"/>
          <c:order val="2"/>
          <c:tx>
            <c:strRef>
              <c:f>'MAY210713_5 aggr'!$J$4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'MAY210713_5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'MAY210713_5 aggr'!$AH$15:$AH$21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49-4810-A9A8-6B6D8C43882B}"/>
            </c:ext>
          </c:extLst>
        </c:ser>
        <c:ser>
          <c:idx val="3"/>
          <c:order val="3"/>
          <c:tx>
            <c:strRef>
              <c:f>'MAY210713_5 aggr'!$K$4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'MAY210713_5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'MAY210713_5 aggr'!$AI$15:$AI$21</c:f>
              <c:numCache>
                <c:formatCode>0.00</c:formatCode>
                <c:ptCount val="7"/>
                <c:pt idx="0">
                  <c:v>25.11773940345369</c:v>
                </c:pt>
                <c:pt idx="1">
                  <c:v>76.207513416815743</c:v>
                </c:pt>
                <c:pt idx="2">
                  <c:v>42.925278219395871</c:v>
                </c:pt>
                <c:pt idx="3">
                  <c:v>22.898120672601383</c:v>
                </c:pt>
                <c:pt idx="4">
                  <c:v>15.378221113881962</c:v>
                </c:pt>
                <c:pt idx="5">
                  <c:v>9.6618357487922708</c:v>
                </c:pt>
                <c:pt idx="6">
                  <c:v>5.5921052631578947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49-4810-A9A8-6B6D8C43882B}"/>
            </c:ext>
          </c:extLst>
        </c:ser>
        <c:ser>
          <c:idx val="4"/>
          <c:order val="4"/>
          <c:tx>
            <c:strRef>
              <c:f>'MAY210713_5 aggr'!$L$4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'MAY210713_5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'MAY210713_5 aggr'!$AJ$15:$AJ$21</c:f>
              <c:numCache>
                <c:formatCode>0.00</c:formatCode>
                <c:ptCount val="7"/>
                <c:pt idx="0">
                  <c:v>59.250953128504143</c:v>
                </c:pt>
                <c:pt idx="1">
                  <c:v>20.0954084675015</c:v>
                </c:pt>
                <c:pt idx="2">
                  <c:v>16.470588235294116</c:v>
                </c:pt>
                <c:pt idx="3">
                  <c:v>18.100890207715132</c:v>
                </c:pt>
                <c:pt idx="4">
                  <c:v>12.55195344970906</c:v>
                </c:pt>
                <c:pt idx="5">
                  <c:v>6.9243156199677944</c:v>
                </c:pt>
                <c:pt idx="6">
                  <c:v>7.8947368421052628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F49-4810-A9A8-6B6D8C43882B}"/>
            </c:ext>
          </c:extLst>
        </c:ser>
        <c:ser>
          <c:idx val="6"/>
          <c:order val="5"/>
          <c:tx>
            <c:strRef>
              <c:f>'MAY210713_5 aggr'!$N$4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'MAY210713_5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'MAY210713_5 aggr'!$AL$15:$AL$21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F49-4810-A9A8-6B6D8C43882B}"/>
            </c:ext>
          </c:extLst>
        </c:ser>
        <c:ser>
          <c:idx val="7"/>
          <c:order val="6"/>
          <c:tx>
            <c:strRef>
              <c:f>'MAY210713_5 aggr'!$O$4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'MAY210713_5 aggr'!$AE$15:$AE$21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'MAY210713_5 aggr'!$AM$15:$AM$21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F49-4810-A9A8-6B6D8C4388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MAY210713_5_no_aggr!$D$2</c:f>
              <c:strCache>
                <c:ptCount val="1"/>
                <c:pt idx="0">
                  <c:v>MAY210713_5_no_aggr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MAY210713_5_no_aggr!$B$7:$B$31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</c:strCache>
            </c:strRef>
          </c:cat>
          <c:val>
            <c:numRef>
              <c:f>MAY210713_5_no_aggr!$D$7:$D$31</c:f>
              <c:numCache>
                <c:formatCode>0.00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1.5693004824847998</c:v>
                </c:pt>
                <c:pt idx="8">
                  <c:v>6.7857330269744471</c:v>
                </c:pt>
                <c:pt idx="9">
                  <c:v>5.0486929783619523</c:v>
                </c:pt>
                <c:pt idx="10">
                  <c:v>4.7458374228434668</c:v>
                </c:pt>
                <c:pt idx="11">
                  <c:v>6.1356490740693808</c:v>
                </c:pt>
                <c:pt idx="12">
                  <c:v>7.2220309307995372</c:v>
                </c:pt>
                <c:pt idx="13">
                  <c:v>7.455815185760617</c:v>
                </c:pt>
                <c:pt idx="14">
                  <c:v>7.0939166068614545</c:v>
                </c:pt>
                <c:pt idx="15">
                  <c:v>5.6321611987941633</c:v>
                </c:pt>
                <c:pt idx="16">
                  <c:v>5.2200518427848435</c:v>
                </c:pt>
                <c:pt idx="17">
                  <c:v>4.879613679124958</c:v>
                </c:pt>
                <c:pt idx="18">
                  <c:v>4.3809016323600414</c:v>
                </c:pt>
                <c:pt idx="19">
                  <c:v>8.610995130818127</c:v>
                </c:pt>
                <c:pt idx="20">
                  <c:v>8.8737895027661029</c:v>
                </c:pt>
                <c:pt idx="21">
                  <c:v>10.356487294495322</c:v>
                </c:pt>
                <c:pt idx="22">
                  <c:v>4.5511207141899881</c:v>
                </c:pt>
                <c:pt idx="23">
                  <c:v>0.96009534751448078</c:v>
                </c:pt>
                <c:pt idx="24">
                  <c:v>0.47780794899633061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A5-4ADF-A3A0-E59C5E55C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MAY210713_5_no_aggr!$D$2</c:f>
              <c:strCache>
                <c:ptCount val="1"/>
                <c:pt idx="0">
                  <c:v>MAY210713_5_no_aggr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MAY210713_5_no_aggr!$B$7:$B$33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MAY210713_5_no_aggr!$E$7:$E$33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1.5693004824847998</c:v>
                </c:pt>
                <c:pt idx="8">
                  <c:v>8.3550335094592469</c:v>
                </c:pt>
                <c:pt idx="9">
                  <c:v>13.403726487821199</c:v>
                </c:pt>
                <c:pt idx="10">
                  <c:v>18.149563910664668</c:v>
                </c:pt>
                <c:pt idx="11">
                  <c:v>24.285212984734049</c:v>
                </c:pt>
                <c:pt idx="12">
                  <c:v>31.507243915533586</c:v>
                </c:pt>
                <c:pt idx="13">
                  <c:v>38.963059101294206</c:v>
                </c:pt>
                <c:pt idx="14">
                  <c:v>46.056975708155662</c:v>
                </c:pt>
                <c:pt idx="15">
                  <c:v>51.689136906949827</c:v>
                </c:pt>
                <c:pt idx="16">
                  <c:v>56.909188749734668</c:v>
                </c:pt>
                <c:pt idx="17">
                  <c:v>61.788802428859626</c:v>
                </c:pt>
                <c:pt idx="18">
                  <c:v>66.169704061219662</c:v>
                </c:pt>
                <c:pt idx="19">
                  <c:v>74.780699192037787</c:v>
                </c:pt>
                <c:pt idx="20">
                  <c:v>83.654488694803888</c:v>
                </c:pt>
                <c:pt idx="21">
                  <c:v>94.010975989299212</c:v>
                </c:pt>
                <c:pt idx="22">
                  <c:v>98.562096703489203</c:v>
                </c:pt>
                <c:pt idx="23">
                  <c:v>99.522192051003685</c:v>
                </c:pt>
                <c:pt idx="24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83-49A0-A559-DB3D2E1410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MAY210713_5_no_aggr!$H$4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MAY210713_5_no_aggr!$B$7:$B$33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0.15121809744779596</c:v>
                </c:pt>
                <c:pt idx="10">
                  <c:v>2.9105918057663129</c:v>
                </c:pt>
                <c:pt idx="11">
                  <c:v>5.8325418760468981</c:v>
                </c:pt>
                <c:pt idx="12">
                  <c:v>5.6690389016018221</c:v>
                </c:pt>
                <c:pt idx="13">
                  <c:v>2.25142857142857</c:v>
                </c:pt>
                <c:pt idx="14">
                  <c:v>0.78141025641025719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EB-4C89-B8B4-01963FEFFF22}"/>
            </c:ext>
          </c:extLst>
        </c:ser>
        <c:ser>
          <c:idx val="1"/>
          <c:order val="1"/>
          <c:tx>
            <c:strRef>
              <c:f>MAY210713_5_no_aggr!$I$4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7.103766578249342</c:v>
                </c:pt>
                <c:pt idx="9">
                  <c:v>1.0988515081206509</c:v>
                </c:pt>
                <c:pt idx="10">
                  <c:v>9.9950531107739025</c:v>
                </c:pt>
                <c:pt idx="11">
                  <c:v>18.412135678391952</c:v>
                </c:pt>
                <c:pt idx="12">
                  <c:v>29.189519450800873</c:v>
                </c:pt>
                <c:pt idx="13">
                  <c:v>39.399999999999977</c:v>
                </c:pt>
                <c:pt idx="14">
                  <c:v>40.320769230769265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EB-4C89-B8B4-01963FEFFF22}"/>
            </c:ext>
          </c:extLst>
        </c:ser>
        <c:ser>
          <c:idx val="2"/>
          <c:order val="2"/>
          <c:tx>
            <c:strRef>
              <c:f>MAY210713_5_no_aggr!$J$4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DEB-4C89-B8B4-01963FEFFF22}"/>
            </c:ext>
          </c:extLst>
        </c:ser>
        <c:ser>
          <c:idx val="3"/>
          <c:order val="3"/>
          <c:tx>
            <c:strRef>
              <c:f>MAY210713_5_no_aggr!$K$4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11.41494772975504</c:v>
                </c:pt>
                <c:pt idx="9">
                  <c:v>25.76756380510443</c:v>
                </c:pt>
                <c:pt idx="10">
                  <c:v>13.643399089529595</c:v>
                </c:pt>
                <c:pt idx="11">
                  <c:v>9.409292294807365</c:v>
                </c:pt>
                <c:pt idx="12">
                  <c:v>7.4381006864988457</c:v>
                </c:pt>
                <c:pt idx="13">
                  <c:v>4.8244897959183648</c:v>
                </c:pt>
                <c:pt idx="14">
                  <c:v>2.6567948717948742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DEB-4C89-B8B4-01963FEFFF22}"/>
            </c:ext>
          </c:extLst>
        </c:ser>
        <c:ser>
          <c:idx val="4"/>
          <c:order val="4"/>
          <c:tx>
            <c:strRef>
              <c:f>MAY210713_5_no_aggr!$L$4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10.509999999999991</c:v>
                </c:pt>
                <c:pt idx="8">
                  <c:v>26.927046341082871</c:v>
                </c:pt>
                <c:pt idx="9">
                  <c:v>6.7947331786542993</c:v>
                </c:pt>
                <c:pt idx="10">
                  <c:v>5.2350227617602432</c:v>
                </c:pt>
                <c:pt idx="11">
                  <c:v>7.4380150753768808</c:v>
                </c:pt>
                <c:pt idx="12">
                  <c:v>6.0710983981693278</c:v>
                </c:pt>
                <c:pt idx="13">
                  <c:v>3.4575510204081614</c:v>
                </c:pt>
                <c:pt idx="14">
                  <c:v>3.7507692307692344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DEB-4C89-B8B4-01963FEFFF22}"/>
            </c:ext>
          </c:extLst>
        </c:ser>
        <c:ser>
          <c:idx val="6"/>
          <c:order val="5"/>
          <c:tx>
            <c:strRef>
              <c:f>MAY210713_5_no_aggr!$N$4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DEB-4C89-B8B4-01963FEFFF22}"/>
            </c:ext>
          </c:extLst>
        </c:ser>
        <c:ser>
          <c:idx val="7"/>
          <c:order val="6"/>
          <c:tx>
            <c:strRef>
              <c:f>MAY210713_5_no_aggr!$O$4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DEB-4C89-B8B4-01963FEFFF22}"/>
            </c:ext>
          </c:extLst>
        </c:ser>
        <c:ser>
          <c:idx val="5"/>
          <c:order val="7"/>
          <c:tx>
            <c:strRef>
              <c:f>MAY210713_5_no_aggr!$M$4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DEB-4C89-B8B4-01963FEFFF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MAY210713_5_no_aggr!$H$4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MAY210713_5_no_aggr!$B$7:$B$33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0.44722719141323797</c:v>
                </c:pt>
                <c:pt idx="10" formatCode="0.00">
                  <c:v>9.1573926868044513</c:v>
                </c:pt>
                <c:pt idx="11" formatCode="0.00">
                  <c:v>14.193867457962412</c:v>
                </c:pt>
                <c:pt idx="12" formatCode="0.00">
                  <c:v>11.720698254364089</c:v>
                </c:pt>
                <c:pt idx="13" formatCode="0.00">
                  <c:v>4.5088566827697258</c:v>
                </c:pt>
                <c:pt idx="14" formatCode="0.00">
                  <c:v>1.6447368421052635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E-4E50-9C61-D6D5F2266C6F}"/>
            </c:ext>
          </c:extLst>
        </c:ser>
        <c:ser>
          <c:idx val="1"/>
          <c:order val="1"/>
          <c:tx>
            <c:strRef>
              <c:f>MAY210713_5_no_aggr!$I$4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15.631307468042163</c:v>
                </c:pt>
                <c:pt idx="9" formatCode="0.00">
                  <c:v>3.2498509242695297</c:v>
                </c:pt>
                <c:pt idx="10" formatCode="0.00">
                  <c:v>31.446740858505564</c:v>
                </c:pt>
                <c:pt idx="11" formatCode="0.00">
                  <c:v>44.807121661721062</c:v>
                </c:pt>
                <c:pt idx="12" formatCode="0.00">
                  <c:v>60.349127182044889</c:v>
                </c:pt>
                <c:pt idx="13" formatCode="0.00">
                  <c:v>78.904991948470212</c:v>
                </c:pt>
                <c:pt idx="14" formatCode="0.00">
                  <c:v>84.868421052631575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E-4E50-9C61-D6D5F2266C6F}"/>
            </c:ext>
          </c:extLst>
        </c:ser>
        <c:ser>
          <c:idx val="2"/>
          <c:order val="2"/>
          <c:tx>
            <c:strRef>
              <c:f>MAY210713_5_no_aggr!$J$4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E-4E50-9C61-D6D5F2266C6F}"/>
            </c:ext>
          </c:extLst>
        </c:ser>
        <c:ser>
          <c:idx val="3"/>
          <c:order val="3"/>
          <c:tx>
            <c:strRef>
              <c:f>MAY210713_5_no_aggr!$K$4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25.11773940345369</c:v>
                </c:pt>
                <c:pt idx="9" formatCode="0.00">
                  <c:v>76.207513416815729</c:v>
                </c:pt>
                <c:pt idx="10" formatCode="0.00">
                  <c:v>42.925278219395864</c:v>
                </c:pt>
                <c:pt idx="11" formatCode="0.00">
                  <c:v>22.89812067260138</c:v>
                </c:pt>
                <c:pt idx="12" formatCode="0.00">
                  <c:v>15.378221113881963</c:v>
                </c:pt>
                <c:pt idx="13" formatCode="0.00">
                  <c:v>9.6618357487922708</c:v>
                </c:pt>
                <c:pt idx="14" formatCode="0.00">
                  <c:v>5.5921052631578947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E-4E50-9C61-D6D5F2266C6F}"/>
            </c:ext>
          </c:extLst>
        </c:ser>
        <c:ser>
          <c:idx val="4"/>
          <c:order val="4"/>
          <c:tx>
            <c:strRef>
              <c:f>MAY210713_5_no_aggr!$L$4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59.250953128504143</c:v>
                </c:pt>
                <c:pt idx="9" formatCode="0.00">
                  <c:v>20.095408467501496</c:v>
                </c:pt>
                <c:pt idx="10" formatCode="0.00">
                  <c:v>16.470588235294116</c:v>
                </c:pt>
                <c:pt idx="11" formatCode="0.00">
                  <c:v>18.100890207715132</c:v>
                </c:pt>
                <c:pt idx="12" formatCode="0.00">
                  <c:v>12.551953449709062</c:v>
                </c:pt>
                <c:pt idx="13" formatCode="0.00">
                  <c:v>6.9243156199677944</c:v>
                </c:pt>
                <c:pt idx="14" formatCode="0.00">
                  <c:v>7.8947368421052646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E-4E50-9C61-D6D5F2266C6F}"/>
            </c:ext>
          </c:extLst>
        </c:ser>
        <c:ser>
          <c:idx val="6"/>
          <c:order val="5"/>
          <c:tx>
            <c:strRef>
              <c:f>MAY210713_5_no_aggr!$N$4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83E-4E50-9C61-D6D5F2266C6F}"/>
            </c:ext>
          </c:extLst>
        </c:ser>
        <c:ser>
          <c:idx val="7"/>
          <c:order val="6"/>
          <c:tx>
            <c:strRef>
              <c:f>MAY210713_5_no_aggr!$O$4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E-4E50-9C61-D6D5F2266C6F}"/>
            </c:ext>
          </c:extLst>
        </c:ser>
        <c:ser>
          <c:idx val="5"/>
          <c:order val="7"/>
          <c:tx>
            <c:strRef>
              <c:f>MAY210713_5_no_aggr!$M$4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MAY210713_5_no_aggr!$X$7:$X$33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E-4E50-9C61-D6D5F226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MAY210713_5_no_aggr!$H$4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MAY210713_5_no_aggr!$B$7:$B$33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MAY210713_5_no_aggr!$AD$7:$AD$33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0.44722719141323791</c:v>
                </c:pt>
                <c:pt idx="10" formatCode="0.00">
                  <c:v>9.1573926868044513</c:v>
                </c:pt>
                <c:pt idx="11" formatCode="0.00">
                  <c:v>14.193867457962412</c:v>
                </c:pt>
                <c:pt idx="12" formatCode="0.00">
                  <c:v>11.720698254364089</c:v>
                </c:pt>
                <c:pt idx="13" formatCode="0.00">
                  <c:v>4.508856682769725</c:v>
                </c:pt>
                <c:pt idx="14" formatCode="0.00">
                  <c:v>1.6447368421052637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C0-4EF4-8300-CC34E2C40B5F}"/>
            </c:ext>
          </c:extLst>
        </c:ser>
        <c:ser>
          <c:idx val="1"/>
          <c:order val="1"/>
          <c:tx>
            <c:strRef>
              <c:f>MAY210713_5_no_aggr!$I$4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MAY210713_5_no_aggr!$AE$7:$AE$33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15.631307468042161</c:v>
                </c:pt>
                <c:pt idx="9" formatCode="0.00">
                  <c:v>3.2498509242695297</c:v>
                </c:pt>
                <c:pt idx="10" formatCode="0.00">
                  <c:v>31.446740858505564</c:v>
                </c:pt>
                <c:pt idx="11" formatCode="0.00">
                  <c:v>44.807121661721069</c:v>
                </c:pt>
                <c:pt idx="12" formatCode="0.00">
                  <c:v>60.349127182044889</c:v>
                </c:pt>
                <c:pt idx="13" formatCode="0.00">
                  <c:v>78.904991948470197</c:v>
                </c:pt>
                <c:pt idx="14" formatCode="0.00">
                  <c:v>84.868421052631589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C0-4EF4-8300-CC34E2C40B5F}"/>
            </c:ext>
          </c:extLst>
        </c:ser>
        <c:ser>
          <c:idx val="2"/>
          <c:order val="2"/>
          <c:tx>
            <c:strRef>
              <c:f>MAY210713_5_no_aggr!$J$4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MAY210713_5_no_aggr!$AF$7:$AF$33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C0-4EF4-8300-CC34E2C40B5F}"/>
            </c:ext>
          </c:extLst>
        </c:ser>
        <c:ser>
          <c:idx val="3"/>
          <c:order val="3"/>
          <c:tx>
            <c:strRef>
              <c:f>MAY210713_5_no_aggr!$K$4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MAY210713_5_no_aggr!$AG$7:$AG$33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25.117739403453687</c:v>
                </c:pt>
                <c:pt idx="9" formatCode="0.00">
                  <c:v>76.207513416815729</c:v>
                </c:pt>
                <c:pt idx="10" formatCode="0.00">
                  <c:v>42.925278219395857</c:v>
                </c:pt>
                <c:pt idx="11" formatCode="0.00">
                  <c:v>22.89812067260138</c:v>
                </c:pt>
                <c:pt idx="12" formatCode="0.00">
                  <c:v>15.378221113881963</c:v>
                </c:pt>
                <c:pt idx="13" formatCode="0.00">
                  <c:v>9.661835748792269</c:v>
                </c:pt>
                <c:pt idx="14" formatCode="0.00">
                  <c:v>5.5921052631578956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DC0-4EF4-8300-CC34E2C40B5F}"/>
            </c:ext>
          </c:extLst>
        </c:ser>
        <c:ser>
          <c:idx val="4"/>
          <c:order val="4"/>
          <c:tx>
            <c:strRef>
              <c:f>MAY210713_5_no_aggr!$L$4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MAY210713_5_no_aggr!$AH$7:$AH$33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59.250953128504143</c:v>
                </c:pt>
                <c:pt idx="9" formatCode="0.00">
                  <c:v>20.095408467501496</c:v>
                </c:pt>
                <c:pt idx="10" formatCode="0.00">
                  <c:v>16.470588235294116</c:v>
                </c:pt>
                <c:pt idx="11" formatCode="0.00">
                  <c:v>18.100890207715132</c:v>
                </c:pt>
                <c:pt idx="12" formatCode="0.00">
                  <c:v>12.551953449709062</c:v>
                </c:pt>
                <c:pt idx="13" formatCode="0.00">
                  <c:v>6.9243156199677935</c:v>
                </c:pt>
                <c:pt idx="14" formatCode="0.00">
                  <c:v>7.8947368421052655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DC0-4EF4-8300-CC34E2C40B5F}"/>
            </c:ext>
          </c:extLst>
        </c:ser>
        <c:ser>
          <c:idx val="6"/>
          <c:order val="5"/>
          <c:tx>
            <c:strRef>
              <c:f>MAY210713_5_no_aggr!$N$4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MAY210713_5_no_aggr!$AJ$7:$AJ$33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DC0-4EF4-8300-CC34E2C40B5F}"/>
            </c:ext>
          </c:extLst>
        </c:ser>
        <c:ser>
          <c:idx val="7"/>
          <c:order val="6"/>
          <c:tx>
            <c:strRef>
              <c:f>MAY210713_5_no_aggr!$O$4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MAY210713_5_no_aggr!$AK$7:$AK$33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C0-4EF4-8300-CC34E2C40B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MAY210713_5_no_aggr!$H$4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MAY210713_5_no_aggr!$AC$15:$AC$21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0.44722719141323791</c:v>
                </c:pt>
                <c:pt idx="2">
                  <c:v>9.1573926868044513</c:v>
                </c:pt>
                <c:pt idx="3">
                  <c:v>14.193867457962412</c:v>
                </c:pt>
                <c:pt idx="4">
                  <c:v>11.720698254364089</c:v>
                </c:pt>
                <c:pt idx="5">
                  <c:v>4.508856682769725</c:v>
                </c:pt>
                <c:pt idx="6">
                  <c:v>1.6447368421052637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48-4BA6-9534-9603246697C2}"/>
            </c:ext>
          </c:extLst>
        </c:ser>
        <c:ser>
          <c:idx val="1"/>
          <c:order val="1"/>
          <c:tx>
            <c:strRef>
              <c:f>MAY210713_5_no_aggr!$I$4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MAY210713_5_no_aggr!$AC$15:$AC$21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MAY210713_5_no_aggr!$AE$15:$AE$21</c:f>
              <c:numCache>
                <c:formatCode>0.00</c:formatCode>
                <c:ptCount val="7"/>
                <c:pt idx="0">
                  <c:v>15.631307468042161</c:v>
                </c:pt>
                <c:pt idx="1">
                  <c:v>3.2498509242695297</c:v>
                </c:pt>
                <c:pt idx="2">
                  <c:v>31.446740858505564</c:v>
                </c:pt>
                <c:pt idx="3">
                  <c:v>44.807121661721069</c:v>
                </c:pt>
                <c:pt idx="4">
                  <c:v>60.349127182044889</c:v>
                </c:pt>
                <c:pt idx="5">
                  <c:v>78.904991948470197</c:v>
                </c:pt>
                <c:pt idx="6">
                  <c:v>84.868421052631589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48-4BA6-9534-9603246697C2}"/>
            </c:ext>
          </c:extLst>
        </c:ser>
        <c:ser>
          <c:idx val="2"/>
          <c:order val="2"/>
          <c:tx>
            <c:strRef>
              <c:f>MAY210713_5_no_aggr!$J$4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MAY210713_5_no_aggr!$AC$15:$AC$21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48-4BA6-9534-9603246697C2}"/>
            </c:ext>
          </c:extLst>
        </c:ser>
        <c:ser>
          <c:idx val="3"/>
          <c:order val="3"/>
          <c:tx>
            <c:strRef>
              <c:f>MAY210713_5_no_aggr!$K$4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MAY210713_5_no_aggr!$AC$15:$AC$21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MAY210713_5_no_aggr!$AG$15:$AG$21</c:f>
              <c:numCache>
                <c:formatCode>0.00</c:formatCode>
                <c:ptCount val="7"/>
                <c:pt idx="0">
                  <c:v>25.117739403453687</c:v>
                </c:pt>
                <c:pt idx="1">
                  <c:v>76.207513416815729</c:v>
                </c:pt>
                <c:pt idx="2">
                  <c:v>42.925278219395857</c:v>
                </c:pt>
                <c:pt idx="3">
                  <c:v>22.89812067260138</c:v>
                </c:pt>
                <c:pt idx="4">
                  <c:v>15.378221113881963</c:v>
                </c:pt>
                <c:pt idx="5">
                  <c:v>9.661835748792269</c:v>
                </c:pt>
                <c:pt idx="6">
                  <c:v>5.5921052631578956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D48-4BA6-9534-9603246697C2}"/>
            </c:ext>
          </c:extLst>
        </c:ser>
        <c:ser>
          <c:idx val="4"/>
          <c:order val="4"/>
          <c:tx>
            <c:strRef>
              <c:f>MAY210713_5_no_aggr!$L$4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MAY210713_5_no_aggr!$AC$15:$AC$21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MAY210713_5_no_aggr!$AH$15:$AH$21</c:f>
              <c:numCache>
                <c:formatCode>0.00</c:formatCode>
                <c:ptCount val="7"/>
                <c:pt idx="0">
                  <c:v>59.250953128504143</c:v>
                </c:pt>
                <c:pt idx="1">
                  <c:v>20.095408467501496</c:v>
                </c:pt>
                <c:pt idx="2">
                  <c:v>16.470588235294116</c:v>
                </c:pt>
                <c:pt idx="3">
                  <c:v>18.100890207715132</c:v>
                </c:pt>
                <c:pt idx="4">
                  <c:v>12.551953449709062</c:v>
                </c:pt>
                <c:pt idx="5">
                  <c:v>6.9243156199677935</c:v>
                </c:pt>
                <c:pt idx="6">
                  <c:v>7.8947368421052655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D48-4BA6-9534-9603246697C2}"/>
            </c:ext>
          </c:extLst>
        </c:ser>
        <c:ser>
          <c:idx val="6"/>
          <c:order val="5"/>
          <c:tx>
            <c:strRef>
              <c:f>MAY210713_5_no_aggr!$N$4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MAY210713_5_no_aggr!$AC$15:$AC$21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D48-4BA6-9534-9603246697C2}"/>
            </c:ext>
          </c:extLst>
        </c:ser>
        <c:ser>
          <c:idx val="7"/>
          <c:order val="6"/>
          <c:tx>
            <c:strRef>
              <c:f>MAY210713_5_no_aggr!$O$4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MAY210713_5_no_aggr!$AC$15:$AC$21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MAY210713_5_no_aggr!$AK$15:$AK$21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D48-4BA6-9534-960324669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MAY210713_8!$D$2</c:f>
              <c:strCache>
                <c:ptCount val="1"/>
                <c:pt idx="0">
                  <c:v>MAY210713_8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MAY210713_8!$B$7:$B$33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8.9435388683868489</c:v>
                </c:pt>
                <c:pt idx="6">
                  <c:v>0</c:v>
                </c:pt>
                <c:pt idx="7">
                  <c:v>0</c:v>
                </c:pt>
                <c:pt idx="8">
                  <c:v>2.3158177824924175</c:v>
                </c:pt>
                <c:pt idx="9">
                  <c:v>1.7346222228862582</c:v>
                </c:pt>
                <c:pt idx="10">
                  <c:v>4.8871225590533589</c:v>
                </c:pt>
                <c:pt idx="11">
                  <c:v>6.5799106542558699</c:v>
                </c:pt>
                <c:pt idx="12">
                  <c:v>8.0575518070849022</c:v>
                </c:pt>
                <c:pt idx="13">
                  <c:v>7.6870209618861125</c:v>
                </c:pt>
                <c:pt idx="14">
                  <c:v>7.3583242443710786</c:v>
                </c:pt>
                <c:pt idx="15">
                  <c:v>5.8224141279825457</c:v>
                </c:pt>
                <c:pt idx="16">
                  <c:v>5.1993844406926559</c:v>
                </c:pt>
                <c:pt idx="17">
                  <c:v>4.3328203672438779</c:v>
                </c:pt>
                <c:pt idx="18">
                  <c:v>3.4931496615917879</c:v>
                </c:pt>
                <c:pt idx="19">
                  <c:v>3.2197337556588148</c:v>
                </c:pt>
                <c:pt idx="20">
                  <c:v>2.5817633084818743</c:v>
                </c:pt>
                <c:pt idx="21">
                  <c:v>3.0957254485963115</c:v>
                </c:pt>
                <c:pt idx="22">
                  <c:v>5.1216924892800098</c:v>
                </c:pt>
                <c:pt idx="23">
                  <c:v>5.2292659604667495</c:v>
                </c:pt>
                <c:pt idx="24">
                  <c:v>14.340141339588536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FD-46F0-8224-BE6B7D4307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MAY210713_8!$D$2</c:f>
              <c:strCache>
                <c:ptCount val="1"/>
                <c:pt idx="0">
                  <c:v>MAY210713_8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MAY210713_8!$B$7:$B$33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8.9435388683868489</c:v>
                </c:pt>
                <c:pt idx="6">
                  <c:v>8.9435388683868489</c:v>
                </c:pt>
                <c:pt idx="7">
                  <c:v>8.9435388683868489</c:v>
                </c:pt>
                <c:pt idx="8">
                  <c:v>11.259356650879266</c:v>
                </c:pt>
                <c:pt idx="9">
                  <c:v>12.993978873765524</c:v>
                </c:pt>
                <c:pt idx="10">
                  <c:v>17.881101432818884</c:v>
                </c:pt>
                <c:pt idx="11">
                  <c:v>24.461012087074753</c:v>
                </c:pt>
                <c:pt idx="12">
                  <c:v>32.518563894159655</c:v>
                </c:pt>
                <c:pt idx="13">
                  <c:v>40.205584856045768</c:v>
                </c:pt>
                <c:pt idx="14">
                  <c:v>47.563909100416844</c:v>
                </c:pt>
                <c:pt idx="15">
                  <c:v>53.386323228399391</c:v>
                </c:pt>
                <c:pt idx="16">
                  <c:v>58.585707669092045</c:v>
                </c:pt>
                <c:pt idx="17">
                  <c:v>62.918528036335921</c:v>
                </c:pt>
                <c:pt idx="18">
                  <c:v>66.411677697927715</c:v>
                </c:pt>
                <c:pt idx="19">
                  <c:v>69.631411453586523</c:v>
                </c:pt>
                <c:pt idx="20">
                  <c:v>72.213174762068391</c:v>
                </c:pt>
                <c:pt idx="21">
                  <c:v>75.308900210664703</c:v>
                </c:pt>
                <c:pt idx="22">
                  <c:v>80.430592699944711</c:v>
                </c:pt>
                <c:pt idx="23">
                  <c:v>85.659858660411459</c:v>
                </c:pt>
                <c:pt idx="24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D7-4D54-A400-B2EAD0D457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7.2814542483660132</c:v>
                </c:pt>
                <c:pt idx="9">
                  <c:v>3.3114088159032016</c:v>
                </c:pt>
                <c:pt idx="10">
                  <c:v>20.238058282208613</c:v>
                </c:pt>
                <c:pt idx="11">
                  <c:v>28.12102301790279</c:v>
                </c:pt>
                <c:pt idx="12">
                  <c:v>33.114564818215172</c:v>
                </c:pt>
                <c:pt idx="13">
                  <c:v>33.955622489959794</c:v>
                </c:pt>
                <c:pt idx="14">
                  <c:v>30.948165869218538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F2-47F9-A52D-168A57BBFD0A}"/>
            </c:ext>
          </c:extLst>
        </c:ser>
        <c:ser>
          <c:idx val="1"/>
          <c:order val="1"/>
          <c:tx>
            <c:strRef>
              <c:f>MAY210713_8!$I$4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3.1785130718954244</c:v>
                </c:pt>
                <c:pt idx="9">
                  <c:v>4.4754191875540243</c:v>
                </c:pt>
                <c:pt idx="10">
                  <c:v>8.3280061349693355</c:v>
                </c:pt>
                <c:pt idx="11">
                  <c:v>11.122634271099734</c:v>
                </c:pt>
                <c:pt idx="12">
                  <c:v>13.705310319500539</c:v>
                </c:pt>
                <c:pt idx="13">
                  <c:v>14.119477911646568</c:v>
                </c:pt>
                <c:pt idx="14">
                  <c:v>16.966507177033513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F2-47F9-A52D-168A57BBFD0A}"/>
            </c:ext>
          </c:extLst>
        </c:ser>
        <c:ser>
          <c:idx val="2"/>
          <c:order val="2"/>
          <c:tx>
            <c:strRef>
              <c:f>MAY210713_8!$J$4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1F2-47F9-A52D-168A57BBFD0A}"/>
            </c:ext>
          </c:extLst>
        </c:ser>
        <c:ser>
          <c:idx val="3"/>
          <c:order val="3"/>
          <c:tx>
            <c:strRef>
              <c:f>MAY210713_8!$K$4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5.0400326797385615</c:v>
                </c:pt>
                <c:pt idx="9">
                  <c:v>0</c:v>
                </c:pt>
                <c:pt idx="10">
                  <c:v>0.47158588957055259</c:v>
                </c:pt>
                <c:pt idx="11">
                  <c:v>0.89168797953964118</c:v>
                </c:pt>
                <c:pt idx="12">
                  <c:v>0.53474476680132155</c:v>
                </c:pt>
                <c:pt idx="13">
                  <c:v>0.96425702811244873</c:v>
                </c:pt>
                <c:pt idx="14">
                  <c:v>0.23564593301435433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1F2-47F9-A52D-168A57BBFD0A}"/>
            </c:ext>
          </c:extLst>
        </c:ser>
        <c:ser>
          <c:idx val="4"/>
          <c:order val="4"/>
          <c:tx>
            <c:strRef>
              <c:f>MAY210713_8!$L$4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2.9200605012964598</c:v>
                </c:pt>
                <c:pt idx="10">
                  <c:v>3.3813711656441754</c:v>
                </c:pt>
                <c:pt idx="11">
                  <c:v>3.088056265984652</c:v>
                </c:pt>
                <c:pt idx="12">
                  <c:v>5.9812192434814486</c:v>
                </c:pt>
                <c:pt idx="13">
                  <c:v>0.2066265060240961</c:v>
                </c:pt>
                <c:pt idx="14">
                  <c:v>1.0211323763955356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1F2-47F9-A52D-168A57BBFD0A}"/>
            </c:ext>
          </c:extLst>
        </c:ser>
        <c:ser>
          <c:idx val="6"/>
          <c:order val="5"/>
          <c:tx>
            <c:strRef>
              <c:f>MAY210713_8!$N$4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1F2-47F9-A52D-168A57BBFD0A}"/>
            </c:ext>
          </c:extLst>
        </c:ser>
        <c:ser>
          <c:idx val="7"/>
          <c:order val="6"/>
          <c:tx>
            <c:strRef>
              <c:f>MAY210713_8!$O$4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1F2-47F9-A52D-168A57BBFD0A}"/>
            </c:ext>
          </c:extLst>
        </c:ser>
        <c:ser>
          <c:idx val="5"/>
          <c:order val="7"/>
          <c:tx>
            <c:strRef>
              <c:f>MAY210713_8!$M$4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59.860000000000014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0.90311149524632772</c:v>
                </c:pt>
                <c:pt idx="10">
                  <c:v>0.29097852760736226</c:v>
                </c:pt>
                <c:pt idx="11">
                  <c:v>0.81659846547314507</c:v>
                </c:pt>
                <c:pt idx="12">
                  <c:v>0.5941608520014684</c:v>
                </c:pt>
                <c:pt idx="13">
                  <c:v>2.2040160642570252</c:v>
                </c:pt>
                <c:pt idx="14">
                  <c:v>7.8548644338118118E-2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1F2-47F9-A52D-168A57BBFD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46.977124183006538</c:v>
                </c:pt>
                <c:pt idx="9" formatCode="0.00">
                  <c:v>28.522039757994811</c:v>
                </c:pt>
                <c:pt idx="10" formatCode="0.00">
                  <c:v>61.871165644171782</c:v>
                </c:pt>
                <c:pt idx="11" formatCode="0.00">
                  <c:v>63.853367433930096</c:v>
                </c:pt>
                <c:pt idx="12" formatCode="0.00">
                  <c:v>61.402864487697393</c:v>
                </c:pt>
                <c:pt idx="13" formatCode="0.00">
                  <c:v>65.997322623828637</c:v>
                </c:pt>
                <c:pt idx="14" formatCode="0.00">
                  <c:v>62.83891547049442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46-4780-A75F-BB236E2F6D3F}"/>
            </c:ext>
          </c:extLst>
        </c:ser>
        <c:ser>
          <c:idx val="1"/>
          <c:order val="1"/>
          <c:tx>
            <c:strRef>
              <c:f>MAY210713_8!$I$4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20.506535947712418</c:v>
                </c:pt>
                <c:pt idx="9" formatCode="0.00">
                  <c:v>38.547968885047538</c:v>
                </c:pt>
                <c:pt idx="10" formatCode="0.00">
                  <c:v>25.460122699386506</c:v>
                </c:pt>
                <c:pt idx="11" formatCode="0.00">
                  <c:v>25.255754475703323</c:v>
                </c:pt>
                <c:pt idx="12" formatCode="0.00">
                  <c:v>25.413147264047009</c:v>
                </c:pt>
                <c:pt idx="13" formatCode="0.00">
                  <c:v>27.443105756358769</c:v>
                </c:pt>
                <c:pt idx="14" formatCode="0.00">
                  <c:v>34.449760765550245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46-4780-A75F-BB236E2F6D3F}"/>
            </c:ext>
          </c:extLst>
        </c:ser>
        <c:ser>
          <c:idx val="2"/>
          <c:order val="2"/>
          <c:tx>
            <c:strRef>
              <c:f>MAY210713_8!$J$4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F46-4780-A75F-BB236E2F6D3F}"/>
            </c:ext>
          </c:extLst>
        </c:ser>
        <c:ser>
          <c:idx val="3"/>
          <c:order val="3"/>
          <c:tx>
            <c:strRef>
              <c:f>MAY210713_8!$K$4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32.51633986928104</c:v>
                </c:pt>
                <c:pt idx="9" formatCode="0.00">
                  <c:v>0</c:v>
                </c:pt>
                <c:pt idx="10" formatCode="0.00">
                  <c:v>1.4417177914110426</c:v>
                </c:pt>
                <c:pt idx="11" formatCode="0.00">
                  <c:v>2.0247229326513212</c:v>
                </c:pt>
                <c:pt idx="12" formatCode="0.00">
                  <c:v>0.99155343371281668</c:v>
                </c:pt>
                <c:pt idx="13" formatCode="0.00">
                  <c:v>1.8741633199464529</c:v>
                </c:pt>
                <c:pt idx="14" formatCode="0.00">
                  <c:v>0.4784688995215311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F46-4780-A75F-BB236E2F6D3F}"/>
            </c:ext>
          </c:extLst>
        </c:ser>
        <c:ser>
          <c:idx val="4"/>
          <c:order val="4"/>
          <c:tx>
            <c:strRef>
              <c:f>MAY210713_8!$L$4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25.151253241140882</c:v>
                </c:pt>
                <c:pt idx="10" formatCode="0.00">
                  <c:v>10.337423312883434</c:v>
                </c:pt>
                <c:pt idx="11" formatCode="0.00">
                  <c:v>7.0119352088661548</c:v>
                </c:pt>
                <c:pt idx="12" formatCode="0.00">
                  <c:v>11.090708777084098</c:v>
                </c:pt>
                <c:pt idx="13" formatCode="0.00">
                  <c:v>0.40160642570281119</c:v>
                </c:pt>
                <c:pt idx="14" formatCode="0.00">
                  <c:v>2.0733652312599684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F46-4780-A75F-BB236E2F6D3F}"/>
            </c:ext>
          </c:extLst>
        </c:ser>
        <c:ser>
          <c:idx val="6"/>
          <c:order val="5"/>
          <c:tx>
            <c:strRef>
              <c:f>MAY210713_8!$N$4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F46-4780-A75F-BB236E2F6D3F}"/>
            </c:ext>
          </c:extLst>
        </c:ser>
        <c:ser>
          <c:idx val="7"/>
          <c:order val="6"/>
          <c:tx>
            <c:strRef>
              <c:f>MAY210713_8!$O$4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F46-4780-A75F-BB236E2F6D3F}"/>
            </c:ext>
          </c:extLst>
        </c:ser>
        <c:ser>
          <c:idx val="5"/>
          <c:order val="7"/>
          <c:tx>
            <c:strRef>
              <c:f>MAY210713_8!$M$4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100.00000000000001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7.7787381158167666</c:v>
                </c:pt>
                <c:pt idx="10" formatCode="0.00">
                  <c:v>0.88957055214723924</c:v>
                </c:pt>
                <c:pt idx="11" formatCode="0.00">
                  <c:v>1.8542199488491047</c:v>
                </c:pt>
                <c:pt idx="12" formatCode="0.00">
                  <c:v>1.1017260374586852</c:v>
                </c:pt>
                <c:pt idx="13" formatCode="0.00">
                  <c:v>4.2838018741633199</c:v>
                </c:pt>
                <c:pt idx="14" formatCode="0.00">
                  <c:v>0.15948963317384371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F46-4780-A75F-BB236E2F6D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MAY210713_8!$B$7:$B$33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46.977124183006538</c:v>
                </c:pt>
                <c:pt idx="9" formatCode="0.00">
                  <c:v>30.927835051546392</c:v>
                </c:pt>
                <c:pt idx="10" formatCode="0.00">
                  <c:v>62.426493345713403</c:v>
                </c:pt>
                <c:pt idx="11" formatCode="0.00">
                  <c:v>65.059717698154188</c:v>
                </c:pt>
                <c:pt idx="12" formatCode="0.00">
                  <c:v>62.086891942072029</c:v>
                </c:pt>
                <c:pt idx="13" formatCode="0.00">
                  <c:v>68.951048951048961</c:v>
                </c:pt>
                <c:pt idx="14" formatCode="0.00">
                  <c:v>62.939297124600635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8C-43F4-8D16-26B2BFA0DE4F}"/>
            </c:ext>
          </c:extLst>
        </c:ser>
        <c:ser>
          <c:idx val="1"/>
          <c:order val="1"/>
          <c:tx>
            <c:strRef>
              <c:f>MAY210713_8!$I$4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MAY210713_8!$AE$7:$AE$33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20.506535947712418</c:v>
                </c:pt>
                <c:pt idx="9" formatCode="0.00">
                  <c:v>41.799437675726345</c:v>
                </c:pt>
                <c:pt idx="10" formatCode="0.00">
                  <c:v>25.688641287527087</c:v>
                </c:pt>
                <c:pt idx="11" formatCode="0.00">
                  <c:v>25.732899022801305</c:v>
                </c:pt>
                <c:pt idx="12" formatCode="0.00">
                  <c:v>25.69624953583364</c:v>
                </c:pt>
                <c:pt idx="13" formatCode="0.00">
                  <c:v>28.671328671328677</c:v>
                </c:pt>
                <c:pt idx="14" formatCode="0.00">
                  <c:v>34.504792332268373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8C-43F4-8D16-26B2BFA0DE4F}"/>
            </c:ext>
          </c:extLst>
        </c:ser>
        <c:ser>
          <c:idx val="2"/>
          <c:order val="2"/>
          <c:tx>
            <c:strRef>
              <c:f>MAY210713_8!$J$4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MAY210713_8!$AF$7:$AF$33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8C-43F4-8D16-26B2BFA0DE4F}"/>
            </c:ext>
          </c:extLst>
        </c:ser>
        <c:ser>
          <c:idx val="3"/>
          <c:order val="3"/>
          <c:tx>
            <c:strRef>
              <c:f>MAY210713_8!$K$4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MAY210713_8!$AG$7:$AG$33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32.51633986928104</c:v>
                </c:pt>
                <c:pt idx="9" formatCode="0.00">
                  <c:v>0</c:v>
                </c:pt>
                <c:pt idx="10" formatCode="0.00">
                  <c:v>1.4546580006190031</c:v>
                </c:pt>
                <c:pt idx="11" formatCode="0.00">
                  <c:v>2.0629750271444083</c:v>
                </c:pt>
                <c:pt idx="12" formatCode="0.00">
                  <c:v>1.0025993316004456</c:v>
                </c:pt>
                <c:pt idx="13" formatCode="0.00">
                  <c:v>1.9580419580419592</c:v>
                </c:pt>
                <c:pt idx="14" formatCode="0.00">
                  <c:v>0.47923322683706071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8C-43F4-8D16-26B2BFA0DE4F}"/>
            </c:ext>
          </c:extLst>
        </c:ser>
        <c:ser>
          <c:idx val="4"/>
          <c:order val="4"/>
          <c:tx>
            <c:strRef>
              <c:f>MAY210713_8!$L$4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MAY210713_8!$AH$7:$AH$33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27.272727272727273</c:v>
                </c:pt>
                <c:pt idx="10" formatCode="0.00">
                  <c:v>10.430207366140513</c:v>
                </c:pt>
                <c:pt idx="11" formatCode="0.00">
                  <c:v>7.1444082519001091</c:v>
                </c:pt>
                <c:pt idx="12" formatCode="0.00">
                  <c:v>11.214259190493872</c:v>
                </c:pt>
                <c:pt idx="13" formatCode="0.00">
                  <c:v>0.41958041958041964</c:v>
                </c:pt>
                <c:pt idx="14" formatCode="0.00">
                  <c:v>2.0766773162939298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A8C-43F4-8D16-26B2BFA0DE4F}"/>
            </c:ext>
          </c:extLst>
        </c:ser>
        <c:ser>
          <c:idx val="6"/>
          <c:order val="5"/>
          <c:tx>
            <c:strRef>
              <c:f>MAY210713_8!$N$4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MAY210713_8!$AJ$7:$AJ$33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A8C-43F4-8D16-26B2BFA0DE4F}"/>
            </c:ext>
          </c:extLst>
        </c:ser>
        <c:ser>
          <c:idx val="7"/>
          <c:order val="6"/>
          <c:tx>
            <c:strRef>
              <c:f>MAY210713_8!$O$4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MAY210713_8!$AK$7:$AK$33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A8C-43F4-8D16-26B2BFA0DE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MAY210713_8!$H$4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MAY210713_8!$AC$15:$AC$21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MAY210713_8!$AD$15:$AD$21</c:f>
              <c:numCache>
                <c:formatCode>0.00</c:formatCode>
                <c:ptCount val="7"/>
                <c:pt idx="0">
                  <c:v>46.977124183006538</c:v>
                </c:pt>
                <c:pt idx="1">
                  <c:v>30.927835051546392</c:v>
                </c:pt>
                <c:pt idx="2">
                  <c:v>62.426493345713403</c:v>
                </c:pt>
                <c:pt idx="3">
                  <c:v>65.059717698154188</c:v>
                </c:pt>
                <c:pt idx="4">
                  <c:v>62.086891942072029</c:v>
                </c:pt>
                <c:pt idx="5">
                  <c:v>68.951048951048961</c:v>
                </c:pt>
                <c:pt idx="6">
                  <c:v>62.939297124600635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9E-4AC1-91D5-4B5A2444BDD2}"/>
            </c:ext>
          </c:extLst>
        </c:ser>
        <c:ser>
          <c:idx val="1"/>
          <c:order val="1"/>
          <c:tx>
            <c:strRef>
              <c:f>MAY210713_8!$I$4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MAY210713_8!$AC$15:$AC$21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MAY210713_8!$AE$15:$AE$21</c:f>
              <c:numCache>
                <c:formatCode>0.00</c:formatCode>
                <c:ptCount val="7"/>
                <c:pt idx="0">
                  <c:v>20.506535947712418</c:v>
                </c:pt>
                <c:pt idx="1">
                  <c:v>41.799437675726345</c:v>
                </c:pt>
                <c:pt idx="2">
                  <c:v>25.688641287527087</c:v>
                </c:pt>
                <c:pt idx="3">
                  <c:v>25.732899022801305</c:v>
                </c:pt>
                <c:pt idx="4">
                  <c:v>25.69624953583364</c:v>
                </c:pt>
                <c:pt idx="5">
                  <c:v>28.671328671328677</c:v>
                </c:pt>
                <c:pt idx="6">
                  <c:v>34.504792332268373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9E-4AC1-91D5-4B5A2444BDD2}"/>
            </c:ext>
          </c:extLst>
        </c:ser>
        <c:ser>
          <c:idx val="2"/>
          <c:order val="2"/>
          <c:tx>
            <c:strRef>
              <c:f>MAY210713_8!$J$4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MAY210713_8!$AC$15:$AC$21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69E-4AC1-91D5-4B5A2444BDD2}"/>
            </c:ext>
          </c:extLst>
        </c:ser>
        <c:ser>
          <c:idx val="3"/>
          <c:order val="3"/>
          <c:tx>
            <c:strRef>
              <c:f>MAY210713_8!$K$4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MAY210713_8!$AC$15:$AC$21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MAY210713_8!$AG$15:$AG$21</c:f>
              <c:numCache>
                <c:formatCode>0.00</c:formatCode>
                <c:ptCount val="7"/>
                <c:pt idx="0">
                  <c:v>32.51633986928104</c:v>
                </c:pt>
                <c:pt idx="1">
                  <c:v>0</c:v>
                </c:pt>
                <c:pt idx="2">
                  <c:v>1.4546580006190031</c:v>
                </c:pt>
                <c:pt idx="3">
                  <c:v>2.0629750271444083</c:v>
                </c:pt>
                <c:pt idx="4">
                  <c:v>1.0025993316004456</c:v>
                </c:pt>
                <c:pt idx="5">
                  <c:v>1.9580419580419592</c:v>
                </c:pt>
                <c:pt idx="6">
                  <c:v>0.47923322683706071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69E-4AC1-91D5-4B5A2444BDD2}"/>
            </c:ext>
          </c:extLst>
        </c:ser>
        <c:ser>
          <c:idx val="4"/>
          <c:order val="4"/>
          <c:tx>
            <c:strRef>
              <c:f>MAY210713_8!$L$4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MAY210713_8!$AC$15:$AC$21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MAY210713_8!$AH$15:$AH$21</c:f>
              <c:numCache>
                <c:formatCode>0.00</c:formatCode>
                <c:ptCount val="7"/>
                <c:pt idx="0">
                  <c:v>0</c:v>
                </c:pt>
                <c:pt idx="1">
                  <c:v>27.272727272727273</c:v>
                </c:pt>
                <c:pt idx="2">
                  <c:v>10.430207366140513</c:v>
                </c:pt>
                <c:pt idx="3">
                  <c:v>7.1444082519001091</c:v>
                </c:pt>
                <c:pt idx="4">
                  <c:v>11.214259190493872</c:v>
                </c:pt>
                <c:pt idx="5">
                  <c:v>0.41958041958041964</c:v>
                </c:pt>
                <c:pt idx="6">
                  <c:v>2.0766773162939298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9E-4AC1-91D5-4B5A2444BDD2}"/>
            </c:ext>
          </c:extLst>
        </c:ser>
        <c:ser>
          <c:idx val="6"/>
          <c:order val="5"/>
          <c:tx>
            <c:strRef>
              <c:f>MAY210713_8!$N$4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MAY210713_8!$AC$15:$AC$21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69E-4AC1-91D5-4B5A2444BDD2}"/>
            </c:ext>
          </c:extLst>
        </c:ser>
        <c:ser>
          <c:idx val="7"/>
          <c:order val="6"/>
          <c:tx>
            <c:strRef>
              <c:f>MAY210713_8!$O$4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MAY210713_8!$AC$15:$AC$21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69E-4AC1-91D5-4B5A2444BD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MAY210713_8_aggr!$D$2</c:f>
              <c:strCache>
                <c:ptCount val="1"/>
                <c:pt idx="0">
                  <c:v>MAY210713_8_aggr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MAY210713_8_aggr!$B$7:$B$32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MAY210713_8_aggr!$D$7:$D$32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2.3158177824924175</c:v>
                </c:pt>
                <c:pt idx="9">
                  <c:v>1.5996905028691766</c:v>
                </c:pt>
                <c:pt idx="10">
                  <c:v>4.8436481559206754</c:v>
                </c:pt>
                <c:pt idx="11">
                  <c:v>6.4579046382882117</c:v>
                </c:pt>
                <c:pt idx="12">
                  <c:v>7.9687796608445245</c:v>
                </c:pt>
                <c:pt idx="13">
                  <c:v>7.3577242138535075</c:v>
                </c:pt>
                <c:pt idx="14">
                  <c:v>7.3465884800259884</c:v>
                </c:pt>
                <c:pt idx="15">
                  <c:v>5.8224141279825457</c:v>
                </c:pt>
                <c:pt idx="16">
                  <c:v>5.1993844406926559</c:v>
                </c:pt>
                <c:pt idx="17">
                  <c:v>4.3328203672438779</c:v>
                </c:pt>
                <c:pt idx="18">
                  <c:v>3.4931496615917879</c:v>
                </c:pt>
                <c:pt idx="19">
                  <c:v>3.2197337556588148</c:v>
                </c:pt>
                <c:pt idx="20">
                  <c:v>2.5817633084818743</c:v>
                </c:pt>
                <c:pt idx="21">
                  <c:v>3.0957254485963115</c:v>
                </c:pt>
                <c:pt idx="22">
                  <c:v>5.1216924892800098</c:v>
                </c:pt>
                <c:pt idx="23">
                  <c:v>5.2292659604667495</c:v>
                </c:pt>
                <c:pt idx="24">
                  <c:v>14.340141339588536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03-4DA7-9933-88D9DE8D1DDF}"/>
            </c:ext>
          </c:extLst>
        </c:ser>
        <c:ser>
          <c:idx val="1"/>
          <c:order val="1"/>
          <c:tx>
            <c:v>Aggr</c:v>
          </c:tx>
          <c:spPr>
            <a:solidFill>
              <a:schemeClr val="bg1">
                <a:lumMod val="6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MAY210713_8_aggr!$R$7:$R$32</c:f>
              <c:numCache>
                <c:formatCode>General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8.9435388683868489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0.13493172001708145</c:v>
                </c:pt>
                <c:pt idx="10">
                  <c:v>4.3474403132683255E-2</c:v>
                </c:pt>
                <c:pt idx="11">
                  <c:v>0.12200601596766</c:v>
                </c:pt>
                <c:pt idx="12">
                  <c:v>8.8772146240377173E-2</c:v>
                </c:pt>
                <c:pt idx="13">
                  <c:v>0.32929674803260456</c:v>
                </c:pt>
                <c:pt idx="14">
                  <c:v>1.1735764345089439E-2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03-4DA7-9933-88D9DE8D1D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MAY210713_8_aggr!$D$2</c:f>
              <c:strCache>
                <c:ptCount val="1"/>
                <c:pt idx="0">
                  <c:v>MAY210713_8_aggr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MAY210713_8_aggr!$B$7:$B$33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MAY210713_8_aggr!$E$7:$E$33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2.3158177824924175</c:v>
                </c:pt>
                <c:pt idx="9">
                  <c:v>3.9155082853615939</c:v>
                </c:pt>
                <c:pt idx="10">
                  <c:v>8.7591564412822684</c:v>
                </c:pt>
                <c:pt idx="11">
                  <c:v>15.217061079570481</c:v>
                </c:pt>
                <c:pt idx="12">
                  <c:v>23.185840740415006</c:v>
                </c:pt>
                <c:pt idx="13">
                  <c:v>30.543564954268515</c:v>
                </c:pt>
                <c:pt idx="14">
                  <c:v>37.890153434294504</c:v>
                </c:pt>
                <c:pt idx="15">
                  <c:v>43.712567562277052</c:v>
                </c:pt>
                <c:pt idx="16">
                  <c:v>48.911952002969706</c:v>
                </c:pt>
                <c:pt idx="17">
                  <c:v>53.244772370213582</c:v>
                </c:pt>
                <c:pt idx="18">
                  <c:v>56.737922031805368</c:v>
                </c:pt>
                <c:pt idx="19">
                  <c:v>59.957655787464184</c:v>
                </c:pt>
                <c:pt idx="20">
                  <c:v>62.539419095946059</c:v>
                </c:pt>
                <c:pt idx="21">
                  <c:v>65.635144544542371</c:v>
                </c:pt>
                <c:pt idx="22">
                  <c:v>70.756837033822379</c:v>
                </c:pt>
                <c:pt idx="23">
                  <c:v>75.986102994289126</c:v>
                </c:pt>
                <c:pt idx="24">
                  <c:v>90.326244333877668</c:v>
                </c:pt>
                <c:pt idx="26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0E-427E-B8D8-7DC1BC5829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7.2814542483660132</c:v>
                </c:pt>
                <c:pt idx="9">
                  <c:v>3.3114088159032016</c:v>
                </c:pt>
                <c:pt idx="10">
                  <c:v>20.238058282208613</c:v>
                </c:pt>
                <c:pt idx="11">
                  <c:v>28.12102301790279</c:v>
                </c:pt>
                <c:pt idx="12">
                  <c:v>33.114564818215172</c:v>
                </c:pt>
                <c:pt idx="13">
                  <c:v>33.955622489959794</c:v>
                </c:pt>
                <c:pt idx="14">
                  <c:v>30.948165869218538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12-4E34-A916-F1FFF9DC13D4}"/>
            </c:ext>
          </c:extLst>
        </c:ser>
        <c:ser>
          <c:idx val="1"/>
          <c:order val="1"/>
          <c:tx>
            <c:strRef>
              <c:f>MAY210713_8_aggr!$I$4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3.1785130718954244</c:v>
                </c:pt>
                <c:pt idx="9">
                  <c:v>4.4754191875540243</c:v>
                </c:pt>
                <c:pt idx="10">
                  <c:v>8.3280061349693355</c:v>
                </c:pt>
                <c:pt idx="11">
                  <c:v>11.122634271099734</c:v>
                </c:pt>
                <c:pt idx="12">
                  <c:v>13.705310319500539</c:v>
                </c:pt>
                <c:pt idx="13">
                  <c:v>14.119477911646568</c:v>
                </c:pt>
                <c:pt idx="14">
                  <c:v>16.966507177033513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12-4E34-A916-F1FFF9DC13D4}"/>
            </c:ext>
          </c:extLst>
        </c:ser>
        <c:ser>
          <c:idx val="2"/>
          <c:order val="2"/>
          <c:tx>
            <c:strRef>
              <c:f>MAY210713_8_aggr!$J$4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212-4E34-A916-F1FFF9DC13D4}"/>
            </c:ext>
          </c:extLst>
        </c:ser>
        <c:ser>
          <c:idx val="3"/>
          <c:order val="3"/>
          <c:tx>
            <c:strRef>
              <c:f>MAY210713_8_aggr!$K$4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5.0400326797385615</c:v>
                </c:pt>
                <c:pt idx="9">
                  <c:v>0</c:v>
                </c:pt>
                <c:pt idx="10">
                  <c:v>0.47158588957055259</c:v>
                </c:pt>
                <c:pt idx="11">
                  <c:v>0.89168797953964118</c:v>
                </c:pt>
                <c:pt idx="12">
                  <c:v>0.53474476680132155</c:v>
                </c:pt>
                <c:pt idx="13">
                  <c:v>0.96425702811244873</c:v>
                </c:pt>
                <c:pt idx="14">
                  <c:v>0.23564593301435433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212-4E34-A916-F1FFF9DC13D4}"/>
            </c:ext>
          </c:extLst>
        </c:ser>
        <c:ser>
          <c:idx val="4"/>
          <c:order val="4"/>
          <c:tx>
            <c:strRef>
              <c:f>MAY210713_8_aggr!$L$4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2.9200605012964598</c:v>
                </c:pt>
                <c:pt idx="10">
                  <c:v>3.3813711656441754</c:v>
                </c:pt>
                <c:pt idx="11">
                  <c:v>3.088056265984652</c:v>
                </c:pt>
                <c:pt idx="12">
                  <c:v>5.9812192434814486</c:v>
                </c:pt>
                <c:pt idx="13">
                  <c:v>0.2066265060240961</c:v>
                </c:pt>
                <c:pt idx="14">
                  <c:v>1.0211323763955356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12-4E34-A916-F1FFF9DC13D4}"/>
            </c:ext>
          </c:extLst>
        </c:ser>
        <c:ser>
          <c:idx val="6"/>
          <c:order val="5"/>
          <c:tx>
            <c:strRef>
              <c:f>MAY210713_8_aggr!$N$4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212-4E34-A916-F1FFF9DC13D4}"/>
            </c:ext>
          </c:extLst>
        </c:ser>
        <c:ser>
          <c:idx val="7"/>
          <c:order val="6"/>
          <c:tx>
            <c:strRef>
              <c:f>MAY210713_8_aggr!$O$4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212-4E34-A916-F1FFF9DC13D4}"/>
            </c:ext>
          </c:extLst>
        </c:ser>
        <c:ser>
          <c:idx val="5"/>
          <c:order val="7"/>
          <c:tx>
            <c:strRef>
              <c:f>MAY210713_8_aggr!$M$4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59.860000000000014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0.90311149524632772</c:v>
                </c:pt>
                <c:pt idx="10">
                  <c:v>0.29097852760736226</c:v>
                </c:pt>
                <c:pt idx="11">
                  <c:v>0.81659846547314507</c:v>
                </c:pt>
                <c:pt idx="12">
                  <c:v>0.5941608520014684</c:v>
                </c:pt>
                <c:pt idx="13">
                  <c:v>2.2040160642570252</c:v>
                </c:pt>
                <c:pt idx="14">
                  <c:v>7.8548644338118118E-2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212-4E34-A916-F1FFF9DC1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46.977124183006538</c:v>
                </c:pt>
                <c:pt idx="9" formatCode="0.00">
                  <c:v>28.522039757994811</c:v>
                </c:pt>
                <c:pt idx="10" formatCode="0.00">
                  <c:v>61.871165644171782</c:v>
                </c:pt>
                <c:pt idx="11" formatCode="0.00">
                  <c:v>63.853367433930096</c:v>
                </c:pt>
                <c:pt idx="12" formatCode="0.00">
                  <c:v>61.402864487697393</c:v>
                </c:pt>
                <c:pt idx="13" formatCode="0.00">
                  <c:v>65.997322623828637</c:v>
                </c:pt>
                <c:pt idx="14" formatCode="0.00">
                  <c:v>62.83891547049442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6C-40AE-8638-D7756E758878}"/>
            </c:ext>
          </c:extLst>
        </c:ser>
        <c:ser>
          <c:idx val="1"/>
          <c:order val="1"/>
          <c:tx>
            <c:strRef>
              <c:f>MAY210713_8_aggr!$I$4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20.506535947712418</c:v>
                </c:pt>
                <c:pt idx="9" formatCode="0.00">
                  <c:v>38.547968885047538</c:v>
                </c:pt>
                <c:pt idx="10" formatCode="0.00">
                  <c:v>25.460122699386506</c:v>
                </c:pt>
                <c:pt idx="11" formatCode="0.00">
                  <c:v>25.255754475703323</c:v>
                </c:pt>
                <c:pt idx="12" formatCode="0.00">
                  <c:v>25.413147264047009</c:v>
                </c:pt>
                <c:pt idx="13" formatCode="0.00">
                  <c:v>27.443105756358769</c:v>
                </c:pt>
                <c:pt idx="14" formatCode="0.00">
                  <c:v>34.449760765550245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6C-40AE-8638-D7756E758878}"/>
            </c:ext>
          </c:extLst>
        </c:ser>
        <c:ser>
          <c:idx val="2"/>
          <c:order val="2"/>
          <c:tx>
            <c:strRef>
              <c:f>MAY210713_8_aggr!$J$4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6C-40AE-8638-D7756E758878}"/>
            </c:ext>
          </c:extLst>
        </c:ser>
        <c:ser>
          <c:idx val="3"/>
          <c:order val="3"/>
          <c:tx>
            <c:strRef>
              <c:f>MAY210713_8_aggr!$K$4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32.51633986928104</c:v>
                </c:pt>
                <c:pt idx="9" formatCode="0.00">
                  <c:v>0</c:v>
                </c:pt>
                <c:pt idx="10" formatCode="0.00">
                  <c:v>1.4417177914110426</c:v>
                </c:pt>
                <c:pt idx="11" formatCode="0.00">
                  <c:v>2.0247229326513212</c:v>
                </c:pt>
                <c:pt idx="12" formatCode="0.00">
                  <c:v>0.99155343371281668</c:v>
                </c:pt>
                <c:pt idx="13" formatCode="0.00">
                  <c:v>1.8741633199464529</c:v>
                </c:pt>
                <c:pt idx="14" formatCode="0.00">
                  <c:v>0.4784688995215311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6C-40AE-8638-D7756E758878}"/>
            </c:ext>
          </c:extLst>
        </c:ser>
        <c:ser>
          <c:idx val="4"/>
          <c:order val="4"/>
          <c:tx>
            <c:strRef>
              <c:f>MAY210713_8_aggr!$L$4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25.151253241140882</c:v>
                </c:pt>
                <c:pt idx="10" formatCode="0.00">
                  <c:v>10.337423312883434</c:v>
                </c:pt>
                <c:pt idx="11" formatCode="0.00">
                  <c:v>7.0119352088661548</c:v>
                </c:pt>
                <c:pt idx="12" formatCode="0.00">
                  <c:v>11.090708777084098</c:v>
                </c:pt>
                <c:pt idx="13" formatCode="0.00">
                  <c:v>0.40160642570281119</c:v>
                </c:pt>
                <c:pt idx="14" formatCode="0.00">
                  <c:v>2.0733652312599684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26C-40AE-8638-D7756E758878}"/>
            </c:ext>
          </c:extLst>
        </c:ser>
        <c:ser>
          <c:idx val="6"/>
          <c:order val="5"/>
          <c:tx>
            <c:strRef>
              <c:f>MAY210713_8_aggr!$N$4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26C-40AE-8638-D7756E758878}"/>
            </c:ext>
          </c:extLst>
        </c:ser>
        <c:ser>
          <c:idx val="7"/>
          <c:order val="6"/>
          <c:tx>
            <c:strRef>
              <c:f>MAY210713_8_aggr!$O$4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26C-40AE-8638-D7756E758878}"/>
            </c:ext>
          </c:extLst>
        </c:ser>
        <c:ser>
          <c:idx val="5"/>
          <c:order val="7"/>
          <c:tx>
            <c:strRef>
              <c:f>MAY210713_8_aggr!$M$4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100.00000000000001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7.7787381158167666</c:v>
                </c:pt>
                <c:pt idx="10" formatCode="0.00">
                  <c:v>0.88957055214723924</c:v>
                </c:pt>
                <c:pt idx="11" formatCode="0.00">
                  <c:v>1.8542199488491047</c:v>
                </c:pt>
                <c:pt idx="12" formatCode="0.00">
                  <c:v>1.1017260374586852</c:v>
                </c:pt>
                <c:pt idx="13" formatCode="0.00">
                  <c:v>4.2838018741633199</c:v>
                </c:pt>
                <c:pt idx="14" formatCode="0.00">
                  <c:v>0.15948963317384371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26C-40AE-8638-D7756E7588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MAY210713_8_aggr!$B$7:$B$33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46.977124183006538</c:v>
                </c:pt>
                <c:pt idx="9" formatCode="0.00">
                  <c:v>30.927835051546392</c:v>
                </c:pt>
                <c:pt idx="10" formatCode="0.00">
                  <c:v>62.426493345713403</c:v>
                </c:pt>
                <c:pt idx="11" formatCode="0.00">
                  <c:v>65.059717698154188</c:v>
                </c:pt>
                <c:pt idx="12" formatCode="0.00">
                  <c:v>62.086891942072029</c:v>
                </c:pt>
                <c:pt idx="13" formatCode="0.00">
                  <c:v>68.951048951048961</c:v>
                </c:pt>
                <c:pt idx="14" formatCode="0.00">
                  <c:v>62.939297124600635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0A-4D86-9947-5DA3C84217EB}"/>
            </c:ext>
          </c:extLst>
        </c:ser>
        <c:ser>
          <c:idx val="1"/>
          <c:order val="1"/>
          <c:tx>
            <c:strRef>
              <c:f>MAY210713_8_aggr!$I$4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MAY210713_8_aggr!$AG$7:$AG$33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20.506535947712418</c:v>
                </c:pt>
                <c:pt idx="9" formatCode="0.00">
                  <c:v>41.799437675726345</c:v>
                </c:pt>
                <c:pt idx="10" formatCode="0.00">
                  <c:v>25.688641287527087</c:v>
                </c:pt>
                <c:pt idx="11" formatCode="0.00">
                  <c:v>25.732899022801305</c:v>
                </c:pt>
                <c:pt idx="12" formatCode="0.00">
                  <c:v>25.69624953583364</c:v>
                </c:pt>
                <c:pt idx="13" formatCode="0.00">
                  <c:v>28.671328671328677</c:v>
                </c:pt>
                <c:pt idx="14" formatCode="0.00">
                  <c:v>34.504792332268373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0A-4D86-9947-5DA3C84217EB}"/>
            </c:ext>
          </c:extLst>
        </c:ser>
        <c:ser>
          <c:idx val="2"/>
          <c:order val="2"/>
          <c:tx>
            <c:strRef>
              <c:f>MAY210713_8_aggr!$J$4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MAY210713_8_aggr!$AH$7:$AH$33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10A-4D86-9947-5DA3C84217EB}"/>
            </c:ext>
          </c:extLst>
        </c:ser>
        <c:ser>
          <c:idx val="3"/>
          <c:order val="3"/>
          <c:tx>
            <c:strRef>
              <c:f>MAY210713_8_aggr!$K$4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MAY210713_8_aggr!$AI$7:$AI$33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32.51633986928104</c:v>
                </c:pt>
                <c:pt idx="9" formatCode="0.00">
                  <c:v>0</c:v>
                </c:pt>
                <c:pt idx="10" formatCode="0.00">
                  <c:v>1.4546580006190031</c:v>
                </c:pt>
                <c:pt idx="11" formatCode="0.00">
                  <c:v>2.0629750271444083</c:v>
                </c:pt>
                <c:pt idx="12" formatCode="0.00">
                  <c:v>1.0025993316004456</c:v>
                </c:pt>
                <c:pt idx="13" formatCode="0.00">
                  <c:v>1.9580419580419592</c:v>
                </c:pt>
                <c:pt idx="14" formatCode="0.00">
                  <c:v>0.47923322683706071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10A-4D86-9947-5DA3C84217EB}"/>
            </c:ext>
          </c:extLst>
        </c:ser>
        <c:ser>
          <c:idx val="4"/>
          <c:order val="4"/>
          <c:tx>
            <c:strRef>
              <c:f>MAY210713_8_aggr!$L$4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MAY210713_8_aggr!$AJ$7:$AJ$33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27.272727272727273</c:v>
                </c:pt>
                <c:pt idx="10" formatCode="0.00">
                  <c:v>10.430207366140513</c:v>
                </c:pt>
                <c:pt idx="11" formatCode="0.00">
                  <c:v>7.1444082519001091</c:v>
                </c:pt>
                <c:pt idx="12" formatCode="0.00">
                  <c:v>11.214259190493872</c:v>
                </c:pt>
                <c:pt idx="13" formatCode="0.00">
                  <c:v>0.41958041958041964</c:v>
                </c:pt>
                <c:pt idx="14" formatCode="0.00">
                  <c:v>2.0766773162939298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10A-4D86-9947-5DA3C84217EB}"/>
            </c:ext>
          </c:extLst>
        </c:ser>
        <c:ser>
          <c:idx val="6"/>
          <c:order val="5"/>
          <c:tx>
            <c:strRef>
              <c:f>MAY210713_8_aggr!$N$4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MAY210713_8_aggr!$AL$7:$AL$33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10A-4D86-9947-5DA3C84217EB}"/>
            </c:ext>
          </c:extLst>
        </c:ser>
        <c:ser>
          <c:idx val="7"/>
          <c:order val="6"/>
          <c:tx>
            <c:strRef>
              <c:f>MAY210713_8_aggr!$O$4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MAY210713_8_aggr!$AM$7:$AM$33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10A-4D86-9947-5DA3C84217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MAY210713_8_aggr!$H$4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MAY210713_8_aggr!$AE$15:$AE$21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MAY210713_8_aggr!$AF$15:$AF$21</c:f>
              <c:numCache>
                <c:formatCode>0.00</c:formatCode>
                <c:ptCount val="7"/>
                <c:pt idx="0">
                  <c:v>46.977124183006538</c:v>
                </c:pt>
                <c:pt idx="1">
                  <c:v>30.927835051546392</c:v>
                </c:pt>
                <c:pt idx="2">
                  <c:v>62.426493345713403</c:v>
                </c:pt>
                <c:pt idx="3">
                  <c:v>65.059717698154188</c:v>
                </c:pt>
                <c:pt idx="4">
                  <c:v>62.086891942072029</c:v>
                </c:pt>
                <c:pt idx="5">
                  <c:v>68.951048951048961</c:v>
                </c:pt>
                <c:pt idx="6">
                  <c:v>62.939297124600635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64-40BB-8957-7E95F2ED0917}"/>
            </c:ext>
          </c:extLst>
        </c:ser>
        <c:ser>
          <c:idx val="1"/>
          <c:order val="1"/>
          <c:tx>
            <c:strRef>
              <c:f>MAY210713_8_aggr!$I$4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MAY210713_8_aggr!$AE$15:$AE$21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MAY210713_8_aggr!$AG$15:$AG$21</c:f>
              <c:numCache>
                <c:formatCode>0.00</c:formatCode>
                <c:ptCount val="7"/>
                <c:pt idx="0">
                  <c:v>20.506535947712418</c:v>
                </c:pt>
                <c:pt idx="1">
                  <c:v>41.799437675726345</c:v>
                </c:pt>
                <c:pt idx="2">
                  <c:v>25.688641287527087</c:v>
                </c:pt>
                <c:pt idx="3">
                  <c:v>25.732899022801305</c:v>
                </c:pt>
                <c:pt idx="4">
                  <c:v>25.69624953583364</c:v>
                </c:pt>
                <c:pt idx="5">
                  <c:v>28.671328671328677</c:v>
                </c:pt>
                <c:pt idx="6">
                  <c:v>34.504792332268373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64-40BB-8957-7E95F2ED0917}"/>
            </c:ext>
          </c:extLst>
        </c:ser>
        <c:ser>
          <c:idx val="2"/>
          <c:order val="2"/>
          <c:tx>
            <c:strRef>
              <c:f>MAY210713_8_aggr!$J$4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MAY210713_8_aggr!$AE$15:$AE$21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A64-40BB-8957-7E95F2ED0917}"/>
            </c:ext>
          </c:extLst>
        </c:ser>
        <c:ser>
          <c:idx val="3"/>
          <c:order val="3"/>
          <c:tx>
            <c:strRef>
              <c:f>MAY210713_8_aggr!$K$4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MAY210713_8_aggr!$AE$15:$AE$21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MAY210713_8_aggr!$AI$15:$AI$21</c:f>
              <c:numCache>
                <c:formatCode>0.00</c:formatCode>
                <c:ptCount val="7"/>
                <c:pt idx="0">
                  <c:v>32.51633986928104</c:v>
                </c:pt>
                <c:pt idx="1">
                  <c:v>0</c:v>
                </c:pt>
                <c:pt idx="2">
                  <c:v>1.4546580006190031</c:v>
                </c:pt>
                <c:pt idx="3">
                  <c:v>2.0629750271444083</c:v>
                </c:pt>
                <c:pt idx="4">
                  <c:v>1.0025993316004456</c:v>
                </c:pt>
                <c:pt idx="5">
                  <c:v>1.9580419580419592</c:v>
                </c:pt>
                <c:pt idx="6">
                  <c:v>0.47923322683706071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A64-40BB-8957-7E95F2ED0917}"/>
            </c:ext>
          </c:extLst>
        </c:ser>
        <c:ser>
          <c:idx val="4"/>
          <c:order val="4"/>
          <c:tx>
            <c:strRef>
              <c:f>MAY210713_8_aggr!$L$4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MAY210713_8_aggr!$AE$15:$AE$21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27.272727272727273</c:v>
                </c:pt>
                <c:pt idx="2">
                  <c:v>10.430207366140513</c:v>
                </c:pt>
                <c:pt idx="3">
                  <c:v>7.1444082519001091</c:v>
                </c:pt>
                <c:pt idx="4">
                  <c:v>11.214259190493872</c:v>
                </c:pt>
                <c:pt idx="5">
                  <c:v>0.41958041958041964</c:v>
                </c:pt>
                <c:pt idx="6">
                  <c:v>2.0766773162939298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A64-40BB-8957-7E95F2ED0917}"/>
            </c:ext>
          </c:extLst>
        </c:ser>
        <c:ser>
          <c:idx val="6"/>
          <c:order val="5"/>
          <c:tx>
            <c:strRef>
              <c:f>MAY210713_8_aggr!$N$4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MAY210713_8_aggr!$AE$15:$AE$21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MAY210713_8_aggr!$AL$15:$AL$21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A64-40BB-8957-7E95F2ED0917}"/>
            </c:ext>
          </c:extLst>
        </c:ser>
        <c:ser>
          <c:idx val="7"/>
          <c:order val="6"/>
          <c:tx>
            <c:strRef>
              <c:f>MAY210713_8_aggr!$O$4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MAY210713_8_aggr!$AE$15:$AE$21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MAY210713_8_aggr!$AM$15:$AM$21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A64-40BB-8957-7E95F2ED09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MAY210713_8_no_aggr!$D$2</c:f>
              <c:strCache>
                <c:ptCount val="1"/>
                <c:pt idx="0">
                  <c:v>MAY210713_8_no_aggr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MAY210713_8_no_aggr!$B$7:$B$32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MAY210713_8_no_aggr!$D$7:$D$32</c:f>
              <c:numCache>
                <c:formatCode>0.00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2.5638371212826456</c:v>
                </c:pt>
                <c:pt idx="9">
                  <c:v>1.7710140775433509</c:v>
                </c:pt>
                <c:pt idx="10">
                  <c:v>5.3623929475212586</c:v>
                </c:pt>
                <c:pt idx="11">
                  <c:v>7.1495329911177503</c:v>
                </c:pt>
                <c:pt idx="12">
                  <c:v>8.8222196324128177</c:v>
                </c:pt>
                <c:pt idx="13">
                  <c:v>8.1457213992610651</c:v>
                </c:pt>
                <c:pt idx="14">
                  <c:v>8.1333930511606418</c:v>
                </c:pt>
                <c:pt idx="15">
                  <c:v>6.4459827494441697</c:v>
                </c:pt>
                <c:pt idx="16">
                  <c:v>5.7562278593958771</c:v>
                </c:pt>
                <c:pt idx="17">
                  <c:v>4.7968565494965629</c:v>
                </c:pt>
                <c:pt idx="18">
                  <c:v>3.8672588319734351</c:v>
                </c:pt>
                <c:pt idx="19">
                  <c:v>3.5645606428155516</c:v>
                </c:pt>
                <c:pt idx="20">
                  <c:v>2.8582648681138192</c:v>
                </c:pt>
                <c:pt idx="21">
                  <c:v>3.4272713001920225</c:v>
                </c:pt>
                <c:pt idx="22">
                  <c:v>5.6702152591980113</c:v>
                </c:pt>
                <c:pt idx="23">
                  <c:v>5.7893096287027479</c:v>
                </c:pt>
                <c:pt idx="24">
                  <c:v>15.875941090368284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7D-4A0D-9ECA-F8616D2F18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MAY210713_8_no_aggr!$D$2</c:f>
              <c:strCache>
                <c:ptCount val="1"/>
                <c:pt idx="0">
                  <c:v>MAY210713_8_no_aggr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MAY210713_8_no_aggr!$B$7:$B$33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MAY210713_8_no_aggr!$E$7:$E$33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2.5638371212826456</c:v>
                </c:pt>
                <c:pt idx="9">
                  <c:v>4.3348511988259961</c:v>
                </c:pt>
                <c:pt idx="10">
                  <c:v>9.6972441463472556</c:v>
                </c:pt>
                <c:pt idx="11">
                  <c:v>16.846777137465004</c:v>
                </c:pt>
                <c:pt idx="12">
                  <c:v>25.668996769877822</c:v>
                </c:pt>
                <c:pt idx="13">
                  <c:v>33.814718169138885</c:v>
                </c:pt>
                <c:pt idx="14">
                  <c:v>41.948111220299523</c:v>
                </c:pt>
                <c:pt idx="15">
                  <c:v>48.394093969743693</c:v>
                </c:pt>
                <c:pt idx="16">
                  <c:v>54.150321829139571</c:v>
                </c:pt>
                <c:pt idx="17">
                  <c:v>58.947178378636131</c:v>
                </c:pt>
                <c:pt idx="18">
                  <c:v>62.814437210609569</c:v>
                </c:pt>
                <c:pt idx="19">
                  <c:v>66.378997853425119</c:v>
                </c:pt>
                <c:pt idx="20">
                  <c:v>69.23726272153894</c:v>
                </c:pt>
                <c:pt idx="21">
                  <c:v>72.664534021730958</c:v>
                </c:pt>
                <c:pt idx="22">
                  <c:v>78.334749280928975</c:v>
                </c:pt>
                <c:pt idx="23">
                  <c:v>84.124058909631728</c:v>
                </c:pt>
                <c:pt idx="24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27-4A8C-AEF9-6DDE69DC8F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7.2814542483660132</c:v>
                </c:pt>
                <c:pt idx="9">
                  <c:v>3.3114088159032016</c:v>
                </c:pt>
                <c:pt idx="10">
                  <c:v>20.238058282208613</c:v>
                </c:pt>
                <c:pt idx="11">
                  <c:v>28.12102301790279</c:v>
                </c:pt>
                <c:pt idx="12">
                  <c:v>33.114564818215172</c:v>
                </c:pt>
                <c:pt idx="13">
                  <c:v>33.955622489959794</c:v>
                </c:pt>
                <c:pt idx="14">
                  <c:v>30.948165869218538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41-4051-9BBD-EEA5911FE5F7}"/>
            </c:ext>
          </c:extLst>
        </c:ser>
        <c:ser>
          <c:idx val="1"/>
          <c:order val="1"/>
          <c:tx>
            <c:strRef>
              <c:f>MAY210713_8_no_aggr!$I$4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3.1785130718954244</c:v>
                </c:pt>
                <c:pt idx="9">
                  <c:v>4.4754191875540243</c:v>
                </c:pt>
                <c:pt idx="10">
                  <c:v>8.3280061349693355</c:v>
                </c:pt>
                <c:pt idx="11">
                  <c:v>11.122634271099734</c:v>
                </c:pt>
                <c:pt idx="12">
                  <c:v>13.705310319500539</c:v>
                </c:pt>
                <c:pt idx="13">
                  <c:v>14.119477911646568</c:v>
                </c:pt>
                <c:pt idx="14">
                  <c:v>16.966507177033513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41-4051-9BBD-EEA5911FE5F7}"/>
            </c:ext>
          </c:extLst>
        </c:ser>
        <c:ser>
          <c:idx val="2"/>
          <c:order val="2"/>
          <c:tx>
            <c:strRef>
              <c:f>MAY210713_8_no_aggr!$J$4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41-4051-9BBD-EEA5911FE5F7}"/>
            </c:ext>
          </c:extLst>
        </c:ser>
        <c:ser>
          <c:idx val="3"/>
          <c:order val="3"/>
          <c:tx>
            <c:strRef>
              <c:f>MAY210713_8_no_aggr!$K$4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5.0400326797385615</c:v>
                </c:pt>
                <c:pt idx="9">
                  <c:v>0</c:v>
                </c:pt>
                <c:pt idx="10">
                  <c:v>0.47158588957055259</c:v>
                </c:pt>
                <c:pt idx="11">
                  <c:v>0.89168797953964118</c:v>
                </c:pt>
                <c:pt idx="12">
                  <c:v>0.53474476680132155</c:v>
                </c:pt>
                <c:pt idx="13">
                  <c:v>0.96425702811244873</c:v>
                </c:pt>
                <c:pt idx="14">
                  <c:v>0.23564593301435433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41-4051-9BBD-EEA5911FE5F7}"/>
            </c:ext>
          </c:extLst>
        </c:ser>
        <c:ser>
          <c:idx val="4"/>
          <c:order val="4"/>
          <c:tx>
            <c:strRef>
              <c:f>MAY210713_8_no_aggr!$L$4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2.9200605012964598</c:v>
                </c:pt>
                <c:pt idx="10">
                  <c:v>3.3813711656441754</c:v>
                </c:pt>
                <c:pt idx="11">
                  <c:v>3.088056265984652</c:v>
                </c:pt>
                <c:pt idx="12">
                  <c:v>5.9812192434814486</c:v>
                </c:pt>
                <c:pt idx="13">
                  <c:v>0.2066265060240961</c:v>
                </c:pt>
                <c:pt idx="14">
                  <c:v>1.0211323763955356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A41-4051-9BBD-EEA5911FE5F7}"/>
            </c:ext>
          </c:extLst>
        </c:ser>
        <c:ser>
          <c:idx val="6"/>
          <c:order val="5"/>
          <c:tx>
            <c:strRef>
              <c:f>MAY210713_8_no_aggr!$N$4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A41-4051-9BBD-EEA5911FE5F7}"/>
            </c:ext>
          </c:extLst>
        </c:ser>
        <c:ser>
          <c:idx val="7"/>
          <c:order val="6"/>
          <c:tx>
            <c:strRef>
              <c:f>MAY210713_8_no_aggr!$O$4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A41-4051-9BBD-EEA5911FE5F7}"/>
            </c:ext>
          </c:extLst>
        </c:ser>
        <c:ser>
          <c:idx val="5"/>
          <c:order val="7"/>
          <c:tx>
            <c:strRef>
              <c:f>MAY210713_8_no_aggr!$M$4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A41-4051-9BBD-EEA5911FE5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MAY210713_8_no_aggr!$B$7:$B$33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46.977124183006538</c:v>
                </c:pt>
                <c:pt idx="9" formatCode="0.00">
                  <c:v>30.927835051546388</c:v>
                </c:pt>
                <c:pt idx="10" formatCode="0.00">
                  <c:v>62.426493345713411</c:v>
                </c:pt>
                <c:pt idx="11" formatCode="0.00">
                  <c:v>65.059717698154174</c:v>
                </c:pt>
                <c:pt idx="12" formatCode="0.00">
                  <c:v>62.086891942072036</c:v>
                </c:pt>
                <c:pt idx="13" formatCode="0.00">
                  <c:v>68.951048951048946</c:v>
                </c:pt>
                <c:pt idx="14" formatCode="0.00">
                  <c:v>62.939297124600643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64-4732-864A-F57D7282759B}"/>
            </c:ext>
          </c:extLst>
        </c:ser>
        <c:ser>
          <c:idx val="1"/>
          <c:order val="1"/>
          <c:tx>
            <c:strRef>
              <c:f>MAY210713_8_no_aggr!$I$4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20.506535947712418</c:v>
                </c:pt>
                <c:pt idx="9" formatCode="0.00">
                  <c:v>41.799437675726338</c:v>
                </c:pt>
                <c:pt idx="10" formatCode="0.00">
                  <c:v>25.688641287527087</c:v>
                </c:pt>
                <c:pt idx="11" formatCode="0.00">
                  <c:v>25.732899022801298</c:v>
                </c:pt>
                <c:pt idx="12" formatCode="0.00">
                  <c:v>25.69624953583364</c:v>
                </c:pt>
                <c:pt idx="13" formatCode="0.00">
                  <c:v>28.671328671328673</c:v>
                </c:pt>
                <c:pt idx="14" formatCode="0.00">
                  <c:v>34.504792332268373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864-4732-864A-F57D7282759B}"/>
            </c:ext>
          </c:extLst>
        </c:ser>
        <c:ser>
          <c:idx val="2"/>
          <c:order val="2"/>
          <c:tx>
            <c:strRef>
              <c:f>MAY210713_8_no_aggr!$J$4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864-4732-864A-F57D7282759B}"/>
            </c:ext>
          </c:extLst>
        </c:ser>
        <c:ser>
          <c:idx val="3"/>
          <c:order val="3"/>
          <c:tx>
            <c:strRef>
              <c:f>MAY210713_8_no_aggr!$K$4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32.51633986928104</c:v>
                </c:pt>
                <c:pt idx="9" formatCode="0.00">
                  <c:v>0</c:v>
                </c:pt>
                <c:pt idx="10" formatCode="0.00">
                  <c:v>1.4546580006190033</c:v>
                </c:pt>
                <c:pt idx="11" formatCode="0.00">
                  <c:v>2.0629750271444078</c:v>
                </c:pt>
                <c:pt idx="12" formatCode="0.00">
                  <c:v>1.0025993316004456</c:v>
                </c:pt>
                <c:pt idx="13" formatCode="0.00">
                  <c:v>1.9580419580419586</c:v>
                </c:pt>
                <c:pt idx="14" formatCode="0.00">
                  <c:v>0.47923322683706071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864-4732-864A-F57D7282759B}"/>
            </c:ext>
          </c:extLst>
        </c:ser>
        <c:ser>
          <c:idx val="4"/>
          <c:order val="4"/>
          <c:tx>
            <c:strRef>
              <c:f>MAY210713_8_no_aggr!$L$4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27.272727272727273</c:v>
                </c:pt>
                <c:pt idx="10" formatCode="0.00">
                  <c:v>10.430207366140513</c:v>
                </c:pt>
                <c:pt idx="11" formatCode="0.00">
                  <c:v>7.1444082519001082</c:v>
                </c:pt>
                <c:pt idx="12" formatCode="0.00">
                  <c:v>11.214259190493872</c:v>
                </c:pt>
                <c:pt idx="13" formatCode="0.00">
                  <c:v>0.41958041958041953</c:v>
                </c:pt>
                <c:pt idx="14" formatCode="0.00">
                  <c:v>2.0766773162939303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864-4732-864A-F57D7282759B}"/>
            </c:ext>
          </c:extLst>
        </c:ser>
        <c:ser>
          <c:idx val="6"/>
          <c:order val="5"/>
          <c:tx>
            <c:strRef>
              <c:f>MAY210713_8_no_aggr!$N$4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864-4732-864A-F57D7282759B}"/>
            </c:ext>
          </c:extLst>
        </c:ser>
        <c:ser>
          <c:idx val="7"/>
          <c:order val="6"/>
          <c:tx>
            <c:strRef>
              <c:f>MAY210713_8_no_aggr!$O$4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864-4732-864A-F57D7282759B}"/>
            </c:ext>
          </c:extLst>
        </c:ser>
        <c:ser>
          <c:idx val="5"/>
          <c:order val="7"/>
          <c:tx>
            <c:strRef>
              <c:f>MAY210713_8_no_aggr!$M$4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MAY210713_8_no_aggr!$X$7:$X$33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864-4732-864A-F57D72827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MAY210713_8_no_aggr!$H$4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MAY210713_8_no_aggr!$B$7:$B$33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MAY210713_8_no_aggr!$AD$7:$AD$33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46.977124183006538</c:v>
                </c:pt>
                <c:pt idx="9" formatCode="0.00">
                  <c:v>30.927835051546388</c:v>
                </c:pt>
                <c:pt idx="10" formatCode="0.00">
                  <c:v>62.426493345713396</c:v>
                </c:pt>
                <c:pt idx="11" formatCode="0.00">
                  <c:v>65.059717698154188</c:v>
                </c:pt>
                <c:pt idx="12" formatCode="0.00">
                  <c:v>62.086891942072036</c:v>
                </c:pt>
                <c:pt idx="13" formatCode="0.00">
                  <c:v>68.951048951048946</c:v>
                </c:pt>
                <c:pt idx="14" formatCode="0.00">
                  <c:v>62.939297124600635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E-4028-A69E-D0DDEF6AB89A}"/>
            </c:ext>
          </c:extLst>
        </c:ser>
        <c:ser>
          <c:idx val="1"/>
          <c:order val="1"/>
          <c:tx>
            <c:strRef>
              <c:f>MAY210713_8_no_aggr!$I$4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MAY210713_8_no_aggr!$AE$7:$AE$33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20.506535947712418</c:v>
                </c:pt>
                <c:pt idx="9" formatCode="0.00">
                  <c:v>41.799437675726338</c:v>
                </c:pt>
                <c:pt idx="10" formatCode="0.00">
                  <c:v>25.688641287527084</c:v>
                </c:pt>
                <c:pt idx="11" formatCode="0.00">
                  <c:v>25.732899022801305</c:v>
                </c:pt>
                <c:pt idx="12" formatCode="0.00">
                  <c:v>25.69624953583364</c:v>
                </c:pt>
                <c:pt idx="13" formatCode="0.00">
                  <c:v>28.671328671328673</c:v>
                </c:pt>
                <c:pt idx="14" formatCode="0.00">
                  <c:v>34.504792332268366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E-4028-A69E-D0DDEF6AB89A}"/>
            </c:ext>
          </c:extLst>
        </c:ser>
        <c:ser>
          <c:idx val="2"/>
          <c:order val="2"/>
          <c:tx>
            <c:strRef>
              <c:f>MAY210713_8_no_aggr!$J$4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MAY210713_8_no_aggr!$AF$7:$AF$33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DAE-4028-A69E-D0DDEF6AB89A}"/>
            </c:ext>
          </c:extLst>
        </c:ser>
        <c:ser>
          <c:idx val="3"/>
          <c:order val="3"/>
          <c:tx>
            <c:strRef>
              <c:f>MAY210713_8_no_aggr!$K$4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MAY210713_8_no_aggr!$AG$7:$AG$33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32.51633986928104</c:v>
                </c:pt>
                <c:pt idx="9" formatCode="0.00">
                  <c:v>0</c:v>
                </c:pt>
                <c:pt idx="10" formatCode="0.00">
                  <c:v>1.4546580006190031</c:v>
                </c:pt>
                <c:pt idx="11" formatCode="0.00">
                  <c:v>2.0629750271444083</c:v>
                </c:pt>
                <c:pt idx="12" formatCode="0.00">
                  <c:v>1.0025993316004456</c:v>
                </c:pt>
                <c:pt idx="13" formatCode="0.00">
                  <c:v>1.9580419580419588</c:v>
                </c:pt>
                <c:pt idx="14" formatCode="0.00">
                  <c:v>0.4792332268370606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DAE-4028-A69E-D0DDEF6AB89A}"/>
            </c:ext>
          </c:extLst>
        </c:ser>
        <c:ser>
          <c:idx val="4"/>
          <c:order val="4"/>
          <c:tx>
            <c:strRef>
              <c:f>MAY210713_8_no_aggr!$L$4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MAY210713_8_no_aggr!$AH$7:$AH$33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27.272727272727273</c:v>
                </c:pt>
                <c:pt idx="10" formatCode="0.00">
                  <c:v>10.430207366140511</c:v>
                </c:pt>
                <c:pt idx="11" formatCode="0.00">
                  <c:v>7.1444082519001109</c:v>
                </c:pt>
                <c:pt idx="12" formatCode="0.00">
                  <c:v>11.214259190493872</c:v>
                </c:pt>
                <c:pt idx="13" formatCode="0.00">
                  <c:v>0.41958041958041953</c:v>
                </c:pt>
                <c:pt idx="14" formatCode="0.00">
                  <c:v>2.0766773162939298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DAE-4028-A69E-D0DDEF6AB89A}"/>
            </c:ext>
          </c:extLst>
        </c:ser>
        <c:ser>
          <c:idx val="6"/>
          <c:order val="5"/>
          <c:tx>
            <c:strRef>
              <c:f>MAY210713_8_no_aggr!$N$4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MAY210713_8_no_aggr!$AJ$7:$AJ$33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DAE-4028-A69E-D0DDEF6AB89A}"/>
            </c:ext>
          </c:extLst>
        </c:ser>
        <c:ser>
          <c:idx val="7"/>
          <c:order val="6"/>
          <c:tx>
            <c:strRef>
              <c:f>MAY210713_8_no_aggr!$O$4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MAY210713_8_no_aggr!$AK$7:$AK$33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DAE-4028-A69E-D0DDEF6AB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MAY210713_8_no_aggr!$H$4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MAY210713_8_no_aggr!$AC$15:$AC$21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MAY210713_8_no_aggr!$AD$15:$AD$21</c:f>
              <c:numCache>
                <c:formatCode>0.00</c:formatCode>
                <c:ptCount val="7"/>
                <c:pt idx="0">
                  <c:v>46.977124183006538</c:v>
                </c:pt>
                <c:pt idx="1">
                  <c:v>30.927835051546388</c:v>
                </c:pt>
                <c:pt idx="2">
                  <c:v>62.426493345713396</c:v>
                </c:pt>
                <c:pt idx="3">
                  <c:v>65.059717698154188</c:v>
                </c:pt>
                <c:pt idx="4">
                  <c:v>62.086891942072036</c:v>
                </c:pt>
                <c:pt idx="5">
                  <c:v>68.951048951048946</c:v>
                </c:pt>
                <c:pt idx="6">
                  <c:v>62.939297124600635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3C-41F3-BB83-454B862F6087}"/>
            </c:ext>
          </c:extLst>
        </c:ser>
        <c:ser>
          <c:idx val="1"/>
          <c:order val="1"/>
          <c:tx>
            <c:strRef>
              <c:f>MAY210713_8_no_aggr!$I$4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MAY210713_8_no_aggr!$AC$15:$AC$21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MAY210713_8_no_aggr!$AE$15:$AE$21</c:f>
              <c:numCache>
                <c:formatCode>0.00</c:formatCode>
                <c:ptCount val="7"/>
                <c:pt idx="0">
                  <c:v>20.506535947712418</c:v>
                </c:pt>
                <c:pt idx="1">
                  <c:v>41.799437675726338</c:v>
                </c:pt>
                <c:pt idx="2">
                  <c:v>25.688641287527084</c:v>
                </c:pt>
                <c:pt idx="3">
                  <c:v>25.732899022801305</c:v>
                </c:pt>
                <c:pt idx="4">
                  <c:v>25.69624953583364</c:v>
                </c:pt>
                <c:pt idx="5">
                  <c:v>28.671328671328673</c:v>
                </c:pt>
                <c:pt idx="6">
                  <c:v>34.504792332268366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3C-41F3-BB83-454B862F6087}"/>
            </c:ext>
          </c:extLst>
        </c:ser>
        <c:ser>
          <c:idx val="2"/>
          <c:order val="2"/>
          <c:tx>
            <c:strRef>
              <c:f>MAY210713_8_no_aggr!$J$4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MAY210713_8_no_aggr!$AC$15:$AC$21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A3C-41F3-BB83-454B862F6087}"/>
            </c:ext>
          </c:extLst>
        </c:ser>
        <c:ser>
          <c:idx val="3"/>
          <c:order val="3"/>
          <c:tx>
            <c:strRef>
              <c:f>MAY210713_8_no_aggr!$K$4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MAY210713_8_no_aggr!$AC$15:$AC$21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MAY210713_8_no_aggr!$AG$15:$AG$21</c:f>
              <c:numCache>
                <c:formatCode>0.00</c:formatCode>
                <c:ptCount val="7"/>
                <c:pt idx="0">
                  <c:v>32.51633986928104</c:v>
                </c:pt>
                <c:pt idx="1">
                  <c:v>0</c:v>
                </c:pt>
                <c:pt idx="2">
                  <c:v>1.4546580006190031</c:v>
                </c:pt>
                <c:pt idx="3">
                  <c:v>2.0629750271444083</c:v>
                </c:pt>
                <c:pt idx="4">
                  <c:v>1.0025993316004456</c:v>
                </c:pt>
                <c:pt idx="5">
                  <c:v>1.9580419580419588</c:v>
                </c:pt>
                <c:pt idx="6">
                  <c:v>0.4792332268370606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A3C-41F3-BB83-454B862F6087}"/>
            </c:ext>
          </c:extLst>
        </c:ser>
        <c:ser>
          <c:idx val="4"/>
          <c:order val="4"/>
          <c:tx>
            <c:strRef>
              <c:f>MAY210713_8_no_aggr!$L$4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MAY210713_8_no_aggr!$AC$15:$AC$21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27.272727272727273</c:v>
                </c:pt>
                <c:pt idx="2">
                  <c:v>10.430207366140511</c:v>
                </c:pt>
                <c:pt idx="3">
                  <c:v>7.1444082519001109</c:v>
                </c:pt>
                <c:pt idx="4">
                  <c:v>11.214259190493872</c:v>
                </c:pt>
                <c:pt idx="5">
                  <c:v>0.41958041958041953</c:v>
                </c:pt>
                <c:pt idx="6">
                  <c:v>2.0766773162939298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A3C-41F3-BB83-454B862F6087}"/>
            </c:ext>
          </c:extLst>
        </c:ser>
        <c:ser>
          <c:idx val="6"/>
          <c:order val="5"/>
          <c:tx>
            <c:strRef>
              <c:f>MAY210713_8_no_aggr!$N$4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MAY210713_8_no_aggr!$AC$15:$AC$21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A3C-41F3-BB83-454B862F6087}"/>
            </c:ext>
          </c:extLst>
        </c:ser>
        <c:ser>
          <c:idx val="7"/>
          <c:order val="6"/>
          <c:tx>
            <c:strRef>
              <c:f>MAY210713_8_no_aggr!$O$4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MAY210713_8_no_aggr!$AC$15:$AC$21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MAY210713_8_no_aggr!$AK$15:$AK$21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A3C-41F3-BB83-454B862F6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MAY210714_7!$D$2</c:f>
              <c:strCache>
                <c:ptCount val="1"/>
                <c:pt idx="0">
                  <c:v>MAY210714_7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MAY210714_7!$B$7:$B$33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13.149531440988731</c:v>
                </c:pt>
                <c:pt idx="6">
                  <c:v>6.2058037937434936</c:v>
                </c:pt>
                <c:pt idx="7">
                  <c:v>7.4670650550047473</c:v>
                </c:pt>
                <c:pt idx="8">
                  <c:v>5.6625469690796297</c:v>
                </c:pt>
                <c:pt idx="9">
                  <c:v>6.0944361446874078</c:v>
                </c:pt>
                <c:pt idx="10">
                  <c:v>5.0513830413327874</c:v>
                </c:pt>
                <c:pt idx="11">
                  <c:v>5.2324686495540744</c:v>
                </c:pt>
                <c:pt idx="12">
                  <c:v>5.698764090723885</c:v>
                </c:pt>
                <c:pt idx="13">
                  <c:v>5.8644574222463666</c:v>
                </c:pt>
                <c:pt idx="14">
                  <c:v>5.3329711621168947</c:v>
                </c:pt>
                <c:pt idx="15">
                  <c:v>4.0092353660192837</c:v>
                </c:pt>
                <c:pt idx="16">
                  <c:v>3.3165829145728645</c:v>
                </c:pt>
                <c:pt idx="17">
                  <c:v>2.557834216125674</c:v>
                </c:pt>
                <c:pt idx="18">
                  <c:v>1.9158857349812097</c:v>
                </c:pt>
                <c:pt idx="19">
                  <c:v>1.8153832224183997</c:v>
                </c:pt>
                <c:pt idx="20">
                  <c:v>1.5021051201955757</c:v>
                </c:pt>
                <c:pt idx="21">
                  <c:v>1.7637738240753333</c:v>
                </c:pt>
                <c:pt idx="22">
                  <c:v>2.9308705690615247</c:v>
                </c:pt>
                <c:pt idx="23">
                  <c:v>2.7751369459912159</c:v>
                </c:pt>
                <c:pt idx="24">
                  <c:v>11.653764317080906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45-43CA-B15E-EA3E239761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MAY210714_7!$D$2</c:f>
              <c:strCache>
                <c:ptCount val="1"/>
                <c:pt idx="0">
                  <c:v>MAY210714_7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MAY210714_7!$B$7:$B$33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13.149531440988731</c:v>
                </c:pt>
                <c:pt idx="6">
                  <c:v>19.355335234732223</c:v>
                </c:pt>
                <c:pt idx="7">
                  <c:v>26.822400289736969</c:v>
                </c:pt>
                <c:pt idx="8">
                  <c:v>32.484947258816597</c:v>
                </c:pt>
                <c:pt idx="9">
                  <c:v>38.579383403504004</c:v>
                </c:pt>
                <c:pt idx="10">
                  <c:v>43.630766444836794</c:v>
                </c:pt>
                <c:pt idx="11">
                  <c:v>48.863235094390866</c:v>
                </c:pt>
                <c:pt idx="12">
                  <c:v>54.56199918511475</c:v>
                </c:pt>
                <c:pt idx="13">
                  <c:v>60.426456607361118</c:v>
                </c:pt>
                <c:pt idx="14">
                  <c:v>65.759427769478009</c:v>
                </c:pt>
                <c:pt idx="15">
                  <c:v>69.768663135497292</c:v>
                </c:pt>
                <c:pt idx="16">
                  <c:v>73.085246050070154</c:v>
                </c:pt>
                <c:pt idx="17">
                  <c:v>75.643080266195824</c:v>
                </c:pt>
                <c:pt idx="18">
                  <c:v>77.558966001177041</c:v>
                </c:pt>
                <c:pt idx="19">
                  <c:v>79.374349223595445</c:v>
                </c:pt>
                <c:pt idx="20">
                  <c:v>80.876454343791025</c:v>
                </c:pt>
                <c:pt idx="21">
                  <c:v>82.640228167866354</c:v>
                </c:pt>
                <c:pt idx="22">
                  <c:v>85.57109873692788</c:v>
                </c:pt>
                <c:pt idx="23">
                  <c:v>88.346235682919101</c:v>
                </c:pt>
                <c:pt idx="24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C1-4A99-86C4-1C519D327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MAY210714_7!$B$7:$B$33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3.3849386323787263</c:v>
                </c:pt>
                <c:pt idx="7">
                  <c:v>40.998739485554019</c:v>
                </c:pt>
                <c:pt idx="8">
                  <c:v>16.26704783378965</c:v>
                </c:pt>
                <c:pt idx="9">
                  <c:v>27.582936875093299</c:v>
                </c:pt>
                <c:pt idx="10">
                  <c:v>10.386165358642081</c:v>
                </c:pt>
                <c:pt idx="11">
                  <c:v>7.3114233173960974</c:v>
                </c:pt>
                <c:pt idx="12">
                  <c:v>3.444689189189186</c:v>
                </c:pt>
                <c:pt idx="13">
                  <c:v>2.9817391304347813</c:v>
                </c:pt>
                <c:pt idx="14">
                  <c:v>1.3733160621761666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78-40B4-87E2-E9FBE0B51090}"/>
            </c:ext>
          </c:extLst>
        </c:ser>
        <c:ser>
          <c:idx val="1"/>
          <c:order val="1"/>
          <c:tx>
            <c:strRef>
              <c:f>MAY210714_7!$I$4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6.4363118054437072</c:v>
                </c:pt>
                <c:pt idx="9">
                  <c:v>15.408676316967632</c:v>
                </c:pt>
                <c:pt idx="10">
                  <c:v>29.967141814199653</c:v>
                </c:pt>
                <c:pt idx="11">
                  <c:v>35.239360058845143</c:v>
                </c:pt>
                <c:pt idx="12">
                  <c:v>49.926729729729686</c:v>
                </c:pt>
                <c:pt idx="13">
                  <c:v>52.097608695652156</c:v>
                </c:pt>
                <c:pt idx="14">
                  <c:v>53.559326424870505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78-40B4-87E2-E9FBE0B51090}"/>
            </c:ext>
          </c:extLst>
        </c:ser>
        <c:ser>
          <c:idx val="2"/>
          <c:order val="2"/>
          <c:tx>
            <c:strRef>
              <c:f>MAY210714_7!$J$4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B78-40B4-87E2-E9FBE0B51090}"/>
            </c:ext>
          </c:extLst>
        </c:ser>
        <c:ser>
          <c:idx val="3"/>
          <c:order val="3"/>
          <c:tx>
            <c:strRef>
              <c:f>MAY210714_7!$K$4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0.42766563241467398</c:v>
                </c:pt>
                <c:pt idx="11">
                  <c:v>0</c:v>
                </c:pt>
                <c:pt idx="12">
                  <c:v>0</c:v>
                </c:pt>
                <c:pt idx="13">
                  <c:v>0.74543478260869533</c:v>
                </c:pt>
                <c:pt idx="14">
                  <c:v>0.61036269430051848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B78-40B4-87E2-E9FBE0B51090}"/>
            </c:ext>
          </c:extLst>
        </c:ser>
        <c:ser>
          <c:idx val="4"/>
          <c:order val="4"/>
          <c:tx>
            <c:strRef>
              <c:f>MAY210714_7!$L$4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2.4207894344127769</c:v>
                </c:pt>
                <c:pt idx="10">
                  <c:v>2.5965413396605204</c:v>
                </c:pt>
                <c:pt idx="11">
                  <c:v>6.2062081647664549</c:v>
                </c:pt>
                <c:pt idx="12">
                  <c:v>2.594148648648646</c:v>
                </c:pt>
                <c:pt idx="13">
                  <c:v>5.0523913043478244</c:v>
                </c:pt>
                <c:pt idx="14">
                  <c:v>3.2044041450777225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B78-40B4-87E2-E9FBE0B51090}"/>
            </c:ext>
          </c:extLst>
        </c:ser>
        <c:ser>
          <c:idx val="6"/>
          <c:order val="5"/>
          <c:tx>
            <c:strRef>
              <c:f>MAY210714_7!$N$4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B78-40B4-87E2-E9FBE0B51090}"/>
            </c:ext>
          </c:extLst>
        </c:ser>
        <c:ser>
          <c:idx val="7"/>
          <c:order val="6"/>
          <c:tx>
            <c:strRef>
              <c:f>MAY210714_7!$O$4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0.16565217391304343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B78-40B4-87E2-E9FBE0B51090}"/>
            </c:ext>
          </c:extLst>
        </c:ser>
        <c:ser>
          <c:idx val="5"/>
          <c:order val="7"/>
          <c:tx>
            <c:strRef>
              <c:f>MAY210714_7!$M$4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145.23000000000002</c:v>
                </c:pt>
                <c:pt idx="6">
                  <c:v>65.155061367621286</c:v>
                </c:pt>
                <c:pt idx="7">
                  <c:v>41.471260514445895</c:v>
                </c:pt>
                <c:pt idx="8">
                  <c:v>39.836640360766609</c:v>
                </c:pt>
                <c:pt idx="9">
                  <c:v>21.897597373526363</c:v>
                </c:pt>
                <c:pt idx="10">
                  <c:v>12.412485855083037</c:v>
                </c:pt>
                <c:pt idx="11">
                  <c:v>9.0330084589922723</c:v>
                </c:pt>
                <c:pt idx="12">
                  <c:v>6.9744324324324252</c:v>
                </c:pt>
                <c:pt idx="13">
                  <c:v>3.7271739130434773</c:v>
                </c:pt>
                <c:pt idx="14">
                  <c:v>0.15259067357512962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B78-40B4-87E2-E9FBE0B510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MAY210714_7!$B$7:$B$33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4.9386323787258917</c:v>
                </c:pt>
                <c:pt idx="7">
                  <c:v>49.713519444105806</c:v>
                </c:pt>
                <c:pt idx="8" formatCode="0.00">
                  <c:v>26.010629731035593</c:v>
                </c:pt>
                <c:pt idx="9" formatCode="0.00">
                  <c:v>40.978958364423221</c:v>
                </c:pt>
                <c:pt idx="10" formatCode="0.00">
                  <c:v>18.616535864208796</c:v>
                </c:pt>
                <c:pt idx="11" formatCode="0.00">
                  <c:v>12.651710187568961</c:v>
                </c:pt>
                <c:pt idx="12" formatCode="0.00">
                  <c:v>5.4729729729729728</c:v>
                </c:pt>
                <c:pt idx="13" formatCode="0.00">
                  <c:v>4.6035805626598458</c:v>
                </c:pt>
                <c:pt idx="14" formatCode="0.00">
                  <c:v>2.3316062176165802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08-43F1-9375-84ABAB3254A3}"/>
            </c:ext>
          </c:extLst>
        </c:ser>
        <c:ser>
          <c:idx val="1"/>
          <c:order val="1"/>
          <c:tx>
            <c:strRef>
              <c:f>MAY210714_7!$I$4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10.29151232082461</c:v>
                </c:pt>
                <c:pt idx="9" formatCode="0.00">
                  <c:v>22.892105655872257</c:v>
                </c:pt>
                <c:pt idx="10" formatCode="0.00">
                  <c:v>53.714181419967147</c:v>
                </c:pt>
                <c:pt idx="11" formatCode="0.00">
                  <c:v>60.978300845899234</c:v>
                </c:pt>
                <c:pt idx="12" formatCode="0.00">
                  <c:v>79.324324324324337</c:v>
                </c:pt>
                <c:pt idx="13" formatCode="0.00">
                  <c:v>80.434782608695642</c:v>
                </c:pt>
                <c:pt idx="14" formatCode="0.00">
                  <c:v>90.932642487046635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08-43F1-9375-84ABAB3254A3}"/>
            </c:ext>
          </c:extLst>
        </c:ser>
        <c:ser>
          <c:idx val="2"/>
          <c:order val="2"/>
          <c:tx>
            <c:strRef>
              <c:f>MAY210714_7!$J$4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E08-43F1-9375-84ABAB3254A3}"/>
            </c:ext>
          </c:extLst>
        </c:ser>
        <c:ser>
          <c:idx val="3"/>
          <c:order val="3"/>
          <c:tx>
            <c:strRef>
              <c:f>MAY210714_7!$K$4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0.76656324146742105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1.1508951406649615</c:v>
                </c:pt>
                <c:pt idx="14" formatCode="0.00">
                  <c:v>1.0362694300518134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E08-43F1-9375-84ABAB3254A3}"/>
            </c:ext>
          </c:extLst>
        </c:ser>
        <c:ser>
          <c:idx val="4"/>
          <c:order val="4"/>
          <c:tx>
            <c:strRef>
              <c:f>MAY210714_7!$L$4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3.5964781375914043</c:v>
                </c:pt>
                <c:pt idx="10" formatCode="0.00">
                  <c:v>4.654133966052199</c:v>
                </c:pt>
                <c:pt idx="11" formatCode="0.00">
                  <c:v>10.739242368517838</c:v>
                </c:pt>
                <c:pt idx="12" formatCode="0.00">
                  <c:v>4.1216216216216219</c:v>
                </c:pt>
                <c:pt idx="13" formatCode="0.00">
                  <c:v>7.8005115089514065</c:v>
                </c:pt>
                <c:pt idx="14" formatCode="0.00">
                  <c:v>5.4404145077720205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E08-43F1-9375-84ABAB3254A3}"/>
            </c:ext>
          </c:extLst>
        </c:ser>
        <c:ser>
          <c:idx val="6"/>
          <c:order val="5"/>
          <c:tx>
            <c:strRef>
              <c:f>MAY210714_7!$N$4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E08-43F1-9375-84ABAB3254A3}"/>
            </c:ext>
          </c:extLst>
        </c:ser>
        <c:ser>
          <c:idx val="7"/>
          <c:order val="6"/>
          <c:tx>
            <c:strRef>
              <c:f>MAY210714_7!$O$4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0.25575447570332482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E08-43F1-9375-84ABAB3254A3}"/>
            </c:ext>
          </c:extLst>
        </c:ser>
        <c:ser>
          <c:idx val="5"/>
          <c:order val="7"/>
          <c:tx>
            <c:strRef>
              <c:f>MAY210714_7!$M$4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95.061367621274115</c:v>
                </c:pt>
                <c:pt idx="7">
                  <c:v>50.286480555894187</c:v>
                </c:pt>
                <c:pt idx="8" formatCode="0.00">
                  <c:v>63.697857948139806</c:v>
                </c:pt>
                <c:pt idx="9" formatCode="0.00">
                  <c:v>32.532457842113118</c:v>
                </c:pt>
                <c:pt idx="10" formatCode="0.00">
                  <c:v>22.248585508304437</c:v>
                </c:pt>
                <c:pt idx="11" formatCode="0.00">
                  <c:v>15.63074659801398</c:v>
                </c:pt>
                <c:pt idx="12" formatCode="0.00">
                  <c:v>11.081081081081079</c:v>
                </c:pt>
                <c:pt idx="13" formatCode="0.00">
                  <c:v>5.7544757033248084</c:v>
                </c:pt>
                <c:pt idx="14" formatCode="0.00">
                  <c:v>0.25906735751295334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E08-43F1-9375-84ABAB3254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MAY210714_7!$B$7:$B$33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71.650399290150844</c:v>
                </c:pt>
                <c:pt idx="9" formatCode="0.00">
                  <c:v>60.738774607387754</c:v>
                </c:pt>
                <c:pt idx="10" formatCode="0.00">
                  <c:v>23.943661971830981</c:v>
                </c:pt>
                <c:pt idx="11" formatCode="0.00">
                  <c:v>14.995640802092415</c:v>
                </c:pt>
                <c:pt idx="12" formatCode="0.00">
                  <c:v>6.155015197568388</c:v>
                </c:pt>
                <c:pt idx="13" formatCode="0.00">
                  <c:v>4.8846675712347363</c:v>
                </c:pt>
                <c:pt idx="14" formatCode="0.00">
                  <c:v>2.3376623376623371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35-4380-B4A9-5FB4EA1156B8}"/>
            </c:ext>
          </c:extLst>
        </c:ser>
        <c:ser>
          <c:idx val="1"/>
          <c:order val="1"/>
          <c:tx>
            <c:strRef>
              <c:f>MAY210714_7!$I$4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MAY210714_7!$AE$7:$AE$33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28.349600709849163</c:v>
                </c:pt>
                <c:pt idx="9" formatCode="0.00">
                  <c:v>33.930546339305458</c:v>
                </c:pt>
                <c:pt idx="10" formatCode="0.00">
                  <c:v>69.084507042253506</c:v>
                </c:pt>
                <c:pt idx="11" formatCode="0.00">
                  <c:v>72.27550130775937</c:v>
                </c:pt>
                <c:pt idx="12" formatCode="0.00">
                  <c:v>89.209726443769</c:v>
                </c:pt>
                <c:pt idx="13" formatCode="0.00">
                  <c:v>85.345997286295798</c:v>
                </c:pt>
                <c:pt idx="14" formatCode="0.00">
                  <c:v>91.168831168831161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335-4380-B4A9-5FB4EA1156B8}"/>
            </c:ext>
          </c:extLst>
        </c:ser>
        <c:ser>
          <c:idx val="2"/>
          <c:order val="2"/>
          <c:tx>
            <c:strRef>
              <c:f>MAY210714_7!$J$4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MAY210714_7!$AF$7:$AF$33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335-4380-B4A9-5FB4EA1156B8}"/>
            </c:ext>
          </c:extLst>
        </c:ser>
        <c:ser>
          <c:idx val="3"/>
          <c:order val="3"/>
          <c:tx>
            <c:strRef>
              <c:f>MAY210714_7!$K$4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MAY210714_7!$AG$7:$AG$33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0.98591549295774639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1.2211668928086841</c:v>
                </c:pt>
                <c:pt idx="14" formatCode="0.00">
                  <c:v>1.0389610389610386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335-4380-B4A9-5FB4EA1156B8}"/>
            </c:ext>
          </c:extLst>
        </c:ser>
        <c:ser>
          <c:idx val="4"/>
          <c:order val="4"/>
          <c:tx>
            <c:strRef>
              <c:f>MAY210714_7!$L$4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MAY210714_7!$AH$7:$AH$33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5.3306790533067909</c:v>
                </c:pt>
                <c:pt idx="10" formatCode="0.00">
                  <c:v>5.9859154929577452</c:v>
                </c:pt>
                <c:pt idx="11" formatCode="0.00">
                  <c:v>12.728857890148211</c:v>
                </c:pt>
                <c:pt idx="12" formatCode="0.00">
                  <c:v>4.6352583586626137</c:v>
                </c:pt>
                <c:pt idx="13" formatCode="0.00">
                  <c:v>8.2767978290366369</c:v>
                </c:pt>
                <c:pt idx="14" formatCode="0.00">
                  <c:v>5.4545454545454541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335-4380-B4A9-5FB4EA1156B8}"/>
            </c:ext>
          </c:extLst>
        </c:ser>
        <c:ser>
          <c:idx val="6"/>
          <c:order val="5"/>
          <c:tx>
            <c:strRef>
              <c:f>MAY210714_7!$N$4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MAY210714_7!$AJ$7:$AJ$33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335-4380-B4A9-5FB4EA1156B8}"/>
            </c:ext>
          </c:extLst>
        </c:ser>
        <c:ser>
          <c:idx val="7"/>
          <c:order val="6"/>
          <c:tx>
            <c:strRef>
              <c:f>MAY210714_7!$O$4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MAY210714_7!$AK$7:$AK$33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0.27137042062415206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335-4380-B4A9-5FB4EA1156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MAY210714_7!$H$4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MAY210714_7!$AC$15:$AC$21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MAY210714_7!$AD$15:$AD$21</c:f>
              <c:numCache>
                <c:formatCode>0.00</c:formatCode>
                <c:ptCount val="7"/>
                <c:pt idx="0">
                  <c:v>71.650399290150844</c:v>
                </c:pt>
                <c:pt idx="1">
                  <c:v>60.738774607387754</c:v>
                </c:pt>
                <c:pt idx="2">
                  <c:v>23.943661971830981</c:v>
                </c:pt>
                <c:pt idx="3">
                  <c:v>14.995640802092415</c:v>
                </c:pt>
                <c:pt idx="4">
                  <c:v>6.155015197568388</c:v>
                </c:pt>
                <c:pt idx="5">
                  <c:v>4.8846675712347363</c:v>
                </c:pt>
                <c:pt idx="6">
                  <c:v>2.3376623376623371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0E-4B5E-BD2E-88152FD25466}"/>
            </c:ext>
          </c:extLst>
        </c:ser>
        <c:ser>
          <c:idx val="1"/>
          <c:order val="1"/>
          <c:tx>
            <c:strRef>
              <c:f>MAY210714_7!$I$4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MAY210714_7!$AC$15:$AC$21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MAY210714_7!$AE$15:$AE$21</c:f>
              <c:numCache>
                <c:formatCode>0.00</c:formatCode>
                <c:ptCount val="7"/>
                <c:pt idx="0">
                  <c:v>28.349600709849163</c:v>
                </c:pt>
                <c:pt idx="1">
                  <c:v>33.930546339305458</c:v>
                </c:pt>
                <c:pt idx="2">
                  <c:v>69.084507042253506</c:v>
                </c:pt>
                <c:pt idx="3">
                  <c:v>72.27550130775937</c:v>
                </c:pt>
                <c:pt idx="4">
                  <c:v>89.209726443769</c:v>
                </c:pt>
                <c:pt idx="5">
                  <c:v>85.345997286295798</c:v>
                </c:pt>
                <c:pt idx="6">
                  <c:v>91.168831168831161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0E-4B5E-BD2E-88152FD25466}"/>
            </c:ext>
          </c:extLst>
        </c:ser>
        <c:ser>
          <c:idx val="2"/>
          <c:order val="2"/>
          <c:tx>
            <c:strRef>
              <c:f>MAY210714_7!$J$4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MAY210714_7!$AC$15:$AC$21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0E-4B5E-BD2E-88152FD25466}"/>
            </c:ext>
          </c:extLst>
        </c:ser>
        <c:ser>
          <c:idx val="3"/>
          <c:order val="3"/>
          <c:tx>
            <c:strRef>
              <c:f>MAY210714_7!$K$4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MAY210714_7!$AC$15:$AC$21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0.98591549295774639</c:v>
                </c:pt>
                <c:pt idx="3">
                  <c:v>0</c:v>
                </c:pt>
                <c:pt idx="4">
                  <c:v>0</c:v>
                </c:pt>
                <c:pt idx="5">
                  <c:v>1.2211668928086841</c:v>
                </c:pt>
                <c:pt idx="6">
                  <c:v>1.0389610389610386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0E-4B5E-BD2E-88152FD25466}"/>
            </c:ext>
          </c:extLst>
        </c:ser>
        <c:ser>
          <c:idx val="4"/>
          <c:order val="4"/>
          <c:tx>
            <c:strRef>
              <c:f>MAY210714_7!$L$4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MAY210714_7!$AC$15:$AC$21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MAY210714_7!$AH$15:$AH$21</c:f>
              <c:numCache>
                <c:formatCode>0.00</c:formatCode>
                <c:ptCount val="7"/>
                <c:pt idx="0">
                  <c:v>0</c:v>
                </c:pt>
                <c:pt idx="1">
                  <c:v>5.3306790533067909</c:v>
                </c:pt>
                <c:pt idx="2">
                  <c:v>5.9859154929577452</c:v>
                </c:pt>
                <c:pt idx="3">
                  <c:v>12.728857890148211</c:v>
                </c:pt>
                <c:pt idx="4">
                  <c:v>4.6352583586626137</c:v>
                </c:pt>
                <c:pt idx="5">
                  <c:v>8.2767978290366369</c:v>
                </c:pt>
                <c:pt idx="6">
                  <c:v>5.4545454545454541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40E-4B5E-BD2E-88152FD25466}"/>
            </c:ext>
          </c:extLst>
        </c:ser>
        <c:ser>
          <c:idx val="6"/>
          <c:order val="5"/>
          <c:tx>
            <c:strRef>
              <c:f>MAY210714_7!$N$4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MAY210714_7!$AC$15:$AC$21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40E-4B5E-BD2E-88152FD25466}"/>
            </c:ext>
          </c:extLst>
        </c:ser>
        <c:ser>
          <c:idx val="7"/>
          <c:order val="6"/>
          <c:tx>
            <c:strRef>
              <c:f>MAY210714_7!$O$4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MAY210714_7!$AC$15:$AC$21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0.27137042062415206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40E-4B5E-BD2E-88152FD25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MAY210714_7_aggr!$D$2</c:f>
              <c:strCache>
                <c:ptCount val="1"/>
                <c:pt idx="0">
                  <c:v>MAY210714_7_aggr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MAY210714_7_aggr!$B$7:$B$33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0.30648183551801533</c:v>
                </c:pt>
                <c:pt idx="7">
                  <c:v>3.712140838023815</c:v>
                </c:pt>
                <c:pt idx="8">
                  <c:v>2.0556258444685915</c:v>
                </c:pt>
                <c:pt idx="9">
                  <c:v>4.1117662752024717</c:v>
                </c:pt>
                <c:pt idx="10">
                  <c:v>3.9275217660298734</c:v>
                </c:pt>
                <c:pt idx="11">
                  <c:v>4.4145947341217529</c:v>
                </c:pt>
                <c:pt idx="12">
                  <c:v>5.0672794212112393</c:v>
                </c:pt>
                <c:pt idx="13">
                  <c:v>5.5269886447513707</c:v>
                </c:pt>
                <c:pt idx="14">
                  <c:v>5.3191551746502714</c:v>
                </c:pt>
                <c:pt idx="15">
                  <c:v>4.0092353660192837</c:v>
                </c:pt>
                <c:pt idx="16">
                  <c:v>3.3165829145728645</c:v>
                </c:pt>
                <c:pt idx="17">
                  <c:v>2.557834216125674</c:v>
                </c:pt>
                <c:pt idx="18">
                  <c:v>1.9158857349812097</c:v>
                </c:pt>
                <c:pt idx="19">
                  <c:v>1.8153832224183997</c:v>
                </c:pt>
                <c:pt idx="20">
                  <c:v>1.5021051201955757</c:v>
                </c:pt>
                <c:pt idx="21">
                  <c:v>1.7637738240753333</c:v>
                </c:pt>
                <c:pt idx="22">
                  <c:v>2.9308705690615247</c:v>
                </c:pt>
                <c:pt idx="23">
                  <c:v>2.7751369459912159</c:v>
                </c:pt>
                <c:pt idx="24">
                  <c:v>11.653764317080906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BB-4533-A6E9-EF078697EFB4}"/>
            </c:ext>
          </c:extLst>
        </c:ser>
        <c:ser>
          <c:idx val="1"/>
          <c:order val="1"/>
          <c:tx>
            <c:v>Aggr</c:v>
          </c:tx>
          <c:spPr>
            <a:solidFill>
              <a:schemeClr val="bg1">
                <a:lumMod val="6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MAY210714_7_aggr!$R$7:$R$33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13.149531440988731</c:v>
                </c:pt>
                <c:pt idx="6">
                  <c:v>5.8993219582254781</c:v>
                </c:pt>
                <c:pt idx="7">
                  <c:v>3.7549242169809318</c:v>
                </c:pt>
                <c:pt idx="8">
                  <c:v>3.6069211246110386</c:v>
                </c:pt>
                <c:pt idx="9">
                  <c:v>1.9826698694849352</c:v>
                </c:pt>
                <c:pt idx="10">
                  <c:v>1.1238612753029145</c:v>
                </c:pt>
                <c:pt idx="11">
                  <c:v>0.81787391543232146</c:v>
                </c:pt>
                <c:pt idx="12">
                  <c:v>0.6314846695126467</c:v>
                </c:pt>
                <c:pt idx="13">
                  <c:v>0.33746877749499554</c:v>
                </c:pt>
                <c:pt idx="14">
                  <c:v>1.3815987466624081E-2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BB-4533-A6E9-EF078697E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MAY210714_7_aggr!$D$2</c:f>
              <c:strCache>
                <c:ptCount val="1"/>
                <c:pt idx="0">
                  <c:v>MAY210714_7_aggr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MAY210714_7_aggr!$B$7:$B$33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MAY210714_7_aggr!$E$7:$E$33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0.30648183551801533</c:v>
                </c:pt>
                <c:pt idx="7">
                  <c:v>4.01862267354183</c:v>
                </c:pt>
                <c:pt idx="8">
                  <c:v>6.0742485180104211</c:v>
                </c:pt>
                <c:pt idx="9">
                  <c:v>10.186014793212893</c:v>
                </c:pt>
                <c:pt idx="10">
                  <c:v>14.113536559242766</c:v>
                </c:pt>
                <c:pt idx="11">
                  <c:v>18.528131293364517</c:v>
                </c:pt>
                <c:pt idx="12">
                  <c:v>23.595410714575756</c:v>
                </c:pt>
                <c:pt idx="13">
                  <c:v>29.122399359327126</c:v>
                </c:pt>
                <c:pt idx="14">
                  <c:v>34.441554533977396</c:v>
                </c:pt>
                <c:pt idx="15">
                  <c:v>38.450789899996678</c:v>
                </c:pt>
                <c:pt idx="16">
                  <c:v>41.767372814569541</c:v>
                </c:pt>
                <c:pt idx="17">
                  <c:v>44.325207030695218</c:v>
                </c:pt>
                <c:pt idx="18">
                  <c:v>46.241092765676427</c:v>
                </c:pt>
                <c:pt idx="19">
                  <c:v>48.056475988094824</c:v>
                </c:pt>
                <c:pt idx="20">
                  <c:v>49.558581108290397</c:v>
                </c:pt>
                <c:pt idx="21">
                  <c:v>51.322354932365734</c:v>
                </c:pt>
                <c:pt idx="22">
                  <c:v>54.253225501427259</c:v>
                </c:pt>
                <c:pt idx="23">
                  <c:v>57.028362447418473</c:v>
                </c:pt>
                <c:pt idx="24">
                  <c:v>68.682126764499372</c:v>
                </c:pt>
                <c:pt idx="26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BA-462F-A433-35230BF27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MAY210714_7_aggr!$B$7:$B$33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3.3849386323787263</c:v>
                </c:pt>
                <c:pt idx="7">
                  <c:v>40.998739485554019</c:v>
                </c:pt>
                <c:pt idx="8">
                  <c:v>16.26704783378965</c:v>
                </c:pt>
                <c:pt idx="9">
                  <c:v>27.582936875093299</c:v>
                </c:pt>
                <c:pt idx="10">
                  <c:v>10.386165358642081</c:v>
                </c:pt>
                <c:pt idx="11">
                  <c:v>7.3114233173960974</c:v>
                </c:pt>
                <c:pt idx="12">
                  <c:v>3.444689189189186</c:v>
                </c:pt>
                <c:pt idx="13">
                  <c:v>2.9817391304347813</c:v>
                </c:pt>
                <c:pt idx="14">
                  <c:v>1.3733160621761666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CC-46B8-9974-B3346443C5A2}"/>
            </c:ext>
          </c:extLst>
        </c:ser>
        <c:ser>
          <c:idx val="1"/>
          <c:order val="1"/>
          <c:tx>
            <c:strRef>
              <c:f>MAY210714_7_aggr!$I$4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6.4363118054437072</c:v>
                </c:pt>
                <c:pt idx="9">
                  <c:v>15.408676316967632</c:v>
                </c:pt>
                <c:pt idx="10">
                  <c:v>29.967141814199653</c:v>
                </c:pt>
                <c:pt idx="11">
                  <c:v>35.239360058845143</c:v>
                </c:pt>
                <c:pt idx="12">
                  <c:v>49.926729729729686</c:v>
                </c:pt>
                <c:pt idx="13">
                  <c:v>52.097608695652156</c:v>
                </c:pt>
                <c:pt idx="14">
                  <c:v>53.559326424870505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CC-46B8-9974-B3346443C5A2}"/>
            </c:ext>
          </c:extLst>
        </c:ser>
        <c:ser>
          <c:idx val="2"/>
          <c:order val="2"/>
          <c:tx>
            <c:strRef>
              <c:f>MAY210714_7_aggr!$J$4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CC-46B8-9974-B3346443C5A2}"/>
            </c:ext>
          </c:extLst>
        </c:ser>
        <c:ser>
          <c:idx val="3"/>
          <c:order val="3"/>
          <c:tx>
            <c:strRef>
              <c:f>MAY210714_7_aggr!$K$4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0.42766563241467398</c:v>
                </c:pt>
                <c:pt idx="11">
                  <c:v>0</c:v>
                </c:pt>
                <c:pt idx="12">
                  <c:v>0</c:v>
                </c:pt>
                <c:pt idx="13">
                  <c:v>0.74543478260869533</c:v>
                </c:pt>
                <c:pt idx="14">
                  <c:v>0.61036269430051848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4CC-46B8-9974-B3346443C5A2}"/>
            </c:ext>
          </c:extLst>
        </c:ser>
        <c:ser>
          <c:idx val="4"/>
          <c:order val="4"/>
          <c:tx>
            <c:strRef>
              <c:f>MAY210714_7_aggr!$L$4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2.4207894344127769</c:v>
                </c:pt>
                <c:pt idx="10">
                  <c:v>2.5965413396605204</c:v>
                </c:pt>
                <c:pt idx="11">
                  <c:v>6.2062081647664549</c:v>
                </c:pt>
                <c:pt idx="12">
                  <c:v>2.594148648648646</c:v>
                </c:pt>
                <c:pt idx="13">
                  <c:v>5.0523913043478244</c:v>
                </c:pt>
                <c:pt idx="14">
                  <c:v>3.2044041450777225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4CC-46B8-9974-B3346443C5A2}"/>
            </c:ext>
          </c:extLst>
        </c:ser>
        <c:ser>
          <c:idx val="6"/>
          <c:order val="5"/>
          <c:tx>
            <c:strRef>
              <c:f>MAY210714_7_aggr!$N$4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4CC-46B8-9974-B3346443C5A2}"/>
            </c:ext>
          </c:extLst>
        </c:ser>
        <c:ser>
          <c:idx val="7"/>
          <c:order val="6"/>
          <c:tx>
            <c:strRef>
              <c:f>MAY210714_7_aggr!$O$4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0.16565217391304343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4CC-46B8-9974-B3346443C5A2}"/>
            </c:ext>
          </c:extLst>
        </c:ser>
        <c:ser>
          <c:idx val="5"/>
          <c:order val="7"/>
          <c:tx>
            <c:strRef>
              <c:f>MAY210714_7_aggr!$M$4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145.23000000000002</c:v>
                </c:pt>
                <c:pt idx="6">
                  <c:v>65.155061367621286</c:v>
                </c:pt>
                <c:pt idx="7">
                  <c:v>41.471260514445895</c:v>
                </c:pt>
                <c:pt idx="8">
                  <c:v>39.836640360766609</c:v>
                </c:pt>
                <c:pt idx="9">
                  <c:v>21.897597373526363</c:v>
                </c:pt>
                <c:pt idx="10">
                  <c:v>12.412485855083037</c:v>
                </c:pt>
                <c:pt idx="11">
                  <c:v>9.0330084589922723</c:v>
                </c:pt>
                <c:pt idx="12">
                  <c:v>6.9744324324324252</c:v>
                </c:pt>
                <c:pt idx="13">
                  <c:v>3.7271739130434773</c:v>
                </c:pt>
                <c:pt idx="14">
                  <c:v>0.15259067357512962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4CC-46B8-9974-B3346443C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MAY210714_7_aggr!$B$7:$B$33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4.9386323787258917</c:v>
                </c:pt>
                <c:pt idx="7">
                  <c:v>49.713519444105806</c:v>
                </c:pt>
                <c:pt idx="8" formatCode="0.00">
                  <c:v>26.010629731035593</c:v>
                </c:pt>
                <c:pt idx="9" formatCode="0.00">
                  <c:v>40.978958364423221</c:v>
                </c:pt>
                <c:pt idx="10" formatCode="0.00">
                  <c:v>18.616535864208796</c:v>
                </c:pt>
                <c:pt idx="11" formatCode="0.00">
                  <c:v>12.651710187568961</c:v>
                </c:pt>
                <c:pt idx="12" formatCode="0.00">
                  <c:v>5.4729729729729728</c:v>
                </c:pt>
                <c:pt idx="13" formatCode="0.00">
                  <c:v>4.6035805626598458</c:v>
                </c:pt>
                <c:pt idx="14" formatCode="0.00">
                  <c:v>2.3316062176165802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5E-4D4D-9D07-8387D7EFB87E}"/>
            </c:ext>
          </c:extLst>
        </c:ser>
        <c:ser>
          <c:idx val="1"/>
          <c:order val="1"/>
          <c:tx>
            <c:strRef>
              <c:f>MAY210714_7_aggr!$I$4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10.29151232082461</c:v>
                </c:pt>
                <c:pt idx="9" formatCode="0.00">
                  <c:v>22.892105655872257</c:v>
                </c:pt>
                <c:pt idx="10" formatCode="0.00">
                  <c:v>53.714181419967147</c:v>
                </c:pt>
                <c:pt idx="11" formatCode="0.00">
                  <c:v>60.978300845899234</c:v>
                </c:pt>
                <c:pt idx="12" formatCode="0.00">
                  <c:v>79.324324324324337</c:v>
                </c:pt>
                <c:pt idx="13" formatCode="0.00">
                  <c:v>80.434782608695642</c:v>
                </c:pt>
                <c:pt idx="14" formatCode="0.00">
                  <c:v>90.932642487046635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5E-4D4D-9D07-8387D7EFB87E}"/>
            </c:ext>
          </c:extLst>
        </c:ser>
        <c:ser>
          <c:idx val="2"/>
          <c:order val="2"/>
          <c:tx>
            <c:strRef>
              <c:f>MAY210714_7_aggr!$J$4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25E-4D4D-9D07-8387D7EFB87E}"/>
            </c:ext>
          </c:extLst>
        </c:ser>
        <c:ser>
          <c:idx val="3"/>
          <c:order val="3"/>
          <c:tx>
            <c:strRef>
              <c:f>MAY210714_7_aggr!$K$4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0.76656324146742105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1.1508951406649615</c:v>
                </c:pt>
                <c:pt idx="14" formatCode="0.00">
                  <c:v>1.0362694300518134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25E-4D4D-9D07-8387D7EFB87E}"/>
            </c:ext>
          </c:extLst>
        </c:ser>
        <c:ser>
          <c:idx val="4"/>
          <c:order val="4"/>
          <c:tx>
            <c:strRef>
              <c:f>MAY210714_7_aggr!$L$4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3.5964781375914043</c:v>
                </c:pt>
                <c:pt idx="10" formatCode="0.00">
                  <c:v>4.654133966052199</c:v>
                </c:pt>
                <c:pt idx="11" formatCode="0.00">
                  <c:v>10.739242368517838</c:v>
                </c:pt>
                <c:pt idx="12" formatCode="0.00">
                  <c:v>4.1216216216216219</c:v>
                </c:pt>
                <c:pt idx="13" formatCode="0.00">
                  <c:v>7.8005115089514065</c:v>
                </c:pt>
                <c:pt idx="14" formatCode="0.00">
                  <c:v>5.4404145077720205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25E-4D4D-9D07-8387D7EFB87E}"/>
            </c:ext>
          </c:extLst>
        </c:ser>
        <c:ser>
          <c:idx val="6"/>
          <c:order val="5"/>
          <c:tx>
            <c:strRef>
              <c:f>MAY210714_7_aggr!$N$4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25E-4D4D-9D07-8387D7EFB87E}"/>
            </c:ext>
          </c:extLst>
        </c:ser>
        <c:ser>
          <c:idx val="7"/>
          <c:order val="6"/>
          <c:tx>
            <c:strRef>
              <c:f>MAY210714_7_aggr!$O$4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0.25575447570332482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25E-4D4D-9D07-8387D7EFB87E}"/>
            </c:ext>
          </c:extLst>
        </c:ser>
        <c:ser>
          <c:idx val="5"/>
          <c:order val="7"/>
          <c:tx>
            <c:strRef>
              <c:f>MAY210714_7_aggr!$M$4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95.061367621274115</c:v>
                </c:pt>
                <c:pt idx="7">
                  <c:v>50.286480555894187</c:v>
                </c:pt>
                <c:pt idx="8" formatCode="0.00">
                  <c:v>63.697857948139806</c:v>
                </c:pt>
                <c:pt idx="9" formatCode="0.00">
                  <c:v>32.532457842113118</c:v>
                </c:pt>
                <c:pt idx="10" formatCode="0.00">
                  <c:v>22.248585508304437</c:v>
                </c:pt>
                <c:pt idx="11" formatCode="0.00">
                  <c:v>15.63074659801398</c:v>
                </c:pt>
                <c:pt idx="12" formatCode="0.00">
                  <c:v>11.081081081081079</c:v>
                </c:pt>
                <c:pt idx="13" formatCode="0.00">
                  <c:v>5.7544757033248084</c:v>
                </c:pt>
                <c:pt idx="14" formatCode="0.00">
                  <c:v>0.25906735751295334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25E-4D4D-9D07-8387D7EFB8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MAY210714_7_aggr!$B$7:$B$33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71.650399290150844</c:v>
                </c:pt>
                <c:pt idx="9" formatCode="0.00">
                  <c:v>60.738774607387754</c:v>
                </c:pt>
                <c:pt idx="10" formatCode="0.00">
                  <c:v>23.943661971830981</c:v>
                </c:pt>
                <c:pt idx="11" formatCode="0.00">
                  <c:v>14.995640802092415</c:v>
                </c:pt>
                <c:pt idx="12" formatCode="0.00">
                  <c:v>6.155015197568388</c:v>
                </c:pt>
                <c:pt idx="13" formatCode="0.00">
                  <c:v>4.8846675712347363</c:v>
                </c:pt>
                <c:pt idx="14" formatCode="0.00">
                  <c:v>2.3376623376623371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D3-4A07-9296-2E17939E5FC2}"/>
            </c:ext>
          </c:extLst>
        </c:ser>
        <c:ser>
          <c:idx val="1"/>
          <c:order val="1"/>
          <c:tx>
            <c:strRef>
              <c:f>MAY210714_7_aggr!$I$4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MAY210714_7_aggr!$AG$7:$AG$33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28.349600709849163</c:v>
                </c:pt>
                <c:pt idx="9" formatCode="0.00">
                  <c:v>33.930546339305458</c:v>
                </c:pt>
                <c:pt idx="10" formatCode="0.00">
                  <c:v>69.084507042253506</c:v>
                </c:pt>
                <c:pt idx="11" formatCode="0.00">
                  <c:v>72.27550130775937</c:v>
                </c:pt>
                <c:pt idx="12" formatCode="0.00">
                  <c:v>89.209726443769</c:v>
                </c:pt>
                <c:pt idx="13" formatCode="0.00">
                  <c:v>85.345997286295798</c:v>
                </c:pt>
                <c:pt idx="14" formatCode="0.00">
                  <c:v>91.168831168831161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7D3-4A07-9296-2E17939E5FC2}"/>
            </c:ext>
          </c:extLst>
        </c:ser>
        <c:ser>
          <c:idx val="2"/>
          <c:order val="2"/>
          <c:tx>
            <c:strRef>
              <c:f>MAY210714_7_aggr!$J$4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MAY210714_7_aggr!$AH$7:$AH$33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D3-4A07-9296-2E17939E5FC2}"/>
            </c:ext>
          </c:extLst>
        </c:ser>
        <c:ser>
          <c:idx val="3"/>
          <c:order val="3"/>
          <c:tx>
            <c:strRef>
              <c:f>MAY210714_7_aggr!$K$4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MAY210714_7_aggr!$AI$7:$AI$33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0.98591549295774639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1.2211668928086841</c:v>
                </c:pt>
                <c:pt idx="14" formatCode="0.00">
                  <c:v>1.0389610389610386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7D3-4A07-9296-2E17939E5FC2}"/>
            </c:ext>
          </c:extLst>
        </c:ser>
        <c:ser>
          <c:idx val="4"/>
          <c:order val="4"/>
          <c:tx>
            <c:strRef>
              <c:f>MAY210714_7_aggr!$L$4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MAY210714_7_aggr!$AJ$7:$AJ$33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5.3306790533067909</c:v>
                </c:pt>
                <c:pt idx="10" formatCode="0.00">
                  <c:v>5.9859154929577452</c:v>
                </c:pt>
                <c:pt idx="11" formatCode="0.00">
                  <c:v>12.728857890148211</c:v>
                </c:pt>
                <c:pt idx="12" formatCode="0.00">
                  <c:v>4.6352583586626137</c:v>
                </c:pt>
                <c:pt idx="13" formatCode="0.00">
                  <c:v>8.2767978290366369</c:v>
                </c:pt>
                <c:pt idx="14" formatCode="0.00">
                  <c:v>5.4545454545454541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7D3-4A07-9296-2E17939E5FC2}"/>
            </c:ext>
          </c:extLst>
        </c:ser>
        <c:ser>
          <c:idx val="6"/>
          <c:order val="5"/>
          <c:tx>
            <c:strRef>
              <c:f>MAY210714_7_aggr!$N$4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MAY210714_7_aggr!$AL$7:$AL$33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7D3-4A07-9296-2E17939E5FC2}"/>
            </c:ext>
          </c:extLst>
        </c:ser>
        <c:ser>
          <c:idx val="7"/>
          <c:order val="6"/>
          <c:tx>
            <c:strRef>
              <c:f>MAY210714_7_aggr!$O$4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MAY210714_7_aggr!$AM$7:$AM$33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0.27137042062415206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7D3-4A07-9296-2E17939E5F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MAY210714_7_aggr!$H$4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MAY210714_7_aggr!$AE$15:$AE$21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MAY210714_7_aggr!$AF$15:$AF$21</c:f>
              <c:numCache>
                <c:formatCode>0.00</c:formatCode>
                <c:ptCount val="7"/>
                <c:pt idx="0">
                  <c:v>71.650399290150844</c:v>
                </c:pt>
                <c:pt idx="1">
                  <c:v>60.738774607387754</c:v>
                </c:pt>
                <c:pt idx="2">
                  <c:v>23.943661971830981</c:v>
                </c:pt>
                <c:pt idx="3">
                  <c:v>14.995640802092415</c:v>
                </c:pt>
                <c:pt idx="4">
                  <c:v>6.155015197568388</c:v>
                </c:pt>
                <c:pt idx="5">
                  <c:v>4.8846675712347363</c:v>
                </c:pt>
                <c:pt idx="6">
                  <c:v>2.3376623376623371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65-4736-81CB-F36C30723983}"/>
            </c:ext>
          </c:extLst>
        </c:ser>
        <c:ser>
          <c:idx val="1"/>
          <c:order val="1"/>
          <c:tx>
            <c:strRef>
              <c:f>MAY210714_7_aggr!$I$4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MAY210714_7_aggr!$AE$15:$AE$21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MAY210714_7_aggr!$AG$15:$AG$21</c:f>
              <c:numCache>
                <c:formatCode>0.00</c:formatCode>
                <c:ptCount val="7"/>
                <c:pt idx="0">
                  <c:v>28.349600709849163</c:v>
                </c:pt>
                <c:pt idx="1">
                  <c:v>33.930546339305458</c:v>
                </c:pt>
                <c:pt idx="2">
                  <c:v>69.084507042253506</c:v>
                </c:pt>
                <c:pt idx="3">
                  <c:v>72.27550130775937</c:v>
                </c:pt>
                <c:pt idx="4">
                  <c:v>89.209726443769</c:v>
                </c:pt>
                <c:pt idx="5">
                  <c:v>85.345997286295798</c:v>
                </c:pt>
                <c:pt idx="6">
                  <c:v>91.168831168831161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65-4736-81CB-F36C30723983}"/>
            </c:ext>
          </c:extLst>
        </c:ser>
        <c:ser>
          <c:idx val="2"/>
          <c:order val="2"/>
          <c:tx>
            <c:strRef>
              <c:f>MAY210714_7_aggr!$J$4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MAY210714_7_aggr!$AE$15:$AE$21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565-4736-81CB-F36C30723983}"/>
            </c:ext>
          </c:extLst>
        </c:ser>
        <c:ser>
          <c:idx val="3"/>
          <c:order val="3"/>
          <c:tx>
            <c:strRef>
              <c:f>MAY210714_7_aggr!$K$4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MAY210714_7_aggr!$AE$15:$AE$21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MAY210714_7_aggr!$AI$15:$AI$21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0.98591549295774639</c:v>
                </c:pt>
                <c:pt idx="3">
                  <c:v>0</c:v>
                </c:pt>
                <c:pt idx="4">
                  <c:v>0</c:v>
                </c:pt>
                <c:pt idx="5">
                  <c:v>1.2211668928086841</c:v>
                </c:pt>
                <c:pt idx="6">
                  <c:v>1.0389610389610386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565-4736-81CB-F36C30723983}"/>
            </c:ext>
          </c:extLst>
        </c:ser>
        <c:ser>
          <c:idx val="4"/>
          <c:order val="4"/>
          <c:tx>
            <c:strRef>
              <c:f>MAY210714_7_aggr!$L$4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MAY210714_7_aggr!$AE$15:$AE$21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5.3306790533067909</c:v>
                </c:pt>
                <c:pt idx="2">
                  <c:v>5.9859154929577452</c:v>
                </c:pt>
                <c:pt idx="3">
                  <c:v>12.728857890148211</c:v>
                </c:pt>
                <c:pt idx="4">
                  <c:v>4.6352583586626137</c:v>
                </c:pt>
                <c:pt idx="5">
                  <c:v>8.2767978290366369</c:v>
                </c:pt>
                <c:pt idx="6">
                  <c:v>5.4545454545454541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565-4736-81CB-F36C30723983}"/>
            </c:ext>
          </c:extLst>
        </c:ser>
        <c:ser>
          <c:idx val="6"/>
          <c:order val="5"/>
          <c:tx>
            <c:strRef>
              <c:f>MAY210714_7_aggr!$N$4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MAY210714_7_aggr!$AE$15:$AE$21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MAY210714_7_aggr!$AL$15:$AL$21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565-4736-81CB-F36C30723983}"/>
            </c:ext>
          </c:extLst>
        </c:ser>
        <c:ser>
          <c:idx val="7"/>
          <c:order val="6"/>
          <c:tx>
            <c:strRef>
              <c:f>MAY210714_7_aggr!$O$4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MAY210714_7_aggr!$AE$15:$AE$21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MAY210714_7_aggr!$AM$15:$AM$21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0.27137042062415206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565-4736-81CB-F36C307239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MAY210714_7_no_aggr!$D$2</c:f>
              <c:strCache>
                <c:ptCount val="1"/>
                <c:pt idx="0">
                  <c:v>MAY210714_7_no_aggr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MAY210714_7_no_aggr!$B$7:$B$33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0.44623230228279787</c:v>
                </c:pt>
                <c:pt idx="7">
                  <c:v>5.4048134687968874</c:v>
                </c:pt>
                <c:pt idx="8">
                  <c:v>2.9929560153502832</c:v>
                </c:pt>
                <c:pt idx="9">
                  <c:v>5.9866612594876321</c:v>
                </c:pt>
                <c:pt idx="10">
                  <c:v>5.7184044103595548</c:v>
                </c:pt>
                <c:pt idx="11">
                  <c:v>6.4275743080273697</c:v>
                </c:pt>
                <c:pt idx="12">
                  <c:v>7.3778720315201829</c:v>
                </c:pt>
                <c:pt idx="13">
                  <c:v>8.0472007858792391</c:v>
                </c:pt>
                <c:pt idx="14">
                  <c:v>7.7445988137333721</c:v>
                </c:pt>
                <c:pt idx="15">
                  <c:v>5.8373780121374867</c:v>
                </c:pt>
                <c:pt idx="16">
                  <c:v>4.8288879084145497</c:v>
                </c:pt>
                <c:pt idx="17">
                  <c:v>3.7241628013298125</c:v>
                </c:pt>
                <c:pt idx="18">
                  <c:v>2.7894968097748221</c:v>
                </c:pt>
                <c:pt idx="19">
                  <c:v>2.643166873156205</c:v>
                </c:pt>
                <c:pt idx="20">
                  <c:v>2.187039322975636</c:v>
                </c:pt>
                <c:pt idx="21">
                  <c:v>2.5680244732709672</c:v>
                </c:pt>
                <c:pt idx="22">
                  <c:v>4.2672973408511883</c:v>
                </c:pt>
                <c:pt idx="23">
                  <c:v>4.040551853478183</c:v>
                </c:pt>
                <c:pt idx="24">
                  <c:v>16.967681209173819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2C-437A-89D4-085C20756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MAY210714_7_no_aggr!$D$2</c:f>
              <c:strCache>
                <c:ptCount val="1"/>
                <c:pt idx="0">
                  <c:v>MAY210714_7_no_aggr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MAY210714_7_no_aggr!$B$7:$B$33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MAY210714_7_no_aggr!$E$7:$E$33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0.44623230228279787</c:v>
                </c:pt>
                <c:pt idx="7">
                  <c:v>5.8510457710796855</c:v>
                </c:pt>
                <c:pt idx="8">
                  <c:v>8.8440017864299687</c:v>
                </c:pt>
                <c:pt idx="9">
                  <c:v>14.8306630459176</c:v>
                </c:pt>
                <c:pt idx="10">
                  <c:v>20.549067456277154</c:v>
                </c:pt>
                <c:pt idx="11">
                  <c:v>26.976641764304524</c:v>
                </c:pt>
                <c:pt idx="12">
                  <c:v>34.354513795824708</c:v>
                </c:pt>
                <c:pt idx="13">
                  <c:v>42.401714581703949</c:v>
                </c:pt>
                <c:pt idx="14">
                  <c:v>50.146313395437318</c:v>
                </c:pt>
                <c:pt idx="15">
                  <c:v>55.983691407574803</c:v>
                </c:pt>
                <c:pt idx="16">
                  <c:v>60.812579315989353</c:v>
                </c:pt>
                <c:pt idx="17">
                  <c:v>64.536742117319164</c:v>
                </c:pt>
                <c:pt idx="18">
                  <c:v>67.326238927093982</c:v>
                </c:pt>
                <c:pt idx="19">
                  <c:v>69.969405800250186</c:v>
                </c:pt>
                <c:pt idx="20">
                  <c:v>72.156445123225822</c:v>
                </c:pt>
                <c:pt idx="21">
                  <c:v>74.724469596496789</c:v>
                </c:pt>
                <c:pt idx="22">
                  <c:v>78.991766937347975</c:v>
                </c:pt>
                <c:pt idx="23">
                  <c:v>83.032318790826153</c:v>
                </c:pt>
                <c:pt idx="24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FF-4A00-B9AC-C119C6CFB0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MAY210714_7_no_aggr!$B$7:$B$33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3.3849386323787263</c:v>
                </c:pt>
                <c:pt idx="7">
                  <c:v>40.998739485554019</c:v>
                </c:pt>
                <c:pt idx="8">
                  <c:v>16.26704783378965</c:v>
                </c:pt>
                <c:pt idx="9">
                  <c:v>27.582936875093299</c:v>
                </c:pt>
                <c:pt idx="10">
                  <c:v>10.386165358642081</c:v>
                </c:pt>
                <c:pt idx="11">
                  <c:v>7.3114233173960974</c:v>
                </c:pt>
                <c:pt idx="12">
                  <c:v>3.444689189189186</c:v>
                </c:pt>
                <c:pt idx="13">
                  <c:v>2.9817391304347813</c:v>
                </c:pt>
                <c:pt idx="14">
                  <c:v>1.3733160621761666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5A-4B50-90D8-FF063FBF2A30}"/>
            </c:ext>
          </c:extLst>
        </c:ser>
        <c:ser>
          <c:idx val="1"/>
          <c:order val="1"/>
          <c:tx>
            <c:strRef>
              <c:f>MAY210714_7_no_aggr!$I$4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6.4363118054437072</c:v>
                </c:pt>
                <c:pt idx="9">
                  <c:v>15.408676316967632</c:v>
                </c:pt>
                <c:pt idx="10">
                  <c:v>29.967141814199653</c:v>
                </c:pt>
                <c:pt idx="11">
                  <c:v>35.239360058845143</c:v>
                </c:pt>
                <c:pt idx="12">
                  <c:v>49.926729729729686</c:v>
                </c:pt>
                <c:pt idx="13">
                  <c:v>52.097608695652156</c:v>
                </c:pt>
                <c:pt idx="14">
                  <c:v>53.559326424870505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5A-4B50-90D8-FF063FBF2A30}"/>
            </c:ext>
          </c:extLst>
        </c:ser>
        <c:ser>
          <c:idx val="2"/>
          <c:order val="2"/>
          <c:tx>
            <c:strRef>
              <c:f>MAY210714_7_no_aggr!$J$4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85A-4B50-90D8-FF063FBF2A30}"/>
            </c:ext>
          </c:extLst>
        </c:ser>
        <c:ser>
          <c:idx val="3"/>
          <c:order val="3"/>
          <c:tx>
            <c:strRef>
              <c:f>MAY210714_7_no_aggr!$K$4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0.42766563241467398</c:v>
                </c:pt>
                <c:pt idx="11">
                  <c:v>0</c:v>
                </c:pt>
                <c:pt idx="12">
                  <c:v>0</c:v>
                </c:pt>
                <c:pt idx="13">
                  <c:v>0.74543478260869533</c:v>
                </c:pt>
                <c:pt idx="14">
                  <c:v>0.61036269430051848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85A-4B50-90D8-FF063FBF2A30}"/>
            </c:ext>
          </c:extLst>
        </c:ser>
        <c:ser>
          <c:idx val="4"/>
          <c:order val="4"/>
          <c:tx>
            <c:strRef>
              <c:f>MAY210714_7_no_aggr!$L$4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2.4207894344127769</c:v>
                </c:pt>
                <c:pt idx="10">
                  <c:v>2.5965413396605204</c:v>
                </c:pt>
                <c:pt idx="11">
                  <c:v>6.2062081647664549</c:v>
                </c:pt>
                <c:pt idx="12">
                  <c:v>2.594148648648646</c:v>
                </c:pt>
                <c:pt idx="13">
                  <c:v>5.0523913043478244</c:v>
                </c:pt>
                <c:pt idx="14">
                  <c:v>3.2044041450777225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5A-4B50-90D8-FF063FBF2A30}"/>
            </c:ext>
          </c:extLst>
        </c:ser>
        <c:ser>
          <c:idx val="6"/>
          <c:order val="5"/>
          <c:tx>
            <c:strRef>
              <c:f>MAY210714_7_no_aggr!$N$4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85A-4B50-90D8-FF063FBF2A30}"/>
            </c:ext>
          </c:extLst>
        </c:ser>
        <c:ser>
          <c:idx val="7"/>
          <c:order val="6"/>
          <c:tx>
            <c:strRef>
              <c:f>MAY210714_7_no_aggr!$O$4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0.16565217391304343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85A-4B50-90D8-FF063FBF2A30}"/>
            </c:ext>
          </c:extLst>
        </c:ser>
        <c:ser>
          <c:idx val="5"/>
          <c:order val="7"/>
          <c:tx>
            <c:strRef>
              <c:f>MAY210714_7_no_aggr!$M$4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85A-4B50-90D8-FF063FBF2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MAY210714_7_no_aggr!$B$7:$B$33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99.999999999999986</c:v>
                </c:pt>
                <c:pt idx="8" formatCode="0.00">
                  <c:v>71.65039929015083</c:v>
                </c:pt>
                <c:pt idx="9" formatCode="0.00">
                  <c:v>60.738774607387754</c:v>
                </c:pt>
                <c:pt idx="10" formatCode="0.00">
                  <c:v>23.943661971830984</c:v>
                </c:pt>
                <c:pt idx="11" formatCode="0.00">
                  <c:v>14.995640802092415</c:v>
                </c:pt>
                <c:pt idx="12" formatCode="0.00">
                  <c:v>6.155015197568388</c:v>
                </c:pt>
                <c:pt idx="13" formatCode="0.00">
                  <c:v>4.8846675712347354</c:v>
                </c:pt>
                <c:pt idx="14" formatCode="0.00">
                  <c:v>2.3376623376623376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5-4147-8374-E3529F6A247E}"/>
            </c:ext>
          </c:extLst>
        </c:ser>
        <c:ser>
          <c:idx val="1"/>
          <c:order val="1"/>
          <c:tx>
            <c:strRef>
              <c:f>MAY210714_7_no_aggr!$I$4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28.34960070984916</c:v>
                </c:pt>
                <c:pt idx="9" formatCode="0.00">
                  <c:v>33.930546339305465</c:v>
                </c:pt>
                <c:pt idx="10" formatCode="0.00">
                  <c:v>69.08450704225352</c:v>
                </c:pt>
                <c:pt idx="11" formatCode="0.00">
                  <c:v>72.275501307759384</c:v>
                </c:pt>
                <c:pt idx="12" formatCode="0.00">
                  <c:v>89.209726443769</c:v>
                </c:pt>
                <c:pt idx="13" formatCode="0.00">
                  <c:v>85.345997286295784</c:v>
                </c:pt>
                <c:pt idx="14" formatCode="0.00">
                  <c:v>91.168831168831161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15-4147-8374-E3529F6A247E}"/>
            </c:ext>
          </c:extLst>
        </c:ser>
        <c:ser>
          <c:idx val="2"/>
          <c:order val="2"/>
          <c:tx>
            <c:strRef>
              <c:f>MAY210714_7_no_aggr!$J$4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215-4147-8374-E3529F6A247E}"/>
            </c:ext>
          </c:extLst>
        </c:ser>
        <c:ser>
          <c:idx val="3"/>
          <c:order val="3"/>
          <c:tx>
            <c:strRef>
              <c:f>MAY210714_7_no_aggr!$K$4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0.9859154929577465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1.2211668928086838</c:v>
                </c:pt>
                <c:pt idx="14" formatCode="0.00">
                  <c:v>1.0389610389610386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15-4147-8374-E3529F6A247E}"/>
            </c:ext>
          </c:extLst>
        </c:ser>
        <c:ser>
          <c:idx val="4"/>
          <c:order val="4"/>
          <c:tx>
            <c:strRef>
              <c:f>MAY210714_7_no_aggr!$L$4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5.3306790533067909</c:v>
                </c:pt>
                <c:pt idx="10" formatCode="0.00">
                  <c:v>5.9859154929577461</c:v>
                </c:pt>
                <c:pt idx="11" formatCode="0.00">
                  <c:v>12.728857890148213</c:v>
                </c:pt>
                <c:pt idx="12" formatCode="0.00">
                  <c:v>4.6352583586626137</c:v>
                </c:pt>
                <c:pt idx="13" formatCode="0.00">
                  <c:v>8.2767978290366351</c:v>
                </c:pt>
                <c:pt idx="14" formatCode="0.00">
                  <c:v>5.4545454545454541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215-4147-8374-E3529F6A247E}"/>
            </c:ext>
          </c:extLst>
        </c:ser>
        <c:ser>
          <c:idx val="6"/>
          <c:order val="5"/>
          <c:tx>
            <c:strRef>
              <c:f>MAY210714_7_no_aggr!$N$4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215-4147-8374-E3529F6A247E}"/>
            </c:ext>
          </c:extLst>
        </c:ser>
        <c:ser>
          <c:idx val="7"/>
          <c:order val="6"/>
          <c:tx>
            <c:strRef>
              <c:f>MAY210714_7_no_aggr!$O$4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0.27137042062415201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215-4147-8374-E3529F6A247E}"/>
            </c:ext>
          </c:extLst>
        </c:ser>
        <c:ser>
          <c:idx val="5"/>
          <c:order val="7"/>
          <c:tx>
            <c:strRef>
              <c:f>MAY210714_7_no_aggr!$M$4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MAY210714_7_no_aggr!$X$7:$X$33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215-4147-8374-E3529F6A2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MAY210714_7_no_aggr!$H$4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MAY210714_7_no_aggr!$B$7:$B$33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MAY210714_7_no_aggr!$AD$7:$AD$33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71.65039929015083</c:v>
                </c:pt>
                <c:pt idx="9" formatCode="0.00">
                  <c:v>60.738774607387739</c:v>
                </c:pt>
                <c:pt idx="10" formatCode="0.00">
                  <c:v>23.943661971830984</c:v>
                </c:pt>
                <c:pt idx="11" formatCode="0.00">
                  <c:v>14.995640802092417</c:v>
                </c:pt>
                <c:pt idx="12" formatCode="0.00">
                  <c:v>6.155015197568388</c:v>
                </c:pt>
                <c:pt idx="13" formatCode="0.00">
                  <c:v>4.8846675712347363</c:v>
                </c:pt>
                <c:pt idx="14" formatCode="0.00">
                  <c:v>2.337662337662338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4B-40BE-BA29-D2F3D6010FF2}"/>
            </c:ext>
          </c:extLst>
        </c:ser>
        <c:ser>
          <c:idx val="1"/>
          <c:order val="1"/>
          <c:tx>
            <c:strRef>
              <c:f>MAY210714_7_no_aggr!$I$4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MAY210714_7_no_aggr!$AE$7:$AE$33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28.349600709849163</c:v>
                </c:pt>
                <c:pt idx="9" formatCode="0.00">
                  <c:v>33.930546339305458</c:v>
                </c:pt>
                <c:pt idx="10" formatCode="0.00">
                  <c:v>69.08450704225352</c:v>
                </c:pt>
                <c:pt idx="11" formatCode="0.00">
                  <c:v>72.275501307759384</c:v>
                </c:pt>
                <c:pt idx="12" formatCode="0.00">
                  <c:v>89.209726443769</c:v>
                </c:pt>
                <c:pt idx="13" formatCode="0.00">
                  <c:v>85.345997286295798</c:v>
                </c:pt>
                <c:pt idx="14" formatCode="0.00">
                  <c:v>91.168831168831176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4B-40BE-BA29-D2F3D6010FF2}"/>
            </c:ext>
          </c:extLst>
        </c:ser>
        <c:ser>
          <c:idx val="2"/>
          <c:order val="2"/>
          <c:tx>
            <c:strRef>
              <c:f>MAY210714_7_no_aggr!$J$4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MAY210714_7_no_aggr!$AF$7:$AF$33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4B-40BE-BA29-D2F3D6010FF2}"/>
            </c:ext>
          </c:extLst>
        </c:ser>
        <c:ser>
          <c:idx val="3"/>
          <c:order val="3"/>
          <c:tx>
            <c:strRef>
              <c:f>MAY210714_7_no_aggr!$K$4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MAY210714_7_no_aggr!$AG$7:$AG$33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0.9859154929577465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1.2211668928086841</c:v>
                </c:pt>
                <c:pt idx="14" formatCode="0.00">
                  <c:v>1.0389610389610389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54B-40BE-BA29-D2F3D6010FF2}"/>
            </c:ext>
          </c:extLst>
        </c:ser>
        <c:ser>
          <c:idx val="4"/>
          <c:order val="4"/>
          <c:tx>
            <c:strRef>
              <c:f>MAY210714_7_no_aggr!$L$4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MAY210714_7_no_aggr!$AH$7:$AH$33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5.33067905330679</c:v>
                </c:pt>
                <c:pt idx="10" formatCode="0.00">
                  <c:v>5.9859154929577461</c:v>
                </c:pt>
                <c:pt idx="11" formatCode="0.00">
                  <c:v>12.728857890148213</c:v>
                </c:pt>
                <c:pt idx="12" formatCode="0.00">
                  <c:v>4.6352583586626137</c:v>
                </c:pt>
                <c:pt idx="13" formatCode="0.00">
                  <c:v>8.2767978290366369</c:v>
                </c:pt>
                <c:pt idx="14" formatCode="0.00">
                  <c:v>5.454545454545455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54B-40BE-BA29-D2F3D6010FF2}"/>
            </c:ext>
          </c:extLst>
        </c:ser>
        <c:ser>
          <c:idx val="6"/>
          <c:order val="5"/>
          <c:tx>
            <c:strRef>
              <c:f>MAY210714_7_no_aggr!$N$4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MAY210714_7_no_aggr!$AJ$7:$AJ$33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54B-40BE-BA29-D2F3D6010FF2}"/>
            </c:ext>
          </c:extLst>
        </c:ser>
        <c:ser>
          <c:idx val="7"/>
          <c:order val="6"/>
          <c:tx>
            <c:strRef>
              <c:f>MAY210714_7_no_aggr!$O$4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MAY210714_7_no_aggr!$AK$7:$AK$33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0.27137042062415206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54B-40BE-BA29-D2F3D6010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MAY210714_7_no_aggr!$H$4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MAY210714_7_no_aggr!$AC$15:$AC$21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MAY210714_7_no_aggr!$AD$15:$AD$21</c:f>
              <c:numCache>
                <c:formatCode>0.00</c:formatCode>
                <c:ptCount val="7"/>
                <c:pt idx="0">
                  <c:v>71.65039929015083</c:v>
                </c:pt>
                <c:pt idx="1">
                  <c:v>60.738774607387739</c:v>
                </c:pt>
                <c:pt idx="2">
                  <c:v>23.943661971830984</c:v>
                </c:pt>
                <c:pt idx="3">
                  <c:v>14.995640802092417</c:v>
                </c:pt>
                <c:pt idx="4">
                  <c:v>6.155015197568388</c:v>
                </c:pt>
                <c:pt idx="5">
                  <c:v>4.8846675712347363</c:v>
                </c:pt>
                <c:pt idx="6">
                  <c:v>2.337662337662338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A0-4778-AD1A-359D61054AA8}"/>
            </c:ext>
          </c:extLst>
        </c:ser>
        <c:ser>
          <c:idx val="1"/>
          <c:order val="1"/>
          <c:tx>
            <c:strRef>
              <c:f>MAY210714_7_no_aggr!$I$4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MAY210714_7_no_aggr!$AC$15:$AC$21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MAY210714_7_no_aggr!$AE$15:$AE$21</c:f>
              <c:numCache>
                <c:formatCode>0.00</c:formatCode>
                <c:ptCount val="7"/>
                <c:pt idx="0">
                  <c:v>28.349600709849163</c:v>
                </c:pt>
                <c:pt idx="1">
                  <c:v>33.930546339305458</c:v>
                </c:pt>
                <c:pt idx="2">
                  <c:v>69.08450704225352</c:v>
                </c:pt>
                <c:pt idx="3">
                  <c:v>72.275501307759384</c:v>
                </c:pt>
                <c:pt idx="4">
                  <c:v>89.209726443769</c:v>
                </c:pt>
                <c:pt idx="5">
                  <c:v>85.345997286295798</c:v>
                </c:pt>
                <c:pt idx="6">
                  <c:v>91.168831168831176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A0-4778-AD1A-359D61054AA8}"/>
            </c:ext>
          </c:extLst>
        </c:ser>
        <c:ser>
          <c:idx val="2"/>
          <c:order val="2"/>
          <c:tx>
            <c:strRef>
              <c:f>MAY210714_7_no_aggr!$J$4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MAY210714_7_no_aggr!$AC$15:$AC$21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5A0-4778-AD1A-359D61054AA8}"/>
            </c:ext>
          </c:extLst>
        </c:ser>
        <c:ser>
          <c:idx val="3"/>
          <c:order val="3"/>
          <c:tx>
            <c:strRef>
              <c:f>MAY210714_7_no_aggr!$K$4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MAY210714_7_no_aggr!$AC$15:$AC$21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0.9859154929577465</c:v>
                </c:pt>
                <c:pt idx="3">
                  <c:v>0</c:v>
                </c:pt>
                <c:pt idx="4">
                  <c:v>0</c:v>
                </c:pt>
                <c:pt idx="5">
                  <c:v>1.2211668928086841</c:v>
                </c:pt>
                <c:pt idx="6">
                  <c:v>1.0389610389610389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5A0-4778-AD1A-359D61054AA8}"/>
            </c:ext>
          </c:extLst>
        </c:ser>
        <c:ser>
          <c:idx val="4"/>
          <c:order val="4"/>
          <c:tx>
            <c:strRef>
              <c:f>MAY210714_7_no_aggr!$L$4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MAY210714_7_no_aggr!$AC$15:$AC$21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5.33067905330679</c:v>
                </c:pt>
                <c:pt idx="2">
                  <c:v>5.9859154929577461</c:v>
                </c:pt>
                <c:pt idx="3">
                  <c:v>12.728857890148213</c:v>
                </c:pt>
                <c:pt idx="4">
                  <c:v>4.6352583586626137</c:v>
                </c:pt>
                <c:pt idx="5">
                  <c:v>8.2767978290366369</c:v>
                </c:pt>
                <c:pt idx="6">
                  <c:v>5.454545454545455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5A0-4778-AD1A-359D61054AA8}"/>
            </c:ext>
          </c:extLst>
        </c:ser>
        <c:ser>
          <c:idx val="6"/>
          <c:order val="5"/>
          <c:tx>
            <c:strRef>
              <c:f>MAY210714_7_no_aggr!$N$4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MAY210714_7_no_aggr!$AC$15:$AC$21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A0-4778-AD1A-359D61054AA8}"/>
            </c:ext>
          </c:extLst>
        </c:ser>
        <c:ser>
          <c:idx val="7"/>
          <c:order val="6"/>
          <c:tx>
            <c:strRef>
              <c:f>MAY210714_7_no_aggr!$O$4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MAY210714_7_no_aggr!$AC$15:$AC$21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MAY210714_7_no_aggr!$AK$15:$AK$21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0.27137042062415206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5A0-4778-AD1A-359D61054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MAY210714_8!$D$2</c:f>
              <c:strCache>
                <c:ptCount val="1"/>
                <c:pt idx="0">
                  <c:v>MAY210714_8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MAY210714_8!$B$7:$B$33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21.475039681652532</c:v>
                </c:pt>
                <c:pt idx="5">
                  <c:v>10.465896134671704</c:v>
                </c:pt>
                <c:pt idx="6">
                  <c:v>2.4088439784489579</c:v>
                </c:pt>
                <c:pt idx="7">
                  <c:v>4.0810623504951815</c:v>
                </c:pt>
                <c:pt idx="8">
                  <c:v>5.9187140908989342</c:v>
                </c:pt>
                <c:pt idx="9">
                  <c:v>5.0010060137264993</c:v>
                </c:pt>
                <c:pt idx="10">
                  <c:v>6.5346180501218427</c:v>
                </c:pt>
                <c:pt idx="11">
                  <c:v>6.6028034249178482</c:v>
                </c:pt>
                <c:pt idx="12">
                  <c:v>5.7700476179830549</c:v>
                </c:pt>
                <c:pt idx="13">
                  <c:v>5.4682435000335285</c:v>
                </c:pt>
                <c:pt idx="14">
                  <c:v>4.38733764056248</c:v>
                </c:pt>
                <c:pt idx="15">
                  <c:v>3.6138248641881447</c:v>
                </c:pt>
                <c:pt idx="16">
                  <c:v>2.5150343162460036</c:v>
                </c:pt>
                <c:pt idx="17">
                  <c:v>2.0265587623795573</c:v>
                </c:pt>
                <c:pt idx="18">
                  <c:v>1.3782388053028083</c:v>
                </c:pt>
                <c:pt idx="19">
                  <c:v>1.3201135677717917</c:v>
                </c:pt>
                <c:pt idx="20">
                  <c:v>1.0630211709999766</c:v>
                </c:pt>
                <c:pt idx="21">
                  <c:v>4.1380697949967562</c:v>
                </c:pt>
                <c:pt idx="22">
                  <c:v>3.503163354273326</c:v>
                </c:pt>
                <c:pt idx="23">
                  <c:v>1.7035165768706211</c:v>
                </c:pt>
                <c:pt idx="24">
                  <c:v>0.62484630345845515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8E-4CE8-B317-7C8131BB5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MAY210714_8!$D$2</c:f>
              <c:strCache>
                <c:ptCount val="1"/>
                <c:pt idx="0">
                  <c:v>MAY210714_8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MAY210714_8!$B$7:$B$33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21.475039681652532</c:v>
                </c:pt>
                <c:pt idx="5">
                  <c:v>31.940935816324235</c:v>
                </c:pt>
                <c:pt idx="6">
                  <c:v>34.349779794773191</c:v>
                </c:pt>
                <c:pt idx="7">
                  <c:v>38.430842145268372</c:v>
                </c:pt>
                <c:pt idx="8">
                  <c:v>44.349556236167302</c:v>
                </c:pt>
                <c:pt idx="9">
                  <c:v>49.350562249893798</c:v>
                </c:pt>
                <c:pt idx="10">
                  <c:v>55.885180300015641</c:v>
                </c:pt>
                <c:pt idx="11">
                  <c:v>62.487983724933486</c:v>
                </c:pt>
                <c:pt idx="12">
                  <c:v>68.258031342916539</c:v>
                </c:pt>
                <c:pt idx="13">
                  <c:v>73.726274842950062</c:v>
                </c:pt>
                <c:pt idx="14">
                  <c:v>78.11361248351254</c:v>
                </c:pt>
                <c:pt idx="15">
                  <c:v>81.727437347700686</c:v>
                </c:pt>
                <c:pt idx="16">
                  <c:v>84.242471663946688</c:v>
                </c:pt>
                <c:pt idx="17">
                  <c:v>86.269030426326239</c:v>
                </c:pt>
                <c:pt idx="18">
                  <c:v>87.647269231629053</c:v>
                </c:pt>
                <c:pt idx="19">
                  <c:v>88.967382799400852</c:v>
                </c:pt>
                <c:pt idx="20">
                  <c:v>90.030403970400826</c:v>
                </c:pt>
                <c:pt idx="21">
                  <c:v>94.168473765397579</c:v>
                </c:pt>
                <c:pt idx="22">
                  <c:v>97.671637119670905</c:v>
                </c:pt>
                <c:pt idx="23">
                  <c:v>99.375153696541531</c:v>
                </c:pt>
                <c:pt idx="24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58-4FC0-9D36-0BAD79C6D4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5.7096697598253261</c:v>
                </c:pt>
                <c:pt idx="8">
                  <c:v>9.4607489070519009</c:v>
                </c:pt>
                <c:pt idx="9">
                  <c:v>10.702392130561146</c:v>
                </c:pt>
                <c:pt idx="10">
                  <c:v>8.0466319082377513</c:v>
                </c:pt>
                <c:pt idx="11">
                  <c:v>4.6773962655601702</c:v>
                </c:pt>
                <c:pt idx="12">
                  <c:v>2.7989155693261041</c:v>
                </c:pt>
                <c:pt idx="13">
                  <c:v>1.5187581699346391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3E-4E9D-93BF-360D8ABAD7D0}"/>
            </c:ext>
          </c:extLst>
        </c:ser>
        <c:ser>
          <c:idx val="1"/>
          <c:order val="1"/>
          <c:tx>
            <c:strRef>
              <c:f>MAY210714_8!$I$4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10.577922448203772</c:v>
                </c:pt>
                <c:pt idx="9">
                  <c:v>8.221837692823609</c:v>
                </c:pt>
                <c:pt idx="10">
                  <c:v>39.664205769899219</c:v>
                </c:pt>
                <c:pt idx="11">
                  <c:v>43.996120331950252</c:v>
                </c:pt>
                <c:pt idx="12">
                  <c:v>41.164051123160348</c:v>
                </c:pt>
                <c:pt idx="13">
                  <c:v>44.28379084967316</c:v>
                </c:pt>
                <c:pt idx="14">
                  <c:v>38.29462474645036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3E-4E9D-93BF-360D8ABAD7D0}"/>
            </c:ext>
          </c:extLst>
        </c:ser>
        <c:ser>
          <c:idx val="2"/>
          <c:order val="2"/>
          <c:tx>
            <c:strRef>
              <c:f>MAY210714_8!$J$4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03E-4E9D-93BF-360D8ABAD7D0}"/>
            </c:ext>
          </c:extLst>
        </c:ser>
        <c:ser>
          <c:idx val="3"/>
          <c:order val="3"/>
          <c:tx>
            <c:strRef>
              <c:f>MAY210714_8!$K$4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1.9324082873978348</c:v>
                </c:pt>
                <c:pt idx="9">
                  <c:v>0</c:v>
                </c:pt>
                <c:pt idx="10">
                  <c:v>0</c:v>
                </c:pt>
                <c:pt idx="11">
                  <c:v>0.14297717842323665</c:v>
                </c:pt>
                <c:pt idx="12">
                  <c:v>0.33986831913245558</c:v>
                </c:pt>
                <c:pt idx="13">
                  <c:v>0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03E-4E9D-93BF-360D8ABAD7D0}"/>
            </c:ext>
          </c:extLst>
        </c:ser>
        <c:ser>
          <c:idx val="4"/>
          <c:order val="4"/>
          <c:tx>
            <c:strRef>
              <c:f>MAY210714_8!$L$4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0.9702168566957301</c:v>
                </c:pt>
                <c:pt idx="10">
                  <c:v>4.2671532846715348</c:v>
                </c:pt>
                <c:pt idx="11">
                  <c:v>1.8382780082987569</c:v>
                </c:pt>
                <c:pt idx="12">
                  <c:v>1.2595120061967469</c:v>
                </c:pt>
                <c:pt idx="13">
                  <c:v>1.0391503267973847</c:v>
                </c:pt>
                <c:pt idx="14">
                  <c:v>0.63691683569979829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03E-4E9D-93BF-360D8ABAD7D0}"/>
            </c:ext>
          </c:extLst>
        </c:ser>
        <c:ser>
          <c:idx val="6"/>
          <c:order val="5"/>
          <c:tx>
            <c:strRef>
              <c:f>MAY210714_8!$N$4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0.55148340248962713</c:v>
                </c:pt>
                <c:pt idx="12">
                  <c:v>0.93963594113090643</c:v>
                </c:pt>
                <c:pt idx="13">
                  <c:v>0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03E-4E9D-93BF-360D8ABAD7D0}"/>
            </c:ext>
          </c:extLst>
        </c:ser>
        <c:ser>
          <c:idx val="7"/>
          <c:order val="6"/>
          <c:tx>
            <c:strRef>
              <c:f>MAY210714_8!$O$4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03E-4E9D-93BF-360D8ABAD7D0}"/>
            </c:ext>
          </c:extLst>
        </c:ser>
        <c:ser>
          <c:idx val="5"/>
          <c:order val="7"/>
          <c:tx>
            <c:strRef>
              <c:f>MAY210714_8!$M$4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192.11999999999992</c:v>
                </c:pt>
                <c:pt idx="5">
                  <c:v>93.63</c:v>
                </c:pt>
                <c:pt idx="6">
                  <c:v>21.550000000000068</c:v>
                </c:pt>
                <c:pt idx="7">
                  <c:v>30.800330240174663</c:v>
                </c:pt>
                <c:pt idx="8">
                  <c:v>30.978920357346542</c:v>
                </c:pt>
                <c:pt idx="9">
                  <c:v>24.845553319919521</c:v>
                </c:pt>
                <c:pt idx="10">
                  <c:v>6.4820090371915224</c:v>
                </c:pt>
                <c:pt idx="11">
                  <c:v>7.8637448132780152</c:v>
                </c:pt>
                <c:pt idx="12">
                  <c:v>5.1180170410534487</c:v>
                </c:pt>
                <c:pt idx="13">
                  <c:v>2.0783006535947695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03E-4E9D-93BF-360D8ABAD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15.638646288209607</c:v>
                </c:pt>
                <c:pt idx="8" formatCode="0.00">
                  <c:v>17.867325603497438</c:v>
                </c:pt>
                <c:pt idx="9" formatCode="0.00">
                  <c:v>23.921305611446453</c:v>
                </c:pt>
                <c:pt idx="10" formatCode="0.00">
                  <c:v>13.764337851929092</c:v>
                </c:pt>
                <c:pt idx="11" formatCode="0.00">
                  <c:v>7.9183955739972323</c:v>
                </c:pt>
                <c:pt idx="12" formatCode="0.00">
                  <c:v>5.4221533694810216</c:v>
                </c:pt>
                <c:pt idx="13" formatCode="0.00">
                  <c:v>3.1045751633986929</c:v>
                </c:pt>
                <c:pt idx="14" formatCode="0.00">
                  <c:v>0.20283975659229209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7D-47B6-A948-1D910A7F9001}"/>
            </c:ext>
          </c:extLst>
        </c:ser>
        <c:ser>
          <c:idx val="1"/>
          <c:order val="1"/>
          <c:tx>
            <c:strRef>
              <c:f>MAY210714_8!$I$4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19.977190648165745</c:v>
                </c:pt>
                <c:pt idx="9" formatCode="0.00">
                  <c:v>18.376928236083163</c:v>
                </c:pt>
                <c:pt idx="10" formatCode="0.00">
                  <c:v>67.848453249913092</c:v>
                </c:pt>
                <c:pt idx="11" formatCode="0.00">
                  <c:v>74.481327800829874</c:v>
                </c:pt>
                <c:pt idx="12" formatCode="0.00">
                  <c:v>79.744384198295904</c:v>
                </c:pt>
                <c:pt idx="13" formatCode="0.00">
                  <c:v>90.522875816993462</c:v>
                </c:pt>
                <c:pt idx="14" formatCode="0.00">
                  <c:v>97.565922920892461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7D-47B6-A948-1D910A7F9001}"/>
            </c:ext>
          </c:extLst>
        </c:ser>
        <c:ser>
          <c:idx val="2"/>
          <c:order val="2"/>
          <c:tx>
            <c:strRef>
              <c:f>MAY210714_8!$J$4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47D-47B6-A948-1D910A7F9001}"/>
            </c:ext>
          </c:extLst>
        </c:ser>
        <c:ser>
          <c:idx val="3"/>
          <c:order val="3"/>
          <c:tx>
            <c:strRef>
              <c:f>MAY210714_8!$K$4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3.6494962934803268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0.2420470262793914</c:v>
                </c:pt>
                <c:pt idx="12" formatCode="0.00">
                  <c:v>0.65840433772269569</c:v>
                </c:pt>
                <c:pt idx="13" formatCode="0.00">
                  <c:v>0</c:v>
                </c:pt>
                <c:pt idx="14" formatCode="0.00">
                  <c:v>0.20283975659229209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47D-47B6-A948-1D910A7F9001}"/>
            </c:ext>
          </c:extLst>
        </c:ser>
        <c:ser>
          <c:idx val="4"/>
          <c:order val="4"/>
          <c:tx>
            <c:strRef>
              <c:f>MAY210714_8!$L$4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2.1685669572993516</c:v>
                </c:pt>
                <c:pt idx="10" formatCode="0.00">
                  <c:v>7.2992700729927007</c:v>
                </c:pt>
                <c:pt idx="11" formatCode="0.00">
                  <c:v>3.1120331950207465</c:v>
                </c:pt>
                <c:pt idx="12" formatCode="0.00">
                  <c:v>2.4399690162664598</c:v>
                </c:pt>
                <c:pt idx="13" formatCode="0.00">
                  <c:v>2.1241830065359482</c:v>
                </c:pt>
                <c:pt idx="14" formatCode="0.00">
                  <c:v>1.6227180527383367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47D-47B6-A948-1D910A7F9001}"/>
            </c:ext>
          </c:extLst>
        </c:ser>
        <c:ser>
          <c:idx val="6"/>
          <c:order val="5"/>
          <c:tx>
            <c:strRef>
              <c:f>MAY210714_8!$N$4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0.93360995850622397</c:v>
                </c:pt>
                <c:pt idx="12" formatCode="0.00">
                  <c:v>1.8202943454686287</c:v>
                </c:pt>
                <c:pt idx="13" formatCode="0.00">
                  <c:v>0</c:v>
                </c:pt>
                <c:pt idx="14" formatCode="0.00">
                  <c:v>0.20283975659229209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47D-47B6-A948-1D910A7F9001}"/>
            </c:ext>
          </c:extLst>
        </c:ser>
        <c:ser>
          <c:idx val="7"/>
          <c:order val="6"/>
          <c:tx>
            <c:strRef>
              <c:f>MAY210714_8!$O$4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47D-47B6-A948-1D910A7F9001}"/>
            </c:ext>
          </c:extLst>
        </c:ser>
        <c:ser>
          <c:idx val="5"/>
          <c:order val="7"/>
          <c:tx>
            <c:strRef>
              <c:f>MAY210714_8!$M$4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84.361353711790386</c:v>
                </c:pt>
                <c:pt idx="8" formatCode="0.00">
                  <c:v>58.505987454856495</c:v>
                </c:pt>
                <c:pt idx="9" formatCode="0.00">
                  <c:v>55.533199195171029</c:v>
                </c:pt>
                <c:pt idx="10" formatCode="0.00">
                  <c:v>11.087938825165104</c:v>
                </c:pt>
                <c:pt idx="11" formatCode="0.00">
                  <c:v>13.312586445366525</c:v>
                </c:pt>
                <c:pt idx="12" formatCode="0.00">
                  <c:v>9.9147947327652997</c:v>
                </c:pt>
                <c:pt idx="13" formatCode="0.00">
                  <c:v>4.2483660130718963</c:v>
                </c:pt>
                <c:pt idx="14" formatCode="0.00">
                  <c:v>0.20283975659229209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47D-47B6-A948-1D910A7F90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MAY210714_8!$B$7:$B$33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43.060009161704095</c:v>
                </c:pt>
                <c:pt idx="9" formatCode="0.00">
                  <c:v>53.795877325289084</c:v>
                </c:pt>
                <c:pt idx="10" formatCode="0.00">
                  <c:v>15.480844409695075</c:v>
                </c:pt>
                <c:pt idx="11" formatCode="0.00">
                  <c:v>9.1344236138811326</c:v>
                </c:pt>
                <c:pt idx="12" formatCode="0.00">
                  <c:v>6.0189165950128958</c:v>
                </c:pt>
                <c:pt idx="13" formatCode="0.00">
                  <c:v>3.2423208191126283</c:v>
                </c:pt>
                <c:pt idx="14" formatCode="0.00">
                  <c:v>0.20325203252032525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2A-4F23-8A0E-42A355B73DE9}"/>
            </c:ext>
          </c:extLst>
        </c:ser>
        <c:ser>
          <c:idx val="1"/>
          <c:order val="1"/>
          <c:tx>
            <c:strRef>
              <c:f>MAY210714_8!$I$4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MAY210714_8!$AE$7:$AE$33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48.144754924415935</c:v>
                </c:pt>
                <c:pt idx="9" formatCode="0.00">
                  <c:v>41.327300150829558</c:v>
                </c:pt>
                <c:pt idx="10" formatCode="0.00">
                  <c:v>76.309616888193901</c:v>
                </c:pt>
                <c:pt idx="11" formatCode="0.00">
                  <c:v>85.919425608296777</c:v>
                </c:pt>
                <c:pt idx="12" formatCode="0.00">
                  <c:v>88.521066208082544</c:v>
                </c:pt>
                <c:pt idx="13" formatCode="0.00">
                  <c:v>94.539249146757683</c:v>
                </c:pt>
                <c:pt idx="14" formatCode="0.00">
                  <c:v>97.76422764227641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2A-4F23-8A0E-42A355B73DE9}"/>
            </c:ext>
          </c:extLst>
        </c:ser>
        <c:ser>
          <c:idx val="2"/>
          <c:order val="2"/>
          <c:tx>
            <c:strRef>
              <c:f>MAY210714_8!$J$4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MAY210714_8!$AF$7:$AF$33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2A-4F23-8A0E-42A355B73DE9}"/>
            </c:ext>
          </c:extLst>
        </c:ser>
        <c:ser>
          <c:idx val="3"/>
          <c:order val="3"/>
          <c:tx>
            <c:strRef>
              <c:f>MAY210714_8!$K$4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MAY210714_8!$AG$7:$AG$33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8.7952359138799814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0.27921818907060231</c:v>
                </c:pt>
                <c:pt idx="12" formatCode="0.00">
                  <c:v>0.73086844368013748</c:v>
                </c:pt>
                <c:pt idx="13" formatCode="0.00">
                  <c:v>0</c:v>
                </c:pt>
                <c:pt idx="14" formatCode="0.00">
                  <c:v>0.20325203252032525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12A-4F23-8A0E-42A355B73DE9}"/>
            </c:ext>
          </c:extLst>
        </c:ser>
        <c:ser>
          <c:idx val="4"/>
          <c:order val="4"/>
          <c:tx>
            <c:strRef>
              <c:f>MAY210714_8!$L$4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MAY210714_8!$AH$7:$AH$33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4.8768225238813478</c:v>
                </c:pt>
                <c:pt idx="10" formatCode="0.00">
                  <c:v>8.2095387021110238</c:v>
                </c:pt>
                <c:pt idx="11" formatCode="0.00">
                  <c:v>3.5899481451934578</c:v>
                </c:pt>
                <c:pt idx="12" formatCode="0.00">
                  <c:v>2.7085124677558032</c:v>
                </c:pt>
                <c:pt idx="13" formatCode="0.00">
                  <c:v>2.2184300341296934</c:v>
                </c:pt>
                <c:pt idx="14" formatCode="0.00">
                  <c:v>1.626016260162602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12A-4F23-8A0E-42A355B73DE9}"/>
            </c:ext>
          </c:extLst>
        </c:ser>
        <c:ser>
          <c:idx val="6"/>
          <c:order val="5"/>
          <c:tx>
            <c:strRef>
              <c:f>MAY210714_8!$N$4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MAY210714_8!$AJ$7:$AJ$33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1.0769844435580376</c:v>
                </c:pt>
                <c:pt idx="12" formatCode="0.00">
                  <c:v>2.0206362854686151</c:v>
                </c:pt>
                <c:pt idx="13" formatCode="0.00">
                  <c:v>0</c:v>
                </c:pt>
                <c:pt idx="14" formatCode="0.00">
                  <c:v>0.20325203252032525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12A-4F23-8A0E-42A355B73DE9}"/>
            </c:ext>
          </c:extLst>
        </c:ser>
        <c:ser>
          <c:idx val="7"/>
          <c:order val="6"/>
          <c:tx>
            <c:strRef>
              <c:f>MAY210714_8!$O$4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MAY210714_8!$AK$7:$AK$33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12A-4F23-8A0E-42A355B73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MAY210714_8!$H$4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MAY210714_8!$AC$15:$AC$21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MAY210714_8!$AD$15:$AD$21</c:f>
              <c:numCache>
                <c:formatCode>0.00</c:formatCode>
                <c:ptCount val="7"/>
                <c:pt idx="0">
                  <c:v>43.060009161704095</c:v>
                </c:pt>
                <c:pt idx="1">
                  <c:v>53.795877325289084</c:v>
                </c:pt>
                <c:pt idx="2">
                  <c:v>15.480844409695075</c:v>
                </c:pt>
                <c:pt idx="3">
                  <c:v>9.1344236138811326</c:v>
                </c:pt>
                <c:pt idx="4">
                  <c:v>6.0189165950128958</c:v>
                </c:pt>
                <c:pt idx="5">
                  <c:v>3.2423208191126283</c:v>
                </c:pt>
                <c:pt idx="6">
                  <c:v>0.20325203252032525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96-487E-82C9-2C823340FED9}"/>
            </c:ext>
          </c:extLst>
        </c:ser>
        <c:ser>
          <c:idx val="1"/>
          <c:order val="1"/>
          <c:tx>
            <c:strRef>
              <c:f>MAY210714_8!$I$4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MAY210714_8!$AC$15:$AC$21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MAY210714_8!$AE$15:$AE$21</c:f>
              <c:numCache>
                <c:formatCode>0.00</c:formatCode>
                <c:ptCount val="7"/>
                <c:pt idx="0">
                  <c:v>48.144754924415935</c:v>
                </c:pt>
                <c:pt idx="1">
                  <c:v>41.327300150829558</c:v>
                </c:pt>
                <c:pt idx="2">
                  <c:v>76.309616888193901</c:v>
                </c:pt>
                <c:pt idx="3">
                  <c:v>85.919425608296777</c:v>
                </c:pt>
                <c:pt idx="4">
                  <c:v>88.521066208082544</c:v>
                </c:pt>
                <c:pt idx="5">
                  <c:v>94.539249146757683</c:v>
                </c:pt>
                <c:pt idx="6">
                  <c:v>97.76422764227641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96-487E-82C9-2C823340FED9}"/>
            </c:ext>
          </c:extLst>
        </c:ser>
        <c:ser>
          <c:idx val="2"/>
          <c:order val="2"/>
          <c:tx>
            <c:strRef>
              <c:f>MAY210714_8!$J$4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MAY210714_8!$AC$15:$AC$21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096-487E-82C9-2C823340FED9}"/>
            </c:ext>
          </c:extLst>
        </c:ser>
        <c:ser>
          <c:idx val="3"/>
          <c:order val="3"/>
          <c:tx>
            <c:strRef>
              <c:f>MAY210714_8!$K$4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MAY210714_8!$AC$15:$AC$21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MAY210714_8!$AG$15:$AG$21</c:f>
              <c:numCache>
                <c:formatCode>0.00</c:formatCode>
                <c:ptCount val="7"/>
                <c:pt idx="0">
                  <c:v>8.7952359138799814</c:v>
                </c:pt>
                <c:pt idx="1">
                  <c:v>0</c:v>
                </c:pt>
                <c:pt idx="2">
                  <c:v>0</c:v>
                </c:pt>
                <c:pt idx="3">
                  <c:v>0.27921818907060231</c:v>
                </c:pt>
                <c:pt idx="4">
                  <c:v>0.73086844368013748</c:v>
                </c:pt>
                <c:pt idx="5">
                  <c:v>0</c:v>
                </c:pt>
                <c:pt idx="6">
                  <c:v>0.20325203252032525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096-487E-82C9-2C823340FED9}"/>
            </c:ext>
          </c:extLst>
        </c:ser>
        <c:ser>
          <c:idx val="4"/>
          <c:order val="4"/>
          <c:tx>
            <c:strRef>
              <c:f>MAY210714_8!$L$4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MAY210714_8!$AC$15:$AC$21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MAY210714_8!$AH$15:$AH$21</c:f>
              <c:numCache>
                <c:formatCode>0.00</c:formatCode>
                <c:ptCount val="7"/>
                <c:pt idx="0">
                  <c:v>0</c:v>
                </c:pt>
                <c:pt idx="1">
                  <c:v>4.8768225238813478</c:v>
                </c:pt>
                <c:pt idx="2">
                  <c:v>8.2095387021110238</c:v>
                </c:pt>
                <c:pt idx="3">
                  <c:v>3.5899481451934578</c:v>
                </c:pt>
                <c:pt idx="4">
                  <c:v>2.7085124677558032</c:v>
                </c:pt>
                <c:pt idx="5">
                  <c:v>2.2184300341296934</c:v>
                </c:pt>
                <c:pt idx="6">
                  <c:v>1.626016260162602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096-487E-82C9-2C823340FED9}"/>
            </c:ext>
          </c:extLst>
        </c:ser>
        <c:ser>
          <c:idx val="6"/>
          <c:order val="5"/>
          <c:tx>
            <c:strRef>
              <c:f>MAY210714_8!$N$4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MAY210714_8!$AC$15:$AC$21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1.0769844435580376</c:v>
                </c:pt>
                <c:pt idx="4">
                  <c:v>2.0206362854686151</c:v>
                </c:pt>
                <c:pt idx="5">
                  <c:v>0</c:v>
                </c:pt>
                <c:pt idx="6">
                  <c:v>0.20325203252032525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096-487E-82C9-2C823340FED9}"/>
            </c:ext>
          </c:extLst>
        </c:ser>
        <c:ser>
          <c:idx val="7"/>
          <c:order val="6"/>
          <c:tx>
            <c:strRef>
              <c:f>MAY210714_8!$O$4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MAY210714_8!$AC$15:$AC$21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096-487E-82C9-2C823340FE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MAY210714_8_aggr!$D$2</c:f>
              <c:strCache>
                <c:ptCount val="1"/>
                <c:pt idx="0">
                  <c:v>MAY210714_8_aggr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MAY210714_8_aggr!$B$7:$B$33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0.63822290579523455</c:v>
                </c:pt>
                <c:pt idx="8">
                  <c:v>2.4559119673887801</c:v>
                </c:pt>
                <c:pt idx="9">
                  <c:v>2.2237873823612806</c:v>
                </c:pt>
                <c:pt idx="10">
                  <c:v>5.8100635982661366</c:v>
                </c:pt>
                <c:pt idx="11">
                  <c:v>5.7237995111580373</c:v>
                </c:pt>
                <c:pt idx="12">
                  <c:v>5.1979592406772213</c:v>
                </c:pt>
                <c:pt idx="13">
                  <c:v>5.2359325016660918</c:v>
                </c:pt>
                <c:pt idx="14">
                  <c:v>4.3784383755714806</c:v>
                </c:pt>
                <c:pt idx="15">
                  <c:v>3.6138248641881447</c:v>
                </c:pt>
                <c:pt idx="16">
                  <c:v>2.5150343162460036</c:v>
                </c:pt>
                <c:pt idx="17">
                  <c:v>2.0265587623795573</c:v>
                </c:pt>
                <c:pt idx="18">
                  <c:v>1.3782388053028083</c:v>
                </c:pt>
                <c:pt idx="19">
                  <c:v>1.3201135677717917</c:v>
                </c:pt>
                <c:pt idx="20">
                  <c:v>1.0630211709999766</c:v>
                </c:pt>
                <c:pt idx="21">
                  <c:v>4.1380697949967562</c:v>
                </c:pt>
                <c:pt idx="22">
                  <c:v>3.503163354273326</c:v>
                </c:pt>
                <c:pt idx="23">
                  <c:v>1.7035165768706211</c:v>
                </c:pt>
                <c:pt idx="24">
                  <c:v>0.62484630345845515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F9-4419-8F8A-4FBD07F31C2D}"/>
            </c:ext>
          </c:extLst>
        </c:ser>
        <c:ser>
          <c:idx val="1"/>
          <c:order val="1"/>
          <c:tx>
            <c:v>Aggr</c:v>
          </c:tx>
          <c:spPr>
            <a:solidFill>
              <a:schemeClr val="bg1">
                <a:lumMod val="6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MAY210714_8_aggr!$R$7:$R$33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21.475039681652536</c:v>
                </c:pt>
                <c:pt idx="5">
                  <c:v>10.465896134671704</c:v>
                </c:pt>
                <c:pt idx="6">
                  <c:v>2.4088439784489579</c:v>
                </c:pt>
                <c:pt idx="7">
                  <c:v>3.4428394446999464</c:v>
                </c:pt>
                <c:pt idx="8">
                  <c:v>3.462802123510154</c:v>
                </c:pt>
                <c:pt idx="9">
                  <c:v>2.7772186313652192</c:v>
                </c:pt>
                <c:pt idx="10">
                  <c:v>0.72455445185570666</c:v>
                </c:pt>
                <c:pt idx="11">
                  <c:v>0.87900391375981035</c:v>
                </c:pt>
                <c:pt idx="12">
                  <c:v>0.57208837730583362</c:v>
                </c:pt>
                <c:pt idx="13">
                  <c:v>0.23231099836743752</c:v>
                </c:pt>
                <c:pt idx="14">
                  <c:v>8.8992649909989483E-3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9F9-4419-8F8A-4FBD07F31C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MAY210714_8_aggr!$D$2</c:f>
              <c:strCache>
                <c:ptCount val="1"/>
                <c:pt idx="0">
                  <c:v>MAY210714_8_aggr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MAY210714_8_aggr!$B$7:$B$33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MAY210714_8_aggr!$E$7:$E$33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0.63822290579523455</c:v>
                </c:pt>
                <c:pt idx="8">
                  <c:v>3.0941348731840148</c:v>
                </c:pt>
                <c:pt idx="9">
                  <c:v>5.3179222555452954</c:v>
                </c:pt>
                <c:pt idx="10">
                  <c:v>11.127985853811431</c:v>
                </c:pt>
                <c:pt idx="11">
                  <c:v>16.851785364969469</c:v>
                </c:pt>
                <c:pt idx="12">
                  <c:v>22.049744605646691</c:v>
                </c:pt>
                <c:pt idx="13">
                  <c:v>27.285677107312782</c:v>
                </c:pt>
                <c:pt idx="14">
                  <c:v>31.664115482884263</c:v>
                </c:pt>
                <c:pt idx="15">
                  <c:v>35.277940347072409</c:v>
                </c:pt>
                <c:pt idx="16">
                  <c:v>37.792974663318411</c:v>
                </c:pt>
                <c:pt idx="17">
                  <c:v>39.819533425697969</c:v>
                </c:pt>
                <c:pt idx="18">
                  <c:v>41.197772231000776</c:v>
                </c:pt>
                <c:pt idx="19">
                  <c:v>42.517885798772568</c:v>
                </c:pt>
                <c:pt idx="20">
                  <c:v>43.580906969772542</c:v>
                </c:pt>
                <c:pt idx="21">
                  <c:v>47.718976764769295</c:v>
                </c:pt>
                <c:pt idx="22">
                  <c:v>51.222140119042621</c:v>
                </c:pt>
                <c:pt idx="23">
                  <c:v>52.92565669591324</c:v>
                </c:pt>
                <c:pt idx="24">
                  <c:v>53.550502999371695</c:v>
                </c:pt>
                <c:pt idx="26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AC-454E-8555-4ED850CB5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5.7096697598253261</c:v>
                </c:pt>
                <c:pt idx="8">
                  <c:v>9.4607489070519009</c:v>
                </c:pt>
                <c:pt idx="9">
                  <c:v>10.702392130561146</c:v>
                </c:pt>
                <c:pt idx="10">
                  <c:v>8.0466319082377513</c:v>
                </c:pt>
                <c:pt idx="11">
                  <c:v>4.6773962655601702</c:v>
                </c:pt>
                <c:pt idx="12">
                  <c:v>2.7989155693261041</c:v>
                </c:pt>
                <c:pt idx="13">
                  <c:v>1.5187581699346391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53-4997-AED1-4AE2B89E1425}"/>
            </c:ext>
          </c:extLst>
        </c:ser>
        <c:ser>
          <c:idx val="1"/>
          <c:order val="1"/>
          <c:tx>
            <c:strRef>
              <c:f>MAY210714_8_aggr!$I$4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10.577922448203772</c:v>
                </c:pt>
                <c:pt idx="9">
                  <c:v>8.221837692823609</c:v>
                </c:pt>
                <c:pt idx="10">
                  <c:v>39.664205769899219</c:v>
                </c:pt>
                <c:pt idx="11">
                  <c:v>43.996120331950252</c:v>
                </c:pt>
                <c:pt idx="12">
                  <c:v>41.164051123160348</c:v>
                </c:pt>
                <c:pt idx="13">
                  <c:v>44.28379084967316</c:v>
                </c:pt>
                <c:pt idx="14">
                  <c:v>38.29462474645036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53-4997-AED1-4AE2B89E1425}"/>
            </c:ext>
          </c:extLst>
        </c:ser>
        <c:ser>
          <c:idx val="2"/>
          <c:order val="2"/>
          <c:tx>
            <c:strRef>
              <c:f>MAY210714_8_aggr!$J$4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53-4997-AED1-4AE2B89E1425}"/>
            </c:ext>
          </c:extLst>
        </c:ser>
        <c:ser>
          <c:idx val="3"/>
          <c:order val="3"/>
          <c:tx>
            <c:strRef>
              <c:f>MAY210714_8_aggr!$K$4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1.9324082873978348</c:v>
                </c:pt>
                <c:pt idx="9">
                  <c:v>0</c:v>
                </c:pt>
                <c:pt idx="10">
                  <c:v>0</c:v>
                </c:pt>
                <c:pt idx="11">
                  <c:v>0.14297717842323665</c:v>
                </c:pt>
                <c:pt idx="12">
                  <c:v>0.33986831913245558</c:v>
                </c:pt>
                <c:pt idx="13">
                  <c:v>0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D53-4997-AED1-4AE2B89E1425}"/>
            </c:ext>
          </c:extLst>
        </c:ser>
        <c:ser>
          <c:idx val="4"/>
          <c:order val="4"/>
          <c:tx>
            <c:strRef>
              <c:f>MAY210714_8_aggr!$L$4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0.9702168566957301</c:v>
                </c:pt>
                <c:pt idx="10">
                  <c:v>4.2671532846715348</c:v>
                </c:pt>
                <c:pt idx="11">
                  <c:v>1.8382780082987569</c:v>
                </c:pt>
                <c:pt idx="12">
                  <c:v>1.2595120061967469</c:v>
                </c:pt>
                <c:pt idx="13">
                  <c:v>1.0391503267973847</c:v>
                </c:pt>
                <c:pt idx="14">
                  <c:v>0.63691683569979829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D53-4997-AED1-4AE2B89E1425}"/>
            </c:ext>
          </c:extLst>
        </c:ser>
        <c:ser>
          <c:idx val="6"/>
          <c:order val="5"/>
          <c:tx>
            <c:strRef>
              <c:f>MAY210714_8_aggr!$N$4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0.55148340248962713</c:v>
                </c:pt>
                <c:pt idx="12">
                  <c:v>0.93963594113090643</c:v>
                </c:pt>
                <c:pt idx="13">
                  <c:v>0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D53-4997-AED1-4AE2B89E1425}"/>
            </c:ext>
          </c:extLst>
        </c:ser>
        <c:ser>
          <c:idx val="7"/>
          <c:order val="6"/>
          <c:tx>
            <c:strRef>
              <c:f>MAY210714_8_aggr!$O$4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D53-4997-AED1-4AE2B89E1425}"/>
            </c:ext>
          </c:extLst>
        </c:ser>
        <c:ser>
          <c:idx val="5"/>
          <c:order val="7"/>
          <c:tx>
            <c:strRef>
              <c:f>MAY210714_8_aggr!$M$4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192.11999999999992</c:v>
                </c:pt>
                <c:pt idx="5">
                  <c:v>93.63</c:v>
                </c:pt>
                <c:pt idx="6">
                  <c:v>21.550000000000068</c:v>
                </c:pt>
                <c:pt idx="7">
                  <c:v>30.800330240174663</c:v>
                </c:pt>
                <c:pt idx="8">
                  <c:v>30.978920357346542</c:v>
                </c:pt>
                <c:pt idx="9">
                  <c:v>24.845553319919521</c:v>
                </c:pt>
                <c:pt idx="10">
                  <c:v>6.4820090371915224</c:v>
                </c:pt>
                <c:pt idx="11">
                  <c:v>7.8637448132780152</c:v>
                </c:pt>
                <c:pt idx="12">
                  <c:v>5.1180170410534487</c:v>
                </c:pt>
                <c:pt idx="13">
                  <c:v>2.0783006535947695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D53-4997-AED1-4AE2B89E1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15.638646288209607</c:v>
                </c:pt>
                <c:pt idx="8" formatCode="0.00">
                  <c:v>17.867325603497438</c:v>
                </c:pt>
                <c:pt idx="9" formatCode="0.00">
                  <c:v>23.921305611446453</c:v>
                </c:pt>
                <c:pt idx="10" formatCode="0.00">
                  <c:v>13.764337851929092</c:v>
                </c:pt>
                <c:pt idx="11" formatCode="0.00">
                  <c:v>7.9183955739972323</c:v>
                </c:pt>
                <c:pt idx="12" formatCode="0.00">
                  <c:v>5.4221533694810216</c:v>
                </c:pt>
                <c:pt idx="13" formatCode="0.00">
                  <c:v>3.1045751633986929</c:v>
                </c:pt>
                <c:pt idx="14" formatCode="0.00">
                  <c:v>0.20283975659229209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24-41E9-893F-C8E2A23E6B8C}"/>
            </c:ext>
          </c:extLst>
        </c:ser>
        <c:ser>
          <c:idx val="1"/>
          <c:order val="1"/>
          <c:tx>
            <c:strRef>
              <c:f>MAY210714_8_aggr!$I$4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19.977190648165745</c:v>
                </c:pt>
                <c:pt idx="9" formatCode="0.00">
                  <c:v>18.376928236083163</c:v>
                </c:pt>
                <c:pt idx="10" formatCode="0.00">
                  <c:v>67.848453249913092</c:v>
                </c:pt>
                <c:pt idx="11" formatCode="0.00">
                  <c:v>74.481327800829874</c:v>
                </c:pt>
                <c:pt idx="12" formatCode="0.00">
                  <c:v>79.744384198295904</c:v>
                </c:pt>
                <c:pt idx="13" formatCode="0.00">
                  <c:v>90.522875816993462</c:v>
                </c:pt>
                <c:pt idx="14" formatCode="0.00">
                  <c:v>97.565922920892461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24-41E9-893F-C8E2A23E6B8C}"/>
            </c:ext>
          </c:extLst>
        </c:ser>
        <c:ser>
          <c:idx val="2"/>
          <c:order val="2"/>
          <c:tx>
            <c:strRef>
              <c:f>MAY210714_8_aggr!$J$4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24-41E9-893F-C8E2A23E6B8C}"/>
            </c:ext>
          </c:extLst>
        </c:ser>
        <c:ser>
          <c:idx val="3"/>
          <c:order val="3"/>
          <c:tx>
            <c:strRef>
              <c:f>MAY210714_8_aggr!$K$4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3.6494962934803268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0.2420470262793914</c:v>
                </c:pt>
                <c:pt idx="12" formatCode="0.00">
                  <c:v>0.65840433772269569</c:v>
                </c:pt>
                <c:pt idx="13" formatCode="0.00">
                  <c:v>0</c:v>
                </c:pt>
                <c:pt idx="14" formatCode="0.00">
                  <c:v>0.20283975659229209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24-41E9-893F-C8E2A23E6B8C}"/>
            </c:ext>
          </c:extLst>
        </c:ser>
        <c:ser>
          <c:idx val="4"/>
          <c:order val="4"/>
          <c:tx>
            <c:strRef>
              <c:f>MAY210714_8_aggr!$L$4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2.1685669572993516</c:v>
                </c:pt>
                <c:pt idx="10" formatCode="0.00">
                  <c:v>7.2992700729927007</c:v>
                </c:pt>
                <c:pt idx="11" formatCode="0.00">
                  <c:v>3.1120331950207465</c:v>
                </c:pt>
                <c:pt idx="12" formatCode="0.00">
                  <c:v>2.4399690162664598</c:v>
                </c:pt>
                <c:pt idx="13" formatCode="0.00">
                  <c:v>2.1241830065359482</c:v>
                </c:pt>
                <c:pt idx="14" formatCode="0.00">
                  <c:v>1.6227180527383367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24-41E9-893F-C8E2A23E6B8C}"/>
            </c:ext>
          </c:extLst>
        </c:ser>
        <c:ser>
          <c:idx val="6"/>
          <c:order val="5"/>
          <c:tx>
            <c:strRef>
              <c:f>MAY210714_8_aggr!$N$4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MAY210714_8_aggr!$AA$7:$AA$33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0.93360995850622397</c:v>
                </c:pt>
                <c:pt idx="12" formatCode="0.00">
                  <c:v>1.8202943454686287</c:v>
                </c:pt>
                <c:pt idx="13" formatCode="0.00">
                  <c:v>0</c:v>
                </c:pt>
                <c:pt idx="14" formatCode="0.00">
                  <c:v>0.20283975659229209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24-41E9-893F-C8E2A23E6B8C}"/>
            </c:ext>
          </c:extLst>
        </c:ser>
        <c:ser>
          <c:idx val="7"/>
          <c:order val="6"/>
          <c:tx>
            <c:strRef>
              <c:f>MAY210714_8_aggr!$O$4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MAY210714_8_aggr!$AB$7:$AB$33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24-41E9-893F-C8E2A23E6B8C}"/>
            </c:ext>
          </c:extLst>
        </c:ser>
        <c:ser>
          <c:idx val="5"/>
          <c:order val="7"/>
          <c:tx>
            <c:strRef>
              <c:f>MAY210714_8_aggr!$M$4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84.361353711790386</c:v>
                </c:pt>
                <c:pt idx="8" formatCode="0.00">
                  <c:v>58.505987454856495</c:v>
                </c:pt>
                <c:pt idx="9" formatCode="0.00">
                  <c:v>55.533199195171029</c:v>
                </c:pt>
                <c:pt idx="10" formatCode="0.00">
                  <c:v>11.087938825165104</c:v>
                </c:pt>
                <c:pt idx="11" formatCode="0.00">
                  <c:v>13.312586445366525</c:v>
                </c:pt>
                <c:pt idx="12" formatCode="0.00">
                  <c:v>9.9147947327652997</c:v>
                </c:pt>
                <c:pt idx="13" formatCode="0.00">
                  <c:v>4.2483660130718963</c:v>
                </c:pt>
                <c:pt idx="14" formatCode="0.00">
                  <c:v>0.20283975659229209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24-41E9-893F-C8E2A23E6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MAY210714_8_aggr!$B$7:$B$33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43.060009161704095</c:v>
                </c:pt>
                <c:pt idx="9" formatCode="0.00">
                  <c:v>53.795877325289084</c:v>
                </c:pt>
                <c:pt idx="10" formatCode="0.00">
                  <c:v>15.480844409695075</c:v>
                </c:pt>
                <c:pt idx="11" formatCode="0.00">
                  <c:v>9.1344236138811326</c:v>
                </c:pt>
                <c:pt idx="12" formatCode="0.00">
                  <c:v>6.0189165950128958</c:v>
                </c:pt>
                <c:pt idx="13" formatCode="0.00">
                  <c:v>3.2423208191126283</c:v>
                </c:pt>
                <c:pt idx="14" formatCode="0.00">
                  <c:v>0.20325203252032525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AB-448E-AA0C-895127084033}"/>
            </c:ext>
          </c:extLst>
        </c:ser>
        <c:ser>
          <c:idx val="1"/>
          <c:order val="1"/>
          <c:tx>
            <c:strRef>
              <c:f>MAY210714_8_aggr!$I$4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MAY210714_8_aggr!$AG$7:$AG$33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48.144754924415935</c:v>
                </c:pt>
                <c:pt idx="9" formatCode="0.00">
                  <c:v>41.327300150829558</c:v>
                </c:pt>
                <c:pt idx="10" formatCode="0.00">
                  <c:v>76.309616888193901</c:v>
                </c:pt>
                <c:pt idx="11" formatCode="0.00">
                  <c:v>85.919425608296777</c:v>
                </c:pt>
                <c:pt idx="12" formatCode="0.00">
                  <c:v>88.521066208082544</c:v>
                </c:pt>
                <c:pt idx="13" formatCode="0.00">
                  <c:v>94.539249146757683</c:v>
                </c:pt>
                <c:pt idx="14" formatCode="0.00">
                  <c:v>97.76422764227641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AB-448E-AA0C-895127084033}"/>
            </c:ext>
          </c:extLst>
        </c:ser>
        <c:ser>
          <c:idx val="2"/>
          <c:order val="2"/>
          <c:tx>
            <c:strRef>
              <c:f>MAY210714_8_aggr!$J$4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MAY210714_8_aggr!$AH$7:$AH$33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AB-448E-AA0C-895127084033}"/>
            </c:ext>
          </c:extLst>
        </c:ser>
        <c:ser>
          <c:idx val="3"/>
          <c:order val="3"/>
          <c:tx>
            <c:strRef>
              <c:f>MAY210714_8_aggr!$K$4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MAY210714_8_aggr!$AI$7:$AI$33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8.7952359138799814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0.27921818907060231</c:v>
                </c:pt>
                <c:pt idx="12" formatCode="0.00">
                  <c:v>0.73086844368013748</c:v>
                </c:pt>
                <c:pt idx="13" formatCode="0.00">
                  <c:v>0</c:v>
                </c:pt>
                <c:pt idx="14" formatCode="0.00">
                  <c:v>0.20325203252032525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AB-448E-AA0C-895127084033}"/>
            </c:ext>
          </c:extLst>
        </c:ser>
        <c:ser>
          <c:idx val="4"/>
          <c:order val="4"/>
          <c:tx>
            <c:strRef>
              <c:f>MAY210714_8_aggr!$L$4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MAY210714_8_aggr!$AJ$7:$AJ$33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4.8768225238813478</c:v>
                </c:pt>
                <c:pt idx="10" formatCode="0.00">
                  <c:v>8.2095387021110238</c:v>
                </c:pt>
                <c:pt idx="11" formatCode="0.00">
                  <c:v>3.5899481451934578</c:v>
                </c:pt>
                <c:pt idx="12" formatCode="0.00">
                  <c:v>2.7085124677558032</c:v>
                </c:pt>
                <c:pt idx="13" formatCode="0.00">
                  <c:v>2.2184300341296934</c:v>
                </c:pt>
                <c:pt idx="14" formatCode="0.00">
                  <c:v>1.626016260162602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7AB-448E-AA0C-895127084033}"/>
            </c:ext>
          </c:extLst>
        </c:ser>
        <c:ser>
          <c:idx val="6"/>
          <c:order val="5"/>
          <c:tx>
            <c:strRef>
              <c:f>MAY210714_8_aggr!$N$4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MAY210714_8_aggr!$AL$7:$AL$33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1.0769844435580376</c:v>
                </c:pt>
                <c:pt idx="12" formatCode="0.00">
                  <c:v>2.0206362854686151</c:v>
                </c:pt>
                <c:pt idx="13" formatCode="0.00">
                  <c:v>0</c:v>
                </c:pt>
                <c:pt idx="14" formatCode="0.00">
                  <c:v>0.20325203252032525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7AB-448E-AA0C-895127084033}"/>
            </c:ext>
          </c:extLst>
        </c:ser>
        <c:ser>
          <c:idx val="7"/>
          <c:order val="6"/>
          <c:tx>
            <c:strRef>
              <c:f>MAY210714_8_aggr!$O$4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MAY210714_8_aggr!$AM$7:$AM$33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7AB-448E-AA0C-8951270840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MAY210714_8_aggr!$H$4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MAY210714_8_aggr!$AE$15:$AE$21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MAY210714_8_aggr!$AF$15:$AF$21</c:f>
              <c:numCache>
                <c:formatCode>0.00</c:formatCode>
                <c:ptCount val="7"/>
                <c:pt idx="0">
                  <c:v>43.060009161704095</c:v>
                </c:pt>
                <c:pt idx="1">
                  <c:v>53.795877325289084</c:v>
                </c:pt>
                <c:pt idx="2">
                  <c:v>15.480844409695075</c:v>
                </c:pt>
                <c:pt idx="3">
                  <c:v>9.1344236138811326</c:v>
                </c:pt>
                <c:pt idx="4">
                  <c:v>6.0189165950128958</c:v>
                </c:pt>
                <c:pt idx="5">
                  <c:v>3.2423208191126283</c:v>
                </c:pt>
                <c:pt idx="6">
                  <c:v>0.20325203252032525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2C-41B7-8EAC-7272E14EE9EB}"/>
            </c:ext>
          </c:extLst>
        </c:ser>
        <c:ser>
          <c:idx val="1"/>
          <c:order val="1"/>
          <c:tx>
            <c:strRef>
              <c:f>MAY210714_8_aggr!$I$4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MAY210714_8_aggr!$AE$15:$AE$21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MAY210714_8_aggr!$AG$15:$AG$21</c:f>
              <c:numCache>
                <c:formatCode>0.00</c:formatCode>
                <c:ptCount val="7"/>
                <c:pt idx="0">
                  <c:v>48.144754924415935</c:v>
                </c:pt>
                <c:pt idx="1">
                  <c:v>41.327300150829558</c:v>
                </c:pt>
                <c:pt idx="2">
                  <c:v>76.309616888193901</c:v>
                </c:pt>
                <c:pt idx="3">
                  <c:v>85.919425608296777</c:v>
                </c:pt>
                <c:pt idx="4">
                  <c:v>88.521066208082544</c:v>
                </c:pt>
                <c:pt idx="5">
                  <c:v>94.539249146757683</c:v>
                </c:pt>
                <c:pt idx="6">
                  <c:v>97.76422764227641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2C-41B7-8EAC-7272E14EE9EB}"/>
            </c:ext>
          </c:extLst>
        </c:ser>
        <c:ser>
          <c:idx val="2"/>
          <c:order val="2"/>
          <c:tx>
            <c:strRef>
              <c:f>MAY210714_8_aggr!$J$4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MAY210714_8_aggr!$AE$15:$AE$21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2C-41B7-8EAC-7272E14EE9EB}"/>
            </c:ext>
          </c:extLst>
        </c:ser>
        <c:ser>
          <c:idx val="3"/>
          <c:order val="3"/>
          <c:tx>
            <c:strRef>
              <c:f>MAY210714_8_aggr!$K$4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MAY210714_8_aggr!$AE$15:$AE$21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MAY210714_8_aggr!$AI$15:$AI$21</c:f>
              <c:numCache>
                <c:formatCode>0.00</c:formatCode>
                <c:ptCount val="7"/>
                <c:pt idx="0">
                  <c:v>8.7952359138799814</c:v>
                </c:pt>
                <c:pt idx="1">
                  <c:v>0</c:v>
                </c:pt>
                <c:pt idx="2">
                  <c:v>0</c:v>
                </c:pt>
                <c:pt idx="3">
                  <c:v>0.27921818907060231</c:v>
                </c:pt>
                <c:pt idx="4">
                  <c:v>0.73086844368013748</c:v>
                </c:pt>
                <c:pt idx="5">
                  <c:v>0</c:v>
                </c:pt>
                <c:pt idx="6">
                  <c:v>0.20325203252032525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B2C-41B7-8EAC-7272E14EE9EB}"/>
            </c:ext>
          </c:extLst>
        </c:ser>
        <c:ser>
          <c:idx val="4"/>
          <c:order val="4"/>
          <c:tx>
            <c:strRef>
              <c:f>MAY210714_8_aggr!$L$4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MAY210714_8_aggr!$AE$15:$AE$21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4.8768225238813478</c:v>
                </c:pt>
                <c:pt idx="2">
                  <c:v>8.2095387021110238</c:v>
                </c:pt>
                <c:pt idx="3">
                  <c:v>3.5899481451934578</c:v>
                </c:pt>
                <c:pt idx="4">
                  <c:v>2.7085124677558032</c:v>
                </c:pt>
                <c:pt idx="5">
                  <c:v>2.2184300341296934</c:v>
                </c:pt>
                <c:pt idx="6">
                  <c:v>1.626016260162602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2C-41B7-8EAC-7272E14EE9EB}"/>
            </c:ext>
          </c:extLst>
        </c:ser>
        <c:ser>
          <c:idx val="6"/>
          <c:order val="5"/>
          <c:tx>
            <c:strRef>
              <c:f>MAY210714_8_aggr!$N$4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MAY210714_8_aggr!$AE$15:$AE$21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MAY210714_8_aggr!$AL$15:$AL$21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1.0769844435580376</c:v>
                </c:pt>
                <c:pt idx="4">
                  <c:v>2.0206362854686151</c:v>
                </c:pt>
                <c:pt idx="5">
                  <c:v>0</c:v>
                </c:pt>
                <c:pt idx="6">
                  <c:v>0.20325203252032525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B2C-41B7-8EAC-7272E14EE9EB}"/>
            </c:ext>
          </c:extLst>
        </c:ser>
        <c:ser>
          <c:idx val="7"/>
          <c:order val="6"/>
          <c:tx>
            <c:strRef>
              <c:f>MAY210714_8_aggr!$O$4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MAY210714_8_aggr!$AE$15:$AE$21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MAY210714_8_aggr!$AM$15:$AM$21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B2C-41B7-8EAC-7272E14EE9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MAY210714_8_no_aggr!$D$2</c:f>
              <c:strCache>
                <c:ptCount val="1"/>
                <c:pt idx="0">
                  <c:v>MAY210714_8_no_aggr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MAY210714_8_no_aggr!$B$7:$B$33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1.1918149598010737</c:v>
                </c:pt>
                <c:pt idx="8">
                  <c:v>4.5861604090209847</c:v>
                </c:pt>
                <c:pt idx="9">
                  <c:v>4.1526918661947434</c:v>
                </c:pt>
                <c:pt idx="10">
                  <c:v>10.849690054889503</c:v>
                </c:pt>
                <c:pt idx="11">
                  <c:v>10.688600835785229</c:v>
                </c:pt>
                <c:pt idx="12">
                  <c:v>9.7066487699251081</c:v>
                </c:pt>
                <c:pt idx="13">
                  <c:v>9.7775598890780238</c:v>
                </c:pt>
                <c:pt idx="14">
                  <c:v>8.1762787095068976</c:v>
                </c:pt>
                <c:pt idx="15">
                  <c:v>6.7484424268256555</c:v>
                </c:pt>
                <c:pt idx="16">
                  <c:v>4.6965652521984946</c:v>
                </c:pt>
                <c:pt idx="17">
                  <c:v>3.7843879121048305</c:v>
                </c:pt>
                <c:pt idx="18">
                  <c:v>2.5737177582047717</c:v>
                </c:pt>
                <c:pt idx="19">
                  <c:v>2.4651749168206325</c:v>
                </c:pt>
                <c:pt idx="20">
                  <c:v>1.9850815799292285</c:v>
                </c:pt>
                <c:pt idx="21">
                  <c:v>7.7274153616172532</c:v>
                </c:pt>
                <c:pt idx="22">
                  <c:v>6.5417935557289324</c:v>
                </c:pt>
                <c:pt idx="23">
                  <c:v>3.1811401974891038</c:v>
                </c:pt>
                <c:pt idx="24">
                  <c:v>1.1668355448795436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77-45C4-8A76-FBDE70824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MAY210714_8_no_aggr!$D$2</c:f>
              <c:strCache>
                <c:ptCount val="1"/>
                <c:pt idx="0">
                  <c:v>MAY210714_8_no_aggr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MAY210714_8_no_aggr!$B$7:$B$33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MAY210714_8_no_aggr!$E$7:$E$33</c:f>
              <c:numCache>
                <c:formatCode>0.00</c:formatCode>
                <c:ptCount val="27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1.1918149598010737</c:v>
                </c:pt>
                <c:pt idx="8">
                  <c:v>5.7779753688220588</c:v>
                </c:pt>
                <c:pt idx="9">
                  <c:v>9.9306672350168022</c:v>
                </c:pt>
                <c:pt idx="10">
                  <c:v>20.780357289906306</c:v>
                </c:pt>
                <c:pt idx="11">
                  <c:v>31.468958125691536</c:v>
                </c:pt>
                <c:pt idx="12">
                  <c:v>41.175606895616646</c:v>
                </c:pt>
                <c:pt idx="13">
                  <c:v>50.953166784694673</c:v>
                </c:pt>
                <c:pt idx="14">
                  <c:v>59.129445494201569</c:v>
                </c:pt>
                <c:pt idx="15">
                  <c:v>65.877887921027224</c:v>
                </c:pt>
                <c:pt idx="16">
                  <c:v>70.57445317322572</c:v>
                </c:pt>
                <c:pt idx="17">
                  <c:v>74.358841085330553</c:v>
                </c:pt>
                <c:pt idx="18">
                  <c:v>76.932558843535318</c:v>
                </c:pt>
                <c:pt idx="19">
                  <c:v>79.397733760355948</c:v>
                </c:pt>
                <c:pt idx="20">
                  <c:v>81.382815340285177</c:v>
                </c:pt>
                <c:pt idx="21">
                  <c:v>89.110230701902424</c:v>
                </c:pt>
                <c:pt idx="22">
                  <c:v>95.652024257631354</c:v>
                </c:pt>
                <c:pt idx="23">
                  <c:v>98.833164455120453</c:v>
                </c:pt>
                <c:pt idx="24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95-4880-B5C1-3C05805F9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5.7096697598253261</c:v>
                </c:pt>
                <c:pt idx="8">
                  <c:v>9.4607489070519009</c:v>
                </c:pt>
                <c:pt idx="9">
                  <c:v>10.702392130561146</c:v>
                </c:pt>
                <c:pt idx="10">
                  <c:v>8.0466319082377513</c:v>
                </c:pt>
                <c:pt idx="11">
                  <c:v>4.6773962655601702</c:v>
                </c:pt>
                <c:pt idx="12">
                  <c:v>2.7989155693261041</c:v>
                </c:pt>
                <c:pt idx="13">
                  <c:v>1.5187581699346391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1A-4213-8DB0-421A32046345}"/>
            </c:ext>
          </c:extLst>
        </c:ser>
        <c:ser>
          <c:idx val="1"/>
          <c:order val="1"/>
          <c:tx>
            <c:strRef>
              <c:f>MAY210714_8_no_aggr!$I$4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10.577922448203772</c:v>
                </c:pt>
                <c:pt idx="9">
                  <c:v>8.221837692823609</c:v>
                </c:pt>
                <c:pt idx="10">
                  <c:v>39.664205769899219</c:v>
                </c:pt>
                <c:pt idx="11">
                  <c:v>43.996120331950252</c:v>
                </c:pt>
                <c:pt idx="12">
                  <c:v>41.164051123160348</c:v>
                </c:pt>
                <c:pt idx="13">
                  <c:v>44.28379084967316</c:v>
                </c:pt>
                <c:pt idx="14">
                  <c:v>38.29462474645036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1A-4213-8DB0-421A32046345}"/>
            </c:ext>
          </c:extLst>
        </c:ser>
        <c:ser>
          <c:idx val="2"/>
          <c:order val="2"/>
          <c:tx>
            <c:strRef>
              <c:f>MAY210714_8_no_aggr!$J$4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1A-4213-8DB0-421A32046345}"/>
            </c:ext>
          </c:extLst>
        </c:ser>
        <c:ser>
          <c:idx val="3"/>
          <c:order val="3"/>
          <c:tx>
            <c:strRef>
              <c:f>MAY210714_8_no_aggr!$K$4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1.9324082873978348</c:v>
                </c:pt>
                <c:pt idx="9">
                  <c:v>0</c:v>
                </c:pt>
                <c:pt idx="10">
                  <c:v>0</c:v>
                </c:pt>
                <c:pt idx="11">
                  <c:v>0.14297717842323665</c:v>
                </c:pt>
                <c:pt idx="12">
                  <c:v>0.33986831913245558</c:v>
                </c:pt>
                <c:pt idx="13">
                  <c:v>0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61A-4213-8DB0-421A32046345}"/>
            </c:ext>
          </c:extLst>
        </c:ser>
        <c:ser>
          <c:idx val="4"/>
          <c:order val="4"/>
          <c:tx>
            <c:strRef>
              <c:f>MAY210714_8_no_aggr!$L$4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0.9702168566957301</c:v>
                </c:pt>
                <c:pt idx="10">
                  <c:v>4.2671532846715348</c:v>
                </c:pt>
                <c:pt idx="11">
                  <c:v>1.8382780082987569</c:v>
                </c:pt>
                <c:pt idx="12">
                  <c:v>1.2595120061967469</c:v>
                </c:pt>
                <c:pt idx="13">
                  <c:v>1.0391503267973847</c:v>
                </c:pt>
                <c:pt idx="14">
                  <c:v>0.63691683569979829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61A-4213-8DB0-421A32046345}"/>
            </c:ext>
          </c:extLst>
        </c:ser>
        <c:ser>
          <c:idx val="6"/>
          <c:order val="5"/>
          <c:tx>
            <c:strRef>
              <c:f>MAY210714_8_no_aggr!$N$4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0.55148340248962713</c:v>
                </c:pt>
                <c:pt idx="12">
                  <c:v>0.93963594113090643</c:v>
                </c:pt>
                <c:pt idx="13">
                  <c:v>0</c:v>
                </c:pt>
                <c:pt idx="14">
                  <c:v>7.9614604462474786E-2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61A-4213-8DB0-421A32046345}"/>
            </c:ext>
          </c:extLst>
        </c:ser>
        <c:ser>
          <c:idx val="7"/>
          <c:order val="6"/>
          <c:tx>
            <c:strRef>
              <c:f>MAY210714_8_no_aggr!$O$4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61A-4213-8DB0-421A32046345}"/>
            </c:ext>
          </c:extLst>
        </c:ser>
        <c:ser>
          <c:idx val="5"/>
          <c:order val="7"/>
          <c:tx>
            <c:strRef>
              <c:f>MAY210714_8_no_aggr!$M$4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61A-4213-8DB0-421A320463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MAY210714_8_no_aggr!$B$7:$B$33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43.060009161704087</c:v>
                </c:pt>
                <c:pt idx="9" formatCode="0.00">
                  <c:v>53.795877325289091</c:v>
                </c:pt>
                <c:pt idx="10" formatCode="0.00">
                  <c:v>15.480844409695075</c:v>
                </c:pt>
                <c:pt idx="11" formatCode="0.00">
                  <c:v>9.1344236138811308</c:v>
                </c:pt>
                <c:pt idx="12" formatCode="0.00">
                  <c:v>6.0189165950128967</c:v>
                </c:pt>
                <c:pt idx="13" formatCode="0.00">
                  <c:v>3.2423208191126278</c:v>
                </c:pt>
                <c:pt idx="14" formatCode="0.00">
                  <c:v>0.20325203252032523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E1-4549-9DF5-23118F7916F8}"/>
            </c:ext>
          </c:extLst>
        </c:ser>
        <c:ser>
          <c:idx val="1"/>
          <c:order val="1"/>
          <c:tx>
            <c:strRef>
              <c:f>MAY210714_8_no_aggr!$I$4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48.144754924415935</c:v>
                </c:pt>
                <c:pt idx="9" formatCode="0.00">
                  <c:v>41.327300150829565</c:v>
                </c:pt>
                <c:pt idx="10" formatCode="0.00">
                  <c:v>76.309616888193901</c:v>
                </c:pt>
                <c:pt idx="11" formatCode="0.00">
                  <c:v>85.919425608296763</c:v>
                </c:pt>
                <c:pt idx="12" formatCode="0.00">
                  <c:v>88.521066208082544</c:v>
                </c:pt>
                <c:pt idx="13" formatCode="0.00">
                  <c:v>94.539249146757669</c:v>
                </c:pt>
                <c:pt idx="14" formatCode="0.00">
                  <c:v>97.764227642276396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E1-4549-9DF5-23118F7916F8}"/>
            </c:ext>
          </c:extLst>
        </c:ser>
        <c:ser>
          <c:idx val="2"/>
          <c:order val="2"/>
          <c:tx>
            <c:strRef>
              <c:f>MAY210714_8_no_aggr!$J$4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E1-4549-9DF5-23118F7916F8}"/>
            </c:ext>
          </c:extLst>
        </c:ser>
        <c:ser>
          <c:idx val="3"/>
          <c:order val="3"/>
          <c:tx>
            <c:strRef>
              <c:f>MAY210714_8_no_aggr!$K$4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8.7952359138799814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0.27921818907060231</c:v>
                </c:pt>
                <c:pt idx="12" formatCode="0.00">
                  <c:v>0.7308684436801377</c:v>
                </c:pt>
                <c:pt idx="13" formatCode="0.00">
                  <c:v>0</c:v>
                </c:pt>
                <c:pt idx="14" formatCode="0.00">
                  <c:v>0.20325203252032523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9E1-4549-9DF5-23118F7916F8}"/>
            </c:ext>
          </c:extLst>
        </c:ser>
        <c:ser>
          <c:idx val="4"/>
          <c:order val="4"/>
          <c:tx>
            <c:strRef>
              <c:f>MAY210714_8_no_aggr!$L$4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4.8768225238813478</c:v>
                </c:pt>
                <c:pt idx="10" formatCode="0.00">
                  <c:v>8.2095387021110238</c:v>
                </c:pt>
                <c:pt idx="11" formatCode="0.00">
                  <c:v>3.5899481451934578</c:v>
                </c:pt>
                <c:pt idx="12" formatCode="0.00">
                  <c:v>2.7085124677558037</c:v>
                </c:pt>
                <c:pt idx="13" formatCode="0.00">
                  <c:v>2.218430034129693</c:v>
                </c:pt>
                <c:pt idx="14" formatCode="0.00">
                  <c:v>1.6260162601626018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9E1-4549-9DF5-23118F7916F8}"/>
            </c:ext>
          </c:extLst>
        </c:ser>
        <c:ser>
          <c:idx val="6"/>
          <c:order val="5"/>
          <c:tx>
            <c:strRef>
              <c:f>MAY210714_8_no_aggr!$N$4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1.0769844435580374</c:v>
                </c:pt>
                <c:pt idx="12" formatCode="0.00">
                  <c:v>2.0206362854686155</c:v>
                </c:pt>
                <c:pt idx="13" formatCode="0.00">
                  <c:v>0</c:v>
                </c:pt>
                <c:pt idx="14" formatCode="0.00">
                  <c:v>0.20325203252032523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9E1-4549-9DF5-23118F7916F8}"/>
            </c:ext>
          </c:extLst>
        </c:ser>
        <c:ser>
          <c:idx val="7"/>
          <c:order val="6"/>
          <c:tx>
            <c:strRef>
              <c:f>MAY210714_8_no_aggr!$O$4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9E1-4549-9DF5-23118F7916F8}"/>
            </c:ext>
          </c:extLst>
        </c:ser>
        <c:ser>
          <c:idx val="5"/>
          <c:order val="7"/>
          <c:tx>
            <c:strRef>
              <c:f>MAY210714_8_no_aggr!$M$4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MAY210714_8_no_aggr!$X$7:$X$33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9E1-4549-9DF5-23118F791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MAY210714_8_no_aggr!$H$4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MAY210714_8_no_aggr!$B$7:$B$33</c:f>
              <c:strCache>
                <c:ptCount val="26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5.0</c:v>
                </c:pt>
              </c:strCache>
            </c:strRef>
          </c:cat>
          <c:val>
            <c:numRef>
              <c:f>MAY210714_8_no_aggr!$AD$7:$AD$33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43.06000916170408</c:v>
                </c:pt>
                <c:pt idx="9" formatCode="0.00">
                  <c:v>53.795877325289091</c:v>
                </c:pt>
                <c:pt idx="10" formatCode="0.00">
                  <c:v>15.480844409695075</c:v>
                </c:pt>
                <c:pt idx="11" formatCode="0.00">
                  <c:v>9.1344236138811326</c:v>
                </c:pt>
                <c:pt idx="12" formatCode="0.00">
                  <c:v>6.0189165950128976</c:v>
                </c:pt>
                <c:pt idx="13" formatCode="0.00">
                  <c:v>3.2423208191126278</c:v>
                </c:pt>
                <c:pt idx="14" formatCode="0.00">
                  <c:v>0.20325203252032528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13-43B8-907F-EE79589E305A}"/>
            </c:ext>
          </c:extLst>
        </c:ser>
        <c:ser>
          <c:idx val="1"/>
          <c:order val="1"/>
          <c:tx>
            <c:strRef>
              <c:f>MAY210714_8_no_aggr!$I$4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MAY210714_8_no_aggr!$AE$7:$AE$33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48.144754924415935</c:v>
                </c:pt>
                <c:pt idx="9" formatCode="0.00">
                  <c:v>41.327300150829572</c:v>
                </c:pt>
                <c:pt idx="10" formatCode="0.00">
                  <c:v>76.309616888193901</c:v>
                </c:pt>
                <c:pt idx="11" formatCode="0.00">
                  <c:v>85.919425608296777</c:v>
                </c:pt>
                <c:pt idx="12" formatCode="0.00">
                  <c:v>88.521066208082544</c:v>
                </c:pt>
                <c:pt idx="13" formatCode="0.00">
                  <c:v>94.539249146757683</c:v>
                </c:pt>
                <c:pt idx="14" formatCode="0.00">
                  <c:v>97.764227642276424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13-43B8-907F-EE79589E305A}"/>
            </c:ext>
          </c:extLst>
        </c:ser>
        <c:ser>
          <c:idx val="2"/>
          <c:order val="2"/>
          <c:tx>
            <c:strRef>
              <c:f>MAY210714_8_no_aggr!$J$4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MAY210714_8_no_aggr!$AF$7:$AF$33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13-43B8-907F-EE79589E305A}"/>
            </c:ext>
          </c:extLst>
        </c:ser>
        <c:ser>
          <c:idx val="3"/>
          <c:order val="3"/>
          <c:tx>
            <c:strRef>
              <c:f>MAY210714_8_no_aggr!$K$4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MAY210714_8_no_aggr!$AG$7:$AG$33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8.7952359138799814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0.27921818907060236</c:v>
                </c:pt>
                <c:pt idx="12" formatCode="0.00">
                  <c:v>0.7308684436801377</c:v>
                </c:pt>
                <c:pt idx="13" formatCode="0.00">
                  <c:v>0</c:v>
                </c:pt>
                <c:pt idx="14" formatCode="0.00">
                  <c:v>0.20325203252032528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C13-43B8-907F-EE79589E305A}"/>
            </c:ext>
          </c:extLst>
        </c:ser>
        <c:ser>
          <c:idx val="4"/>
          <c:order val="4"/>
          <c:tx>
            <c:strRef>
              <c:f>MAY210714_8_no_aggr!$L$4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MAY210714_8_no_aggr!$AH$7:$AH$33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4.8768225238813478</c:v>
                </c:pt>
                <c:pt idx="10" formatCode="0.00">
                  <c:v>8.2095387021110238</c:v>
                </c:pt>
                <c:pt idx="11" formatCode="0.00">
                  <c:v>3.5899481451934583</c:v>
                </c:pt>
                <c:pt idx="12" formatCode="0.00">
                  <c:v>2.7085124677558037</c:v>
                </c:pt>
                <c:pt idx="13" formatCode="0.00">
                  <c:v>2.2184300341296934</c:v>
                </c:pt>
                <c:pt idx="14" formatCode="0.00">
                  <c:v>1.6260162601626023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13-43B8-907F-EE79589E305A}"/>
            </c:ext>
          </c:extLst>
        </c:ser>
        <c:ser>
          <c:idx val="6"/>
          <c:order val="5"/>
          <c:tx>
            <c:strRef>
              <c:f>MAY210714_8_no_aggr!$N$4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MAY210714_8_no_aggr!$AJ$7:$AJ$33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1.0769844435580374</c:v>
                </c:pt>
                <c:pt idx="12" formatCode="0.00">
                  <c:v>2.0206362854686155</c:v>
                </c:pt>
                <c:pt idx="13" formatCode="0.00">
                  <c:v>0</c:v>
                </c:pt>
                <c:pt idx="14" formatCode="0.00">
                  <c:v>0.20325203252032528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C13-43B8-907F-EE79589E305A}"/>
            </c:ext>
          </c:extLst>
        </c:ser>
        <c:ser>
          <c:idx val="7"/>
          <c:order val="6"/>
          <c:tx>
            <c:strRef>
              <c:f>MAY210714_8_no_aggr!$O$4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MAY210714_8_no_aggr!$AK$7:$AK$33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C13-43B8-907F-EE79589E3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MAY210714_8_no_aggr!$H$4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MAY210714_8_no_aggr!$AC$15:$AC$21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MAY210714_8_no_aggr!$AD$15:$AD$21</c:f>
              <c:numCache>
                <c:formatCode>0.00</c:formatCode>
                <c:ptCount val="7"/>
                <c:pt idx="0">
                  <c:v>43.06000916170408</c:v>
                </c:pt>
                <c:pt idx="1">
                  <c:v>53.795877325289091</c:v>
                </c:pt>
                <c:pt idx="2">
                  <c:v>15.480844409695075</c:v>
                </c:pt>
                <c:pt idx="3">
                  <c:v>9.1344236138811326</c:v>
                </c:pt>
                <c:pt idx="4">
                  <c:v>6.0189165950128976</c:v>
                </c:pt>
                <c:pt idx="5">
                  <c:v>3.2423208191126278</c:v>
                </c:pt>
                <c:pt idx="6">
                  <c:v>0.20325203252032528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411-944D-C31206C2F1B7}"/>
            </c:ext>
          </c:extLst>
        </c:ser>
        <c:ser>
          <c:idx val="1"/>
          <c:order val="1"/>
          <c:tx>
            <c:strRef>
              <c:f>MAY210714_8_no_aggr!$I$4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MAY210714_8_no_aggr!$AC$15:$AC$21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MAY210714_8_no_aggr!$AE$15:$AE$21</c:f>
              <c:numCache>
                <c:formatCode>0.00</c:formatCode>
                <c:ptCount val="7"/>
                <c:pt idx="0">
                  <c:v>48.144754924415935</c:v>
                </c:pt>
                <c:pt idx="1">
                  <c:v>41.327300150829572</c:v>
                </c:pt>
                <c:pt idx="2">
                  <c:v>76.309616888193901</c:v>
                </c:pt>
                <c:pt idx="3">
                  <c:v>85.919425608296777</c:v>
                </c:pt>
                <c:pt idx="4">
                  <c:v>88.521066208082544</c:v>
                </c:pt>
                <c:pt idx="5">
                  <c:v>94.539249146757683</c:v>
                </c:pt>
                <c:pt idx="6">
                  <c:v>97.764227642276424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A5-4411-944D-C31206C2F1B7}"/>
            </c:ext>
          </c:extLst>
        </c:ser>
        <c:ser>
          <c:idx val="2"/>
          <c:order val="2"/>
          <c:tx>
            <c:strRef>
              <c:f>MAY210714_8_no_aggr!$J$4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MAY210714_8_no_aggr!$AC$15:$AC$21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A5-4411-944D-C31206C2F1B7}"/>
            </c:ext>
          </c:extLst>
        </c:ser>
        <c:ser>
          <c:idx val="3"/>
          <c:order val="3"/>
          <c:tx>
            <c:strRef>
              <c:f>MAY210714_8_no_aggr!$K$4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MAY210714_8_no_aggr!$AC$15:$AC$21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MAY210714_8_no_aggr!$AG$15:$AG$21</c:f>
              <c:numCache>
                <c:formatCode>0.00</c:formatCode>
                <c:ptCount val="7"/>
                <c:pt idx="0">
                  <c:v>8.7952359138799814</c:v>
                </c:pt>
                <c:pt idx="1">
                  <c:v>0</c:v>
                </c:pt>
                <c:pt idx="2">
                  <c:v>0</c:v>
                </c:pt>
                <c:pt idx="3">
                  <c:v>0.27921818907060236</c:v>
                </c:pt>
                <c:pt idx="4">
                  <c:v>0.7308684436801377</c:v>
                </c:pt>
                <c:pt idx="5">
                  <c:v>0</c:v>
                </c:pt>
                <c:pt idx="6">
                  <c:v>0.20325203252032528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2A5-4411-944D-C31206C2F1B7}"/>
            </c:ext>
          </c:extLst>
        </c:ser>
        <c:ser>
          <c:idx val="4"/>
          <c:order val="4"/>
          <c:tx>
            <c:strRef>
              <c:f>MAY210714_8_no_aggr!$L$4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MAY210714_8_no_aggr!$AC$15:$AC$21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4.8768225238813478</c:v>
                </c:pt>
                <c:pt idx="2">
                  <c:v>8.2095387021110238</c:v>
                </c:pt>
                <c:pt idx="3">
                  <c:v>3.5899481451934583</c:v>
                </c:pt>
                <c:pt idx="4">
                  <c:v>2.7085124677558037</c:v>
                </c:pt>
                <c:pt idx="5">
                  <c:v>2.2184300341296934</c:v>
                </c:pt>
                <c:pt idx="6">
                  <c:v>1.6260162601626023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2A5-4411-944D-C31206C2F1B7}"/>
            </c:ext>
          </c:extLst>
        </c:ser>
        <c:ser>
          <c:idx val="6"/>
          <c:order val="5"/>
          <c:tx>
            <c:strRef>
              <c:f>MAY210714_8_no_aggr!$N$4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MAY210714_8_no_aggr!$AC$15:$AC$21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1.0769844435580374</c:v>
                </c:pt>
                <c:pt idx="4">
                  <c:v>2.0206362854686155</c:v>
                </c:pt>
                <c:pt idx="5">
                  <c:v>0</c:v>
                </c:pt>
                <c:pt idx="6">
                  <c:v>0.20325203252032528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2A5-4411-944D-C31206C2F1B7}"/>
            </c:ext>
          </c:extLst>
        </c:ser>
        <c:ser>
          <c:idx val="7"/>
          <c:order val="6"/>
          <c:tx>
            <c:strRef>
              <c:f>MAY210714_8_no_aggr!$O$4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MAY210714_8_no_aggr!$AC$15:$AC$21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MAY210714_8_no_aggr!$AK$15:$AK$21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2A5-4411-944D-C31206C2F1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MAY190403_2!$D$2</c:f>
              <c:strCache>
                <c:ptCount val="1"/>
                <c:pt idx="0">
                  <c:v>MAY190403_2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50-45AC-87FF-A07C26E1E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MAY190403_2!$D$2</c:f>
              <c:strCache>
                <c:ptCount val="1"/>
                <c:pt idx="0">
                  <c:v>MAY190403_2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BF-4AAA-AF3E-3D73267C3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93-4A4A-985D-621B6806153D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93-4A4A-985D-621B6806153D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93-4A4A-985D-621B6806153D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93-4A4A-985D-621B6806153D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93-4A4A-985D-621B6806153D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B93-4A4A-985D-621B6806153D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B93-4A4A-985D-621B6806153D}"/>
            </c:ext>
          </c:extLst>
        </c:ser>
        <c:ser>
          <c:idx val="5"/>
          <c:order val="7"/>
          <c:tx>
            <c:strRef>
              <c:f>MAY190403_2!$M$4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B93-4A4A-985D-621B680615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BC-4C8F-8C59-24B0C8FDE417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BC-4C8F-8C59-24B0C8FDE417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BC-4C8F-8C59-24B0C8FDE417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BC-4C8F-8C59-24B0C8FDE417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BC-4C8F-8C59-24B0C8FDE417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3BC-4C8F-8C59-24B0C8FDE417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3BC-4C8F-8C59-24B0C8FDE417}"/>
            </c:ext>
          </c:extLst>
        </c:ser>
        <c:ser>
          <c:idx val="5"/>
          <c:order val="7"/>
          <c:tx>
            <c:strRef>
              <c:f>MAY190403_2!$M$4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3BC-4C8F-8C59-24B0C8FDE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47-4375-8178-584CD8CFF0EA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MAY190403_2!$AE$7:$AE$33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47-4375-8178-584CD8CFF0EA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MAY190403_2!$AF$7:$AF$33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B47-4375-8178-584CD8CFF0EA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MAY190403_2!$AG$7:$AG$33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B47-4375-8178-584CD8CFF0EA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MAY190403_2!$AH$7:$AH$33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B47-4375-8178-584CD8CFF0EA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MAY190403_2!$AJ$7:$AJ$33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B47-4375-8178-584CD8CFF0EA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MAY190403_2!$AK$7:$AK$33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B47-4375-8178-584CD8CFF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C-45EE-92B8-5BF810DDF8AD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0C-45EE-92B8-5BF810DDF8AD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0C-45EE-92B8-5BF810DDF8AD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F0C-45EE-92B8-5BF810DDF8AD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F0C-45EE-92B8-5BF810DDF8AD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F0C-45EE-92B8-5BF810DDF8AD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F0C-45EE-92B8-5BF810DDF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5" Type="http://schemas.openxmlformats.org/officeDocument/2006/relationships/chart" Target="../charts/chart42.xml"/><Relationship Id="rId4" Type="http://schemas.openxmlformats.org/officeDocument/2006/relationships/chart" Target="../charts/chart4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6" Type="http://schemas.openxmlformats.org/officeDocument/2006/relationships/chart" Target="../charts/chart49.xml"/><Relationship Id="rId5" Type="http://schemas.openxmlformats.org/officeDocument/2006/relationships/chart" Target="../charts/chart48.xml"/><Relationship Id="rId4" Type="http://schemas.openxmlformats.org/officeDocument/2006/relationships/chart" Target="../charts/chart47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6" Type="http://schemas.openxmlformats.org/officeDocument/2006/relationships/chart" Target="../charts/chart61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4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5" Type="http://schemas.openxmlformats.org/officeDocument/2006/relationships/chart" Target="../charts/chart66.xml"/><Relationship Id="rId4" Type="http://schemas.openxmlformats.org/officeDocument/2006/relationships/chart" Target="../charts/chart6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0.xml"/><Relationship Id="rId2" Type="http://schemas.openxmlformats.org/officeDocument/2006/relationships/chart" Target="../charts/chart69.xml"/><Relationship Id="rId1" Type="http://schemas.openxmlformats.org/officeDocument/2006/relationships/chart" Target="../charts/chart68.xml"/><Relationship Id="rId6" Type="http://schemas.openxmlformats.org/officeDocument/2006/relationships/chart" Target="../charts/chart73.xml"/><Relationship Id="rId5" Type="http://schemas.openxmlformats.org/officeDocument/2006/relationships/chart" Target="../charts/chart72.xml"/><Relationship Id="rId4" Type="http://schemas.openxmlformats.org/officeDocument/2006/relationships/chart" Target="../charts/chart7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6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5" Type="http://schemas.openxmlformats.org/officeDocument/2006/relationships/chart" Target="../charts/chart78.xml"/><Relationship Id="rId4" Type="http://schemas.openxmlformats.org/officeDocument/2006/relationships/chart" Target="../charts/chart77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2.xml"/><Relationship Id="rId2" Type="http://schemas.openxmlformats.org/officeDocument/2006/relationships/chart" Target="../charts/chart81.xml"/><Relationship Id="rId1" Type="http://schemas.openxmlformats.org/officeDocument/2006/relationships/chart" Target="../charts/chart80.xml"/><Relationship Id="rId6" Type="http://schemas.openxmlformats.org/officeDocument/2006/relationships/chart" Target="../charts/chart85.xml"/><Relationship Id="rId5" Type="http://schemas.openxmlformats.org/officeDocument/2006/relationships/chart" Target="../charts/chart84.xml"/><Relationship Id="rId4" Type="http://schemas.openxmlformats.org/officeDocument/2006/relationships/chart" Target="../charts/chart83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8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5" Type="http://schemas.openxmlformats.org/officeDocument/2006/relationships/chart" Target="../charts/chart90.xml"/><Relationship Id="rId4" Type="http://schemas.openxmlformats.org/officeDocument/2006/relationships/chart" Target="../charts/chart89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4.xml"/><Relationship Id="rId2" Type="http://schemas.openxmlformats.org/officeDocument/2006/relationships/chart" Target="../charts/chart93.xml"/><Relationship Id="rId1" Type="http://schemas.openxmlformats.org/officeDocument/2006/relationships/chart" Target="../charts/chart92.xml"/><Relationship Id="rId6" Type="http://schemas.openxmlformats.org/officeDocument/2006/relationships/chart" Target="../charts/chart97.xml"/><Relationship Id="rId5" Type="http://schemas.openxmlformats.org/officeDocument/2006/relationships/chart" Target="../charts/chart96.xml"/><Relationship Id="rId4" Type="http://schemas.openxmlformats.org/officeDocument/2006/relationships/chart" Target="../charts/chart95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0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5" Type="http://schemas.openxmlformats.org/officeDocument/2006/relationships/chart" Target="../charts/chart102.xml"/><Relationship Id="rId4" Type="http://schemas.openxmlformats.org/officeDocument/2006/relationships/chart" Target="../charts/chart101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6.xml"/><Relationship Id="rId2" Type="http://schemas.openxmlformats.org/officeDocument/2006/relationships/chart" Target="../charts/chart105.xml"/><Relationship Id="rId1" Type="http://schemas.openxmlformats.org/officeDocument/2006/relationships/chart" Target="../charts/chart104.xml"/><Relationship Id="rId6" Type="http://schemas.openxmlformats.org/officeDocument/2006/relationships/chart" Target="../charts/chart109.xml"/><Relationship Id="rId5" Type="http://schemas.openxmlformats.org/officeDocument/2006/relationships/chart" Target="../charts/chart108.xml"/><Relationship Id="rId4" Type="http://schemas.openxmlformats.org/officeDocument/2006/relationships/chart" Target="../charts/chart107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2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5" Type="http://schemas.openxmlformats.org/officeDocument/2006/relationships/chart" Target="../charts/chart114.xml"/><Relationship Id="rId4" Type="http://schemas.openxmlformats.org/officeDocument/2006/relationships/chart" Target="../charts/chart113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8.xml"/><Relationship Id="rId2" Type="http://schemas.openxmlformats.org/officeDocument/2006/relationships/chart" Target="../charts/chart117.xml"/><Relationship Id="rId1" Type="http://schemas.openxmlformats.org/officeDocument/2006/relationships/chart" Target="../charts/chart116.xml"/><Relationship Id="rId6" Type="http://schemas.openxmlformats.org/officeDocument/2006/relationships/chart" Target="../charts/chart121.xml"/><Relationship Id="rId5" Type="http://schemas.openxmlformats.org/officeDocument/2006/relationships/chart" Target="../charts/chart120.xml"/><Relationship Id="rId4" Type="http://schemas.openxmlformats.org/officeDocument/2006/relationships/chart" Target="../charts/chart119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4.xml"/><Relationship Id="rId2" Type="http://schemas.openxmlformats.org/officeDocument/2006/relationships/chart" Target="../charts/chart123.xml"/><Relationship Id="rId1" Type="http://schemas.openxmlformats.org/officeDocument/2006/relationships/chart" Target="../charts/chart122.xml"/><Relationship Id="rId6" Type="http://schemas.openxmlformats.org/officeDocument/2006/relationships/chart" Target="../charts/chart127.xml"/><Relationship Id="rId5" Type="http://schemas.openxmlformats.org/officeDocument/2006/relationships/chart" Target="../charts/chart126.xml"/><Relationship Id="rId4" Type="http://schemas.openxmlformats.org/officeDocument/2006/relationships/chart" Target="../charts/chart125.xml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0.xml"/><Relationship Id="rId2" Type="http://schemas.openxmlformats.org/officeDocument/2006/relationships/chart" Target="../charts/chart129.xml"/><Relationship Id="rId1" Type="http://schemas.openxmlformats.org/officeDocument/2006/relationships/chart" Target="../charts/chart128.xml"/><Relationship Id="rId6" Type="http://schemas.openxmlformats.org/officeDocument/2006/relationships/chart" Target="../charts/chart133.xml"/><Relationship Id="rId5" Type="http://schemas.openxmlformats.org/officeDocument/2006/relationships/chart" Target="../charts/chart132.xml"/><Relationship Id="rId4" Type="http://schemas.openxmlformats.org/officeDocument/2006/relationships/chart" Target="../charts/chart131.xml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6.xml"/><Relationship Id="rId2" Type="http://schemas.openxmlformats.org/officeDocument/2006/relationships/chart" Target="../charts/chart135.xml"/><Relationship Id="rId1" Type="http://schemas.openxmlformats.org/officeDocument/2006/relationships/chart" Target="../charts/chart134.xml"/><Relationship Id="rId6" Type="http://schemas.openxmlformats.org/officeDocument/2006/relationships/chart" Target="../charts/chart139.xml"/><Relationship Id="rId5" Type="http://schemas.openxmlformats.org/officeDocument/2006/relationships/chart" Target="../charts/chart138.xml"/><Relationship Id="rId4" Type="http://schemas.openxmlformats.org/officeDocument/2006/relationships/chart" Target="../charts/chart137.xml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2.xml"/><Relationship Id="rId2" Type="http://schemas.openxmlformats.org/officeDocument/2006/relationships/chart" Target="../charts/chart141.xml"/><Relationship Id="rId1" Type="http://schemas.openxmlformats.org/officeDocument/2006/relationships/chart" Target="../charts/chart140.xml"/><Relationship Id="rId6" Type="http://schemas.openxmlformats.org/officeDocument/2006/relationships/chart" Target="../charts/chart145.xml"/><Relationship Id="rId5" Type="http://schemas.openxmlformats.org/officeDocument/2006/relationships/chart" Target="../charts/chart144.xml"/><Relationship Id="rId4" Type="http://schemas.openxmlformats.org/officeDocument/2006/relationships/chart" Target="../charts/chart143.xml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8.xml"/><Relationship Id="rId2" Type="http://schemas.openxmlformats.org/officeDocument/2006/relationships/chart" Target="../charts/chart147.xml"/><Relationship Id="rId1" Type="http://schemas.openxmlformats.org/officeDocument/2006/relationships/chart" Target="../charts/chart146.xml"/><Relationship Id="rId6" Type="http://schemas.openxmlformats.org/officeDocument/2006/relationships/chart" Target="../charts/chart151.xml"/><Relationship Id="rId5" Type="http://schemas.openxmlformats.org/officeDocument/2006/relationships/chart" Target="../charts/chart150.xml"/><Relationship Id="rId4" Type="http://schemas.openxmlformats.org/officeDocument/2006/relationships/chart" Target="../charts/chart149.xml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4.xml"/><Relationship Id="rId2" Type="http://schemas.openxmlformats.org/officeDocument/2006/relationships/chart" Target="../charts/chart153.xml"/><Relationship Id="rId1" Type="http://schemas.openxmlformats.org/officeDocument/2006/relationships/chart" Target="../charts/chart152.xml"/><Relationship Id="rId6" Type="http://schemas.openxmlformats.org/officeDocument/2006/relationships/chart" Target="../charts/chart157.xml"/><Relationship Id="rId5" Type="http://schemas.openxmlformats.org/officeDocument/2006/relationships/chart" Target="../charts/chart156.xml"/><Relationship Id="rId4" Type="http://schemas.openxmlformats.org/officeDocument/2006/relationships/chart" Target="../charts/chart155.xml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0.xml"/><Relationship Id="rId2" Type="http://schemas.openxmlformats.org/officeDocument/2006/relationships/chart" Target="../charts/chart159.xml"/><Relationship Id="rId1" Type="http://schemas.openxmlformats.org/officeDocument/2006/relationships/chart" Target="../charts/chart158.xml"/><Relationship Id="rId6" Type="http://schemas.openxmlformats.org/officeDocument/2006/relationships/chart" Target="../charts/chart163.xml"/><Relationship Id="rId5" Type="http://schemas.openxmlformats.org/officeDocument/2006/relationships/chart" Target="../charts/chart162.xml"/><Relationship Id="rId4" Type="http://schemas.openxmlformats.org/officeDocument/2006/relationships/chart" Target="../charts/chart161.xml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6.xml"/><Relationship Id="rId2" Type="http://schemas.openxmlformats.org/officeDocument/2006/relationships/chart" Target="../charts/chart165.xml"/><Relationship Id="rId1" Type="http://schemas.openxmlformats.org/officeDocument/2006/relationships/chart" Target="../charts/chart164.xml"/><Relationship Id="rId6" Type="http://schemas.openxmlformats.org/officeDocument/2006/relationships/chart" Target="../charts/chart169.xml"/><Relationship Id="rId5" Type="http://schemas.openxmlformats.org/officeDocument/2006/relationships/chart" Target="../charts/chart168.xml"/><Relationship Id="rId4" Type="http://schemas.openxmlformats.org/officeDocument/2006/relationships/chart" Target="../charts/chart167.xml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2.xml"/><Relationship Id="rId2" Type="http://schemas.openxmlformats.org/officeDocument/2006/relationships/chart" Target="../charts/chart171.xml"/><Relationship Id="rId1" Type="http://schemas.openxmlformats.org/officeDocument/2006/relationships/chart" Target="../charts/chart170.xml"/><Relationship Id="rId6" Type="http://schemas.openxmlformats.org/officeDocument/2006/relationships/chart" Target="../charts/chart175.xml"/><Relationship Id="rId5" Type="http://schemas.openxmlformats.org/officeDocument/2006/relationships/chart" Target="../charts/chart174.xml"/><Relationship Id="rId4" Type="http://schemas.openxmlformats.org/officeDocument/2006/relationships/chart" Target="../charts/chart173.xml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8.xml"/><Relationship Id="rId2" Type="http://schemas.openxmlformats.org/officeDocument/2006/relationships/chart" Target="../charts/chart177.xml"/><Relationship Id="rId1" Type="http://schemas.openxmlformats.org/officeDocument/2006/relationships/chart" Target="../charts/chart176.xml"/><Relationship Id="rId6" Type="http://schemas.openxmlformats.org/officeDocument/2006/relationships/chart" Target="../charts/chart181.xml"/><Relationship Id="rId5" Type="http://schemas.openxmlformats.org/officeDocument/2006/relationships/chart" Target="../charts/chart180.xml"/><Relationship Id="rId4" Type="http://schemas.openxmlformats.org/officeDocument/2006/relationships/chart" Target="../charts/chart179.xml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4.xml"/><Relationship Id="rId2" Type="http://schemas.openxmlformats.org/officeDocument/2006/relationships/chart" Target="../charts/chart183.xml"/><Relationship Id="rId1" Type="http://schemas.openxmlformats.org/officeDocument/2006/relationships/chart" Target="../charts/chart182.xml"/><Relationship Id="rId6" Type="http://schemas.openxmlformats.org/officeDocument/2006/relationships/chart" Target="../charts/chart187.xml"/><Relationship Id="rId5" Type="http://schemas.openxmlformats.org/officeDocument/2006/relationships/chart" Target="../charts/chart186.xml"/><Relationship Id="rId4" Type="http://schemas.openxmlformats.org/officeDocument/2006/relationships/chart" Target="../charts/chart185.xml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0.xml"/><Relationship Id="rId2" Type="http://schemas.openxmlformats.org/officeDocument/2006/relationships/chart" Target="../charts/chart189.xml"/><Relationship Id="rId1" Type="http://schemas.openxmlformats.org/officeDocument/2006/relationships/chart" Target="../charts/chart188.xml"/><Relationship Id="rId6" Type="http://schemas.openxmlformats.org/officeDocument/2006/relationships/chart" Target="../charts/chart193.xml"/><Relationship Id="rId5" Type="http://schemas.openxmlformats.org/officeDocument/2006/relationships/chart" Target="../charts/chart192.xml"/><Relationship Id="rId4" Type="http://schemas.openxmlformats.org/officeDocument/2006/relationships/chart" Target="../charts/chart191.xml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6.xml"/><Relationship Id="rId2" Type="http://schemas.openxmlformats.org/officeDocument/2006/relationships/chart" Target="../charts/chart195.xml"/><Relationship Id="rId1" Type="http://schemas.openxmlformats.org/officeDocument/2006/relationships/chart" Target="../charts/chart194.xml"/><Relationship Id="rId6" Type="http://schemas.openxmlformats.org/officeDocument/2006/relationships/chart" Target="../charts/chart199.xml"/><Relationship Id="rId5" Type="http://schemas.openxmlformats.org/officeDocument/2006/relationships/chart" Target="../charts/chart198.xml"/><Relationship Id="rId4" Type="http://schemas.openxmlformats.org/officeDocument/2006/relationships/chart" Target="../charts/chart197.xml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2.xml"/><Relationship Id="rId2" Type="http://schemas.openxmlformats.org/officeDocument/2006/relationships/chart" Target="../charts/chart201.xml"/><Relationship Id="rId1" Type="http://schemas.openxmlformats.org/officeDocument/2006/relationships/chart" Target="../charts/chart200.xml"/><Relationship Id="rId6" Type="http://schemas.openxmlformats.org/officeDocument/2006/relationships/chart" Target="../charts/chart205.xml"/><Relationship Id="rId5" Type="http://schemas.openxmlformats.org/officeDocument/2006/relationships/chart" Target="../charts/chart204.xml"/><Relationship Id="rId4" Type="http://schemas.openxmlformats.org/officeDocument/2006/relationships/chart" Target="../charts/chart203.xml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8.xml"/><Relationship Id="rId2" Type="http://schemas.openxmlformats.org/officeDocument/2006/relationships/chart" Target="../charts/chart207.xml"/><Relationship Id="rId1" Type="http://schemas.openxmlformats.org/officeDocument/2006/relationships/chart" Target="../charts/chart206.xml"/><Relationship Id="rId6" Type="http://schemas.openxmlformats.org/officeDocument/2006/relationships/chart" Target="../charts/chart211.xml"/><Relationship Id="rId5" Type="http://schemas.openxmlformats.org/officeDocument/2006/relationships/chart" Target="../charts/chart210.xml"/><Relationship Id="rId4" Type="http://schemas.openxmlformats.org/officeDocument/2006/relationships/chart" Target="../charts/chart209.xml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4.xml"/><Relationship Id="rId2" Type="http://schemas.openxmlformats.org/officeDocument/2006/relationships/chart" Target="../charts/chart213.xml"/><Relationship Id="rId1" Type="http://schemas.openxmlformats.org/officeDocument/2006/relationships/chart" Target="../charts/chart212.xml"/><Relationship Id="rId6" Type="http://schemas.openxmlformats.org/officeDocument/2006/relationships/chart" Target="../charts/chart217.xml"/><Relationship Id="rId5" Type="http://schemas.openxmlformats.org/officeDocument/2006/relationships/chart" Target="../charts/chart216.xml"/><Relationship Id="rId4" Type="http://schemas.openxmlformats.org/officeDocument/2006/relationships/chart" Target="../charts/chart215.xml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0.xml"/><Relationship Id="rId2" Type="http://schemas.openxmlformats.org/officeDocument/2006/relationships/chart" Target="../charts/chart219.xml"/><Relationship Id="rId1" Type="http://schemas.openxmlformats.org/officeDocument/2006/relationships/chart" Target="../charts/chart218.xml"/><Relationship Id="rId6" Type="http://schemas.openxmlformats.org/officeDocument/2006/relationships/chart" Target="../charts/chart223.xml"/><Relationship Id="rId5" Type="http://schemas.openxmlformats.org/officeDocument/2006/relationships/chart" Target="../charts/chart222.xml"/><Relationship Id="rId4" Type="http://schemas.openxmlformats.org/officeDocument/2006/relationships/chart" Target="../charts/chart221.xml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6.xml"/><Relationship Id="rId2" Type="http://schemas.openxmlformats.org/officeDocument/2006/relationships/chart" Target="../charts/chart225.xml"/><Relationship Id="rId1" Type="http://schemas.openxmlformats.org/officeDocument/2006/relationships/chart" Target="../charts/chart224.xml"/><Relationship Id="rId6" Type="http://schemas.openxmlformats.org/officeDocument/2006/relationships/chart" Target="../charts/chart229.xml"/><Relationship Id="rId5" Type="http://schemas.openxmlformats.org/officeDocument/2006/relationships/chart" Target="../charts/chart228.xml"/><Relationship Id="rId4" Type="http://schemas.openxmlformats.org/officeDocument/2006/relationships/chart" Target="../charts/chart227.xml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2.xml"/><Relationship Id="rId2" Type="http://schemas.openxmlformats.org/officeDocument/2006/relationships/chart" Target="../charts/chart231.xml"/><Relationship Id="rId1" Type="http://schemas.openxmlformats.org/officeDocument/2006/relationships/chart" Target="../charts/chart230.xml"/><Relationship Id="rId6" Type="http://schemas.openxmlformats.org/officeDocument/2006/relationships/chart" Target="../charts/chart235.xml"/><Relationship Id="rId5" Type="http://schemas.openxmlformats.org/officeDocument/2006/relationships/chart" Target="../charts/chart234.xml"/><Relationship Id="rId4" Type="http://schemas.openxmlformats.org/officeDocument/2006/relationships/chart" Target="../charts/chart233.xml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8.xml"/><Relationship Id="rId2" Type="http://schemas.openxmlformats.org/officeDocument/2006/relationships/chart" Target="../charts/chart237.xml"/><Relationship Id="rId1" Type="http://schemas.openxmlformats.org/officeDocument/2006/relationships/chart" Target="../charts/chart236.xml"/><Relationship Id="rId6" Type="http://schemas.openxmlformats.org/officeDocument/2006/relationships/chart" Target="../charts/chart241.xml"/><Relationship Id="rId5" Type="http://schemas.openxmlformats.org/officeDocument/2006/relationships/chart" Target="../charts/chart240.xml"/><Relationship Id="rId4" Type="http://schemas.openxmlformats.org/officeDocument/2006/relationships/chart" Target="../charts/chart239.xml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4.xml"/><Relationship Id="rId2" Type="http://schemas.openxmlformats.org/officeDocument/2006/relationships/chart" Target="../charts/chart243.xml"/><Relationship Id="rId1" Type="http://schemas.openxmlformats.org/officeDocument/2006/relationships/chart" Target="../charts/chart242.xml"/><Relationship Id="rId6" Type="http://schemas.openxmlformats.org/officeDocument/2006/relationships/chart" Target="../charts/chart247.xml"/><Relationship Id="rId5" Type="http://schemas.openxmlformats.org/officeDocument/2006/relationships/chart" Target="../charts/chart246.xml"/><Relationship Id="rId4" Type="http://schemas.openxmlformats.org/officeDocument/2006/relationships/chart" Target="../charts/chart245.xml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0.xml"/><Relationship Id="rId2" Type="http://schemas.openxmlformats.org/officeDocument/2006/relationships/chart" Target="../charts/chart249.xml"/><Relationship Id="rId1" Type="http://schemas.openxmlformats.org/officeDocument/2006/relationships/chart" Target="../charts/chart248.xml"/><Relationship Id="rId6" Type="http://schemas.openxmlformats.org/officeDocument/2006/relationships/chart" Target="../charts/chart253.xml"/><Relationship Id="rId5" Type="http://schemas.openxmlformats.org/officeDocument/2006/relationships/chart" Target="../charts/chart252.xml"/><Relationship Id="rId4" Type="http://schemas.openxmlformats.org/officeDocument/2006/relationships/chart" Target="../charts/chart251.xml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6.xml"/><Relationship Id="rId2" Type="http://schemas.openxmlformats.org/officeDocument/2006/relationships/chart" Target="../charts/chart255.xml"/><Relationship Id="rId1" Type="http://schemas.openxmlformats.org/officeDocument/2006/relationships/chart" Target="../charts/chart254.xml"/><Relationship Id="rId6" Type="http://schemas.openxmlformats.org/officeDocument/2006/relationships/chart" Target="../charts/chart259.xml"/><Relationship Id="rId5" Type="http://schemas.openxmlformats.org/officeDocument/2006/relationships/chart" Target="../charts/chart258.xml"/><Relationship Id="rId4" Type="http://schemas.openxmlformats.org/officeDocument/2006/relationships/chart" Target="../charts/chart257.xml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2.xml"/><Relationship Id="rId2" Type="http://schemas.openxmlformats.org/officeDocument/2006/relationships/chart" Target="../charts/chart261.xml"/><Relationship Id="rId1" Type="http://schemas.openxmlformats.org/officeDocument/2006/relationships/chart" Target="../charts/chart260.xml"/><Relationship Id="rId6" Type="http://schemas.openxmlformats.org/officeDocument/2006/relationships/chart" Target="../charts/chart265.xml"/><Relationship Id="rId5" Type="http://schemas.openxmlformats.org/officeDocument/2006/relationships/chart" Target="../charts/chart264.xml"/><Relationship Id="rId4" Type="http://schemas.openxmlformats.org/officeDocument/2006/relationships/chart" Target="../charts/chart263.xml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8.xml"/><Relationship Id="rId2" Type="http://schemas.openxmlformats.org/officeDocument/2006/relationships/chart" Target="../charts/chart267.xml"/><Relationship Id="rId1" Type="http://schemas.openxmlformats.org/officeDocument/2006/relationships/chart" Target="../charts/chart266.xml"/><Relationship Id="rId6" Type="http://schemas.openxmlformats.org/officeDocument/2006/relationships/chart" Target="../charts/chart271.xml"/><Relationship Id="rId5" Type="http://schemas.openxmlformats.org/officeDocument/2006/relationships/chart" Target="../charts/chart270.xml"/><Relationship Id="rId4" Type="http://schemas.openxmlformats.org/officeDocument/2006/relationships/chart" Target="../charts/chart269.xml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4.xml"/><Relationship Id="rId2" Type="http://schemas.openxmlformats.org/officeDocument/2006/relationships/chart" Target="../charts/chart273.xml"/><Relationship Id="rId1" Type="http://schemas.openxmlformats.org/officeDocument/2006/relationships/chart" Target="../charts/chart272.xml"/><Relationship Id="rId6" Type="http://schemas.openxmlformats.org/officeDocument/2006/relationships/chart" Target="../charts/chart277.xml"/><Relationship Id="rId5" Type="http://schemas.openxmlformats.org/officeDocument/2006/relationships/chart" Target="../charts/chart276.xml"/><Relationship Id="rId4" Type="http://schemas.openxmlformats.org/officeDocument/2006/relationships/chart" Target="../charts/chart275.xml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0.xml"/><Relationship Id="rId2" Type="http://schemas.openxmlformats.org/officeDocument/2006/relationships/chart" Target="../charts/chart279.xml"/><Relationship Id="rId1" Type="http://schemas.openxmlformats.org/officeDocument/2006/relationships/chart" Target="../charts/chart278.xml"/><Relationship Id="rId6" Type="http://schemas.openxmlformats.org/officeDocument/2006/relationships/chart" Target="../charts/chart283.xml"/><Relationship Id="rId5" Type="http://schemas.openxmlformats.org/officeDocument/2006/relationships/chart" Target="../charts/chart282.xml"/><Relationship Id="rId4" Type="http://schemas.openxmlformats.org/officeDocument/2006/relationships/chart" Target="../charts/chart281.xml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6.xml"/><Relationship Id="rId2" Type="http://schemas.openxmlformats.org/officeDocument/2006/relationships/chart" Target="../charts/chart285.xml"/><Relationship Id="rId1" Type="http://schemas.openxmlformats.org/officeDocument/2006/relationships/chart" Target="../charts/chart284.xml"/><Relationship Id="rId6" Type="http://schemas.openxmlformats.org/officeDocument/2006/relationships/chart" Target="../charts/chart289.xml"/><Relationship Id="rId5" Type="http://schemas.openxmlformats.org/officeDocument/2006/relationships/chart" Target="../charts/chart288.xml"/><Relationship Id="rId4" Type="http://schemas.openxmlformats.org/officeDocument/2006/relationships/chart" Target="../charts/chart287.xml"/></Relationships>
</file>

<file path=xl/drawings/_rels/drawing4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2.xml"/><Relationship Id="rId2" Type="http://schemas.openxmlformats.org/officeDocument/2006/relationships/chart" Target="../charts/chart291.xml"/><Relationship Id="rId1" Type="http://schemas.openxmlformats.org/officeDocument/2006/relationships/chart" Target="../charts/chart290.xml"/><Relationship Id="rId6" Type="http://schemas.openxmlformats.org/officeDocument/2006/relationships/chart" Target="../charts/chart295.xml"/><Relationship Id="rId5" Type="http://schemas.openxmlformats.org/officeDocument/2006/relationships/chart" Target="../charts/chart294.xml"/><Relationship Id="rId4" Type="http://schemas.openxmlformats.org/officeDocument/2006/relationships/chart" Target="../charts/chart293.xml"/></Relationships>
</file>

<file path=xl/drawings/_rels/drawing5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8.xml"/><Relationship Id="rId2" Type="http://schemas.openxmlformats.org/officeDocument/2006/relationships/chart" Target="../charts/chart297.xml"/><Relationship Id="rId1" Type="http://schemas.openxmlformats.org/officeDocument/2006/relationships/chart" Target="../charts/chart296.xml"/><Relationship Id="rId6" Type="http://schemas.openxmlformats.org/officeDocument/2006/relationships/chart" Target="../charts/chart301.xml"/><Relationship Id="rId5" Type="http://schemas.openxmlformats.org/officeDocument/2006/relationships/chart" Target="../charts/chart300.xml"/><Relationship Id="rId4" Type="http://schemas.openxmlformats.org/officeDocument/2006/relationships/chart" Target="../charts/chart299.xml"/></Relationships>
</file>

<file path=xl/drawings/_rels/drawing5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4.xml"/><Relationship Id="rId2" Type="http://schemas.openxmlformats.org/officeDocument/2006/relationships/chart" Target="../charts/chart303.xml"/><Relationship Id="rId1" Type="http://schemas.openxmlformats.org/officeDocument/2006/relationships/chart" Target="../charts/chart302.xml"/><Relationship Id="rId6" Type="http://schemas.openxmlformats.org/officeDocument/2006/relationships/chart" Target="../charts/chart307.xml"/><Relationship Id="rId5" Type="http://schemas.openxmlformats.org/officeDocument/2006/relationships/chart" Target="../charts/chart306.xml"/><Relationship Id="rId4" Type="http://schemas.openxmlformats.org/officeDocument/2006/relationships/chart" Target="../charts/chart305.xml"/></Relationships>
</file>

<file path=xl/drawings/_rels/drawing5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0.xml"/><Relationship Id="rId2" Type="http://schemas.openxmlformats.org/officeDocument/2006/relationships/chart" Target="../charts/chart309.xml"/><Relationship Id="rId1" Type="http://schemas.openxmlformats.org/officeDocument/2006/relationships/chart" Target="../charts/chart308.xml"/><Relationship Id="rId6" Type="http://schemas.openxmlformats.org/officeDocument/2006/relationships/chart" Target="../charts/chart313.xml"/><Relationship Id="rId5" Type="http://schemas.openxmlformats.org/officeDocument/2006/relationships/chart" Target="../charts/chart312.xml"/><Relationship Id="rId4" Type="http://schemas.openxmlformats.org/officeDocument/2006/relationships/chart" Target="../charts/chart311.xml"/></Relationships>
</file>

<file path=xl/drawings/_rels/drawing5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6.xml"/><Relationship Id="rId2" Type="http://schemas.openxmlformats.org/officeDocument/2006/relationships/chart" Target="../charts/chart315.xml"/><Relationship Id="rId1" Type="http://schemas.openxmlformats.org/officeDocument/2006/relationships/chart" Target="../charts/chart314.xml"/><Relationship Id="rId6" Type="http://schemas.openxmlformats.org/officeDocument/2006/relationships/chart" Target="../charts/chart319.xml"/><Relationship Id="rId5" Type="http://schemas.openxmlformats.org/officeDocument/2006/relationships/chart" Target="../charts/chart318.xml"/><Relationship Id="rId4" Type="http://schemas.openxmlformats.org/officeDocument/2006/relationships/chart" Target="../charts/chart317.xml"/></Relationships>
</file>

<file path=xl/drawings/_rels/drawing5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2.xml"/><Relationship Id="rId2" Type="http://schemas.openxmlformats.org/officeDocument/2006/relationships/chart" Target="../charts/chart321.xml"/><Relationship Id="rId1" Type="http://schemas.openxmlformats.org/officeDocument/2006/relationships/chart" Target="../charts/chart320.xml"/><Relationship Id="rId6" Type="http://schemas.openxmlformats.org/officeDocument/2006/relationships/chart" Target="../charts/chart325.xml"/><Relationship Id="rId5" Type="http://schemas.openxmlformats.org/officeDocument/2006/relationships/chart" Target="../charts/chart324.xml"/><Relationship Id="rId4" Type="http://schemas.openxmlformats.org/officeDocument/2006/relationships/chart" Target="../charts/chart323.xml"/></Relationships>
</file>

<file path=xl/drawings/_rels/drawing5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8.xml"/><Relationship Id="rId2" Type="http://schemas.openxmlformats.org/officeDocument/2006/relationships/chart" Target="../charts/chart327.xml"/><Relationship Id="rId1" Type="http://schemas.openxmlformats.org/officeDocument/2006/relationships/chart" Target="../charts/chart326.xml"/><Relationship Id="rId6" Type="http://schemas.openxmlformats.org/officeDocument/2006/relationships/chart" Target="../charts/chart331.xml"/><Relationship Id="rId5" Type="http://schemas.openxmlformats.org/officeDocument/2006/relationships/chart" Target="../charts/chart330.xml"/><Relationship Id="rId4" Type="http://schemas.openxmlformats.org/officeDocument/2006/relationships/chart" Target="../charts/chart32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995993</xdr:colOff>
      <xdr:row>83</xdr:row>
      <xdr:rowOff>30447</xdr:rowOff>
    </xdr:from>
    <xdr:to>
      <xdr:col>10</xdr:col>
      <xdr:colOff>131349</xdr:colOff>
      <xdr:row>98</xdr:row>
      <xdr:rowOff>33577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995993</xdr:colOff>
      <xdr:row>67</xdr:row>
      <xdr:rowOff>17398</xdr:rowOff>
    </xdr:from>
    <xdr:to>
      <xdr:col>10</xdr:col>
      <xdr:colOff>131349</xdr:colOff>
      <xdr:row>82</xdr:row>
      <xdr:rowOff>20529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147877</xdr:colOff>
      <xdr:row>67</xdr:row>
      <xdr:rowOff>17398</xdr:rowOff>
    </xdr:from>
    <xdr:to>
      <xdr:col>5</xdr:col>
      <xdr:colOff>762001</xdr:colOff>
      <xdr:row>82</xdr:row>
      <xdr:rowOff>20529</xdr:rowOff>
    </xdr:to>
    <xdr:graphicFrame macro="">
      <xdr:nvGraphicFramePr>
        <xdr:cNvPr id="11" name="Graphiqu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147877</xdr:colOff>
      <xdr:row>83</xdr:row>
      <xdr:rowOff>30447</xdr:rowOff>
    </xdr:from>
    <xdr:to>
      <xdr:col>5</xdr:col>
      <xdr:colOff>762001</xdr:colOff>
      <xdr:row>98</xdr:row>
      <xdr:rowOff>33577</xdr:rowOff>
    </xdr:to>
    <xdr:graphicFrame macro="">
      <xdr:nvGraphicFramePr>
        <xdr:cNvPr id="12" name="Graphiqu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500329</xdr:colOff>
      <xdr:row>69</xdr:row>
      <xdr:rowOff>21840</xdr:rowOff>
    </xdr:from>
    <xdr:to>
      <xdr:col>23</xdr:col>
      <xdr:colOff>20481</xdr:colOff>
      <xdr:row>84</xdr:row>
      <xdr:rowOff>24972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150091</xdr:colOff>
      <xdr:row>82</xdr:row>
      <xdr:rowOff>138545</xdr:rowOff>
    </xdr:from>
    <xdr:to>
      <xdr:col>15</xdr:col>
      <xdr:colOff>120515</xdr:colOff>
      <xdr:row>97</xdr:row>
      <xdr:rowOff>141677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161637</xdr:colOff>
      <xdr:row>67</xdr:row>
      <xdr:rowOff>92364</xdr:rowOff>
    </xdr:from>
    <xdr:to>
      <xdr:col>15</xdr:col>
      <xdr:colOff>865909</xdr:colOff>
      <xdr:row>82</xdr:row>
      <xdr:rowOff>95496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C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C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C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D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D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D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D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E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E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F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F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F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F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C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C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C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D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D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D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D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E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E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E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E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2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2F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2F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2F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2F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3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3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3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3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3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3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3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3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3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3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3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3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3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3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3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3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3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3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3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3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3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3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3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3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3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3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3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10583</xdr:colOff>
      <xdr:row>34</xdr:row>
      <xdr:rowOff>0</xdr:rowOff>
    </xdr:from>
    <xdr:to>
      <xdr:col>27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3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34</xdr:row>
      <xdr:rowOff>0</xdr:rowOff>
    </xdr:from>
    <xdr:to>
      <xdr:col>39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3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30</xdr:col>
      <xdr:colOff>766031</xdr:colOff>
      <xdr:row>62</xdr:row>
      <xdr:rowOff>40318</xdr:rowOff>
    </xdr:from>
    <xdr:to>
      <xdr:col>39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3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3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3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3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3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3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3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3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3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3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3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7"/>
  <sheetViews>
    <sheetView tabSelected="1" zoomScale="55" zoomScaleNormal="55" workbookViewId="0">
      <selection activeCell="L9" sqref="L9"/>
    </sheetView>
  </sheetViews>
  <sheetFormatPr baseColWidth="10" defaultColWidth="10.81640625" defaultRowHeight="14.5" x14ac:dyDescent="0.35"/>
  <cols>
    <col min="1" max="1" width="24.81640625" style="113" customWidth="1"/>
    <col min="2" max="2" width="1.453125" style="113" customWidth="1"/>
    <col min="3" max="3" width="14.81640625" style="129" bestFit="1" customWidth="1"/>
    <col min="4" max="4" width="14.81640625" style="113" bestFit="1" customWidth="1"/>
    <col min="5" max="13" width="15.54296875" style="113" bestFit="1" customWidth="1"/>
    <col min="14" max="14" width="19.1796875" style="113" bestFit="1" customWidth="1"/>
    <col min="15" max="16" width="15.54296875" style="113" bestFit="1" customWidth="1"/>
    <col min="17" max="17" width="14.81640625" style="113" bestFit="1" customWidth="1"/>
    <col min="18" max="18" width="14.81640625" style="129" bestFit="1" customWidth="1"/>
    <col min="19" max="19" width="14.453125" style="113" bestFit="1" customWidth="1"/>
    <col min="20" max="16384" width="10.81640625" style="113"/>
  </cols>
  <sheetData>
    <row r="1" spans="1:23" ht="28.5" x14ac:dyDescent="0.65">
      <c r="A1" s="112" t="s">
        <v>27</v>
      </c>
    </row>
    <row r="2" spans="1:23" x14ac:dyDescent="0.35">
      <c r="A2" s="113" t="s">
        <v>149</v>
      </c>
      <c r="C2" s="113" t="s">
        <v>153</v>
      </c>
      <c r="D2" s="113" t="s">
        <v>151</v>
      </c>
      <c r="E2" s="113" t="s">
        <v>151</v>
      </c>
      <c r="F2" s="113" t="s">
        <v>151</v>
      </c>
      <c r="G2" s="113" t="s">
        <v>151</v>
      </c>
      <c r="H2" s="113" t="s">
        <v>154</v>
      </c>
      <c r="I2" s="113" t="s">
        <v>154</v>
      </c>
      <c r="J2" s="113" t="s">
        <v>154</v>
      </c>
      <c r="K2" s="113" t="s">
        <v>154</v>
      </c>
      <c r="L2" s="113" t="s">
        <v>154</v>
      </c>
      <c r="M2" s="113" t="s">
        <v>154</v>
      </c>
      <c r="N2" s="129" t="s">
        <v>150</v>
      </c>
      <c r="O2" s="113" t="s">
        <v>150</v>
      </c>
      <c r="P2" s="113" t="s">
        <v>152</v>
      </c>
      <c r="Q2" s="113" t="s">
        <v>152</v>
      </c>
      <c r="R2" s="113" t="s">
        <v>152</v>
      </c>
      <c r="S2" s="113" t="s">
        <v>152</v>
      </c>
      <c r="T2" s="113" t="s">
        <v>152</v>
      </c>
      <c r="U2" s="113" t="s">
        <v>152</v>
      </c>
    </row>
    <row r="3" spans="1:23" x14ac:dyDescent="0.35">
      <c r="A3" s="114" t="s">
        <v>26</v>
      </c>
      <c r="B3" s="115"/>
      <c r="C3" s="116" t="str">
        <f ca="1">MAY181217_23!$D2</f>
        <v>MAY181217_23</v>
      </c>
      <c r="D3" s="116" t="str">
        <f ca="1">MAY190409_1!$D2</f>
        <v>MAY190409_1</v>
      </c>
      <c r="E3" s="130" t="str">
        <f ca="1">MAY190406_3!$D2</f>
        <v>MAY190406_3</v>
      </c>
      <c r="F3" s="130" t="str">
        <f ca="1">MAY210714_7!$D2</f>
        <v>MAY210714_7</v>
      </c>
      <c r="G3" s="130" t="str">
        <f ca="1">MAY190406_2!$D2</f>
        <v>MAY190406_2</v>
      </c>
      <c r="H3" s="116" t="str">
        <f ca="1">MAY181217_28!$D2</f>
        <v>MAY181217_28</v>
      </c>
      <c r="I3" s="116" t="str">
        <f ca="1">MAY181215_13!$D2</f>
        <v>MAY181215_13</v>
      </c>
      <c r="J3" s="116" t="str">
        <f ca="1">MAY181217_29!$D2</f>
        <v>MAY181217_29</v>
      </c>
      <c r="K3" s="116" t="str">
        <f ca="1">MAY181215_9!$D2</f>
        <v>MAY181215_9</v>
      </c>
      <c r="L3" s="116" t="str">
        <f ca="1">MAY181215_10!$D2</f>
        <v>MAY181215_10</v>
      </c>
      <c r="M3" s="116" t="str">
        <f ca="1">MAY181215_11!$D2</f>
        <v>MAY181215_11</v>
      </c>
      <c r="N3" s="116" t="str">
        <f ca="1">MAY210713_5!$D2</f>
        <v>MAY210713_5</v>
      </c>
      <c r="O3" s="116" t="str">
        <f ca="1">MAY181217_19!$D2</f>
        <v>MAY181217_19</v>
      </c>
      <c r="P3" s="116" t="str">
        <f ca="1">MAY210713_7!$D2</f>
        <v>MAY210713_7</v>
      </c>
      <c r="Q3" s="116" t="str">
        <f ca="1">MAY210713_8!$D2</f>
        <v>MAY210713_8</v>
      </c>
      <c r="R3" s="116" t="str">
        <f ca="1">MAY181217_18!$D2</f>
        <v>MAY181217_18</v>
      </c>
      <c r="S3" s="116" t="str">
        <f ca="1">MAY181217_21!$D2</f>
        <v>MAY181217_21</v>
      </c>
      <c r="T3" s="116" t="str">
        <f ca="1">MAY190406_1!$D2</f>
        <v>MAY190406_1</v>
      </c>
      <c r="U3" s="116" t="str">
        <f ca="1">MAY181217_22!$D2</f>
        <v>MAY181217_22</v>
      </c>
      <c r="V3" s="116" t="str">
        <f ca="1">MAY210714_8!$D2</f>
        <v>MAY210714_8</v>
      </c>
      <c r="W3" s="116"/>
    </row>
    <row r="4" spans="1:23" ht="3" customHeight="1" x14ac:dyDescent="0.35">
      <c r="B4" s="116"/>
      <c r="C4" s="113"/>
      <c r="E4" s="129"/>
      <c r="F4" s="137"/>
      <c r="G4" s="129"/>
      <c r="R4" s="113"/>
    </row>
    <row r="5" spans="1:23" ht="7.5" customHeight="1" x14ac:dyDescent="0.35">
      <c r="B5" s="116"/>
      <c r="C5" s="113"/>
      <c r="E5" s="129"/>
      <c r="F5" s="137"/>
      <c r="G5" s="129"/>
      <c r="R5" s="113"/>
    </row>
    <row r="6" spans="1:23" x14ac:dyDescent="0.35">
      <c r="A6" s="126" t="s">
        <v>92</v>
      </c>
      <c r="B6" s="117"/>
      <c r="C6" s="117" t="s">
        <v>133</v>
      </c>
      <c r="D6" s="117"/>
      <c r="E6" s="131" t="s">
        <v>129</v>
      </c>
      <c r="F6" s="131" t="s">
        <v>159</v>
      </c>
      <c r="G6" s="131" t="s">
        <v>130</v>
      </c>
      <c r="H6" s="117" t="s">
        <v>134</v>
      </c>
      <c r="I6" s="117" t="s">
        <v>135</v>
      </c>
      <c r="J6" s="117" t="s">
        <v>136</v>
      </c>
      <c r="K6" s="117" t="s">
        <v>144</v>
      </c>
      <c r="L6" s="117" t="s">
        <v>137</v>
      </c>
      <c r="M6" s="117" t="s">
        <v>138</v>
      </c>
      <c r="N6" s="117" t="s">
        <v>158</v>
      </c>
      <c r="O6" s="117" t="s">
        <v>128</v>
      </c>
      <c r="P6" s="117"/>
      <c r="Q6" s="117" t="s">
        <v>160</v>
      </c>
      <c r="R6" s="117" t="s">
        <v>127</v>
      </c>
      <c r="S6" s="117" t="s">
        <v>139</v>
      </c>
      <c r="T6" s="117" t="s">
        <v>131</v>
      </c>
      <c r="U6" s="117" t="s">
        <v>132</v>
      </c>
      <c r="V6" s="117" t="s">
        <v>161</v>
      </c>
      <c r="W6" s="117"/>
    </row>
    <row r="7" spans="1:23" ht="8.5" customHeight="1" x14ac:dyDescent="0.35">
      <c r="C7" s="113"/>
      <c r="E7" s="129"/>
      <c r="F7" s="129"/>
      <c r="G7" s="129"/>
      <c r="R7" s="113"/>
    </row>
    <row r="8" spans="1:23" x14ac:dyDescent="0.35">
      <c r="A8" s="114" t="s">
        <v>25</v>
      </c>
      <c r="B8" s="118"/>
      <c r="C8" s="119">
        <f t="shared" ref="C8:V8" ca="1" si="0">IF(C45&gt;0,INDIRECT(C$6&amp;"!"&amp;ADDRESS(69,3)),INDIRECT(C$3&amp;"!"&amp;ADDRESS(69,3)))</f>
        <v>-3.4859928055314868</v>
      </c>
      <c r="D8" s="119">
        <f ca="1">IF(D45&gt;0.1,INDIRECT(D$6&amp;"!"&amp;ADDRESS(69,3)),INDIRECT(D$3&amp;"!"&amp;ADDRESS(69,3)))</f>
        <v>-3.6704347826086958</v>
      </c>
      <c r="E8" s="119">
        <f t="shared" ca="1" si="0"/>
        <v>-5.0473216165017893</v>
      </c>
      <c r="F8" s="119">
        <f ca="1">IF(F45&gt;0,INDIRECT(F$6&amp;"!"&amp;ADDRESS(69,3)),INDIRECT(F$3&amp;"!"&amp;ADDRESS(69,3)))</f>
        <v>-4.0787303554500953</v>
      </c>
      <c r="G8" s="119">
        <f t="shared" ca="1" si="0"/>
        <v>-4.5422973544973546</v>
      </c>
      <c r="H8" s="119">
        <f t="shared" ca="1" si="0"/>
        <v>-2.44848</v>
      </c>
      <c r="I8" s="119">
        <f t="shared" ca="1" si="0"/>
        <v>-2.084473023839398</v>
      </c>
      <c r="J8" s="119">
        <f t="shared" ca="1" si="0"/>
        <v>-1.3132416787264833</v>
      </c>
      <c r="K8" s="119">
        <f t="shared" ca="1" si="0"/>
        <v>-2.2070789865871836</v>
      </c>
      <c r="L8" s="119">
        <f t="shared" ca="1" si="0"/>
        <v>-2.573277925444649</v>
      </c>
      <c r="M8" s="119">
        <f t="shared" ca="1" si="0"/>
        <v>-2.0867391304347827</v>
      </c>
      <c r="N8" s="119">
        <f t="shared" ca="1" si="0"/>
        <v>-3.7472123126655896</v>
      </c>
      <c r="O8" s="119">
        <f t="shared" ca="1" si="0"/>
        <v>-1.9454667511268153</v>
      </c>
      <c r="P8" s="119">
        <f t="shared" ca="1" si="0"/>
        <v>-4.167259388211888</v>
      </c>
      <c r="Q8" s="119">
        <f t="shared" ca="1" si="0"/>
        <v>-2.9379802256489365</v>
      </c>
      <c r="R8" s="119">
        <f t="shared" ca="1" si="0"/>
        <v>-2.375306570347544</v>
      </c>
      <c r="S8" s="119">
        <f t="shared" ca="1" si="0"/>
        <v>-2.3192220109877062</v>
      </c>
      <c r="T8" s="119">
        <f t="shared" ca="1" si="0"/>
        <v>-3.5900080820497942</v>
      </c>
      <c r="U8" s="119">
        <f t="shared" ca="1" si="0"/>
        <v>-1.8828610559304038</v>
      </c>
      <c r="V8" s="119">
        <f t="shared" ca="1" si="0"/>
        <v>-3.5848177232627734</v>
      </c>
      <c r="W8" s="119"/>
    </row>
    <row r="9" spans="1:23" x14ac:dyDescent="0.35">
      <c r="A9" s="114" t="s">
        <v>24</v>
      </c>
      <c r="B9" s="118"/>
      <c r="C9" s="119">
        <f t="shared" ref="C9:V9" ca="1" si="1">IF(C45&gt;0,INDIRECT(C$6&amp;"!"&amp;ADDRESS(70,3)),INDIRECT(C$3&amp;"!"&amp;ADDRESS(70,3)))</f>
        <v>-2.6517976746753829</v>
      </c>
      <c r="D9" s="119">
        <f ca="1">IF(D45&gt;0.1,INDIRECT(D$6&amp;"!"&amp;ADDRESS(70,3)),INDIRECT(D$3&amp;"!"&amp;ADDRESS(70,3)))</f>
        <v>-3.0736030964109777</v>
      </c>
      <c r="E9" s="119">
        <f t="shared" ca="1" si="1"/>
        <v>-4.2145374866753524</v>
      </c>
      <c r="F9" s="119">
        <f t="shared" ca="1" si="1"/>
        <v>-2.8977567105988506</v>
      </c>
      <c r="G9" s="119">
        <f t="shared" ca="1" si="1"/>
        <v>-3.972440507511481</v>
      </c>
      <c r="H9" s="119">
        <f t="shared" ca="1" si="1"/>
        <v>1.0442591404746966E-2</v>
      </c>
      <c r="I9" s="119">
        <f t="shared" ca="1" si="1"/>
        <v>-1.0626322693484918</v>
      </c>
      <c r="J9" s="119">
        <f t="shared" ca="1" si="1"/>
        <v>1.2675206611570251</v>
      </c>
      <c r="K9" s="119">
        <f t="shared" ca="1" si="1"/>
        <v>-0.58478021978021977</v>
      </c>
      <c r="L9" s="119">
        <f t="shared" ca="1" si="1"/>
        <v>-1.8009601823560772</v>
      </c>
      <c r="M9" s="119">
        <f t="shared" ca="1" si="1"/>
        <v>-1.3622811059907836</v>
      </c>
      <c r="N9" s="119">
        <f t="shared" ca="1" si="1"/>
        <v>-2.7264683467998738</v>
      </c>
      <c r="O9" s="119">
        <f t="shared" ca="1" si="1"/>
        <v>-1.0027219714723774</v>
      </c>
      <c r="P9" s="119">
        <f t="shared" ca="1" si="1"/>
        <v>-3.4523644173975301</v>
      </c>
      <c r="Q9" s="119">
        <f t="shared" ca="1" si="1"/>
        <v>-2.0592190523854494</v>
      </c>
      <c r="R9" s="119">
        <f t="shared" ca="1" si="1"/>
        <v>-1.1236691466077886</v>
      </c>
      <c r="S9" s="119">
        <f t="shared" ca="1" si="1"/>
        <v>-1.1975830293679808</v>
      </c>
      <c r="T9" s="119">
        <f t="shared" ca="1" si="1"/>
        <v>-2.8794077586303803</v>
      </c>
      <c r="U9" s="119">
        <f t="shared" ca="1" si="1"/>
        <v>-0.20024024093594311</v>
      </c>
      <c r="V9" s="119">
        <f t="shared" ca="1" si="1"/>
        <v>-2.7202992558184644</v>
      </c>
      <c r="W9" s="119"/>
    </row>
    <row r="10" spans="1:23" x14ac:dyDescent="0.35">
      <c r="A10" s="114" t="s">
        <v>23</v>
      </c>
      <c r="B10" s="118"/>
      <c r="C10" s="119">
        <f t="shared" ref="C10:V10" ca="1" si="2">IF(C45&gt;0,INDIRECT(C$6&amp;"!"&amp;ADDRESS(71,3)),INDIRECT(C$3&amp;"!"&amp;ADDRESS(71,3)))</f>
        <v>-2.1702197150996976</v>
      </c>
      <c r="D10" s="119">
        <f ca="1">IF(D45&gt;0.1,INDIRECT(D$6&amp;"!"&amp;ADDRESS(71,3)),INDIRECT(D$3&amp;"!"&amp;ADDRESS(71,3)))</f>
        <v>-2.6119243127454475</v>
      </c>
      <c r="E10" s="119">
        <f t="shared" ca="1" si="2"/>
        <v>-3.7551411589895989</v>
      </c>
      <c r="F10" s="119">
        <f t="shared" ca="1" si="2"/>
        <v>-2.1537626536527088</v>
      </c>
      <c r="G10" s="119">
        <f t="shared" ca="1" si="2"/>
        <v>-3.6088292986689496</v>
      </c>
      <c r="H10" s="119">
        <f t="shared" ca="1" si="2"/>
        <v>1.5694117647058827</v>
      </c>
      <c r="I10" s="119">
        <f t="shared" ca="1" si="2"/>
        <v>-0.56235800064913977</v>
      </c>
      <c r="J10" s="119">
        <f t="shared" ca="1" si="2"/>
        <v>2.6218958930276983</v>
      </c>
      <c r="K10" s="119">
        <f t="shared" ca="1" si="2"/>
        <v>-0.22509986684420774</v>
      </c>
      <c r="L10" s="119">
        <f t="shared" ca="1" si="2"/>
        <v>-1.3950706750567441</v>
      </c>
      <c r="M10" s="119">
        <f t="shared" ca="1" si="2"/>
        <v>-0.81898092967818859</v>
      </c>
      <c r="N10" s="119">
        <f ca="1">IF(N45&gt;0,INDIRECT(N$6&amp;"!"&amp;ADDRESS(71,3)),INDIRECT(N$3&amp;"!"&amp;ADDRESS(71,3)))</f>
        <v>-1.9505134343708206</v>
      </c>
      <c r="O10" s="119">
        <f t="shared" ca="1" si="2"/>
        <v>-0.37209415294916109</v>
      </c>
      <c r="P10" s="119">
        <f t="shared" ca="1" si="2"/>
        <v>-2.7647098883138113</v>
      </c>
      <c r="Q10" s="119">
        <f t="shared" ca="1" si="2"/>
        <v>-1.5379154451913626</v>
      </c>
      <c r="R10" s="119">
        <f t="shared" ca="1" si="2"/>
        <v>-0.43182678207851299</v>
      </c>
      <c r="S10" s="119">
        <f t="shared" ca="1" si="2"/>
        <v>-0.39370516425605695</v>
      </c>
      <c r="T10" s="119">
        <f t="shared" ca="1" si="2"/>
        <v>-2.5284425470082526</v>
      </c>
      <c r="U10" s="119">
        <f t="shared" ca="1" si="2"/>
        <v>1.197519637632477</v>
      </c>
      <c r="V10" s="119">
        <f t="shared" ca="1" si="2"/>
        <v>-2.3026101463174484</v>
      </c>
      <c r="W10" s="119"/>
    </row>
    <row r="11" spans="1:23" x14ac:dyDescent="0.35">
      <c r="A11" s="114" t="s">
        <v>22</v>
      </c>
      <c r="B11" s="118"/>
      <c r="C11" s="119">
        <f t="shared" ref="C11:V11" ca="1" si="3">IF(C45&gt;0,INDIRECT(C$6&amp;"!"&amp;ADDRESS(72,3)),INDIRECT(C$3&amp;"!"&amp;ADDRESS(72,3)))</f>
        <v>-0.74729273299826793</v>
      </c>
      <c r="D11" s="119">
        <f ca="1">IF(D45&gt;0.1,INDIRECT(D$6&amp;"!"&amp;ADDRESS(72,3)),INDIRECT(D$3&amp;"!"&amp;ADDRESS(72,3)))</f>
        <v>-1.0497936016511835</v>
      </c>
      <c r="E11" s="119">
        <f t="shared" ca="1" si="3"/>
        <v>-2.6782233798895225</v>
      </c>
      <c r="F11" s="119">
        <f t="shared" ca="1" si="3"/>
        <v>-0.50944615718362729</v>
      </c>
      <c r="G11" s="119">
        <f t="shared" ca="1" si="3"/>
        <v>-2.5492910553715094</v>
      </c>
      <c r="H11" s="119">
        <f t="shared" ca="1" si="3"/>
        <v>3.7790022210832053</v>
      </c>
      <c r="I11" s="119">
        <f t="shared" ca="1" si="3"/>
        <v>0.52957728864432219</v>
      </c>
      <c r="J11" s="119">
        <f t="shared" ca="1" si="3"/>
        <v>4.4235751295336794</v>
      </c>
      <c r="K11" s="119">
        <f t="shared" ca="1" si="3"/>
        <v>0.8587003924989095</v>
      </c>
      <c r="L11" s="119">
        <f t="shared" ca="1" si="3"/>
        <v>-0.17465150106700472</v>
      </c>
      <c r="M11" s="119">
        <f t="shared" ca="1" si="3"/>
        <v>1.3065476190476191</v>
      </c>
      <c r="N11" s="119">
        <f t="shared" ca="1" si="3"/>
        <v>-0.14995459534356614</v>
      </c>
      <c r="O11" s="119">
        <f t="shared" ca="1" si="3"/>
        <v>1.3545438389216233</v>
      </c>
      <c r="P11" s="119">
        <f t="shared" ca="1" si="3"/>
        <v>-0.12341504649197055</v>
      </c>
      <c r="Q11" s="119">
        <f t="shared" ca="1" si="3"/>
        <v>0.13949291701812933</v>
      </c>
      <c r="R11" s="119">
        <f t="shared" ca="1" si="3"/>
        <v>1.2454808056689366</v>
      </c>
      <c r="S11" s="119">
        <f t="shared" ca="1" si="3"/>
        <v>2.2003499785994172</v>
      </c>
      <c r="T11" s="119">
        <f t="shared" ca="1" si="3"/>
        <v>-1.4628895547607352</v>
      </c>
      <c r="U11" s="119">
        <f t="shared" ca="1" si="3"/>
        <v>3.5373779998008037</v>
      </c>
      <c r="V11" s="119">
        <f t="shared" ca="1" si="3"/>
        <v>-1.0487425694911572</v>
      </c>
      <c r="W11" s="119"/>
    </row>
    <row r="12" spans="1:23" x14ac:dyDescent="0.35">
      <c r="A12" s="114" t="s">
        <v>21</v>
      </c>
      <c r="B12" s="118"/>
      <c r="C12" s="119">
        <f t="shared" ref="C12:V12" ca="1" si="4">IF(C45&gt;0,INDIRECT(C$6&amp;"!"&amp;ADDRESS(73,3)),INDIRECT(C$3&amp;"!"&amp;ADDRESS(73,3)))</f>
        <v>2.7537608872360253</v>
      </c>
      <c r="D12" s="119">
        <f ca="1">IF(D45&gt;0.1,INDIRECT(D$6&amp;"!"&amp;ADDRESS(73,3)),INDIRECT(D$3&amp;"!"&amp;ADDRESS(73,3)))</f>
        <v>2.9032258064516139</v>
      </c>
      <c r="E12" s="119">
        <f t="shared" ca="1" si="4"/>
        <v>-1.4351865755687372</v>
      </c>
      <c r="F12" s="119">
        <f t="shared" ca="1" si="4"/>
        <v>3.0322839471327128</v>
      </c>
      <c r="G12" s="119">
        <f t="shared" ca="1" si="4"/>
        <v>-0.72729338504202379</v>
      </c>
      <c r="H12" s="119">
        <f t="shared" ca="1" si="4"/>
        <v>4.7707114549915079</v>
      </c>
      <c r="I12" s="119">
        <f t="shared" ca="1" si="4"/>
        <v>1.6578209918478262</v>
      </c>
      <c r="J12" s="119" t="str">
        <f t="shared" ca="1" si="4"/>
        <v>6</v>
      </c>
      <c r="K12" s="119">
        <f t="shared" ca="1" si="4"/>
        <v>2.4724802601021829</v>
      </c>
      <c r="L12" s="119">
        <f t="shared" ca="1" si="4"/>
        <v>2.0745483947266674</v>
      </c>
      <c r="M12" s="119">
        <f t="shared" ca="1" si="4"/>
        <v>4.0995430809399487</v>
      </c>
      <c r="N12" s="119">
        <f t="shared" ca="1" si="4"/>
        <v>2.0123566604714846</v>
      </c>
      <c r="O12" s="119">
        <f t="shared" ca="1" si="4"/>
        <v>3.5362336680212665</v>
      </c>
      <c r="P12" s="119">
        <f t="shared" ca="1" si="4"/>
        <v>3.9712456052235026</v>
      </c>
      <c r="Q12" s="119">
        <f t="shared" ca="1" si="4"/>
        <v>3.205941562313753</v>
      </c>
      <c r="R12" s="119">
        <f t="shared" ca="1" si="4"/>
        <v>3.0154206547739641</v>
      </c>
      <c r="S12" s="119">
        <f t="shared" ca="1" si="4"/>
        <v>4.7334975680986862</v>
      </c>
      <c r="T12" s="119">
        <f t="shared" ca="1" si="4"/>
        <v>0.36386575498617396</v>
      </c>
      <c r="U12" s="119">
        <f t="shared" ca="1" si="4"/>
        <v>4.7726780857838582</v>
      </c>
      <c r="V12" s="119">
        <f t="shared" ca="1" si="4"/>
        <v>1.1245589017337845</v>
      </c>
      <c r="W12" s="119"/>
    </row>
    <row r="13" spans="1:23" x14ac:dyDescent="0.35">
      <c r="A13" s="127" t="s">
        <v>20</v>
      </c>
      <c r="B13" s="119"/>
      <c r="C13" s="119">
        <f t="shared" ref="C13:V13" ca="1" si="5">IF(C45&gt;0,INDIRECT(C$6&amp;"!"&amp;ADDRESS(74,3)),INDIRECT(C$3&amp;"!"&amp;ADDRESS(74,3)))</f>
        <v>4.3266815367206464</v>
      </c>
      <c r="D13" s="119" t="str">
        <f ca="1">IF(D45&gt;0.1,INDIRECT(D$6&amp;"!"&amp;ADDRESS(74,3)),INDIRECT(D$3&amp;"!"&amp;ADDRESS(74,3)))</f>
        <v>6</v>
      </c>
      <c r="E13" s="119">
        <f t="shared" ca="1" si="5"/>
        <v>-0.7952682516305507</v>
      </c>
      <c r="F13" s="119" t="str">
        <f t="shared" ca="1" si="5"/>
        <v>6</v>
      </c>
      <c r="G13" s="119">
        <f t="shared" ca="1" si="5"/>
        <v>0.30085547361464876</v>
      </c>
      <c r="H13" s="119">
        <f t="shared" ca="1" si="5"/>
        <v>4.9499414983959236</v>
      </c>
      <c r="I13" s="119">
        <f t="shared" ca="1" si="5"/>
        <v>2.282520420070012</v>
      </c>
      <c r="J13" s="119" t="str">
        <f t="shared" ca="1" si="5"/>
        <v>6</v>
      </c>
      <c r="K13" s="119">
        <f t="shared" ca="1" si="5"/>
        <v>3.2903155339805816</v>
      </c>
      <c r="L13" s="119">
        <f t="shared" ca="1" si="5"/>
        <v>3.3618064161058769</v>
      </c>
      <c r="M13" s="119">
        <f t="shared" ca="1" si="5"/>
        <v>4.8788861985472165</v>
      </c>
      <c r="N13" s="119">
        <f t="shared" ca="1" si="5"/>
        <v>2.5166809119429789</v>
      </c>
      <c r="O13" s="119">
        <f t="shared" ca="1" si="5"/>
        <v>4.5635534756456178</v>
      </c>
      <c r="P13" s="119" t="str">
        <f t="shared" ca="1" si="5"/>
        <v>6</v>
      </c>
      <c r="Q13" s="119">
        <f t="shared" ca="1" si="5"/>
        <v>3.9892855178261102</v>
      </c>
      <c r="R13" s="119">
        <f t="shared" ca="1" si="5"/>
        <v>4.0614853473557222</v>
      </c>
      <c r="S13" s="119" t="str">
        <f t="shared" ca="1" si="5"/>
        <v>6</v>
      </c>
      <c r="T13" s="119">
        <f t="shared" ca="1" si="5"/>
        <v>1.9389087701951018</v>
      </c>
      <c r="U13" s="119">
        <f t="shared" ca="1" si="5"/>
        <v>4.961515895208918</v>
      </c>
      <c r="V13" s="119">
        <f t="shared" ca="1" si="5"/>
        <v>2.6693441168385106</v>
      </c>
      <c r="W13" s="119"/>
    </row>
    <row r="14" spans="1:23" x14ac:dyDescent="0.35">
      <c r="A14" s="127" t="s">
        <v>19</v>
      </c>
      <c r="B14" s="119"/>
      <c r="C14" s="119" t="str">
        <f t="shared" ref="C14:V14" ca="1" si="6">IF(C45&gt;0,INDIRECT(C$6&amp;"!"&amp;ADDRESS(75,3)),INDIRECT(C$3&amp;"!"&amp;ADDRESS(75,3)))</f>
        <v>6</v>
      </c>
      <c r="D14" s="119" t="str">
        <f ca="1">IF(D45&gt;0.1,INDIRECT(D$6&amp;"!"&amp;ADDRESS(75,3)),INDIRECT(D$3&amp;"!"&amp;ADDRESS(75,3)))</f>
        <v>6</v>
      </c>
      <c r="E14" s="119">
        <f t="shared" ca="1" si="6"/>
        <v>0.65774038461537787</v>
      </c>
      <c r="F14" s="119" t="str">
        <f t="shared" ca="1" si="6"/>
        <v>6</v>
      </c>
      <c r="G14" s="119">
        <f t="shared" ca="1" si="6"/>
        <v>2.7325655779863753</v>
      </c>
      <c r="H14" s="119" t="str">
        <f t="shared" ca="1" si="6"/>
        <v>6</v>
      </c>
      <c r="I14" s="119">
        <f t="shared" ca="1" si="6"/>
        <v>4.5066019032513882</v>
      </c>
      <c r="J14" s="119" t="str">
        <f t="shared" ca="1" si="6"/>
        <v>6</v>
      </c>
      <c r="K14" s="119">
        <f t="shared" ca="1" si="6"/>
        <v>4.4019812680115251</v>
      </c>
      <c r="L14" s="119">
        <f t="shared" ca="1" si="6"/>
        <v>4.8847445471092872</v>
      </c>
      <c r="M14" s="119" t="str">
        <f t="shared" ca="1" si="6"/>
        <v>6</v>
      </c>
      <c r="N14" s="119">
        <f t="shared" ca="1" si="6"/>
        <v>3.1086571937783476</v>
      </c>
      <c r="O14" s="119" t="str">
        <f t="shared" ca="1" si="6"/>
        <v>6</v>
      </c>
      <c r="P14" s="119" t="str">
        <f t="shared" ca="1" si="6"/>
        <v>6</v>
      </c>
      <c r="Q14" s="119" t="str">
        <f t="shared" ca="1" si="6"/>
        <v>6</v>
      </c>
      <c r="R14" s="119" t="str">
        <f t="shared" ca="1" si="6"/>
        <v>6</v>
      </c>
      <c r="S14" s="119" t="str">
        <f t="shared" ca="1" si="6"/>
        <v>6</v>
      </c>
      <c r="T14" s="119">
        <f t="shared" ca="1" si="6"/>
        <v>4.0480371238335557</v>
      </c>
      <c r="U14" s="119" t="str">
        <f t="shared" ca="1" si="6"/>
        <v>6</v>
      </c>
      <c r="V14" s="119">
        <f t="shared" ca="1" si="6"/>
        <v>3.4501647176667363</v>
      </c>
      <c r="W14" s="119"/>
    </row>
    <row r="15" spans="1:23" ht="8.5" customHeight="1" x14ac:dyDescent="0.35">
      <c r="A15" s="127"/>
      <c r="B15" s="116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</row>
    <row r="16" spans="1:23" x14ac:dyDescent="0.35">
      <c r="A16" s="127" t="s">
        <v>18</v>
      </c>
      <c r="B16" s="119"/>
      <c r="C16" s="119">
        <f t="shared" ref="C16:V16" ca="1" si="7">IF(C45&gt;0,INDIRECT(C$6&amp;"!"&amp;ADDRESS(85,4)),INDIRECT(C$3&amp;"!"&amp;ADDRESS(85,4)))</f>
        <v>0.3091970430156652</v>
      </c>
      <c r="D16" s="119">
        <f ca="1">IF(D45&gt;0.1,INDIRECT(D$6&amp;"!"&amp;ADDRESS(85,4)),INDIRECT(D$3&amp;"!"&amp;ADDRESS(85,4)))</f>
        <v>0.62553443397927955</v>
      </c>
      <c r="E16" s="119">
        <f t="shared" ca="1" si="7"/>
        <v>-2.5626763727318087</v>
      </c>
      <c r="F16" s="119">
        <f t="shared" ca="1" si="7"/>
        <v>0.86426571073917413</v>
      </c>
      <c r="G16" s="119">
        <f t="shared" ca="1" si="7"/>
        <v>-2.0736253630894472</v>
      </c>
      <c r="H16" s="119">
        <f t="shared" ca="1" si="7"/>
        <v>2.9131287702946254</v>
      </c>
      <c r="I16" s="119">
        <f t="shared" ca="1" si="7"/>
        <v>0.58315514645528077</v>
      </c>
      <c r="J16" s="119">
        <f t="shared" ca="1" si="7"/>
        <v>3.8970319302302348</v>
      </c>
      <c r="K16" s="119">
        <f t="shared" ca="1" si="7"/>
        <v>1.1880785688997573</v>
      </c>
      <c r="L16" s="119">
        <f t="shared" ca="1" si="7"/>
        <v>0.46206491089426499</v>
      </c>
      <c r="M16" s="119">
        <f t="shared" ca="1" si="7"/>
        <v>1.6077175705346842</v>
      </c>
      <c r="N16" s="119">
        <f t="shared" ca="1" si="7"/>
        <v>-0.11991401006682034</v>
      </c>
      <c r="O16" s="119">
        <f t="shared" ca="1" si="7"/>
        <v>1.638458447698288</v>
      </c>
      <c r="P16" s="119">
        <f t="shared" ca="1" si="7"/>
        <v>0.80807351203683309</v>
      </c>
      <c r="Q16" s="119">
        <f t="shared" ca="1" si="7"/>
        <v>0.68985312748626326</v>
      </c>
      <c r="R16" s="119">
        <f t="shared" ca="1" si="7"/>
        <v>1.3944323354722901</v>
      </c>
      <c r="S16" s="119">
        <f t="shared" ca="1" si="7"/>
        <v>2.3342556497438118</v>
      </c>
      <c r="T16" s="119">
        <f t="shared" ca="1" si="7"/>
        <v>-0.80112951439867131</v>
      </c>
      <c r="U16" s="119">
        <f t="shared" ca="1" si="7"/>
        <v>2.7662178846912595</v>
      </c>
      <c r="V16" s="119">
        <f t="shared" ca="1" si="7"/>
        <v>-0.36656590282370366</v>
      </c>
      <c r="W16" s="119"/>
    </row>
    <row r="17" spans="1:23" x14ac:dyDescent="0.35">
      <c r="A17" s="127" t="s">
        <v>17</v>
      </c>
      <c r="B17" s="119"/>
      <c r="C17" s="119">
        <f t="shared" ref="C17:V17" ca="1" si="8">IF(C45&gt;0,INDIRECT(C$6&amp;"!"&amp;ADDRESS(86,4)),INDIRECT(C$3&amp;"!"&amp;ADDRESS(86,4)))</f>
        <v>-0.74729273299826793</v>
      </c>
      <c r="D17" s="119">
        <f ca="1">IF(D45&gt;0.1,INDIRECT(D$6&amp;"!"&amp;ADDRESS(86,4)),INDIRECT(D$3&amp;"!"&amp;ADDRESS(86,4)))</f>
        <v>-1.0497936016511835</v>
      </c>
      <c r="E17" s="119">
        <f t="shared" ca="1" si="8"/>
        <v>-2.6782233798895225</v>
      </c>
      <c r="F17" s="119">
        <f t="shared" ca="1" si="8"/>
        <v>-0.50944615718362729</v>
      </c>
      <c r="G17" s="119">
        <f t="shared" ca="1" si="8"/>
        <v>-2.5492910553715094</v>
      </c>
      <c r="H17" s="119">
        <f t="shared" ca="1" si="8"/>
        <v>3.7790022210832053</v>
      </c>
      <c r="I17" s="119">
        <f t="shared" ca="1" si="8"/>
        <v>0.52957728864432219</v>
      </c>
      <c r="J17" s="119">
        <f t="shared" ca="1" si="8"/>
        <v>4.4235751295336794</v>
      </c>
      <c r="K17" s="119">
        <f t="shared" ca="1" si="8"/>
        <v>0.8587003924989095</v>
      </c>
      <c r="L17" s="119">
        <f t="shared" ca="1" si="8"/>
        <v>-0.17465150106700472</v>
      </c>
      <c r="M17" s="119">
        <f t="shared" ca="1" si="8"/>
        <v>1.3065476190476191</v>
      </c>
      <c r="N17" s="119">
        <f t="shared" ca="1" si="8"/>
        <v>-0.14995459534356614</v>
      </c>
      <c r="O17" s="119">
        <f t="shared" ca="1" si="8"/>
        <v>1.3545438389216233</v>
      </c>
      <c r="P17" s="119">
        <f t="shared" ca="1" si="8"/>
        <v>-0.12341504649197055</v>
      </c>
      <c r="Q17" s="119">
        <f t="shared" ca="1" si="8"/>
        <v>0.13949291701812933</v>
      </c>
      <c r="R17" s="119">
        <f t="shared" ca="1" si="8"/>
        <v>1.2454808056689366</v>
      </c>
      <c r="S17" s="119">
        <f t="shared" ca="1" si="8"/>
        <v>2.2003499785994172</v>
      </c>
      <c r="T17" s="119">
        <f t="shared" ca="1" si="8"/>
        <v>-1.4628895547607352</v>
      </c>
      <c r="U17" s="119">
        <f t="shared" ca="1" si="8"/>
        <v>3.5373779998008037</v>
      </c>
      <c r="V17" s="119">
        <f t="shared" ca="1" si="8"/>
        <v>-1.0487425694911572</v>
      </c>
      <c r="W17" s="119"/>
    </row>
    <row r="18" spans="1:23" x14ac:dyDescent="0.35">
      <c r="A18" s="127" t="s">
        <v>16</v>
      </c>
      <c r="B18" s="119"/>
      <c r="C18" s="119">
        <f t="shared" ref="C18:V18" ca="1" si="9">IF(C45&gt;0,INDIRECT(C$6&amp;"!"&amp;ADDRESS(87,4)),INDIRECT(C$3&amp;"!"&amp;ADDRESS(87,4)))</f>
        <v>3.4892396056980148</v>
      </c>
      <c r="D18" s="119">
        <f ca="1">IF(D45&gt;0.1,INDIRECT(D$6&amp;"!"&amp;ADDRESS(87,4)),INDIRECT(D$3&amp;"!"&amp;ADDRESS(87,4)))</f>
        <v>4.5368015482054886</v>
      </c>
      <c r="E18" s="119">
        <f t="shared" ca="1" si="9"/>
        <v>1.7096346175224009</v>
      </c>
      <c r="F18" s="119">
        <f t="shared" ca="1" si="9"/>
        <v>4.4488783552994251</v>
      </c>
      <c r="G18" s="119">
        <f t="shared" ca="1" si="9"/>
        <v>2.1366479905630649</v>
      </c>
      <c r="H18" s="119">
        <f t="shared" ca="1" si="9"/>
        <v>2.4697494534955884</v>
      </c>
      <c r="I18" s="119">
        <f t="shared" ca="1" si="9"/>
        <v>1.6725763447092519</v>
      </c>
      <c r="J18" s="119">
        <f t="shared" ca="1" si="9"/>
        <v>2.3662396694214873</v>
      </c>
      <c r="K18" s="119">
        <f t="shared" ca="1" si="9"/>
        <v>1.9375478768804006</v>
      </c>
      <c r="L18" s="119">
        <f t="shared" ca="1" si="9"/>
        <v>2.5813832992309771</v>
      </c>
      <c r="M18" s="119">
        <f t="shared" ca="1" si="9"/>
        <v>3.120583652269</v>
      </c>
      <c r="N18" s="119">
        <f t="shared" ca="1" si="9"/>
        <v>2.6215746293714264</v>
      </c>
      <c r="O18" s="119">
        <f t="shared" ca="1" si="9"/>
        <v>2.7831377235589976</v>
      </c>
      <c r="P18" s="119">
        <f t="shared" ca="1" si="9"/>
        <v>4.7261822086987646</v>
      </c>
      <c r="Q18" s="119">
        <f t="shared" ca="1" si="9"/>
        <v>3.0242522851057796</v>
      </c>
      <c r="R18" s="119">
        <f t="shared" ca="1" si="9"/>
        <v>2.5925772469817554</v>
      </c>
      <c r="S18" s="119">
        <f t="shared" ca="1" si="9"/>
        <v>3.5987915146839904</v>
      </c>
      <c r="T18" s="119">
        <f t="shared" ca="1" si="9"/>
        <v>2.4091582644127412</v>
      </c>
      <c r="U18" s="119">
        <f t="shared" ca="1" si="9"/>
        <v>2.5808780680724306</v>
      </c>
      <c r="V18" s="119">
        <f t="shared" ca="1" si="9"/>
        <v>2.6948216863284875</v>
      </c>
      <c r="W18" s="119"/>
    </row>
    <row r="19" spans="1:23" x14ac:dyDescent="0.35">
      <c r="A19" s="127" t="s">
        <v>15</v>
      </c>
      <c r="B19" s="119"/>
      <c r="C19" s="119">
        <f t="shared" ref="C19:V19" ca="1" si="10">IF(C45&gt;0,INDIRECT(C$6&amp;"!"&amp;ADDRESS(88,4)),INDIRECT(C$3&amp;"!"&amp;ADDRESS(88,4)))</f>
        <v>0.69418465590269485</v>
      </c>
      <c r="D19" s="119">
        <f ca="1">IF(D45&gt;0.1,INDIRECT(D$6&amp;"!"&amp;ADDRESS(88,4)),INDIRECT(D$3&amp;"!"&amp;ADDRESS(88,4)))</f>
        <v>0.87643033599584497</v>
      </c>
      <c r="E19" s="119">
        <f t="shared" ca="1" si="10"/>
        <v>-1.3637898615993782</v>
      </c>
      <c r="F19" s="119">
        <f t="shared" ca="1" si="10"/>
        <v>0.81182022931298981</v>
      </c>
      <c r="G19" s="119">
        <f t="shared" ca="1" si="10"/>
        <v>-0.52525918330120813</v>
      </c>
      <c r="H19" s="119">
        <f t="shared" ca="1" si="10"/>
        <v>0.47834077543589804</v>
      </c>
      <c r="I19" s="119">
        <f t="shared" ca="1" si="10"/>
        <v>0.41272308092889864</v>
      </c>
      <c r="J19" s="119">
        <f t="shared" ca="1" si="10"/>
        <v>1.2018839715922145</v>
      </c>
      <c r="K19" s="119">
        <f t="shared" ca="1" si="10"/>
        <v>0.95318156714403202</v>
      </c>
      <c r="L19" s="119">
        <f t="shared" ca="1" si="10"/>
        <v>0.67231307157438747</v>
      </c>
      <c r="M19" s="119">
        <f t="shared" ca="1" si="10"/>
        <v>0.70821926914276578</v>
      </c>
      <c r="N19" s="119">
        <f t="shared" ca="1" si="10"/>
        <v>-2.282324479455114E-2</v>
      </c>
      <c r="O19" s="119">
        <f t="shared" ca="1" si="10"/>
        <v>0.79273391560022366</v>
      </c>
      <c r="P19" s="119">
        <f t="shared" ca="1" si="10"/>
        <v>0.56516031569376313</v>
      </c>
      <c r="Q19" s="119">
        <f t="shared" ca="1" si="10"/>
        <v>0.59207148730315085</v>
      </c>
      <c r="R19" s="119">
        <f t="shared" ca="1" si="10"/>
        <v>0.65276180181292254</v>
      </c>
      <c r="S19" s="119">
        <f t="shared" ca="1" si="10"/>
        <v>0.72303910393683624</v>
      </c>
      <c r="T19" s="119">
        <f t="shared" ca="1" si="10"/>
        <v>0.21683530469626291</v>
      </c>
      <c r="U19" s="119">
        <f t="shared" ca="1" si="10"/>
        <v>0.47421754232126834</v>
      </c>
      <c r="V19" s="119">
        <f t="shared" ca="1" si="10"/>
        <v>0.3702610215634049</v>
      </c>
      <c r="W19" s="119"/>
    </row>
    <row r="20" spans="1:23" ht="29" x14ac:dyDescent="0.35">
      <c r="A20" s="120" t="s">
        <v>14</v>
      </c>
      <c r="B20" s="118"/>
      <c r="C20" s="119">
        <f t="shared" ref="C20:V20" ca="1" si="11">IF(C45&gt;0,INDIRECT(C$6&amp;"!"&amp;ADDRESS(89,4)),INDIRECT(C$3&amp;"!"&amp;ADDRESS(89,4)))</f>
        <v>3.1818914400507481</v>
      </c>
      <c r="D20" s="119">
        <f ca="1">IF(D45&gt;0.1,INDIRECT(D$6&amp;"!"&amp;ADDRESS(89,4)),INDIRECT(D$3&amp;"!"&amp;ADDRESS(89,4)))</f>
        <v>3.7336181654070923</v>
      </c>
      <c r="E20" s="119">
        <f t="shared" ca="1" si="11"/>
        <v>1.7192206422638017</v>
      </c>
      <c r="F20" s="119">
        <f t="shared" ca="1" si="11"/>
        <v>3.7515195345360905</v>
      </c>
      <c r="G20" s="119">
        <f t="shared" ca="1" si="11"/>
        <v>2.1705759547487644</v>
      </c>
      <c r="H20" s="119">
        <f t="shared" ca="1" si="11"/>
        <v>2.5149474540205214</v>
      </c>
      <c r="I20" s="119">
        <f t="shared" ca="1" si="11"/>
        <v>1.8349358885805027</v>
      </c>
      <c r="J20" s="119">
        <f t="shared" ca="1" si="11"/>
        <v>2.2911867557299077</v>
      </c>
      <c r="K20" s="119">
        <f t="shared" ca="1" si="11"/>
        <v>1.9701467042884895</v>
      </c>
      <c r="L20" s="119">
        <f t="shared" ca="1" si="11"/>
        <v>2.4206950545479033</v>
      </c>
      <c r="M20" s="119">
        <f t="shared" ca="1" si="11"/>
        <v>2.7855553307458307</v>
      </c>
      <c r="N20" s="119">
        <f t="shared" ca="1" si="11"/>
        <v>2.3495554217226733</v>
      </c>
      <c r="O20" s="119">
        <f t="shared" ca="1" si="11"/>
        <v>2.5954274604350767</v>
      </c>
      <c r="P20" s="119">
        <f t="shared" ca="1" si="11"/>
        <v>3.9035849510481535</v>
      </c>
      <c r="Q20" s="119">
        <f t="shared" ca="1" si="11"/>
        <v>2.8663655706815163</v>
      </c>
      <c r="R20" s="119">
        <f t="shared" ca="1" si="11"/>
        <v>2.5652744674829298</v>
      </c>
      <c r="S20" s="119">
        <f t="shared" ca="1" si="11"/>
        <v>3.0598839408249812</v>
      </c>
      <c r="T20" s="119">
        <f t="shared" ca="1" si="11"/>
        <v>2.3618587088553631</v>
      </c>
      <c r="U20" s="119">
        <f t="shared" ca="1" si="11"/>
        <v>2.4848119212983977</v>
      </c>
      <c r="V20" s="119">
        <f t="shared" ca="1" si="11"/>
        <v>2.4133172736081088</v>
      </c>
      <c r="W20" s="119"/>
    </row>
    <row r="21" spans="1:23" x14ac:dyDescent="0.35">
      <c r="A21" s="121" t="s">
        <v>13</v>
      </c>
      <c r="B21" s="118"/>
      <c r="C21" s="119">
        <f t="shared" ref="C21:V21" ca="1" si="12">IF(C45&gt;0,INDIRECT(C$6&amp;"!"&amp;ADDRESS(90,4)),INDIRECT(C$3&amp;"!"&amp;ADDRESS(90,4)))</f>
        <v>0.43837892377922322</v>
      </c>
      <c r="D21" s="119">
        <f ca="1">IF(D45&gt;0.1,INDIRECT(D$6&amp;"!"&amp;ADDRESS(90,4)),INDIRECT(D$3&amp;"!"&amp;ADDRESS(90,4)))</f>
        <v>0.5059611799269299</v>
      </c>
      <c r="E21" s="119">
        <f t="shared" ca="1" si="12"/>
        <v>0.13542685563429632</v>
      </c>
      <c r="F21" s="119">
        <f t="shared" ca="1" si="12"/>
        <v>0.37744258276876841</v>
      </c>
      <c r="G21" s="119">
        <f t="shared" ca="1" si="12"/>
        <v>0.39300887851604233</v>
      </c>
      <c r="H21" s="119">
        <f t="shared" ca="1" si="12"/>
        <v>-0.50005644919459646</v>
      </c>
      <c r="I21" s="119">
        <f t="shared" ca="1" si="12"/>
        <v>0.12742029747963837</v>
      </c>
      <c r="J21" s="119">
        <f t="shared" ca="1" si="12"/>
        <v>-0.45133478613645084</v>
      </c>
      <c r="K21" s="119">
        <f t="shared" ca="1" si="12"/>
        <v>0.16362284396066934</v>
      </c>
      <c r="L21" s="119">
        <f t="shared" ca="1" si="12"/>
        <v>0.36337584620616747</v>
      </c>
      <c r="M21" s="119">
        <f t="shared" ca="1" si="12"/>
        <v>0.15277182812184745</v>
      </c>
      <c r="N21" s="119">
        <f t="shared" ca="1" si="12"/>
        <v>-1.6103279505231251E-2</v>
      </c>
      <c r="O21" s="119">
        <f t="shared" ca="1" si="12"/>
        <v>0.16117681089454083</v>
      </c>
      <c r="P21" s="119">
        <f t="shared" ca="1" si="12"/>
        <v>0.25008634898611459</v>
      </c>
      <c r="Q21" s="119">
        <f t="shared" ca="1" si="12"/>
        <v>0.29217252252523795</v>
      </c>
      <c r="R21" s="119">
        <f t="shared" ca="1" si="12"/>
        <v>0.11077280886857932</v>
      </c>
      <c r="S21" s="119">
        <f t="shared" ca="1" si="12"/>
        <v>-1.5362204603613965E-2</v>
      </c>
      <c r="T21" s="119">
        <f t="shared" ca="1" si="12"/>
        <v>0.42752396460628944</v>
      </c>
      <c r="U21" s="119">
        <f t="shared" ca="1" si="12"/>
        <v>-0.41169612738987421</v>
      </c>
      <c r="V21" s="119">
        <f t="shared" ca="1" si="12"/>
        <v>0.32936276493255995</v>
      </c>
      <c r="W21" s="119"/>
    </row>
    <row r="22" spans="1:23" x14ac:dyDescent="0.35">
      <c r="A22" s="114" t="s">
        <v>12</v>
      </c>
      <c r="B22" s="118"/>
      <c r="C22" s="119">
        <f t="shared" ref="C22:V22" ca="1" si="13">IF(C45&gt;0,INDIRECT(C$6&amp;"!"&amp;ADDRESS(91,4)),INDIRECT(C$3&amp;"!"&amp;ADDRESS(91,4)))</f>
        <v>0.65026976599357633</v>
      </c>
      <c r="D22" s="119">
        <f ca="1">IF(D45&gt;0.1,INDIRECT(D$6&amp;"!"&amp;ADDRESS(91,4)),INDIRECT(D$3&amp;"!"&amp;ADDRESS(91,4)))</f>
        <v>0.71861923212148138</v>
      </c>
      <c r="E22" s="119">
        <f t="shared" ca="1" si="13"/>
        <v>0.75115471402847211</v>
      </c>
      <c r="F22" s="119">
        <f t="shared" ca="1" si="13"/>
        <v>0.7964886382299412</v>
      </c>
      <c r="G22" s="119">
        <f t="shared" ca="1" si="13"/>
        <v>0.68883358026503139</v>
      </c>
      <c r="H22" s="119">
        <f t="shared" ca="1" si="13"/>
        <v>0.94715904529652217</v>
      </c>
      <c r="I22" s="119">
        <f t="shared" ca="1" si="13"/>
        <v>0.80612933348468674</v>
      </c>
      <c r="J22" s="119">
        <f t="shared" ca="1" si="13"/>
        <v>0.88725216905340154</v>
      </c>
      <c r="K22" s="119">
        <f t="shared" ca="1" si="13"/>
        <v>0.83520430726433503</v>
      </c>
      <c r="L22" s="119">
        <f t="shared" ca="1" si="13"/>
        <v>0.70106013555586122</v>
      </c>
      <c r="M22" s="119">
        <f t="shared" ca="1" si="13"/>
        <v>0.58041080473087092</v>
      </c>
      <c r="N22" s="119">
        <f t="shared" ca="1" si="13"/>
        <v>0.6478055785096154</v>
      </c>
      <c r="O22" s="119">
        <f t="shared" ca="1" si="13"/>
        <v>0.68255053380300623</v>
      </c>
      <c r="P22" s="119">
        <f t="shared" ca="1" si="13"/>
        <v>0.61860705423760665</v>
      </c>
      <c r="Q22" s="119">
        <f t="shared" ca="1" si="13"/>
        <v>0.5984673089846948</v>
      </c>
      <c r="R22" s="119">
        <f t="shared" ca="1" si="13"/>
        <v>0.76525678031316913</v>
      </c>
      <c r="S22" s="119">
        <f t="shared" ca="1" si="13"/>
        <v>0.6649858403496447</v>
      </c>
      <c r="T22" s="119">
        <f t="shared" ca="1" si="13"/>
        <v>0.7834398317931911</v>
      </c>
      <c r="U22" s="119">
        <f t="shared" ca="1" si="13"/>
        <v>0.78460089577544923</v>
      </c>
      <c r="V22" s="119">
        <f t="shared" ca="1" si="13"/>
        <v>0.74790039419450494</v>
      </c>
      <c r="W22" s="119"/>
    </row>
    <row r="23" spans="1:23" x14ac:dyDescent="0.35">
      <c r="A23" s="114" t="s">
        <v>11</v>
      </c>
      <c r="B23" s="118"/>
      <c r="C23" s="119">
        <f t="shared" ref="C23:V23" ca="1" si="14">IF(C45&gt;0,INDIRECT(C$6&amp;"!"&amp;ADDRESS(92,4)),INDIRECT(C$3&amp;"!"&amp;ADDRESS(92,4)))</f>
        <v>0.30919704301566525</v>
      </c>
      <c r="D23" s="119">
        <f ca="1">IF(D45&gt;0.1,INDIRECT(D$6&amp;"!"&amp;ADDRESS(92,4)),INDIRECT(D$3&amp;"!"&amp;ADDRESS(92,4)))</f>
        <v>0.62553443397927955</v>
      </c>
      <c r="E23" s="119">
        <f t="shared" ca="1" si="14"/>
        <v>-2.5626763727318083</v>
      </c>
      <c r="F23" s="119">
        <f t="shared" ca="1" si="14"/>
        <v>0.86426571073917413</v>
      </c>
      <c r="G23" s="119">
        <f t="shared" ca="1" si="14"/>
        <v>-2.0736253630894472</v>
      </c>
      <c r="H23" s="119">
        <f t="shared" ca="1" si="14"/>
        <v>2.9131287702946254</v>
      </c>
      <c r="I23" s="119">
        <f t="shared" ca="1" si="14"/>
        <v>0.58315514645528077</v>
      </c>
      <c r="J23" s="119">
        <f t="shared" ca="1" si="14"/>
        <v>3.8970319302302348</v>
      </c>
      <c r="K23" s="119">
        <f t="shared" ca="1" si="14"/>
        <v>1.1880785688997573</v>
      </c>
      <c r="L23" s="119">
        <f t="shared" ca="1" si="14"/>
        <v>0.46206491089426499</v>
      </c>
      <c r="M23" s="119">
        <f t="shared" ca="1" si="14"/>
        <v>1.6077175705346842</v>
      </c>
      <c r="N23" s="119">
        <f t="shared" ca="1" si="14"/>
        <v>-0.11991401006682034</v>
      </c>
      <c r="O23" s="119">
        <f t="shared" ca="1" si="14"/>
        <v>1.638458447698288</v>
      </c>
      <c r="P23" s="119">
        <f t="shared" ca="1" si="14"/>
        <v>0.80807351203683309</v>
      </c>
      <c r="Q23" s="119">
        <f t="shared" ca="1" si="14"/>
        <v>0.68985312748626326</v>
      </c>
      <c r="R23" s="119">
        <f t="shared" ca="1" si="14"/>
        <v>1.3944323354722901</v>
      </c>
      <c r="S23" s="119">
        <f t="shared" ca="1" si="14"/>
        <v>2.3342556497438118</v>
      </c>
      <c r="T23" s="119">
        <f t="shared" ca="1" si="14"/>
        <v>-0.80112951439867131</v>
      </c>
      <c r="U23" s="119">
        <f t="shared" ca="1" si="14"/>
        <v>2.7662178846912595</v>
      </c>
      <c r="V23" s="119">
        <f t="shared" ca="1" si="14"/>
        <v>-0.36656590282370366</v>
      </c>
      <c r="W23" s="119"/>
    </row>
    <row r="24" spans="1:23" x14ac:dyDescent="0.35">
      <c r="A24" s="114" t="s">
        <v>10</v>
      </c>
      <c r="B24" s="118"/>
      <c r="C24" s="119">
        <f t="shared" ref="C24:V24" ca="1" si="15">IF(C45&gt;0,INDIRECT(C$6&amp;"!"&amp;ADDRESS(94,4)),INDIRECT(C$3&amp;"!"&amp;ADDRESS(94,4)))</f>
        <v>0.83744193102263176</v>
      </c>
      <c r="D24" s="119">
        <f ca="1">IF(D45&gt;0.1,INDIRECT(D$6&amp;"!"&amp;ADDRESS(94,4)),INDIRECT(D$3&amp;"!"&amp;ADDRESS(94,4)))</f>
        <v>1.4631984517945111</v>
      </c>
      <c r="E24" s="119">
        <f t="shared" ca="1" si="15"/>
        <v>-2.5049028691529518</v>
      </c>
      <c r="F24" s="119">
        <f t="shared" ca="1" si="15"/>
        <v>1.5511216447005747</v>
      </c>
      <c r="G24" s="119">
        <f t="shared" ca="1" si="15"/>
        <v>-1.8357925169484162</v>
      </c>
      <c r="H24" s="119">
        <f t="shared" ca="1" si="15"/>
        <v>2.4801920449003352</v>
      </c>
      <c r="I24" s="119">
        <f t="shared" ca="1" si="15"/>
        <v>0.60994407536076012</v>
      </c>
      <c r="J24" s="119">
        <f t="shared" ca="1" si="15"/>
        <v>3.6337603305785127</v>
      </c>
      <c r="K24" s="119">
        <f t="shared" ca="1" si="15"/>
        <v>1.352767657100181</v>
      </c>
      <c r="L24" s="119">
        <f t="shared" ca="1" si="15"/>
        <v>0.78042311687489985</v>
      </c>
      <c r="M24" s="119">
        <f t="shared" ca="1" si="15"/>
        <v>1.7583025462782165</v>
      </c>
      <c r="N24" s="119">
        <f t="shared" ca="1" si="15"/>
        <v>-0.10489371742844744</v>
      </c>
      <c r="O24" s="119">
        <f t="shared" ca="1" si="15"/>
        <v>1.7804157520866202</v>
      </c>
      <c r="P24" s="119">
        <f t="shared" ca="1" si="15"/>
        <v>1.273817791301235</v>
      </c>
      <c r="Q24" s="119">
        <f t="shared" ca="1" si="15"/>
        <v>0.96503323272033037</v>
      </c>
      <c r="R24" s="119">
        <f t="shared" ca="1" si="15"/>
        <v>1.4689081003739668</v>
      </c>
      <c r="S24" s="119">
        <f t="shared" ca="1" si="15"/>
        <v>2.4012084853160096</v>
      </c>
      <c r="T24" s="119">
        <f t="shared" ca="1" si="15"/>
        <v>-0.47024949421763929</v>
      </c>
      <c r="U24" s="119">
        <f t="shared" ca="1" si="15"/>
        <v>2.3806378271364874</v>
      </c>
      <c r="V24" s="119">
        <f t="shared" ca="1" si="15"/>
        <v>-2.5477569489976926E-2</v>
      </c>
      <c r="W24" s="119"/>
    </row>
    <row r="25" spans="1:23" x14ac:dyDescent="0.35">
      <c r="A25" s="114" t="s">
        <v>9</v>
      </c>
      <c r="B25" s="118"/>
      <c r="C25" s="119">
        <f t="shared" ref="C25:V25" ca="1" si="16">IF(C45&gt;0,INDIRECT(C$6&amp;"!"&amp;ADDRESS(95,4)),INDIRECT(C$3&amp;"!"&amp;ADDRESS(95,4)))</f>
        <v>37.632515718095156</v>
      </c>
      <c r="D25" s="119">
        <f ca="1">IF(D45&gt;0.1,INDIRECT(D$6&amp;"!"&amp;ADDRESS(95,4)),INDIRECT(D$3&amp;"!"&amp;ADDRESS(95,4)))</f>
        <v>36.890709623663412</v>
      </c>
      <c r="E25" s="119">
        <f t="shared" ca="1" si="16"/>
        <v>5.5720878328896504</v>
      </c>
      <c r="F25" s="119">
        <f t="shared" ca="1" si="16"/>
        <v>39.187420684010647</v>
      </c>
      <c r="G25" s="119">
        <f t="shared" ca="1" si="16"/>
        <v>14.542724302879122</v>
      </c>
      <c r="H25" s="119">
        <f t="shared" ca="1" si="16"/>
        <v>81.589171773327436</v>
      </c>
      <c r="I25" s="119">
        <f t="shared" ca="1" si="16"/>
        <v>50.713488400156876</v>
      </c>
      <c r="J25" s="119">
        <f t="shared" ca="1" si="16"/>
        <v>87.532347053366536</v>
      </c>
      <c r="K25" s="119">
        <f t="shared" ca="1" si="16"/>
        <v>56.405264387508758</v>
      </c>
      <c r="L25" s="119">
        <f t="shared" ca="1" si="16"/>
        <v>40.069645232339184</v>
      </c>
      <c r="M25" s="119">
        <f t="shared" ca="1" si="16"/>
        <v>57.319309080382126</v>
      </c>
      <c r="N25" s="119">
        <f t="shared" ca="1" si="16"/>
        <v>43.090811250265332</v>
      </c>
      <c r="O25" s="119">
        <f t="shared" ca="1" si="16"/>
        <v>61.516637781126406</v>
      </c>
      <c r="P25" s="119">
        <f t="shared" ca="1" si="16"/>
        <v>44.45181666180099</v>
      </c>
      <c r="Q25" s="119">
        <f t="shared" ca="1" si="16"/>
        <v>45.849678170860429</v>
      </c>
      <c r="R25" s="119">
        <f t="shared" ca="1" si="16"/>
        <v>62.984858217680639</v>
      </c>
      <c r="S25" s="119">
        <f t="shared" ca="1" si="16"/>
        <v>65.602110746020713</v>
      </c>
      <c r="T25" s="119">
        <f t="shared" ca="1" si="16"/>
        <v>23.757897457634357</v>
      </c>
      <c r="U25" s="119">
        <f t="shared" ca="1" si="16"/>
        <v>79.749757789403532</v>
      </c>
      <c r="V25" s="119">
        <f t="shared" ca="1" si="16"/>
        <v>29.42554682677428</v>
      </c>
      <c r="W25" s="119"/>
    </row>
    <row r="26" spans="1:23" x14ac:dyDescent="0.35">
      <c r="A26" s="114" t="s">
        <v>8</v>
      </c>
      <c r="B26" s="118"/>
      <c r="C26" s="119">
        <f t="shared" ref="C26:V26" ca="1" si="17">IF(C45&gt;0,INDIRECT(C$6&amp;"!"&amp;ADDRESS(96,4)),INDIRECT(C$3&amp;"!"&amp;ADDRESS(96,4)))</f>
        <v>17.629834520589938</v>
      </c>
      <c r="D26" s="119">
        <f ca="1">IF(D45&gt;0.1,INDIRECT(D$6&amp;"!"&amp;ADDRESS(96,4)),INDIRECT(D$3&amp;"!"&amp;ADDRESS(96,4)))</f>
        <v>18.9036244965977</v>
      </c>
      <c r="E26" s="119">
        <f t="shared" ca="1" si="17"/>
        <v>0.91715391679353786</v>
      </c>
      <c r="F26" s="119">
        <f t="shared" ca="1" si="17"/>
        <v>16.967681209173847</v>
      </c>
      <c r="G26" s="119">
        <f t="shared" ca="1" si="17"/>
        <v>2.7943405721543257</v>
      </c>
      <c r="H26" s="119">
        <f t="shared" ca="1" si="17"/>
        <v>45.914144923873906</v>
      </c>
      <c r="I26" s="119">
        <f t="shared" ca="1" si="17"/>
        <v>6.190605484659244</v>
      </c>
      <c r="J26" s="119">
        <f t="shared" ca="1" si="17"/>
        <v>56.386406913724919</v>
      </c>
      <c r="K26" s="119">
        <f t="shared" ca="1" si="17"/>
        <v>9.3450665835993902</v>
      </c>
      <c r="L26" s="119">
        <f t="shared" ca="1" si="17"/>
        <v>11.332572868621071</v>
      </c>
      <c r="M26" s="119">
        <f t="shared" ca="1" si="17"/>
        <v>25.735790794171578</v>
      </c>
      <c r="N26" s="119">
        <f t="shared" ca="1" si="17"/>
        <v>0.47780794899631474</v>
      </c>
      <c r="O26" s="119">
        <f t="shared" ca="1" si="17"/>
        <v>20.203526923472154</v>
      </c>
      <c r="P26" s="119">
        <f t="shared" ca="1" si="17"/>
        <v>24.848058600281306</v>
      </c>
      <c r="Q26" s="119">
        <f t="shared" ca="1" si="17"/>
        <v>15.875941090368272</v>
      </c>
      <c r="R26" s="119">
        <f t="shared" ca="1" si="17"/>
        <v>16.31654452260382</v>
      </c>
      <c r="S26" s="119">
        <f t="shared" ca="1" si="17"/>
        <v>35.649249785083342</v>
      </c>
      <c r="T26" s="119">
        <f t="shared" ca="1" si="17"/>
        <v>5.5314277606272384</v>
      </c>
      <c r="U26" s="119">
        <f t="shared" ca="1" si="17"/>
        <v>43.387025737528745</v>
      </c>
      <c r="V26" s="119">
        <f t="shared" ca="1" si="17"/>
        <v>1.1668355448795467</v>
      </c>
      <c r="W26" s="119"/>
    </row>
    <row r="27" spans="1:23" x14ac:dyDescent="0.35">
      <c r="A27" s="114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19"/>
      <c r="R27" s="119"/>
      <c r="S27" s="119"/>
      <c r="T27" s="119"/>
      <c r="U27" s="119"/>
      <c r="V27" s="119"/>
      <c r="W27" s="119"/>
    </row>
    <row r="28" spans="1:23" x14ac:dyDescent="0.35">
      <c r="A28" s="122" t="s">
        <v>40</v>
      </c>
      <c r="B28" s="119"/>
      <c r="C28" s="119">
        <f t="shared" ref="C28:V28" ca="1" si="18">IF(C45&gt;0,INDIRECT(C$6&amp;"!"&amp;ADDRESS(77,2)),INDIRECT(C$3&amp;"!"&amp;ADDRESS(77,2)))</f>
        <v>0</v>
      </c>
      <c r="D28" s="119">
        <f ca="1">IF(D45&gt;0.1,INDIRECT(D$6&amp;"!"&amp;ADDRESS(77,2)),INDIRECT(D$3&amp;"!"&amp;ADDRESS(77,2)))</f>
        <v>0</v>
      </c>
      <c r="E28" s="119">
        <f t="shared" ca="1" si="18"/>
        <v>0</v>
      </c>
      <c r="F28" s="119">
        <f t="shared" ca="1" si="18"/>
        <v>4.4623230228279789E-3</v>
      </c>
      <c r="G28" s="119">
        <f t="shared" ca="1" si="18"/>
        <v>0</v>
      </c>
      <c r="H28" s="119">
        <f t="shared" ca="1" si="18"/>
        <v>0</v>
      </c>
      <c r="I28" s="119">
        <f t="shared" ca="1" si="18"/>
        <v>0</v>
      </c>
      <c r="J28" s="119">
        <f t="shared" ca="1" si="18"/>
        <v>0</v>
      </c>
      <c r="K28" s="119">
        <f t="shared" ca="1" si="18"/>
        <v>0</v>
      </c>
      <c r="L28" s="119">
        <f t="shared" ca="1" si="18"/>
        <v>0</v>
      </c>
      <c r="M28" s="119">
        <f t="shared" ca="1" si="18"/>
        <v>0</v>
      </c>
      <c r="N28" s="119">
        <f t="shared" ca="1" si="18"/>
        <v>0</v>
      </c>
      <c r="O28" s="119">
        <f t="shared" ca="1" si="18"/>
        <v>0</v>
      </c>
      <c r="P28" s="119">
        <f t="shared" ca="1" si="18"/>
        <v>0</v>
      </c>
      <c r="Q28" s="119">
        <f t="shared" ca="1" si="18"/>
        <v>0</v>
      </c>
      <c r="R28" s="119">
        <f t="shared" ca="1" si="18"/>
        <v>0</v>
      </c>
      <c r="S28" s="119">
        <f t="shared" ca="1" si="18"/>
        <v>0</v>
      </c>
      <c r="T28" s="119">
        <f t="shared" ca="1" si="18"/>
        <v>0</v>
      </c>
      <c r="U28" s="119">
        <f t="shared" ca="1" si="18"/>
        <v>0</v>
      </c>
      <c r="V28" s="119">
        <f t="shared" ca="1" si="18"/>
        <v>0</v>
      </c>
      <c r="W28" s="119"/>
    </row>
    <row r="29" spans="1:23" x14ac:dyDescent="0.35">
      <c r="A29" s="124" t="s">
        <v>39</v>
      </c>
      <c r="B29" s="116"/>
      <c r="C29" s="119">
        <f t="shared" ref="C29:V29" ca="1" si="19">IF(C45&gt;0,INDIRECT(C$6&amp;"!"&amp;ADDRESS(78,2)),INDIRECT(C$3&amp;"!"&amp;ADDRESS(78,2)))</f>
        <v>0.46473545324368015</v>
      </c>
      <c r="D29" s="119">
        <f ca="1">IF(D45&gt;0.1,INDIRECT(D$6&amp;"!"&amp;ADDRESS(78,2)),INDIRECT(D$3&amp;"!"&amp;ADDRESS(78,2)))</f>
        <v>0.63109290376336591</v>
      </c>
      <c r="E29" s="119">
        <f t="shared" ca="1" si="19"/>
        <v>0.81737710253757545</v>
      </c>
      <c r="F29" s="119">
        <f t="shared" ca="1" si="19"/>
        <v>0.60366347013706556</v>
      </c>
      <c r="G29" s="119">
        <f t="shared" ca="1" si="19"/>
        <v>0.72051960677781135</v>
      </c>
      <c r="H29" s="119">
        <f t="shared" ca="1" si="19"/>
        <v>0.11475772316634024</v>
      </c>
      <c r="I29" s="119">
        <f t="shared" ca="1" si="19"/>
        <v>0.16864271276435278</v>
      </c>
      <c r="J29" s="119">
        <f t="shared" ca="1" si="19"/>
        <v>6.0568331624432398E-2</v>
      </c>
      <c r="K29" s="119">
        <f t="shared" ca="1" si="19"/>
        <v>0.11291955455182619</v>
      </c>
      <c r="L29" s="119">
        <f t="shared" ca="1" si="19"/>
        <v>0.35272833744985915</v>
      </c>
      <c r="M29" s="119">
        <f t="shared" ca="1" si="19"/>
        <v>0.22068898967480458</v>
      </c>
      <c r="N29" s="119">
        <f t="shared" ca="1" si="19"/>
        <v>0.56909188749734663</v>
      </c>
      <c r="O29" s="119">
        <f t="shared" ca="1" si="19"/>
        <v>0.16037251989992318</v>
      </c>
      <c r="P29" s="119">
        <f t="shared" ca="1" si="19"/>
        <v>0.41290904748002866</v>
      </c>
      <c r="Q29" s="119">
        <f t="shared" ca="1" si="19"/>
        <v>0.5415032182913958</v>
      </c>
      <c r="R29" s="119">
        <f t="shared" ca="1" si="19"/>
        <v>0.17479263682091262</v>
      </c>
      <c r="S29" s="119">
        <f t="shared" ca="1" si="19"/>
        <v>0.18310378597066446</v>
      </c>
      <c r="T29" s="119">
        <f t="shared" ca="1" si="19"/>
        <v>0.58636672179317295</v>
      </c>
      <c r="U29" s="119">
        <f t="shared" ca="1" si="19"/>
        <v>0.11155391689740755</v>
      </c>
      <c r="V29" s="119">
        <f t="shared" ca="1" si="19"/>
        <v>0.70574453173225704</v>
      </c>
      <c r="W29" s="119"/>
    </row>
    <row r="30" spans="1:23" x14ac:dyDescent="0.35">
      <c r="A30" s="124" t="s">
        <v>38</v>
      </c>
      <c r="C30" s="119">
        <f t="shared" ref="C30:V30" ca="1" si="20">IF(C45&gt;0,INDIRECT(C$6&amp;"!"&amp;ADDRESS(79,2)),INDIRECT(C$3&amp;"!"&amp;ADDRESS(79,2)))</f>
        <v>0.53526454675631985</v>
      </c>
      <c r="D30" s="119">
        <f ca="1">IF(D45&gt;0.1,INDIRECT(D$6&amp;"!"&amp;ADDRESS(79,2)),INDIRECT(D$3&amp;"!"&amp;ADDRESS(79,2)))</f>
        <v>0.36890709623663409</v>
      </c>
      <c r="E30" s="119">
        <f t="shared" ca="1" si="20"/>
        <v>0.1826228974624246</v>
      </c>
      <c r="F30" s="119">
        <f t="shared" ca="1" si="20"/>
        <v>0.39187420684010632</v>
      </c>
      <c r="G30" s="119">
        <f t="shared" ca="1" si="20"/>
        <v>0.27948039322218848</v>
      </c>
      <c r="H30" s="119">
        <f t="shared" ca="1" si="20"/>
        <v>0.88524227683365964</v>
      </c>
      <c r="I30" s="119">
        <f t="shared" ca="1" si="20"/>
        <v>0.83135728723564728</v>
      </c>
      <c r="J30" s="119">
        <f t="shared" ca="1" si="20"/>
        <v>0.93943166837556757</v>
      </c>
      <c r="K30" s="119">
        <f t="shared" ca="1" si="20"/>
        <v>0.88708044544817388</v>
      </c>
      <c r="L30" s="119">
        <f t="shared" ca="1" si="20"/>
        <v>0.64727166255014079</v>
      </c>
      <c r="M30" s="119">
        <f t="shared" ca="1" si="20"/>
        <v>0.77931101032519534</v>
      </c>
      <c r="N30" s="119">
        <f t="shared" ca="1" si="20"/>
        <v>0.43090811250265348</v>
      </c>
      <c r="O30" s="119">
        <f t="shared" ca="1" si="20"/>
        <v>0.83962748010007693</v>
      </c>
      <c r="P30" s="119">
        <f t="shared" ca="1" si="20"/>
        <v>0.58709095251997134</v>
      </c>
      <c r="Q30" s="119">
        <f t="shared" ca="1" si="20"/>
        <v>0.45849678170860436</v>
      </c>
      <c r="R30" s="119">
        <f t="shared" ca="1" si="20"/>
        <v>0.82520736317908727</v>
      </c>
      <c r="S30" s="119">
        <f t="shared" ca="1" si="20"/>
        <v>0.81689621402933577</v>
      </c>
      <c r="T30" s="119">
        <f t="shared" ca="1" si="20"/>
        <v>0.41363327820682705</v>
      </c>
      <c r="U30" s="119">
        <f t="shared" ca="1" si="20"/>
        <v>0.88844608310259254</v>
      </c>
      <c r="V30" s="119">
        <f t="shared" ca="1" si="20"/>
        <v>0.29425546826774296</v>
      </c>
      <c r="W30" s="119"/>
    </row>
    <row r="31" spans="1:23" x14ac:dyDescent="0.35">
      <c r="A31" s="114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  <c r="T31" s="119"/>
      <c r="U31" s="119"/>
      <c r="V31" s="119"/>
      <c r="W31" s="119"/>
    </row>
    <row r="32" spans="1:23" x14ac:dyDescent="0.35">
      <c r="A32" s="123" t="s">
        <v>7</v>
      </c>
      <c r="C32" s="119">
        <f t="shared" ref="C32:V32" ca="1" si="21">IF(C45&gt;0,INDIRECT(C$6&amp;"!"&amp;ADDRESS(77,5)),INDIRECT(C$3&amp;"!"&amp;ADDRESS(77,5)))</f>
        <v>46.473545324368018</v>
      </c>
      <c r="D32" s="119">
        <f ca="1">IF(D45&gt;0.1,INDIRECT(D$6&amp;"!"&amp;ADDRESS(77,5)),INDIRECT(D$3&amp;"!"&amp;ADDRESS(77,5)))</f>
        <v>50.670045826968433</v>
      </c>
      <c r="E32" s="119">
        <f t="shared" ca="1" si="21"/>
        <v>81.737710253757555</v>
      </c>
      <c r="F32" s="119">
        <f t="shared" ca="1" si="21"/>
        <v>42.401714581703949</v>
      </c>
      <c r="G32" s="119">
        <f t="shared" ca="1" si="21"/>
        <v>72.051960677781125</v>
      </c>
      <c r="H32" s="119">
        <f t="shared" ca="1" si="21"/>
        <v>11.475772316634025</v>
      </c>
      <c r="I32" s="119">
        <f t="shared" ca="1" si="21"/>
        <v>16.864271276435275</v>
      </c>
      <c r="J32" s="119">
        <f t="shared" ca="1" si="21"/>
        <v>6.0568331624432403</v>
      </c>
      <c r="K32" s="119">
        <f t="shared" ca="1" si="21"/>
        <v>11.29195545518262</v>
      </c>
      <c r="L32" s="119">
        <f t="shared" ca="1" si="21"/>
        <v>35.27283374498591</v>
      </c>
      <c r="M32" s="119">
        <f t="shared" ca="1" si="21"/>
        <v>22.068898967480465</v>
      </c>
      <c r="N32" s="119">
        <f t="shared" ca="1" si="21"/>
        <v>38.963059101294206</v>
      </c>
      <c r="O32" s="119">
        <f t="shared" ca="1" si="21"/>
        <v>16.03725198999232</v>
      </c>
      <c r="P32" s="119">
        <f t="shared" ca="1" si="21"/>
        <v>41.290904748002873</v>
      </c>
      <c r="Q32" s="119">
        <f t="shared" ca="1" si="21"/>
        <v>33.814718169138885</v>
      </c>
      <c r="R32" s="119">
        <f t="shared" ca="1" si="21"/>
        <v>17.479263682091265</v>
      </c>
      <c r="S32" s="119">
        <f t="shared" ca="1" si="21"/>
        <v>18.310378597066446</v>
      </c>
      <c r="T32" s="119">
        <f t="shared" ca="1" si="21"/>
        <v>58.636672179317294</v>
      </c>
      <c r="U32" s="119">
        <f t="shared" ca="1" si="21"/>
        <v>11.155391689740755</v>
      </c>
      <c r="V32" s="119">
        <f t="shared" ca="1" si="21"/>
        <v>50.953166784694673</v>
      </c>
      <c r="W32" s="119"/>
    </row>
    <row r="33" spans="1:23" x14ac:dyDescent="0.35">
      <c r="A33" s="123" t="s">
        <v>6</v>
      </c>
      <c r="C33" s="119">
        <f t="shared" ref="C33:V33" ca="1" si="22">IF(C45&gt;0,INDIRECT(C$6&amp;"!"&amp;ADDRESS(78,5)),INDIRECT(C$3&amp;"!"&amp;ADDRESS(78,5)))</f>
        <v>35.896620155042044</v>
      </c>
      <c r="D33" s="119">
        <f ca="1">IF(D45&gt;0.1,INDIRECT(D$6&amp;"!"&amp;ADDRESS(78,5)),INDIRECT(D$3&amp;"!"&amp;ADDRESS(78,5)))</f>
        <v>30.426329676433856</v>
      </c>
      <c r="E33" s="119">
        <f t="shared" ca="1" si="22"/>
        <v>17.345135829448896</v>
      </c>
      <c r="F33" s="119">
        <f t="shared" ca="1" si="22"/>
        <v>40.630604209122218</v>
      </c>
      <c r="G33" s="119">
        <f t="shared" ca="1" si="22"/>
        <v>25.153698750064535</v>
      </c>
      <c r="H33" s="119">
        <f t="shared" ca="1" si="22"/>
        <v>42.610082759492073</v>
      </c>
      <c r="I33" s="119">
        <f t="shared" ca="1" si="22"/>
        <v>76.945123238905481</v>
      </c>
      <c r="J33" s="119">
        <f t="shared" ca="1" si="22"/>
        <v>37.556759923831841</v>
      </c>
      <c r="K33" s="119">
        <f t="shared" ca="1" si="22"/>
        <v>79.362977961218007</v>
      </c>
      <c r="L33" s="119">
        <f t="shared" ca="1" si="22"/>
        <v>53.394593386393012</v>
      </c>
      <c r="M33" s="119">
        <f t="shared" ca="1" si="22"/>
        <v>52.195310238347972</v>
      </c>
      <c r="N33" s="119">
        <f t="shared" ca="1" si="22"/>
        <v>60.559132949709479</v>
      </c>
      <c r="O33" s="119">
        <f t="shared" ca="1" si="22"/>
        <v>63.759221086535526</v>
      </c>
      <c r="P33" s="119">
        <f t="shared" ca="1" si="22"/>
        <v>33.861036651715807</v>
      </c>
      <c r="Q33" s="119">
        <f t="shared" ca="1" si="22"/>
        <v>50.309340740492843</v>
      </c>
      <c r="R33" s="119">
        <f t="shared" ca="1" si="22"/>
        <v>66.204191795304908</v>
      </c>
      <c r="S33" s="119">
        <f t="shared" ca="1" si="22"/>
        <v>46.040371617850226</v>
      </c>
      <c r="T33" s="119">
        <f t="shared" ca="1" si="22"/>
        <v>35.831900060055474</v>
      </c>
      <c r="U33" s="119">
        <f t="shared" ca="1" si="22"/>
        <v>45.457582572730502</v>
      </c>
      <c r="V33" s="119">
        <f t="shared" ca="1" si="22"/>
        <v>47.879997670425801</v>
      </c>
      <c r="W33" s="119"/>
    </row>
    <row r="34" spans="1:23" x14ac:dyDescent="0.35">
      <c r="A34" s="123" t="s">
        <v>5</v>
      </c>
      <c r="C34" s="119">
        <f t="shared" ref="C34:V34" ca="1" si="23">IF(C45&gt;0,INDIRECT(C$6&amp;"!"&amp;ADDRESS(79,5)),INDIRECT(C$3&amp;"!"&amp;ADDRESS(79,5)))</f>
        <v>17.629834520589931</v>
      </c>
      <c r="D34" s="119">
        <f ca="1">IF(D45&gt;0.1,INDIRECT(D$6&amp;"!"&amp;ADDRESS(79,5)),INDIRECT(D$3&amp;"!"&amp;ADDRESS(79,5)))</f>
        <v>18.903624496597708</v>
      </c>
      <c r="E34" s="119">
        <f t="shared" ca="1" si="23"/>
        <v>0.91715391679356495</v>
      </c>
      <c r="F34" s="119">
        <f t="shared" ca="1" si="23"/>
        <v>16.967681209173819</v>
      </c>
      <c r="G34" s="119">
        <f t="shared" ca="1" si="23"/>
        <v>2.7943405721543133</v>
      </c>
      <c r="H34" s="119">
        <f t="shared" ca="1" si="23"/>
        <v>45.914144923873899</v>
      </c>
      <c r="I34" s="119">
        <f t="shared" ca="1" si="23"/>
        <v>6.1906054846592458</v>
      </c>
      <c r="J34" s="119">
        <f t="shared" ca="1" si="23"/>
        <v>56.386406913724912</v>
      </c>
      <c r="K34" s="119">
        <f t="shared" ca="1" si="23"/>
        <v>9.3450665835994116</v>
      </c>
      <c r="L34" s="119">
        <f t="shared" ca="1" si="23"/>
        <v>11.332572868621076</v>
      </c>
      <c r="M34" s="119">
        <f t="shared" ca="1" si="23"/>
        <v>25.735790794171578</v>
      </c>
      <c r="N34" s="119">
        <f t="shared" ca="1" si="23"/>
        <v>0.47780794899633061</v>
      </c>
      <c r="O34" s="119">
        <f t="shared" ca="1" si="23"/>
        <v>20.203526923472168</v>
      </c>
      <c r="P34" s="119">
        <f t="shared" ca="1" si="23"/>
        <v>24.848058600281327</v>
      </c>
      <c r="Q34" s="119">
        <f t="shared" ca="1" si="23"/>
        <v>15.875941090368284</v>
      </c>
      <c r="R34" s="119">
        <f t="shared" ca="1" si="23"/>
        <v>16.316544522603827</v>
      </c>
      <c r="S34" s="119">
        <f t="shared" ca="1" si="23"/>
        <v>35.649249785083342</v>
      </c>
      <c r="T34" s="119">
        <f t="shared" ca="1" si="23"/>
        <v>5.531427760627226</v>
      </c>
      <c r="U34" s="119">
        <f t="shared" ca="1" si="23"/>
        <v>43.387025737528745</v>
      </c>
      <c r="V34" s="119">
        <f t="shared" ca="1" si="23"/>
        <v>1.1668355448795436</v>
      </c>
      <c r="W34" s="119"/>
    </row>
    <row r="35" spans="1:23" x14ac:dyDescent="0.35">
      <c r="C35" s="136">
        <f t="shared" ref="C35:V35" ca="1" si="24">C34/SUM(C32:C34)</f>
        <v>0.17629834520589932</v>
      </c>
      <c r="D35" s="136">
        <f ca="1">D34/SUM(D32:D34)</f>
        <v>0.18903624496597707</v>
      </c>
      <c r="E35" s="136">
        <f t="shared" ca="1" si="24"/>
        <v>9.1715391679356474E-3</v>
      </c>
      <c r="F35" s="136">
        <f t="shared" ca="1" si="24"/>
        <v>0.16967681209173821</v>
      </c>
      <c r="G35" s="136">
        <f t="shared" ca="1" si="24"/>
        <v>2.7943405721543142E-2</v>
      </c>
      <c r="H35" s="136">
        <f t="shared" ca="1" si="24"/>
        <v>0.45914144923873901</v>
      </c>
      <c r="I35" s="136">
        <f t="shared" ca="1" si="24"/>
        <v>6.1906054846592458E-2</v>
      </c>
      <c r="J35" s="136">
        <f t="shared" ca="1" si="24"/>
        <v>0.56386406913724907</v>
      </c>
      <c r="K35" s="136">
        <f t="shared" ca="1" si="24"/>
        <v>9.3450665835994096E-2</v>
      </c>
      <c r="L35" s="136">
        <f t="shared" ca="1" si="24"/>
        <v>0.11332572868621077</v>
      </c>
      <c r="M35" s="136">
        <f t="shared" ca="1" si="24"/>
        <v>0.25735790794171576</v>
      </c>
      <c r="N35" s="136">
        <f t="shared" ca="1" si="24"/>
        <v>4.7780794899633054E-3</v>
      </c>
      <c r="O35" s="136">
        <f t="shared" ca="1" si="24"/>
        <v>0.20203526923472165</v>
      </c>
      <c r="P35" s="136">
        <f t="shared" ca="1" si="24"/>
        <v>0.24848058600281328</v>
      </c>
      <c r="Q35" s="136">
        <f t="shared" ca="1" si="24"/>
        <v>0.15875941090368281</v>
      </c>
      <c r="R35" s="136">
        <f t="shared" ca="1" si="24"/>
        <v>0.16316544522603826</v>
      </c>
      <c r="S35" s="136">
        <f t="shared" ca="1" si="24"/>
        <v>0.35649249785083337</v>
      </c>
      <c r="T35" s="136">
        <f t="shared" ca="1" si="24"/>
        <v>5.5314277606272257E-2</v>
      </c>
      <c r="U35" s="136">
        <f t="shared" ca="1" si="24"/>
        <v>0.43387025737528745</v>
      </c>
      <c r="V35" s="136">
        <f t="shared" ca="1" si="24"/>
        <v>1.1668355448795431E-2</v>
      </c>
      <c r="W35" s="136"/>
    </row>
    <row r="36" spans="1:23" x14ac:dyDescent="0.35">
      <c r="A36" s="126" t="s">
        <v>93</v>
      </c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</row>
    <row r="37" spans="1:23" x14ac:dyDescent="0.35">
      <c r="C37" s="113"/>
      <c r="R37" s="113"/>
    </row>
    <row r="38" spans="1:23" x14ac:dyDescent="0.35">
      <c r="A38" s="125" t="s">
        <v>4</v>
      </c>
      <c r="C38" s="119">
        <f t="shared" ref="C38:V38" ca="1" si="25">INDIRECT(C$3&amp;"!"&amp;ADDRESS(81,2))</f>
        <v>76.325910030996411</v>
      </c>
      <c r="D38" s="119">
        <f t="shared" ca="1" si="25"/>
        <v>62.1214936475766</v>
      </c>
      <c r="E38" s="119">
        <f t="shared" ca="1" si="25"/>
        <v>57.763824321673148</v>
      </c>
      <c r="F38" s="119">
        <f t="shared" ca="1" si="25"/>
        <v>49.067322620802251</v>
      </c>
      <c r="G38" s="119">
        <f t="shared" ca="1" si="25"/>
        <v>58.018016384870805</v>
      </c>
      <c r="H38" s="119">
        <f t="shared" ca="1" si="25"/>
        <v>25.297001512807533</v>
      </c>
      <c r="I38" s="119">
        <f t="shared" ca="1" si="25"/>
        <v>66.574835905378237</v>
      </c>
      <c r="J38" s="119">
        <f t="shared" ca="1" si="25"/>
        <v>98.772563176895304</v>
      </c>
      <c r="K38" s="119">
        <f t="shared" ca="1" si="25"/>
        <v>12.786966950129271</v>
      </c>
      <c r="L38" s="119">
        <f t="shared" ca="1" si="25"/>
        <v>18.824172525862025</v>
      </c>
      <c r="M38" s="119">
        <f t="shared" ca="1" si="25"/>
        <v>60.439970171513792</v>
      </c>
      <c r="N38" s="119">
        <f t="shared" ca="1" si="25"/>
        <v>43.959555076216141</v>
      </c>
      <c r="O38" s="119">
        <f t="shared" ca="1" si="25"/>
        <v>81.222948034833166</v>
      </c>
      <c r="P38" s="119" t="e">
        <f t="shared" ca="1" si="25"/>
        <v>#DIV/0!</v>
      </c>
      <c r="Q38" s="119">
        <f t="shared" ca="1" si="25"/>
        <v>71.891366613938516</v>
      </c>
      <c r="R38" s="119">
        <f t="shared" ca="1" si="25"/>
        <v>0.60042749742589807</v>
      </c>
      <c r="S38" s="119">
        <f t="shared" ca="1" si="25"/>
        <v>78.813844914328115</v>
      </c>
      <c r="T38" s="119">
        <f t="shared" ca="1" si="25"/>
        <v>92.21719225650159</v>
      </c>
      <c r="U38" s="119">
        <f t="shared" ca="1" si="25"/>
        <v>31.868668655404289</v>
      </c>
      <c r="V38" s="119">
        <f t="shared" ca="1" si="25"/>
        <v>38.521605030926445</v>
      </c>
      <c r="W38" s="119"/>
    </row>
    <row r="39" spans="1:23" x14ac:dyDescent="0.35">
      <c r="A39" s="125" t="s">
        <v>0</v>
      </c>
      <c r="C39" s="119">
        <f t="shared" ref="C39:V39" ca="1" si="26">INDIRECT(C$3&amp;"!"&amp;ADDRESS(82,2))</f>
        <v>2.171352918880106</v>
      </c>
      <c r="D39" s="119">
        <f t="shared" ca="1" si="26"/>
        <v>34.295302462701663</v>
      </c>
      <c r="E39" s="119">
        <f t="shared" ca="1" si="26"/>
        <v>42.108133928704049</v>
      </c>
      <c r="F39" s="119">
        <f t="shared" ca="1" si="26"/>
        <v>3.2849515539788845</v>
      </c>
      <c r="G39" s="119">
        <f t="shared" ca="1" si="26"/>
        <v>41.929551090518551</v>
      </c>
      <c r="H39" s="119">
        <f t="shared" ca="1" si="26"/>
        <v>72.058809429676998</v>
      </c>
      <c r="I39" s="119">
        <f t="shared" ca="1" si="26"/>
        <v>14.346951804118961</v>
      </c>
      <c r="J39" s="119">
        <f t="shared" ca="1" si="26"/>
        <v>1.1191335740072204</v>
      </c>
      <c r="K39" s="119">
        <f t="shared" ca="1" si="26"/>
        <v>0.7320188144410178</v>
      </c>
      <c r="L39" s="119">
        <f t="shared" ca="1" si="26"/>
        <v>80.349269059205582</v>
      </c>
      <c r="M39" s="119">
        <f t="shared" ca="1" si="26"/>
        <v>5.6301267710663696</v>
      </c>
      <c r="N39" s="119">
        <f t="shared" ca="1" si="26"/>
        <v>39.168550714070385</v>
      </c>
      <c r="O39" s="119">
        <f t="shared" ca="1" si="26"/>
        <v>5.4728387007954264</v>
      </c>
      <c r="P39" s="119" t="e">
        <f t="shared" ca="1" si="26"/>
        <v>#DIV/0!</v>
      </c>
      <c r="Q39" s="119">
        <f t="shared" ca="1" si="26"/>
        <v>7.7701964302193343</v>
      </c>
      <c r="R39" s="119">
        <f t="shared" ca="1" si="26"/>
        <v>4.8099172019024961</v>
      </c>
      <c r="S39" s="119">
        <f t="shared" ca="1" si="26"/>
        <v>11.252707876273753</v>
      </c>
      <c r="T39" s="119">
        <f t="shared" ca="1" si="26"/>
        <v>3.2249176315349035</v>
      </c>
      <c r="U39" s="119">
        <f t="shared" ca="1" si="26"/>
        <v>0.64520470761644322</v>
      </c>
      <c r="V39" s="119">
        <f t="shared" ca="1" si="26"/>
        <v>1.7896018585295137</v>
      </c>
      <c r="W39" s="119"/>
    </row>
    <row r="40" spans="1:23" x14ac:dyDescent="0.35">
      <c r="A40" s="125" t="s">
        <v>3</v>
      </c>
      <c r="C40" s="119">
        <f t="shared" ref="C40:V40" ca="1" si="27">INDIRECT(C$3&amp;"!"&amp;ADDRESS(83,2))</f>
        <v>1.3793321658358379E-2</v>
      </c>
      <c r="D40" s="119">
        <f t="shared" ca="1" si="27"/>
        <v>0</v>
      </c>
      <c r="E40" s="119">
        <f t="shared" ca="1" si="27"/>
        <v>0.12804174962279199</v>
      </c>
      <c r="F40" s="119">
        <f t="shared" ca="1" si="27"/>
        <v>2.2808307252443063E-2</v>
      </c>
      <c r="G40" s="119">
        <f t="shared" ca="1" si="27"/>
        <v>5.2432524610649095E-2</v>
      </c>
      <c r="H40" s="119">
        <f t="shared" ca="1" si="27"/>
        <v>0.9423510724916242</v>
      </c>
      <c r="I40" s="119">
        <f t="shared" ca="1" si="27"/>
        <v>0</v>
      </c>
      <c r="J40" s="119">
        <f t="shared" ca="1" si="27"/>
        <v>0</v>
      </c>
      <c r="K40" s="119">
        <f t="shared" ca="1" si="27"/>
        <v>0</v>
      </c>
      <c r="L40" s="119">
        <f t="shared" ca="1" si="27"/>
        <v>0</v>
      </c>
      <c r="M40" s="119">
        <f t="shared" ca="1" si="27"/>
        <v>7.4571215510812819E-2</v>
      </c>
      <c r="N40" s="119">
        <f t="shared" ca="1" si="27"/>
        <v>0</v>
      </c>
      <c r="O40" s="119">
        <f t="shared" ca="1" si="27"/>
        <v>8.0092351384759994E-2</v>
      </c>
      <c r="P40" s="119" t="e">
        <f t="shared" ca="1" si="27"/>
        <v>#DIV/0!</v>
      </c>
      <c r="Q40" s="119">
        <f t="shared" ca="1" si="27"/>
        <v>0</v>
      </c>
      <c r="R40" s="119">
        <f t="shared" ca="1" si="27"/>
        <v>1.7356264434924648E-2</v>
      </c>
      <c r="S40" s="119">
        <f t="shared" ca="1" si="27"/>
        <v>3.4382178696650945E-2</v>
      </c>
      <c r="T40" s="119">
        <f t="shared" ca="1" si="27"/>
        <v>3.8027856792846544E-2</v>
      </c>
      <c r="U40" s="119">
        <f t="shared" ca="1" si="27"/>
        <v>0</v>
      </c>
      <c r="V40" s="119">
        <f t="shared" ca="1" si="27"/>
        <v>0</v>
      </c>
      <c r="W40" s="119"/>
    </row>
    <row r="41" spans="1:23" x14ac:dyDescent="0.35">
      <c r="C41" s="116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</row>
    <row r="42" spans="1:23" x14ac:dyDescent="0.35">
      <c r="A42" s="125" t="s">
        <v>4</v>
      </c>
      <c r="C42" s="119">
        <f t="shared" ref="C42:V42" ca="1" si="28">INDIRECT(C$3&amp;"!"&amp;ADDRESS(81,5))</f>
        <v>76.325910030996411</v>
      </c>
      <c r="D42" s="119">
        <f t="shared" ca="1" si="28"/>
        <v>62.1214936475766</v>
      </c>
      <c r="E42" s="119">
        <f t="shared" ca="1" si="28"/>
        <v>57.763824321673148</v>
      </c>
      <c r="F42" s="119">
        <f t="shared" ca="1" si="28"/>
        <v>49.067322620802251</v>
      </c>
      <c r="G42" s="119">
        <f t="shared" ca="1" si="28"/>
        <v>58.018016384870805</v>
      </c>
      <c r="H42" s="119">
        <f t="shared" ca="1" si="28"/>
        <v>25.297001512807533</v>
      </c>
      <c r="I42" s="119">
        <f t="shared" ca="1" si="28"/>
        <v>66.574835905378237</v>
      </c>
      <c r="J42" s="119">
        <f t="shared" ca="1" si="28"/>
        <v>98.772563176895304</v>
      </c>
      <c r="K42" s="119">
        <f t="shared" ca="1" si="28"/>
        <v>12.786966950129271</v>
      </c>
      <c r="L42" s="119">
        <f t="shared" ca="1" si="28"/>
        <v>18.824172525862025</v>
      </c>
      <c r="M42" s="119">
        <f t="shared" ca="1" si="28"/>
        <v>60.439970171513792</v>
      </c>
      <c r="N42" s="119">
        <f t="shared" ca="1" si="28"/>
        <v>43.959555076216141</v>
      </c>
      <c r="O42" s="119">
        <f t="shared" ca="1" si="28"/>
        <v>81.222948034833166</v>
      </c>
      <c r="P42" s="119" t="e">
        <f t="shared" ca="1" si="28"/>
        <v>#DIV/0!</v>
      </c>
      <c r="Q42" s="119">
        <f t="shared" ca="1" si="28"/>
        <v>71.891366613938516</v>
      </c>
      <c r="R42" s="119">
        <f t="shared" ca="1" si="28"/>
        <v>0.60042749742589807</v>
      </c>
      <c r="S42" s="119">
        <f t="shared" ca="1" si="28"/>
        <v>78.813844914328115</v>
      </c>
      <c r="T42" s="119">
        <f t="shared" ca="1" si="28"/>
        <v>92.21719225650159</v>
      </c>
      <c r="U42" s="119">
        <f t="shared" ca="1" si="28"/>
        <v>31.868668655404289</v>
      </c>
      <c r="V42" s="119">
        <f t="shared" ca="1" si="28"/>
        <v>38.521605030926445</v>
      </c>
      <c r="W42" s="119"/>
    </row>
    <row r="43" spans="1:23" x14ac:dyDescent="0.35">
      <c r="A43" s="125" t="s">
        <v>0</v>
      </c>
      <c r="C43" s="119">
        <f t="shared" ref="C43:V43" ca="1" si="29">INDIRECT(C$3&amp;"!"&amp;ADDRESS(82,5))</f>
        <v>2.171352918880106</v>
      </c>
      <c r="D43" s="119">
        <f t="shared" ca="1" si="29"/>
        <v>34.295302462701663</v>
      </c>
      <c r="E43" s="119">
        <f t="shared" ca="1" si="29"/>
        <v>42.108133928704049</v>
      </c>
      <c r="F43" s="119">
        <f t="shared" ca="1" si="29"/>
        <v>3.2849515539788845</v>
      </c>
      <c r="G43" s="119">
        <f t="shared" ca="1" si="29"/>
        <v>41.929551090518551</v>
      </c>
      <c r="H43" s="119">
        <f t="shared" ca="1" si="29"/>
        <v>72.058809429676998</v>
      </c>
      <c r="I43" s="119">
        <f t="shared" ca="1" si="29"/>
        <v>14.346951804118961</v>
      </c>
      <c r="J43" s="119">
        <f t="shared" ca="1" si="29"/>
        <v>1.1191335740072204</v>
      </c>
      <c r="K43" s="119">
        <f t="shared" ca="1" si="29"/>
        <v>0.7320188144410178</v>
      </c>
      <c r="L43" s="119">
        <f t="shared" ca="1" si="29"/>
        <v>80.349269059205582</v>
      </c>
      <c r="M43" s="119">
        <f t="shared" ca="1" si="29"/>
        <v>5.6301267710663696</v>
      </c>
      <c r="N43" s="119">
        <f t="shared" ca="1" si="29"/>
        <v>39.168550714070385</v>
      </c>
      <c r="O43" s="119">
        <f t="shared" ca="1" si="29"/>
        <v>5.4728387007954264</v>
      </c>
      <c r="P43" s="119" t="e">
        <f t="shared" ca="1" si="29"/>
        <v>#DIV/0!</v>
      </c>
      <c r="Q43" s="119">
        <f t="shared" ca="1" si="29"/>
        <v>7.7701964302193343</v>
      </c>
      <c r="R43" s="119">
        <f t="shared" ca="1" si="29"/>
        <v>4.8099172019024961</v>
      </c>
      <c r="S43" s="119">
        <f t="shared" ca="1" si="29"/>
        <v>11.252707876273753</v>
      </c>
      <c r="T43" s="119">
        <f t="shared" ca="1" si="29"/>
        <v>3.2249176315349035</v>
      </c>
      <c r="U43" s="119">
        <f t="shared" ca="1" si="29"/>
        <v>0.64520470761644322</v>
      </c>
      <c r="V43" s="119">
        <f t="shared" ca="1" si="29"/>
        <v>1.7896018585295137</v>
      </c>
      <c r="W43" s="119"/>
    </row>
    <row r="44" spans="1:23" x14ac:dyDescent="0.35">
      <c r="A44" s="125" t="s">
        <v>37</v>
      </c>
      <c r="C44" s="119">
        <f t="shared" ref="C44:V44" ca="1" si="30">INDIRECT(C$3&amp;"!"&amp;ADDRESS(83,5))</f>
        <v>21.488943728465131</v>
      </c>
      <c r="D44" s="119">
        <f t="shared" ca="1" si="30"/>
        <v>3.583203889721732</v>
      </c>
      <c r="E44" s="119">
        <f t="shared" ca="1" si="30"/>
        <v>0</v>
      </c>
      <c r="F44" s="119">
        <f t="shared" ca="1" si="30"/>
        <v>47.624917517966431</v>
      </c>
      <c r="G44" s="119">
        <f t="shared" ca="1" si="30"/>
        <v>0</v>
      </c>
      <c r="H44" s="119">
        <f t="shared" ca="1" si="30"/>
        <v>1.7018379850238254</v>
      </c>
      <c r="I44" s="119">
        <f t="shared" ca="1" si="30"/>
        <v>19.078212290502794</v>
      </c>
      <c r="J44" s="119">
        <f t="shared" ca="1" si="30"/>
        <v>0.10830324909747292</v>
      </c>
      <c r="K44" s="119">
        <f t="shared" ca="1" si="30"/>
        <v>86.481014235429711</v>
      </c>
      <c r="L44" s="119">
        <f t="shared" ca="1" si="30"/>
        <v>0.8265584149323808</v>
      </c>
      <c r="M44" s="119">
        <f t="shared" ca="1" si="30"/>
        <v>33.85533184190902</v>
      </c>
      <c r="N44" s="119">
        <f t="shared" ca="1" si="30"/>
        <v>16.871894209713485</v>
      </c>
      <c r="O44" s="119">
        <f t="shared" ca="1" si="30"/>
        <v>13.224120912986644</v>
      </c>
      <c r="P44" s="119" t="e">
        <f t="shared" ca="1" si="30"/>
        <v>#DIV/0!</v>
      </c>
      <c r="Q44" s="119">
        <f t="shared" ca="1" si="30"/>
        <v>20.338436955842141</v>
      </c>
      <c r="R44" s="119">
        <f t="shared" ca="1" si="30"/>
        <v>94.5722990362367</v>
      </c>
      <c r="S44" s="119">
        <f t="shared" ca="1" si="30"/>
        <v>9.8990650307014931</v>
      </c>
      <c r="T44" s="119">
        <f t="shared" ca="1" si="30"/>
        <v>4.5198622551706693</v>
      </c>
      <c r="U44" s="119">
        <f t="shared" ca="1" si="30"/>
        <v>67.486126636979279</v>
      </c>
      <c r="V44" s="119">
        <f t="shared" ca="1" si="30"/>
        <v>59.688793110544033</v>
      </c>
      <c r="W44" s="119"/>
    </row>
    <row r="45" spans="1:23" x14ac:dyDescent="0.35">
      <c r="A45" s="113" t="s">
        <v>140</v>
      </c>
      <c r="C45" s="119">
        <f t="shared" ref="C45:V45" ca="1" si="31">(INDIRECT(C$3&amp;"!"&amp;ADDRESS(34,13)))/(INDIRECT(C$3&amp;"!"&amp;ADDRESS(4,2)))</f>
        <v>0.12788344519492503</v>
      </c>
      <c r="D45" s="119">
        <f t="shared" ca="1" si="31"/>
        <v>1.880259748149159E-2</v>
      </c>
      <c r="E45" s="119">
        <f t="shared" ca="1" si="31"/>
        <v>0</v>
      </c>
      <c r="F45" s="119">
        <f t="shared" ca="1" si="31"/>
        <v>0.31317873235500621</v>
      </c>
      <c r="G45" s="119">
        <f t="shared" ca="1" si="31"/>
        <v>0</v>
      </c>
      <c r="H45" s="119">
        <f t="shared" ca="1" si="31"/>
        <v>2.3634702045189546E-3</v>
      </c>
      <c r="I45" s="119">
        <f t="shared" ca="1" si="31"/>
        <v>5.8281423329635637E-2</v>
      </c>
      <c r="J45" s="119">
        <f t="shared" ca="1" si="31"/>
        <v>0</v>
      </c>
      <c r="K45" s="119">
        <f t="shared" ca="1" si="31"/>
        <v>0.51932471129910707</v>
      </c>
      <c r="L45" s="119">
        <f t="shared" ca="1" si="31"/>
        <v>3.6922671301033473E-3</v>
      </c>
      <c r="M45" s="119">
        <f t="shared" ca="1" si="31"/>
        <v>1.4736641947138236E-2</v>
      </c>
      <c r="N45" s="119">
        <f t="shared" ca="1" si="31"/>
        <v>8.5487212943021376E-2</v>
      </c>
      <c r="O45" s="119">
        <f t="shared" ca="1" si="31"/>
        <v>3.3133757557995344E-2</v>
      </c>
      <c r="P45" s="119">
        <f t="shared" ca="1" si="31"/>
        <v>0</v>
      </c>
      <c r="Q45" s="119">
        <f t="shared" ca="1" si="31"/>
        <v>9.6737556661223426E-2</v>
      </c>
      <c r="R45" s="119">
        <f t="shared" ca="1" si="31"/>
        <v>0.35668295358512753</v>
      </c>
      <c r="S45" s="119">
        <f t="shared" ca="1" si="31"/>
        <v>1.9987271779489561E-2</v>
      </c>
      <c r="T45" s="119">
        <f t="shared" ca="1" si="31"/>
        <v>3.0310320851262673E-2</v>
      </c>
      <c r="U45" s="119">
        <f t="shared" ca="1" si="31"/>
        <v>0.18468110580400698</v>
      </c>
      <c r="V45" s="119">
        <f t="shared" ca="1" si="31"/>
        <v>0.46449497000628304</v>
      </c>
      <c r="W45" s="119"/>
    </row>
    <row r="46" spans="1:23" x14ac:dyDescent="0.35">
      <c r="C46" s="119"/>
      <c r="D46" s="119"/>
      <c r="E46" s="119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19"/>
      <c r="Q46" s="119"/>
      <c r="R46" s="119"/>
      <c r="S46" s="119"/>
      <c r="T46" s="119"/>
      <c r="U46" s="119"/>
      <c r="V46" s="119"/>
      <c r="W46" s="119"/>
    </row>
    <row r="47" spans="1:23" x14ac:dyDescent="0.35">
      <c r="A47" s="114" t="s">
        <v>2</v>
      </c>
      <c r="C47" s="119">
        <f t="shared" ref="C47:V47" ca="1" si="32">INDIRECT(C$3&amp;"!"&amp;ADDRESS(81,8))</f>
        <v>14.606856914160158</v>
      </c>
      <c r="D47" s="119">
        <f t="shared" ca="1" si="32"/>
        <v>40.52449927884215</v>
      </c>
      <c r="E47" s="119">
        <f t="shared" ca="1" si="32"/>
        <v>37.840183551499941</v>
      </c>
      <c r="F47" s="119">
        <f t="shared" ca="1" si="32"/>
        <v>29.898543840504821</v>
      </c>
      <c r="G47" s="119">
        <f t="shared" ca="1" si="32"/>
        <v>52.77688351520586</v>
      </c>
      <c r="H47" s="119">
        <f t="shared" ca="1" si="32"/>
        <v>18.603248134726559</v>
      </c>
      <c r="I47" s="119">
        <f t="shared" ca="1" si="32"/>
        <v>0.65660561568756115</v>
      </c>
      <c r="J47" s="119">
        <f t="shared" ca="1" si="32"/>
        <v>39.139862667148542</v>
      </c>
      <c r="K47" s="119">
        <f t="shared" ca="1" si="32"/>
        <v>87.857142857142918</v>
      </c>
      <c r="L47" s="119">
        <f t="shared" ca="1" si="32"/>
        <v>2.1439027810251892</v>
      </c>
      <c r="M47" s="119">
        <f t="shared" ca="1" si="32"/>
        <v>10.710259301014656</v>
      </c>
      <c r="N47" s="119">
        <f t="shared" ca="1" si="32"/>
        <v>5.7046314662089639</v>
      </c>
      <c r="O47" s="119">
        <f t="shared" ca="1" si="32"/>
        <v>15.210582152008612</v>
      </c>
      <c r="P47" s="119" t="e">
        <f t="shared" ca="1" si="32"/>
        <v>#DIV/0!</v>
      </c>
      <c r="Q47" s="119">
        <f t="shared" ca="1" si="32"/>
        <v>61.896173871056618</v>
      </c>
      <c r="R47" s="119">
        <f t="shared" ca="1" si="32"/>
        <v>9.7065444581795752</v>
      </c>
      <c r="S47" s="119">
        <f t="shared" ca="1" si="32"/>
        <v>29.787469047721942</v>
      </c>
      <c r="T47" s="119">
        <f t="shared" ca="1" si="32"/>
        <v>9.5144617989843692</v>
      </c>
      <c r="U47" s="119">
        <f t="shared" ca="1" si="32"/>
        <v>20.013180711724942</v>
      </c>
      <c r="V47" s="119">
        <f t="shared" ca="1" si="32"/>
        <v>15.262230613327253</v>
      </c>
      <c r="W47" s="119"/>
    </row>
    <row r="48" spans="1:23" x14ac:dyDescent="0.35">
      <c r="A48" s="114" t="s">
        <v>1</v>
      </c>
      <c r="C48" s="119">
        <f t="shared" ref="C48:V48" ca="1" si="33">INDIRECT(C$3&amp;"!"&amp;ADDRESS(82,8))</f>
        <v>82.609909304114836</v>
      </c>
      <c r="D48" s="119">
        <f t="shared" ca="1" si="33"/>
        <v>23.905658280556668</v>
      </c>
      <c r="E48" s="119">
        <f t="shared" ca="1" si="33"/>
        <v>19.923640770173204</v>
      </c>
      <c r="F48" s="119">
        <f t="shared" ca="1" si="33"/>
        <v>63.785934150788087</v>
      </c>
      <c r="G48" s="119">
        <f t="shared" ca="1" si="33"/>
        <v>5.2411328696649502</v>
      </c>
      <c r="H48" s="119">
        <f t="shared" ca="1" si="33"/>
        <v>7.1317208557957912</v>
      </c>
      <c r="I48" s="119">
        <f t="shared" ca="1" si="33"/>
        <v>81.613988979153348</v>
      </c>
      <c r="J48" s="119">
        <f t="shared" ca="1" si="33"/>
        <v>59.739790386700399</v>
      </c>
      <c r="K48" s="119">
        <f t="shared" ca="1" si="33"/>
        <v>6.7281105990783461</v>
      </c>
      <c r="L48" s="119">
        <f t="shared" ca="1" si="33"/>
        <v>16.837159310800363</v>
      </c>
      <c r="M48" s="119">
        <f t="shared" ca="1" si="33"/>
        <v>80.665163472378794</v>
      </c>
      <c r="N48" s="119">
        <f t="shared" ca="1" si="33"/>
        <v>47.177068000294227</v>
      </c>
      <c r="O48" s="119">
        <f t="shared" ca="1" si="33"/>
        <v>78.390253574919527</v>
      </c>
      <c r="P48" s="119" t="e">
        <f t="shared" ca="1" si="33"/>
        <v>#DIV/0!</v>
      </c>
      <c r="Q48" s="119">
        <f t="shared" ca="1" si="33"/>
        <v>28.34981662512261</v>
      </c>
      <c r="R48" s="119">
        <f t="shared" ca="1" si="33"/>
        <v>1.3557358965139339</v>
      </c>
      <c r="S48" s="119">
        <f t="shared" ca="1" si="33"/>
        <v>57.685368987958348</v>
      </c>
      <c r="T48" s="119">
        <f t="shared" ca="1" si="33"/>
        <v>87.06813059625496</v>
      </c>
      <c r="U48" s="119">
        <f t="shared" ca="1" si="33"/>
        <v>78.002421119491345</v>
      </c>
      <c r="V48" s="119">
        <f t="shared" ca="1" si="33"/>
        <v>80.298304541481968</v>
      </c>
      <c r="W48" s="119"/>
    </row>
    <row r="49" spans="1:23" x14ac:dyDescent="0.35">
      <c r="A49" s="114" t="s">
        <v>0</v>
      </c>
      <c r="C49" s="119">
        <f ca="1">INDIRECT(C$3&amp;"!"&amp;ADDRESS(83,8))</f>
        <v>2.7656651457730494</v>
      </c>
      <c r="D49" s="119">
        <f t="shared" ref="D49:V49" ca="1" si="34">INDIRECT(D$3&amp;"!"&amp;ADDRESS(83,8))</f>
        <v>35.569842440601178</v>
      </c>
      <c r="E49" s="119">
        <f t="shared" ca="1" si="34"/>
        <v>42.108133928704049</v>
      </c>
      <c r="F49" s="119">
        <f t="shared" ca="1" si="34"/>
        <v>6.271973996615154</v>
      </c>
      <c r="G49" s="119">
        <f t="shared" ca="1" si="34"/>
        <v>41.929551090518551</v>
      </c>
      <c r="H49" s="119">
        <f t="shared" ca="1" si="34"/>
        <v>73.306364994595228</v>
      </c>
      <c r="I49" s="119">
        <f t="shared" ca="1" si="34"/>
        <v>17.729405405159088</v>
      </c>
      <c r="J49" s="119">
        <f t="shared" ca="1" si="34"/>
        <v>1.1203469461510662</v>
      </c>
      <c r="K49" s="119">
        <f t="shared" ca="1" si="34"/>
        <v>5.4147465437788043</v>
      </c>
      <c r="L49" s="119">
        <f t="shared" ca="1" si="34"/>
        <v>81.018937908174436</v>
      </c>
      <c r="M49" s="119">
        <f t="shared" ca="1" si="34"/>
        <v>8.5118376550169117</v>
      </c>
      <c r="N49" s="119">
        <f t="shared" ca="1" si="34"/>
        <v>47.118300533496836</v>
      </c>
      <c r="O49" s="119">
        <f t="shared" ca="1" si="34"/>
        <v>6.3068663301095578</v>
      </c>
      <c r="P49" s="119" t="e">
        <f t="shared" ca="1" si="34"/>
        <v>#DIV/0!</v>
      </c>
      <c r="Q49" s="119">
        <f t="shared" ca="1" si="34"/>
        <v>9.7540095038207735</v>
      </c>
      <c r="R49" s="119">
        <f t="shared" ca="1" si="34"/>
        <v>88.617947709623536</v>
      </c>
      <c r="S49" s="119">
        <f t="shared" ca="1" si="34"/>
        <v>12.489002339551817</v>
      </c>
      <c r="T49" s="119">
        <f t="shared" ca="1" si="34"/>
        <v>3.3775795759255143</v>
      </c>
      <c r="U49" s="119">
        <f t="shared" ca="1" si="34"/>
        <v>1.9843981687837269</v>
      </c>
      <c r="V49" s="119">
        <f t="shared" ca="1" si="34"/>
        <v>4.4394648451907619</v>
      </c>
      <c r="W49" s="119"/>
    </row>
    <row r="50" spans="1:23" x14ac:dyDescent="0.35">
      <c r="C50" s="113"/>
      <c r="R50" s="113"/>
    </row>
    <row r="51" spans="1:23" x14ac:dyDescent="0.35">
      <c r="A51" s="113" t="s">
        <v>155</v>
      </c>
      <c r="C51" s="113">
        <f ca="1">100*((INDIRECT(C$3&amp;"!"&amp;ADDRESS(34,11)))/((INDIRECT(C$3&amp;"!"&amp;ADDRESS(34,11)))+(INDIRECT(C$3&amp;"!"&amp;ADDRESS(34,12))+(INDIRECT(C$3&amp;"!"&amp;ADDRESS(34,15))))))</f>
        <v>5.5468931289545367</v>
      </c>
      <c r="D51" s="113">
        <f t="shared" ref="D51:V51" ca="1" si="35">100*((INDIRECT(D$3&amp;"!"&amp;ADDRESS(34,11)))/((INDIRECT(D$3&amp;"!"&amp;ADDRESS(34,11)))+(INDIRECT(D$3&amp;"!"&amp;ADDRESS(34,12))+(INDIRECT(D$3&amp;"!"&amp;ADDRESS(34,15))))))</f>
        <v>59.287631891534787</v>
      </c>
      <c r="E51" s="113">
        <f t="shared" ca="1" si="35"/>
        <v>7.2142602374157256</v>
      </c>
      <c r="F51" s="113">
        <f t="shared" ca="1" si="35"/>
        <v>7.4237967416726569</v>
      </c>
      <c r="G51" s="113">
        <f t="shared" ca="1" si="35"/>
        <v>84.782349439953279</v>
      </c>
      <c r="H51" s="113">
        <f t="shared" ca="1" si="35"/>
        <v>65.596254139880273</v>
      </c>
      <c r="I51" s="113">
        <f t="shared" ca="1" si="35"/>
        <v>12.829945293919678</v>
      </c>
      <c r="J51" s="113">
        <f t="shared" ca="1" si="35"/>
        <v>9.6774193548387082</v>
      </c>
      <c r="K51" s="113">
        <f t="shared" ca="1" si="35"/>
        <v>0</v>
      </c>
      <c r="L51" s="113">
        <f t="shared" ca="1" si="35"/>
        <v>26.935266046428652</v>
      </c>
      <c r="M51" s="113">
        <f t="shared" ca="1" si="35"/>
        <v>78.431372549019613</v>
      </c>
      <c r="N51" s="113">
        <f ca="1">100*((INDIRECT(N$3&amp;"!"&amp;ADDRESS(34,11)))/((INDIRECT(N$3&amp;"!"&amp;ADDRESS(34,11)))+(INDIRECT(N$3&amp;"!"&amp;ADDRESS(34,12))+(INDIRECT(N$3&amp;"!"&amp;ADDRESS(34,15))))))</f>
        <v>51.709918974445756</v>
      </c>
      <c r="O51" s="113">
        <f t="shared" ca="1" si="35"/>
        <v>38.937235183759967</v>
      </c>
      <c r="P51" s="113" t="e">
        <f t="shared" ca="1" si="35"/>
        <v>#DIV/0!</v>
      </c>
      <c r="Q51" s="113">
        <f t="shared" ca="1" si="35"/>
        <v>32.898673964817306</v>
      </c>
      <c r="R51" s="113">
        <f t="shared" ca="1" si="35"/>
        <v>26.045907337112556</v>
      </c>
      <c r="S51" s="113">
        <f t="shared" ca="1" si="35"/>
        <v>73.504922655133356</v>
      </c>
      <c r="T51" s="113">
        <f t="shared" ca="1" si="35"/>
        <v>11.910748369884505</v>
      </c>
      <c r="U51" s="113">
        <f t="shared" ca="1" si="35"/>
        <v>17.18810285152194</v>
      </c>
      <c r="V51" s="113">
        <f t="shared" ca="1" si="35"/>
        <v>19.949218746700936</v>
      </c>
    </row>
    <row r="52" spans="1:23" x14ac:dyDescent="0.35">
      <c r="A52" s="113" t="s">
        <v>156</v>
      </c>
      <c r="C52" s="113">
        <f ca="1">100*((INDIRECT(C$3&amp;"!"&amp;ADDRESS(34,12)))/((INDIRECT(C$3&amp;"!"&amp;ADDRESS(34,11)))+(INDIRECT(C$3&amp;"!"&amp;ADDRESS(34,12))+(INDIRECT(C$3&amp;"!"&amp;ADDRESS(34,15))))))</f>
        <v>93.821875816461244</v>
      </c>
      <c r="D52" s="113">
        <f t="shared" ref="D52:V52" ca="1" si="36">100*((INDIRECT(D$3&amp;"!"&amp;ADDRESS(34,12)))/((INDIRECT(D$3&amp;"!"&amp;ADDRESS(34,11)))+(INDIRECT(D$3&amp;"!"&amp;ADDRESS(34,12))+(INDIRECT(D$3&amp;"!"&amp;ADDRESS(34,15))))))</f>
        <v>40.71236810846522</v>
      </c>
      <c r="E52" s="113">
        <f t="shared" ca="1" si="36"/>
        <v>92.482583173318318</v>
      </c>
      <c r="F52" s="113">
        <f t="shared" ca="1" si="36"/>
        <v>91.886663865828879</v>
      </c>
      <c r="G52" s="113">
        <f t="shared" ca="1" si="36"/>
        <v>15.092757641476403</v>
      </c>
      <c r="H52" s="113">
        <f t="shared" ca="1" si="36"/>
        <v>33.112874501350518</v>
      </c>
      <c r="I52" s="113">
        <f t="shared" ca="1" si="36"/>
        <v>87.170054706080307</v>
      </c>
      <c r="J52" s="113">
        <f t="shared" ca="1" si="36"/>
        <v>90.322580645161281</v>
      </c>
      <c r="K52" s="113">
        <f t="shared" ca="1" si="36"/>
        <v>100</v>
      </c>
      <c r="L52" s="113">
        <f t="shared" ca="1" si="36"/>
        <v>8.6657293915863018</v>
      </c>
      <c r="M52" s="113">
        <f t="shared" ca="1" si="36"/>
        <v>20.261437908496731</v>
      </c>
      <c r="N52" s="113">
        <f t="shared" ca="1" si="36"/>
        <v>48.290081025554251</v>
      </c>
      <c r="O52" s="113">
        <f t="shared" ca="1" si="36"/>
        <v>59.620421112849108</v>
      </c>
      <c r="P52" s="113" t="e">
        <f t="shared" ca="1" si="36"/>
        <v>#DIV/0!</v>
      </c>
      <c r="Q52" s="113">
        <f t="shared" ca="1" si="36"/>
        <v>67.10132603518268</v>
      </c>
      <c r="R52" s="113">
        <f t="shared" ca="1" si="36"/>
        <v>73.594546750356145</v>
      </c>
      <c r="S52" s="113">
        <f t="shared" ca="1" si="36"/>
        <v>26.190462262243919</v>
      </c>
      <c r="T52" s="113">
        <f t="shared" ca="1" si="36"/>
        <v>86.923805963650025</v>
      </c>
      <c r="U52" s="113">
        <f t="shared" ca="1" si="36"/>
        <v>82.811897148478067</v>
      </c>
      <c r="V52" s="113">
        <f t="shared" ca="1" si="36"/>
        <v>80.050781253299064</v>
      </c>
    </row>
    <row r="53" spans="1:23" x14ac:dyDescent="0.35">
      <c r="A53" s="113" t="s">
        <v>157</v>
      </c>
      <c r="C53" s="113">
        <f ca="1">100*((INDIRECT(C$3&amp;"!"&amp;ADDRESS(34,15)))/((INDIRECT(C$3&amp;"!"&amp;ADDRESS(34,11)))+(INDIRECT(C$3&amp;"!"&amp;ADDRESS(34,12))+(INDIRECT(C$3&amp;"!"&amp;ADDRESS(34,15))))))</f>
        <v>0.63123105458421969</v>
      </c>
      <c r="D53" s="113">
        <f t="shared" ref="D53:V53" ca="1" si="37">100*((INDIRECT(D$3&amp;"!"&amp;ADDRESS(34,15)))/((INDIRECT(D$3&amp;"!"&amp;ADDRESS(34,11)))+(INDIRECT(D$3&amp;"!"&amp;ADDRESS(34,12))+(INDIRECT(D$3&amp;"!"&amp;ADDRESS(34,15))))))</f>
        <v>0</v>
      </c>
      <c r="E53" s="113">
        <f t="shared" ca="1" si="37"/>
        <v>0.30315658926595379</v>
      </c>
      <c r="F53" s="113">
        <f t="shared" ca="1" si="37"/>
        <v>0.68953939249848017</v>
      </c>
      <c r="G53" s="113">
        <f t="shared" ca="1" si="37"/>
        <v>0.12489291857032167</v>
      </c>
      <c r="H53" s="113">
        <f t="shared" ca="1" si="37"/>
        <v>1.2908713587691938</v>
      </c>
      <c r="I53" s="113">
        <f t="shared" ca="1" si="37"/>
        <v>0</v>
      </c>
      <c r="J53" s="113">
        <f t="shared" ca="1" si="37"/>
        <v>0</v>
      </c>
      <c r="K53" s="113">
        <f t="shared" ca="1" si="37"/>
        <v>0</v>
      </c>
      <c r="L53" s="113">
        <f t="shared" ca="1" si="37"/>
        <v>64.399004561985038</v>
      </c>
      <c r="M53" s="113">
        <f t="shared" ca="1" si="37"/>
        <v>1.3071895424836601</v>
      </c>
      <c r="N53" s="113">
        <f t="shared" ca="1" si="37"/>
        <v>0</v>
      </c>
      <c r="O53" s="113">
        <f t="shared" ca="1" si="37"/>
        <v>1.4423437033909183</v>
      </c>
      <c r="P53" s="113" t="e">
        <f t="shared" ca="1" si="37"/>
        <v>#DIV/0!</v>
      </c>
      <c r="Q53" s="113">
        <f t="shared" ca="1" si="37"/>
        <v>0</v>
      </c>
      <c r="R53" s="113">
        <f t="shared" ca="1" si="37"/>
        <v>0.35954591253130935</v>
      </c>
      <c r="S53" s="113">
        <f t="shared" ca="1" si="37"/>
        <v>0.30461508262273806</v>
      </c>
      <c r="T53" s="113">
        <f t="shared" ca="1" si="37"/>
        <v>1.1654456664654764</v>
      </c>
      <c r="U53" s="113">
        <f t="shared" ca="1" si="37"/>
        <v>0</v>
      </c>
      <c r="V53" s="113">
        <f t="shared" ca="1" si="37"/>
        <v>0</v>
      </c>
    </row>
    <row r="54" spans="1:23" x14ac:dyDescent="0.35">
      <c r="C54" s="113"/>
      <c r="R54" s="113"/>
    </row>
    <row r="55" spans="1:23" x14ac:dyDescent="0.35">
      <c r="A55" s="114" t="s">
        <v>111</v>
      </c>
      <c r="C55" s="113" t="str">
        <f t="shared" ref="C55:V55" ca="1" si="38">INDIRECT(C$3&amp;"!"&amp;ADDRESS(98,3))</f>
        <v>Mixed</v>
      </c>
      <c r="D55" s="113" t="str">
        <f t="shared" ca="1" si="38"/>
        <v>Mixed</v>
      </c>
      <c r="E55" s="113" t="str">
        <f t="shared" ca="1" si="38"/>
        <v>No Mixed</v>
      </c>
      <c r="F55" s="113" t="str">
        <f t="shared" ca="1" si="38"/>
        <v>Mixed</v>
      </c>
      <c r="G55" s="113" t="str">
        <f t="shared" ca="1" si="38"/>
        <v>No Mixed</v>
      </c>
      <c r="H55" s="113" t="str">
        <f t="shared" ca="1" si="38"/>
        <v>Mixed</v>
      </c>
      <c r="I55" s="113" t="str">
        <f t="shared" ca="1" si="38"/>
        <v>Mixed</v>
      </c>
      <c r="J55" s="113" t="str">
        <f t="shared" ca="1" si="38"/>
        <v>Mixed</v>
      </c>
      <c r="K55" s="113" t="str">
        <f t="shared" ca="1" si="38"/>
        <v>Mixed</v>
      </c>
      <c r="L55" s="113" t="str">
        <f t="shared" ca="1" si="38"/>
        <v>Mixed</v>
      </c>
      <c r="M55" s="113" t="str">
        <f t="shared" ca="1" si="38"/>
        <v>Mixed</v>
      </c>
      <c r="N55" s="113" t="str">
        <f t="shared" ca="1" si="38"/>
        <v>Mixed</v>
      </c>
      <c r="O55" s="113" t="str">
        <f t="shared" ca="1" si="38"/>
        <v>Mixed</v>
      </c>
      <c r="P55" s="113" t="str">
        <f t="shared" ca="1" si="38"/>
        <v>No Mixed</v>
      </c>
      <c r="Q55" s="113" t="str">
        <f t="shared" ca="1" si="38"/>
        <v>Mixed</v>
      </c>
      <c r="R55" s="113" t="str">
        <f t="shared" ca="1" si="38"/>
        <v>Mixed</v>
      </c>
      <c r="S55" s="113" t="str">
        <f t="shared" ca="1" si="38"/>
        <v>Mixed</v>
      </c>
      <c r="T55" s="113" t="str">
        <f t="shared" ca="1" si="38"/>
        <v>Mixed</v>
      </c>
      <c r="U55" s="113" t="str">
        <f t="shared" ca="1" si="38"/>
        <v>Mixed</v>
      </c>
      <c r="V55" s="113" t="str">
        <f t="shared" ca="1" si="38"/>
        <v>Mixed</v>
      </c>
    </row>
    <row r="56" spans="1:23" x14ac:dyDescent="0.35">
      <c r="A56" s="114" t="s">
        <v>112</v>
      </c>
      <c r="C56" s="113" t="str">
        <f t="shared" ref="C56:V56" ca="1" si="39">INDIRECT(C$3&amp;"!"&amp;ADDRESS(99,3))</f>
        <v>Obsidian</v>
      </c>
      <c r="D56" s="113" t="str">
        <f t="shared" ca="1" si="39"/>
        <v>Obsidian</v>
      </c>
      <c r="E56" s="113" t="str">
        <f t="shared" ca="1" si="39"/>
        <v>Obsidian</v>
      </c>
      <c r="F56" s="113" t="str">
        <f t="shared" ca="1" si="39"/>
        <v>No obsidian</v>
      </c>
      <c r="G56" s="113" t="str">
        <f t="shared" ca="1" si="39"/>
        <v>Obsidian</v>
      </c>
      <c r="H56" s="113" t="str">
        <f t="shared" ca="1" si="39"/>
        <v>No obsidian</v>
      </c>
      <c r="I56" s="113" t="str">
        <f t="shared" ca="1" si="39"/>
        <v>Obsidian</v>
      </c>
      <c r="J56" s="113" t="str">
        <f t="shared" ca="1" si="39"/>
        <v>Obsidian</v>
      </c>
      <c r="K56" s="113" t="str">
        <f t="shared" ca="1" si="39"/>
        <v>No obsidian</v>
      </c>
      <c r="L56" s="113" t="str">
        <f t="shared" ca="1" si="39"/>
        <v>No obsidian</v>
      </c>
      <c r="M56" s="113" t="str">
        <f t="shared" ca="1" si="39"/>
        <v>Obsidian</v>
      </c>
      <c r="N56" s="113" t="str">
        <f t="shared" ca="1" si="39"/>
        <v>No obsidian</v>
      </c>
      <c r="O56" s="113" t="str">
        <f t="shared" ca="1" si="39"/>
        <v>No obsidian</v>
      </c>
      <c r="P56" s="113" t="str">
        <f t="shared" ca="1" si="39"/>
        <v>No obsidian</v>
      </c>
      <c r="Q56" s="113" t="str">
        <f t="shared" ca="1" si="39"/>
        <v>No obsidian</v>
      </c>
      <c r="R56" s="113" t="str">
        <f t="shared" ca="1" si="39"/>
        <v>No obsidian</v>
      </c>
      <c r="S56" s="113" t="str">
        <f t="shared" ca="1" si="39"/>
        <v>Obsidian</v>
      </c>
      <c r="T56" s="113" t="str">
        <f t="shared" ca="1" si="39"/>
        <v>Obsidian</v>
      </c>
      <c r="U56" s="113" t="str">
        <f t="shared" ca="1" si="39"/>
        <v>No obsidian</v>
      </c>
      <c r="V56" s="113" t="str">
        <f t="shared" ca="1" si="39"/>
        <v>No obsidian</v>
      </c>
    </row>
    <row r="57" spans="1:23" x14ac:dyDescent="0.35">
      <c r="C57" s="113"/>
      <c r="R57" s="113"/>
    </row>
    <row r="58" spans="1:23" x14ac:dyDescent="0.35">
      <c r="A58" s="114" t="s">
        <v>121</v>
      </c>
      <c r="C58" s="135">
        <f t="shared" ref="C58:V58" ca="1" si="40">C48/(C48+C47)</f>
        <v>0.84974961128243809</v>
      </c>
      <c r="D58" s="135">
        <f t="shared" ca="1" si="40"/>
        <v>0.37103212511187478</v>
      </c>
      <c r="E58" s="135">
        <f t="shared" ca="1" si="40"/>
        <v>0.34491554193543589</v>
      </c>
      <c r="F58" s="135">
        <f t="shared" ca="1" si="40"/>
        <v>0.68085915104011563</v>
      </c>
      <c r="G58" s="135">
        <f t="shared" ca="1" si="40"/>
        <v>9.03362988988997E-2</v>
      </c>
      <c r="H58" s="135">
        <f t="shared" ca="1" si="40"/>
        <v>0.27712179713223101</v>
      </c>
      <c r="I58" s="135">
        <f t="shared" ca="1" si="40"/>
        <v>0.99201895137720641</v>
      </c>
      <c r="J58" s="135">
        <f t="shared" ca="1" si="40"/>
        <v>0.60416666666666663</v>
      </c>
      <c r="K58" s="135">
        <f t="shared" ca="1" si="40"/>
        <v>7.1132764920828262E-2</v>
      </c>
      <c r="L58" s="135">
        <f t="shared" ca="1" si="40"/>
        <v>0.88705043107421844</v>
      </c>
      <c r="M58" s="135">
        <f t="shared" ca="1" si="40"/>
        <v>0.88278840222085131</v>
      </c>
      <c r="N58" s="135">
        <f t="shared" ca="1" si="40"/>
        <v>0.89212465704090227</v>
      </c>
      <c r="O58" s="135">
        <f t="shared" ca="1" si="40"/>
        <v>0.83749523138464177</v>
      </c>
      <c r="P58" s="135" t="e">
        <f t="shared" ca="1" si="40"/>
        <v>#DIV/0!</v>
      </c>
      <c r="Q58" s="135">
        <f t="shared" ca="1" si="40"/>
        <v>0.31413934812231759</v>
      </c>
      <c r="R58" s="135">
        <f t="shared" ca="1" si="40"/>
        <v>0.12255483074416222</v>
      </c>
      <c r="S58" s="135">
        <f t="shared" ca="1" si="40"/>
        <v>0.659466072936017</v>
      </c>
      <c r="T58" s="135">
        <f t="shared" ca="1" si="40"/>
        <v>0.90148885463698369</v>
      </c>
      <c r="U58" s="135">
        <f t="shared" ca="1" si="40"/>
        <v>0.7958163768030746</v>
      </c>
      <c r="V58" s="135">
        <f t="shared" ca="1" si="40"/>
        <v>0.84028730491512793</v>
      </c>
      <c r="W58" s="135"/>
    </row>
    <row r="59" spans="1:23" x14ac:dyDescent="0.35">
      <c r="A59" s="114" t="s">
        <v>122</v>
      </c>
      <c r="C59" s="135">
        <f t="shared" ref="C59:V59" ca="1" si="41">C42*C58</f>
        <v>64.857912379617545</v>
      </c>
      <c r="D59" s="135">
        <f t="shared" ca="1" si="41"/>
        <v>23.049069803184175</v>
      </c>
      <c r="E59" s="135">
        <f t="shared" ca="1" si="41"/>
        <v>19.923640770173208</v>
      </c>
      <c r="F59" s="135">
        <f t="shared" ca="1" si="41"/>
        <v>33.407935623410886</v>
      </c>
      <c r="G59" s="135">
        <f t="shared" ca="1" si="41"/>
        <v>5.2411328696649493</v>
      </c>
      <c r="H59" s="135">
        <f t="shared" ca="1" si="41"/>
        <v>7.0103505212859902</v>
      </c>
      <c r="I59" s="135">
        <f t="shared" ca="1" si="41"/>
        <v>66.043498902962909</v>
      </c>
      <c r="J59" s="135">
        <f t="shared" ca="1" si="41"/>
        <v>59.675090252707577</v>
      </c>
      <c r="K59" s="135">
        <f t="shared" ca="1" si="41"/>
        <v>0.90957231411394579</v>
      </c>
      <c r="L59" s="135">
        <f t="shared" ca="1" si="41"/>
        <v>16.697990353681369</v>
      </c>
      <c r="M59" s="135">
        <f t="shared" ca="1" si="41"/>
        <v>53.355704697986575</v>
      </c>
      <c r="N59" s="135">
        <f t="shared" ca="1" si="41"/>
        <v>39.217402996039979</v>
      </c>
      <c r="O59" s="135">
        <f t="shared" ca="1" si="41"/>
        <v>68.023831658175339</v>
      </c>
      <c r="P59" s="135" t="e">
        <f t="shared" ca="1" si="41"/>
        <v>#DIV/0!</v>
      </c>
      <c r="Q59" s="135">
        <f t="shared" ca="1" si="41"/>
        <v>22.583907043725191</v>
      </c>
      <c r="R59" s="135">
        <f t="shared" ca="1" si="41"/>
        <v>7.3585290321171837E-2</v>
      </c>
      <c r="S59" s="135">
        <f t="shared" ca="1" si="41"/>
        <v>51.975056798640239</v>
      </c>
      <c r="T59" s="135">
        <f t="shared" ca="1" si="41"/>
        <v>83.132771025152138</v>
      </c>
      <c r="U59" s="135">
        <f t="shared" ca="1" si="41"/>
        <v>25.361608422881552</v>
      </c>
      <c r="V59" s="135">
        <f t="shared" ca="1" si="41"/>
        <v>32.369215672442216</v>
      </c>
      <c r="W59" s="135"/>
    </row>
    <row r="60" spans="1:23" x14ac:dyDescent="0.35">
      <c r="A60" s="114" t="s">
        <v>84</v>
      </c>
      <c r="C60" s="135">
        <f t="shared" ref="C60:V60" ca="1" si="42">C42*(1-C58)</f>
        <v>11.46799765137887</v>
      </c>
      <c r="D60" s="135">
        <f t="shared" ca="1" si="42"/>
        <v>39.072423844392425</v>
      </c>
      <c r="E60" s="135">
        <f t="shared" ca="1" si="42"/>
        <v>37.840183551499941</v>
      </c>
      <c r="F60" s="135">
        <f t="shared" ca="1" si="42"/>
        <v>15.659386997391369</v>
      </c>
      <c r="G60" s="135">
        <f t="shared" ca="1" si="42"/>
        <v>52.776883515205853</v>
      </c>
      <c r="H60" s="135">
        <f t="shared" ca="1" si="42"/>
        <v>18.28665099152154</v>
      </c>
      <c r="I60" s="135">
        <f t="shared" ca="1" si="42"/>
        <v>0.53133700241532789</v>
      </c>
      <c r="J60" s="135">
        <f t="shared" ca="1" si="42"/>
        <v>39.097472924187727</v>
      </c>
      <c r="K60" s="135">
        <f t="shared" ca="1" si="42"/>
        <v>11.877394636015326</v>
      </c>
      <c r="L60" s="135">
        <f t="shared" ca="1" si="42"/>
        <v>2.1261821721806564</v>
      </c>
      <c r="M60" s="135">
        <f t="shared" ca="1" si="42"/>
        <v>7.0842654735272195</v>
      </c>
      <c r="N60" s="135">
        <f t="shared" ca="1" si="42"/>
        <v>4.7421520801761616</v>
      </c>
      <c r="O60" s="135">
        <f t="shared" ca="1" si="42"/>
        <v>13.199116376657829</v>
      </c>
      <c r="P60" s="135" t="e">
        <f t="shared" ca="1" si="42"/>
        <v>#DIV/0!</v>
      </c>
      <c r="Q60" s="135">
        <f t="shared" ca="1" si="42"/>
        <v>49.307459570213325</v>
      </c>
      <c r="R60" s="135">
        <f t="shared" ca="1" si="42"/>
        <v>0.52684220710472629</v>
      </c>
      <c r="S60" s="135">
        <f t="shared" ca="1" si="42"/>
        <v>26.838788115687876</v>
      </c>
      <c r="T60" s="135">
        <f t="shared" ca="1" si="42"/>
        <v>9.0844212313494506</v>
      </c>
      <c r="U60" s="135">
        <f t="shared" ca="1" si="42"/>
        <v>6.5070602325227362</v>
      </c>
      <c r="V60" s="135">
        <f t="shared" ca="1" si="42"/>
        <v>6.1523893584842293</v>
      </c>
      <c r="W60" s="135"/>
    </row>
    <row r="61" spans="1:23" x14ac:dyDescent="0.35">
      <c r="A61" s="114" t="s">
        <v>123</v>
      </c>
      <c r="C61" s="135">
        <f t="shared" ref="C61:V61" ca="1" si="43">C39</f>
        <v>2.171352918880106</v>
      </c>
      <c r="D61" s="135">
        <f t="shared" ca="1" si="43"/>
        <v>34.295302462701663</v>
      </c>
      <c r="E61" s="135">
        <f t="shared" ca="1" si="43"/>
        <v>42.108133928704049</v>
      </c>
      <c r="F61" s="135">
        <f t="shared" ca="1" si="43"/>
        <v>3.2849515539788845</v>
      </c>
      <c r="G61" s="135">
        <f t="shared" ca="1" si="43"/>
        <v>41.929551090518551</v>
      </c>
      <c r="H61" s="135">
        <f t="shared" ca="1" si="43"/>
        <v>72.058809429676998</v>
      </c>
      <c r="I61" s="135">
        <f t="shared" ca="1" si="43"/>
        <v>14.346951804118961</v>
      </c>
      <c r="J61" s="135">
        <f t="shared" ca="1" si="43"/>
        <v>1.1191335740072204</v>
      </c>
      <c r="K61" s="135">
        <f t="shared" ca="1" si="43"/>
        <v>0.7320188144410178</v>
      </c>
      <c r="L61" s="135">
        <f t="shared" ca="1" si="43"/>
        <v>80.349269059205582</v>
      </c>
      <c r="M61" s="135">
        <f t="shared" ca="1" si="43"/>
        <v>5.6301267710663696</v>
      </c>
      <c r="N61" s="135">
        <f t="shared" ca="1" si="43"/>
        <v>39.168550714070385</v>
      </c>
      <c r="O61" s="135">
        <f t="shared" ca="1" si="43"/>
        <v>5.4728387007954264</v>
      </c>
      <c r="P61" s="135" t="e">
        <f t="shared" ca="1" si="43"/>
        <v>#DIV/0!</v>
      </c>
      <c r="Q61" s="135">
        <f t="shared" ca="1" si="43"/>
        <v>7.7701964302193343</v>
      </c>
      <c r="R61" s="135">
        <f t="shared" ca="1" si="43"/>
        <v>4.8099172019024961</v>
      </c>
      <c r="S61" s="135">
        <f t="shared" ca="1" si="43"/>
        <v>11.252707876273753</v>
      </c>
      <c r="T61" s="135">
        <f t="shared" ca="1" si="43"/>
        <v>3.2249176315349035</v>
      </c>
      <c r="U61" s="135">
        <f t="shared" ca="1" si="43"/>
        <v>0.64520470761644322</v>
      </c>
      <c r="V61" s="135">
        <f t="shared" ca="1" si="43"/>
        <v>1.7896018585295137</v>
      </c>
      <c r="W61" s="135"/>
    </row>
    <row r="62" spans="1:23" x14ac:dyDescent="0.35">
      <c r="A62" s="114" t="s">
        <v>124</v>
      </c>
      <c r="C62" s="135">
        <f t="shared" ref="C62:V62" ca="1" si="44">C44</f>
        <v>21.488943728465131</v>
      </c>
      <c r="D62" s="135">
        <f t="shared" ca="1" si="44"/>
        <v>3.583203889721732</v>
      </c>
      <c r="E62" s="135">
        <f t="shared" ca="1" si="44"/>
        <v>0</v>
      </c>
      <c r="F62" s="135">
        <f t="shared" ca="1" si="44"/>
        <v>47.624917517966431</v>
      </c>
      <c r="G62" s="135">
        <f t="shared" ca="1" si="44"/>
        <v>0</v>
      </c>
      <c r="H62" s="135">
        <f t="shared" ca="1" si="44"/>
        <v>1.7018379850238254</v>
      </c>
      <c r="I62" s="135">
        <f t="shared" ca="1" si="44"/>
        <v>19.078212290502794</v>
      </c>
      <c r="J62" s="135">
        <f t="shared" ca="1" si="44"/>
        <v>0.10830324909747292</v>
      </c>
      <c r="K62" s="135">
        <f t="shared" ca="1" si="44"/>
        <v>86.481014235429711</v>
      </c>
      <c r="L62" s="135">
        <f t="shared" ca="1" si="44"/>
        <v>0.8265584149323808</v>
      </c>
      <c r="M62" s="135">
        <f t="shared" ca="1" si="44"/>
        <v>33.85533184190902</v>
      </c>
      <c r="N62" s="135">
        <f t="shared" ca="1" si="44"/>
        <v>16.871894209713485</v>
      </c>
      <c r="O62" s="135">
        <f t="shared" ca="1" si="44"/>
        <v>13.224120912986644</v>
      </c>
      <c r="P62" s="135" t="e">
        <f t="shared" ca="1" si="44"/>
        <v>#DIV/0!</v>
      </c>
      <c r="Q62" s="135">
        <f t="shared" ca="1" si="44"/>
        <v>20.338436955842141</v>
      </c>
      <c r="R62" s="135">
        <f t="shared" ca="1" si="44"/>
        <v>94.5722990362367</v>
      </c>
      <c r="S62" s="135">
        <f t="shared" ca="1" si="44"/>
        <v>9.8990650307014931</v>
      </c>
      <c r="T62" s="135">
        <f t="shared" ca="1" si="44"/>
        <v>4.5198622551706693</v>
      </c>
      <c r="U62" s="135">
        <f t="shared" ca="1" si="44"/>
        <v>67.486126636979279</v>
      </c>
      <c r="V62" s="135">
        <f t="shared" ca="1" si="44"/>
        <v>59.688793110544033</v>
      </c>
      <c r="W62" s="135"/>
    </row>
    <row r="63" spans="1:23" x14ac:dyDescent="0.35">
      <c r="A63" s="114" t="s">
        <v>76</v>
      </c>
      <c r="C63" s="135">
        <f t="shared" ref="C63:V63" ca="1" si="45">SUM(C59:C62)</f>
        <v>99.986206678341645</v>
      </c>
      <c r="D63" s="135">
        <f t="shared" ca="1" si="45"/>
        <v>99.999999999999986</v>
      </c>
      <c r="E63" s="135">
        <f t="shared" ca="1" si="45"/>
        <v>99.87195825037719</v>
      </c>
      <c r="F63" s="135">
        <f t="shared" ca="1" si="45"/>
        <v>99.977191692747567</v>
      </c>
      <c r="G63" s="135">
        <f t="shared" ca="1" si="45"/>
        <v>99.947567475389349</v>
      </c>
      <c r="H63" s="135">
        <f t="shared" ca="1" si="45"/>
        <v>99.057648927508353</v>
      </c>
      <c r="I63" s="135">
        <f t="shared" ca="1" si="45"/>
        <v>99.999999999999986</v>
      </c>
      <c r="J63" s="135">
        <f t="shared" ca="1" si="45"/>
        <v>100</v>
      </c>
      <c r="K63" s="135">
        <f t="shared" ca="1" si="45"/>
        <v>100</v>
      </c>
      <c r="L63" s="135">
        <f t="shared" ca="1" si="45"/>
        <v>99.999999999999986</v>
      </c>
      <c r="M63" s="135">
        <f t="shared" ca="1" si="45"/>
        <v>99.925428784489185</v>
      </c>
      <c r="N63" s="135">
        <f t="shared" ca="1" si="45"/>
        <v>100.00000000000001</v>
      </c>
      <c r="O63" s="135">
        <f t="shared" ca="1" si="45"/>
        <v>99.919907648615236</v>
      </c>
      <c r="P63" s="135" t="e">
        <f t="shared" ca="1" si="45"/>
        <v>#DIV/0!</v>
      </c>
      <c r="Q63" s="135">
        <f t="shared" ca="1" si="45"/>
        <v>99.999999999999986</v>
      </c>
      <c r="R63" s="135">
        <f t="shared" ca="1" si="45"/>
        <v>99.982643735565091</v>
      </c>
      <c r="S63" s="135">
        <f t="shared" ca="1" si="45"/>
        <v>99.965617821303354</v>
      </c>
      <c r="T63" s="135">
        <f t="shared" ca="1" si="45"/>
        <v>99.961972143207163</v>
      </c>
      <c r="U63" s="135">
        <f t="shared" ca="1" si="45"/>
        <v>100</v>
      </c>
      <c r="V63" s="135">
        <f t="shared" ca="1" si="45"/>
        <v>100</v>
      </c>
      <c r="W63" s="135"/>
    </row>
    <row r="64" spans="1:23" x14ac:dyDescent="0.35">
      <c r="C64" s="113"/>
      <c r="R64" s="113"/>
    </row>
    <row r="65" spans="1:23" x14ac:dyDescent="0.35">
      <c r="A65" s="113" t="s">
        <v>125</v>
      </c>
      <c r="C65" s="135">
        <f t="shared" ref="C65:V65" ca="1" si="46">(C42)/(C43+C42+C44)</f>
        <v>0.7633643936162009</v>
      </c>
      <c r="D65" s="135">
        <f t="shared" ca="1" si="46"/>
        <v>0.62121493647576609</v>
      </c>
      <c r="E65" s="135">
        <f t="shared" ca="1" si="46"/>
        <v>0.57837880956394472</v>
      </c>
      <c r="F65" s="135">
        <f t="shared" ca="1" si="46"/>
        <v>0.49078516599663241</v>
      </c>
      <c r="G65" s="135">
        <f t="shared" ca="1" si="46"/>
        <v>0.58048452654094762</v>
      </c>
      <c r="H65" s="135">
        <f t="shared" ca="1" si="46"/>
        <v>0.25537655886947402</v>
      </c>
      <c r="I65" s="135">
        <f t="shared" ca="1" si="46"/>
        <v>0.66574835905378249</v>
      </c>
      <c r="J65" s="135">
        <f t="shared" ca="1" si="46"/>
        <v>0.98772563176895301</v>
      </c>
      <c r="K65" s="135">
        <f t="shared" ca="1" si="46"/>
        <v>0.12786966950129272</v>
      </c>
      <c r="L65" s="135">
        <f t="shared" ca="1" si="46"/>
        <v>0.18824172525862026</v>
      </c>
      <c r="M65" s="135">
        <f t="shared" ca="1" si="46"/>
        <v>0.60485074626865665</v>
      </c>
      <c r="N65" s="135">
        <f t="shared" ca="1" si="46"/>
        <v>0.43959555076216134</v>
      </c>
      <c r="O65" s="135">
        <f t="shared" ca="1" si="46"/>
        <v>0.8128805354831492</v>
      </c>
      <c r="P65" s="135" t="e">
        <f t="shared" ca="1" si="46"/>
        <v>#DIV/0!</v>
      </c>
      <c r="Q65" s="135">
        <f t="shared" ca="1" si="46"/>
        <v>0.71891366613938523</v>
      </c>
      <c r="R65" s="135">
        <f t="shared" ca="1" si="46"/>
        <v>6.0053172730050383E-3</v>
      </c>
      <c r="S65" s="135">
        <f t="shared" ca="1" si="46"/>
        <v>0.78840952151382937</v>
      </c>
      <c r="T65" s="135">
        <f t="shared" ca="1" si="46"/>
        <v>0.92252273819077646</v>
      </c>
      <c r="U65" s="135">
        <f t="shared" ca="1" si="46"/>
        <v>0.31868668655404286</v>
      </c>
      <c r="V65" s="135">
        <f t="shared" ca="1" si="46"/>
        <v>0.38521605030926442</v>
      </c>
      <c r="W65" s="135"/>
    </row>
    <row r="66" spans="1:23" x14ac:dyDescent="0.35">
      <c r="A66" s="113" t="s">
        <v>126</v>
      </c>
      <c r="C66" s="135">
        <f t="shared" ref="C66:V66" ca="1" si="47">C47/(C47+C48)</f>
        <v>0.15025038871756188</v>
      </c>
      <c r="D66" s="135">
        <f t="shared" ca="1" si="47"/>
        <v>0.62896787488812511</v>
      </c>
      <c r="E66" s="135">
        <f t="shared" ca="1" si="47"/>
        <v>0.65508445806456417</v>
      </c>
      <c r="F66" s="135">
        <f t="shared" ca="1" si="47"/>
        <v>0.31914084895988437</v>
      </c>
      <c r="G66" s="135">
        <f t="shared" ca="1" si="47"/>
        <v>0.90966370110110029</v>
      </c>
      <c r="H66" s="135">
        <f t="shared" ca="1" si="47"/>
        <v>0.72287820286776894</v>
      </c>
      <c r="I66" s="135">
        <f t="shared" ca="1" si="47"/>
        <v>7.9810486227935452E-3</v>
      </c>
      <c r="J66" s="135">
        <f t="shared" ca="1" si="47"/>
        <v>0.39583333333333337</v>
      </c>
      <c r="K66" s="135">
        <f t="shared" ca="1" si="47"/>
        <v>0.92886723507917168</v>
      </c>
      <c r="L66" s="135">
        <f t="shared" ca="1" si="47"/>
        <v>0.11294956892578152</v>
      </c>
      <c r="M66" s="135">
        <f t="shared" ca="1" si="47"/>
        <v>0.11721159777914868</v>
      </c>
      <c r="N66" s="135">
        <f t="shared" ca="1" si="47"/>
        <v>0.10787534295909766</v>
      </c>
      <c r="O66" s="135">
        <f t="shared" ca="1" si="47"/>
        <v>0.16250476861535823</v>
      </c>
      <c r="P66" s="135" t="e">
        <f t="shared" ca="1" si="47"/>
        <v>#DIV/0!</v>
      </c>
      <c r="Q66" s="135">
        <f t="shared" ca="1" si="47"/>
        <v>0.68586065187768241</v>
      </c>
      <c r="R66" s="135">
        <f t="shared" ca="1" si="47"/>
        <v>0.87744516925583771</v>
      </c>
      <c r="S66" s="135">
        <f t="shared" ca="1" si="47"/>
        <v>0.34053392706398289</v>
      </c>
      <c r="T66" s="135">
        <f t="shared" ca="1" si="47"/>
        <v>9.851114536301625E-2</v>
      </c>
      <c r="U66" s="135">
        <f t="shared" ca="1" si="47"/>
        <v>0.20418362319692546</v>
      </c>
      <c r="V66" s="135">
        <f t="shared" ca="1" si="47"/>
        <v>0.15971269508487218</v>
      </c>
      <c r="W66" s="135"/>
    </row>
    <row r="67" spans="1:23" x14ac:dyDescent="0.35">
      <c r="A67" s="113" t="s">
        <v>145</v>
      </c>
      <c r="C67" s="129">
        <f t="shared" ref="C67:V67" ca="1" si="48">C44/(C44+C43+C42)</f>
        <v>0.21491908176490432</v>
      </c>
      <c r="D67" s="129">
        <f t="shared" ca="1" si="48"/>
        <v>3.5832038897217318E-2</v>
      </c>
      <c r="E67" s="129">
        <f t="shared" ca="1" si="48"/>
        <v>0</v>
      </c>
      <c r="F67" s="129">
        <f t="shared" ca="1" si="48"/>
        <v>0.47635782433585983</v>
      </c>
      <c r="G67" s="129">
        <f t="shared" ca="1" si="48"/>
        <v>0</v>
      </c>
      <c r="H67" s="129">
        <f t="shared" ca="1" si="48"/>
        <v>1.7180278387883524E-2</v>
      </c>
      <c r="I67" s="129">
        <f t="shared" ca="1" si="48"/>
        <v>0.19078212290502794</v>
      </c>
      <c r="J67" s="129">
        <f t="shared" ca="1" si="48"/>
        <v>1.0830324909747292E-3</v>
      </c>
      <c r="K67" s="129">
        <f t="shared" ca="1" si="48"/>
        <v>0.8648101423542971</v>
      </c>
      <c r="L67" s="129">
        <f t="shared" ca="1" si="48"/>
        <v>8.2655841493238097E-3</v>
      </c>
      <c r="M67" s="129">
        <f t="shared" ca="1" si="48"/>
        <v>0.33880597014925373</v>
      </c>
      <c r="N67" s="129">
        <f t="shared" ca="1" si="48"/>
        <v>0.16871894209713484</v>
      </c>
      <c r="O67" s="129">
        <f t="shared" ca="1" si="48"/>
        <v>0.13234720912164408</v>
      </c>
      <c r="P67" s="129" t="e">
        <f t="shared" ca="1" si="48"/>
        <v>#DIV/0!</v>
      </c>
      <c r="Q67" s="129">
        <f t="shared" ca="1" si="48"/>
        <v>0.2033843695584214</v>
      </c>
      <c r="R67" s="129">
        <f t="shared" ca="1" si="48"/>
        <v>0.94588716103929282</v>
      </c>
      <c r="S67" s="129">
        <f t="shared" ca="1" si="48"/>
        <v>9.9024697155344676E-2</v>
      </c>
      <c r="T67" s="129">
        <f t="shared" ca="1" si="48"/>
        <v>4.521581715790321E-2</v>
      </c>
      <c r="U67" s="129">
        <f t="shared" ca="1" si="48"/>
        <v>0.67486126636979271</v>
      </c>
      <c r="V67" s="129">
        <f t="shared" ca="1" si="48"/>
        <v>0.59688793110544036</v>
      </c>
      <c r="W67" s="129"/>
    </row>
  </sheetData>
  <sortState xmlns:xlrd2="http://schemas.microsoft.com/office/spreadsheetml/2017/richdata2" columnSort="1" ref="C2:V67">
    <sortCondition ref="C2:V2"/>
  </sortState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99"/>
  <sheetViews>
    <sheetView topLeftCell="A22"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Blank</v>
      </c>
      <c r="E2" s="144"/>
      <c r="G2" s="109" t="s">
        <v>90</v>
      </c>
      <c r="H2" s="108" t="str">
        <f ca="1">D2</f>
        <v>Blank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0</v>
      </c>
      <c r="I34">
        <f t="shared" ref="I34:O34" si="26">SUM(I7:I33)</f>
        <v>0</v>
      </c>
      <c r="J34">
        <f t="shared" si="26"/>
        <v>0</v>
      </c>
      <c r="K34">
        <f t="shared" si="26"/>
        <v>0</v>
      </c>
      <c r="L34">
        <f t="shared" si="26"/>
        <v>0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7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7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7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7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7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  <row r="98" spans="1:3" x14ac:dyDescent="0.35">
      <c r="A98" t="s">
        <v>111</v>
      </c>
      <c r="C98" t="str">
        <f>IF(SUM(M7:N33)&gt;0,"Mixed","No Mixed")</f>
        <v>No Mixed</v>
      </c>
    </row>
    <row r="99" spans="1:3" x14ac:dyDescent="0.35">
      <c r="A99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99"/>
  <sheetViews>
    <sheetView zoomScale="59" zoomScaleNormal="70" workbookViewId="0">
      <selection activeCell="Q44" sqref="Q4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MAY210713_7</v>
      </c>
      <c r="E2" s="144"/>
      <c r="G2" s="109" t="s">
        <v>90</v>
      </c>
      <c r="H2" s="108" t="str">
        <f ca="1">D2</f>
        <v>MAY210713_7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753.57999999999993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10.92</v>
      </c>
      <c r="D13" s="55">
        <f>(C13/SUM($C$6:$C$33))*100</f>
        <v>1.4490830436051914</v>
      </c>
      <c r="E13" s="54">
        <f>SUM(D7:D13)</f>
        <v>1.4490830436051914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40.21</v>
      </c>
      <c r="D14" s="55">
        <f t="shared" si="2"/>
        <v>5.3358634783301051</v>
      </c>
      <c r="E14" s="54">
        <f>SUM(D8:D14)</f>
        <v>6.7849465219352965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64.12</v>
      </c>
      <c r="D15" s="55">
        <f t="shared" si="2"/>
        <v>8.5087183842458689</v>
      </c>
      <c r="E15" s="54">
        <f>SUM(D6:D15)</f>
        <v>15.293664906181165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I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2">
        <v>55.87</v>
      </c>
      <c r="D16" s="55">
        <f t="shared" si="2"/>
        <v>7.4139441067968894</v>
      </c>
      <c r="E16" s="54">
        <f>SUM(D6:D16)</f>
        <v>22.707609012978054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6"/>
        <v>#DIV/0!</v>
      </c>
      <c r="U16" s="65" t="e">
        <f t="shared" si="6"/>
        <v>#DIV/0!</v>
      </c>
      <c r="V16" s="66" t="e">
        <f t="shared" si="6"/>
        <v>#DIV/0!</v>
      </c>
      <c r="W16" s="66" t="e">
        <f t="shared" si="6"/>
        <v>#DIV/0!</v>
      </c>
      <c r="X16" s="66" t="e">
        <f t="shared" si="6"/>
        <v>#DIV/0!</v>
      </c>
      <c r="Y16" s="66" t="e">
        <f t="shared" si="6"/>
        <v>#DIV/0!</v>
      </c>
      <c r="Z16" s="65" t="e">
        <f t="shared" si="6"/>
        <v>#DIV/0!</v>
      </c>
      <c r="AA16" s="50" t="e">
        <f t="shared" si="7"/>
        <v>#DIV/0!</v>
      </c>
      <c r="AC16" s="48">
        <f t="shared" si="8"/>
        <v>-3</v>
      </c>
      <c r="AD16" s="67" t="e">
        <f t="shared" si="11"/>
        <v>#DIV/0!</v>
      </c>
      <c r="AE16" s="66" t="e">
        <f t="shared" si="12"/>
        <v>#DIV/0!</v>
      </c>
      <c r="AF16" s="65" t="e">
        <f t="shared" si="12"/>
        <v>#DIV/0!</v>
      </c>
      <c r="AG16" s="67" t="e">
        <f t="shared" si="12"/>
        <v>#DIV/0!</v>
      </c>
      <c r="AH16" s="66" t="e">
        <f t="shared" si="12"/>
        <v>#DIV/0!</v>
      </c>
      <c r="AI16" s="66">
        <v>0</v>
      </c>
      <c r="AJ16" s="66" t="e">
        <f t="shared" si="13"/>
        <v>#DIV/0!</v>
      </c>
      <c r="AK16" s="65" t="e">
        <f t="shared" si="13"/>
        <v>#DIV/0!</v>
      </c>
      <c r="AL16" s="64" t="e">
        <f t="shared" si="10"/>
        <v>#DIV/0!</v>
      </c>
    </row>
    <row r="17" spans="1:38" x14ac:dyDescent="0.35">
      <c r="A17" s="71" t="s">
        <v>60</v>
      </c>
      <c r="B17" s="57">
        <v>-2.5</v>
      </c>
      <c r="C17" s="62">
        <v>36.71</v>
      </c>
      <c r="D17" s="55">
        <f t="shared" si="2"/>
        <v>4.8714137848669026</v>
      </c>
      <c r="E17" s="54">
        <f>SUM(D6:D17)</f>
        <v>27.579022797844956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6"/>
        <v>#DIV/0!</v>
      </c>
      <c r="U17" s="65" t="e">
        <f t="shared" si="6"/>
        <v>#DIV/0!</v>
      </c>
      <c r="V17" s="66" t="e">
        <f t="shared" si="6"/>
        <v>#DIV/0!</v>
      </c>
      <c r="W17" s="66" t="e">
        <f t="shared" si="6"/>
        <v>#DIV/0!</v>
      </c>
      <c r="X17" s="66" t="e">
        <f t="shared" si="6"/>
        <v>#DIV/0!</v>
      </c>
      <c r="Y17" s="66" t="e">
        <f t="shared" si="6"/>
        <v>#DIV/0!</v>
      </c>
      <c r="Z17" s="65" t="e">
        <f t="shared" si="6"/>
        <v>#DIV/0!</v>
      </c>
      <c r="AA17" s="50" t="e">
        <f t="shared" si="7"/>
        <v>#DIV/0!</v>
      </c>
      <c r="AC17" s="48">
        <f t="shared" si="8"/>
        <v>-2.5</v>
      </c>
      <c r="AD17" s="67" t="e">
        <f t="shared" si="11"/>
        <v>#DIV/0!</v>
      </c>
      <c r="AE17" s="66" t="e">
        <f t="shared" si="12"/>
        <v>#DIV/0!</v>
      </c>
      <c r="AF17" s="65" t="e">
        <f t="shared" si="12"/>
        <v>#DIV/0!</v>
      </c>
      <c r="AG17" s="67" t="e">
        <f t="shared" si="12"/>
        <v>#DIV/0!</v>
      </c>
      <c r="AH17" s="66" t="e">
        <f t="shared" si="12"/>
        <v>#DIV/0!</v>
      </c>
      <c r="AI17" s="66">
        <v>0</v>
      </c>
      <c r="AJ17" s="66" t="e">
        <f t="shared" si="13"/>
        <v>#DIV/0!</v>
      </c>
      <c r="AK17" s="65" t="e">
        <f t="shared" si="13"/>
        <v>#DIV/0!</v>
      </c>
      <c r="AL17" s="64" t="e">
        <f t="shared" si="10"/>
        <v>#DIV/0!</v>
      </c>
    </row>
    <row r="18" spans="1:38" x14ac:dyDescent="0.35">
      <c r="A18" s="58" t="s">
        <v>59</v>
      </c>
      <c r="B18" s="57">
        <v>-2</v>
      </c>
      <c r="C18" s="62">
        <v>26.07</v>
      </c>
      <c r="D18" s="55">
        <f t="shared" si="2"/>
        <v>3.4594867167387675</v>
      </c>
      <c r="E18" s="54">
        <f>SUM(D6:D18)</f>
        <v>31.038509514583723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6"/>
        <v>#DIV/0!</v>
      </c>
      <c r="U18" s="65" t="e">
        <f t="shared" si="6"/>
        <v>#DIV/0!</v>
      </c>
      <c r="V18" s="66" t="e">
        <f t="shared" si="6"/>
        <v>#DIV/0!</v>
      </c>
      <c r="W18" s="66" t="e">
        <f t="shared" si="6"/>
        <v>#DIV/0!</v>
      </c>
      <c r="X18" s="66" t="e">
        <f t="shared" si="6"/>
        <v>#DIV/0!</v>
      </c>
      <c r="Y18" s="66" t="e">
        <f t="shared" si="6"/>
        <v>#DIV/0!</v>
      </c>
      <c r="Z18" s="65" t="e">
        <f t="shared" si="6"/>
        <v>#DIV/0!</v>
      </c>
      <c r="AA18" s="50" t="e">
        <f t="shared" si="7"/>
        <v>#DIV/0!</v>
      </c>
      <c r="AC18" s="48">
        <f t="shared" si="8"/>
        <v>-2</v>
      </c>
      <c r="AD18" s="67" t="e">
        <f t="shared" si="11"/>
        <v>#DIV/0!</v>
      </c>
      <c r="AE18" s="66" t="e">
        <f t="shared" si="12"/>
        <v>#DIV/0!</v>
      </c>
      <c r="AF18" s="65" t="e">
        <f t="shared" si="12"/>
        <v>#DIV/0!</v>
      </c>
      <c r="AG18" s="67" t="e">
        <f t="shared" si="12"/>
        <v>#DIV/0!</v>
      </c>
      <c r="AH18" s="66" t="e">
        <f t="shared" si="12"/>
        <v>#DIV/0!</v>
      </c>
      <c r="AI18" s="66">
        <v>0</v>
      </c>
      <c r="AJ18" s="66" t="e">
        <f t="shared" si="13"/>
        <v>#DIV/0!</v>
      </c>
      <c r="AK18" s="65" t="e">
        <f t="shared" si="13"/>
        <v>#DIV/0!</v>
      </c>
      <c r="AL18" s="64" t="e">
        <f t="shared" si="10"/>
        <v>#DIV/0!</v>
      </c>
    </row>
    <row r="19" spans="1:38" x14ac:dyDescent="0.35">
      <c r="A19" s="58" t="s">
        <v>58</v>
      </c>
      <c r="B19" s="57">
        <v>-1.5</v>
      </c>
      <c r="C19" s="62">
        <v>36.549999999999997</v>
      </c>
      <c r="D19" s="55">
        <f t="shared" si="2"/>
        <v>4.8501817988800129</v>
      </c>
      <c r="E19" s="54">
        <f>SUM(D6:D19)</f>
        <v>35.888691313463738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6"/>
        <v>#DIV/0!</v>
      </c>
      <c r="U19" s="65" t="e">
        <f t="shared" si="6"/>
        <v>#DIV/0!</v>
      </c>
      <c r="V19" s="66" t="e">
        <f t="shared" si="6"/>
        <v>#DIV/0!</v>
      </c>
      <c r="W19" s="66" t="e">
        <f t="shared" si="6"/>
        <v>#DIV/0!</v>
      </c>
      <c r="X19" s="66" t="e">
        <f t="shared" si="6"/>
        <v>#DIV/0!</v>
      </c>
      <c r="Y19" s="66" t="e">
        <f t="shared" si="6"/>
        <v>#DIV/0!</v>
      </c>
      <c r="Z19" s="65" t="e">
        <f t="shared" si="6"/>
        <v>#DIV/0!</v>
      </c>
      <c r="AA19" s="50" t="e">
        <f t="shared" si="7"/>
        <v>#DIV/0!</v>
      </c>
      <c r="AC19" s="48">
        <f t="shared" si="8"/>
        <v>-1.5</v>
      </c>
      <c r="AD19" s="67" t="e">
        <f t="shared" si="11"/>
        <v>#DIV/0!</v>
      </c>
      <c r="AE19" s="66" t="e">
        <f t="shared" si="12"/>
        <v>#DIV/0!</v>
      </c>
      <c r="AF19" s="65" t="e">
        <f t="shared" si="12"/>
        <v>#DIV/0!</v>
      </c>
      <c r="AG19" s="67" t="e">
        <f t="shared" si="12"/>
        <v>#DIV/0!</v>
      </c>
      <c r="AH19" s="66" t="e">
        <f t="shared" si="12"/>
        <v>#DIV/0!</v>
      </c>
      <c r="AI19" s="66">
        <v>0</v>
      </c>
      <c r="AJ19" s="66" t="e">
        <f t="shared" si="13"/>
        <v>#DIV/0!</v>
      </c>
      <c r="AK19" s="65" t="e">
        <f t="shared" si="13"/>
        <v>#DIV/0!</v>
      </c>
      <c r="AL19" s="64" t="e">
        <f t="shared" si="10"/>
        <v>#DIV/0!</v>
      </c>
    </row>
    <row r="20" spans="1:38" x14ac:dyDescent="0.35">
      <c r="A20" s="58" t="s">
        <v>57</v>
      </c>
      <c r="B20" s="57">
        <v>-1</v>
      </c>
      <c r="C20" s="62">
        <v>40.71</v>
      </c>
      <c r="D20" s="55">
        <f t="shared" si="2"/>
        <v>5.4022134345391342</v>
      </c>
      <c r="E20" s="54">
        <f>SUM(D6:D20)</f>
        <v>41.290904748002873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6"/>
        <v>#DIV/0!</v>
      </c>
      <c r="U20" s="65" t="e">
        <f t="shared" si="6"/>
        <v>#DIV/0!</v>
      </c>
      <c r="V20" s="66" t="e">
        <f t="shared" si="6"/>
        <v>#DIV/0!</v>
      </c>
      <c r="W20" s="66" t="e">
        <f t="shared" si="6"/>
        <v>#DIV/0!</v>
      </c>
      <c r="X20" s="66" t="e">
        <f t="shared" si="6"/>
        <v>#DIV/0!</v>
      </c>
      <c r="Y20" s="66" t="e">
        <f t="shared" si="6"/>
        <v>#DIV/0!</v>
      </c>
      <c r="Z20" s="65" t="e">
        <f t="shared" si="6"/>
        <v>#DIV/0!</v>
      </c>
      <c r="AA20" s="50" t="e">
        <f t="shared" si="7"/>
        <v>#DIV/0!</v>
      </c>
      <c r="AC20" s="48">
        <f t="shared" si="8"/>
        <v>-1</v>
      </c>
      <c r="AD20" s="67" t="e">
        <f t="shared" si="11"/>
        <v>#DIV/0!</v>
      </c>
      <c r="AE20" s="66" t="e">
        <f t="shared" si="12"/>
        <v>#DIV/0!</v>
      </c>
      <c r="AF20" s="65" t="e">
        <f t="shared" si="12"/>
        <v>#DIV/0!</v>
      </c>
      <c r="AG20" s="67" t="e">
        <f t="shared" si="12"/>
        <v>#DIV/0!</v>
      </c>
      <c r="AH20" s="66" t="e">
        <f t="shared" si="12"/>
        <v>#DIV/0!</v>
      </c>
      <c r="AI20" s="66">
        <v>0</v>
      </c>
      <c r="AJ20" s="66" t="e">
        <f t="shared" si="13"/>
        <v>#DIV/0!</v>
      </c>
      <c r="AK20" s="65" t="e">
        <f t="shared" si="13"/>
        <v>#DIV/0!</v>
      </c>
      <c r="AL20" s="64" t="e">
        <f t="shared" si="10"/>
        <v>#DIV/0!</v>
      </c>
    </row>
    <row r="21" spans="1:38" x14ac:dyDescent="0.35">
      <c r="A21" s="58" t="s">
        <v>56</v>
      </c>
      <c r="B21" s="57">
        <v>-0.5</v>
      </c>
      <c r="C21" s="62">
        <v>38.9</v>
      </c>
      <c r="D21" s="55">
        <f t="shared" si="2"/>
        <v>5.1620265930624489</v>
      </c>
      <c r="E21" s="54">
        <f>SUM(D6:D21)</f>
        <v>46.452931341065323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6"/>
        <v>#DIV/0!</v>
      </c>
      <c r="U21" s="65" t="e">
        <f t="shared" si="6"/>
        <v>#DIV/0!</v>
      </c>
      <c r="V21" s="66" t="e">
        <f t="shared" si="6"/>
        <v>#DIV/0!</v>
      </c>
      <c r="W21" s="66" t="e">
        <f t="shared" si="6"/>
        <v>#DIV/0!</v>
      </c>
      <c r="X21" s="66" t="e">
        <f t="shared" si="6"/>
        <v>#DIV/0!</v>
      </c>
      <c r="Y21" s="66" t="e">
        <f t="shared" si="6"/>
        <v>#DIV/0!</v>
      </c>
      <c r="Z21" s="65" t="e">
        <f t="shared" si="6"/>
        <v>#DIV/0!</v>
      </c>
      <c r="AA21" s="50" t="e">
        <f t="shared" si="7"/>
        <v>#DIV/0!</v>
      </c>
      <c r="AC21" s="48">
        <f t="shared" si="8"/>
        <v>-0.5</v>
      </c>
      <c r="AD21" s="67" t="e">
        <f t="shared" si="11"/>
        <v>#DIV/0!</v>
      </c>
      <c r="AE21" s="66" t="e">
        <f t="shared" si="12"/>
        <v>#DIV/0!</v>
      </c>
      <c r="AF21" s="65" t="e">
        <f t="shared" si="12"/>
        <v>#DIV/0!</v>
      </c>
      <c r="AG21" s="67" t="e">
        <f t="shared" si="12"/>
        <v>#DIV/0!</v>
      </c>
      <c r="AH21" s="66" t="e">
        <f t="shared" si="12"/>
        <v>#DIV/0!</v>
      </c>
      <c r="AI21" s="66">
        <v>0</v>
      </c>
      <c r="AJ21" s="66" t="e">
        <f t="shared" si="13"/>
        <v>#DIV/0!</v>
      </c>
      <c r="AK21" s="65" t="e">
        <f t="shared" si="13"/>
        <v>#DIV/0!</v>
      </c>
      <c r="AL21" s="64" t="e">
        <f t="shared" si="10"/>
        <v>#DIV/0!</v>
      </c>
    </row>
    <row r="22" spans="1:38" x14ac:dyDescent="0.35">
      <c r="A22" s="58" t="s">
        <v>55</v>
      </c>
      <c r="B22" s="57">
        <v>0</v>
      </c>
      <c r="C22" s="62">
        <v>35.49</v>
      </c>
      <c r="D22" s="55">
        <f t="shared" si="2"/>
        <v>4.7095198917168721</v>
      </c>
      <c r="E22" s="54">
        <f>SUM(D6:D22)</f>
        <v>51.162451232782196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33.049999999999997</v>
      </c>
      <c r="D23" s="55">
        <f t="shared" si="2"/>
        <v>4.3857321054168104</v>
      </c>
      <c r="E23" s="54">
        <f>SUM(D6:D23)</f>
        <v>55.54818333819901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28.7</v>
      </c>
      <c r="D24" s="55">
        <f t="shared" si="2"/>
        <v>3.808487486398259</v>
      </c>
      <c r="E24" s="54">
        <f>SUM(D6:D24)</f>
        <v>59.356670824597266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22.35</v>
      </c>
      <c r="D25" s="55">
        <f t="shared" si="2"/>
        <v>2.9658430425435927</v>
      </c>
      <c r="E25" s="54">
        <f>SUM(D6:D25)</f>
        <v>62.322513867140856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21.95</v>
      </c>
      <c r="D26" s="55">
        <f t="shared" si="2"/>
        <v>2.9127630775763693</v>
      </c>
      <c r="E26" s="54">
        <f>SUM(D6:D26)</f>
        <v>65.235276944717228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18.38</v>
      </c>
      <c r="D27" s="55">
        <f t="shared" si="2"/>
        <v>2.4390243902439024</v>
      </c>
      <c r="E27" s="54">
        <f>SUM(D7:D27)</f>
        <v>67.674301334961129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18.34</v>
      </c>
      <c r="D28" s="55">
        <f t="shared" si="2"/>
        <v>2.4337163937471802</v>
      </c>
      <c r="E28" s="54">
        <f>SUM(D7:D28)</f>
        <v>70.108017728708305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18.100000000000001</v>
      </c>
      <c r="D29" s="55">
        <f t="shared" si="2"/>
        <v>2.4018684147668465</v>
      </c>
      <c r="E29" s="54">
        <f>SUM(D7:D29)</f>
        <v>72.509886143475157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19.91</v>
      </c>
      <c r="D30" s="55">
        <f t="shared" si="2"/>
        <v>2.6420552562435309</v>
      </c>
      <c r="E30" s="54">
        <f>SUM(D7:D30)</f>
        <v>75.151941399718694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 t="s">
        <v>142</v>
      </c>
      <c r="C31" s="56">
        <v>187.25</v>
      </c>
      <c r="D31" s="55">
        <f t="shared" si="2"/>
        <v>24.848058600281327</v>
      </c>
      <c r="E31" s="54">
        <f>SUM(D7:D31)</f>
        <v>100.00000000000003</v>
      </c>
      <c r="G31" s="48" t="str">
        <f t="shared" si="3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tr">
        <f t="shared" si="5"/>
        <v>&gt;4.0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 t="str">
        <f t="shared" si="8"/>
        <v>&gt;4.0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/>
      <c r="D32" s="55">
        <f t="shared" si="2"/>
        <v>0</v>
      </c>
      <c r="E32" s="54">
        <f>SUM(D7:D32)</f>
        <v>100.00000000000003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>
        <f t="shared" si="2"/>
        <v>0</v>
      </c>
      <c r="E33" s="39">
        <f>SUM(D7:D33)</f>
        <v>100.00000000000003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0</v>
      </c>
      <c r="I34">
        <f t="shared" ref="I34:O34" si="14">SUM(I7:I33)</f>
        <v>0</v>
      </c>
      <c r="J34">
        <f t="shared" si="14"/>
        <v>0</v>
      </c>
      <c r="K34">
        <f t="shared" si="14"/>
        <v>0</v>
      </c>
      <c r="L34">
        <f t="shared" si="14"/>
        <v>0</v>
      </c>
      <c r="M34">
        <f t="shared" si="14"/>
        <v>0</v>
      </c>
      <c r="N34">
        <f t="shared" si="14"/>
        <v>0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-4.167259388211888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-3.4523644173975301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-2.7647098883138113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-0.12341504649197055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3.9712456052235026</v>
      </c>
      <c r="D73" s="2"/>
    </row>
    <row r="74" spans="1:5" x14ac:dyDescent="0.35">
      <c r="A74" s="24" t="s">
        <v>41</v>
      </c>
      <c r="B74" s="23">
        <v>84</v>
      </c>
      <c r="C74" s="18" t="str">
        <f t="shared" si="15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15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41.290904748002873</v>
      </c>
    </row>
    <row r="78" spans="1:5" x14ac:dyDescent="0.35">
      <c r="A78" s="20" t="s">
        <v>39</v>
      </c>
      <c r="B78">
        <f>SUM(C11:C20)/SUM(C7:C33)</f>
        <v>0.41290904748002866</v>
      </c>
      <c r="D78" s="19" t="s">
        <v>6</v>
      </c>
      <c r="E78" s="18">
        <f>SUM($D$21:$D$30)</f>
        <v>33.861036651715807</v>
      </c>
    </row>
    <row r="79" spans="1:5" x14ac:dyDescent="0.35">
      <c r="A79" s="20" t="s">
        <v>38</v>
      </c>
      <c r="B79">
        <f>SUM(C21:C33)/SUM(C7:C33)</f>
        <v>0.58709095251997134</v>
      </c>
      <c r="D79" s="19" t="s">
        <v>5</v>
      </c>
      <c r="E79" s="18">
        <f>SUM($D$31:$D$33)</f>
        <v>24.848058600281327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0.80807351203683309</v>
      </c>
    </row>
    <row r="86" spans="1:8" x14ac:dyDescent="0.35">
      <c r="A86" s="14" t="s">
        <v>35</v>
      </c>
      <c r="B86" s="14"/>
      <c r="C86" s="14"/>
      <c r="D86" s="7">
        <f>C72</f>
        <v>-0.12341504649197055</v>
      </c>
    </row>
    <row r="87" spans="1:8" x14ac:dyDescent="0.35">
      <c r="A87" s="14" t="s">
        <v>34</v>
      </c>
      <c r="B87" s="14"/>
      <c r="C87" s="14"/>
      <c r="D87" s="7">
        <f>(C74-C70)/2</f>
        <v>4.7261822086987646</v>
      </c>
    </row>
    <row r="88" spans="1:8" x14ac:dyDescent="0.35">
      <c r="A88" s="15" t="s">
        <v>33</v>
      </c>
      <c r="B88" s="14"/>
      <c r="C88" s="14"/>
      <c r="D88" s="13">
        <f>(C74+C70-D86)/D87</f>
        <v>0.56516031569376313</v>
      </c>
    </row>
    <row r="89" spans="1:8" x14ac:dyDescent="0.35">
      <c r="A89" s="3" t="s">
        <v>32</v>
      </c>
      <c r="B89" s="12"/>
      <c r="C89" s="11"/>
      <c r="D89" s="7">
        <f>((C74-C70)/4)+((C75-C69)/6.6)</f>
        <v>3.9035849510481535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0.25008634898611459</v>
      </c>
    </row>
    <row r="91" spans="1:8" x14ac:dyDescent="0.35">
      <c r="A91" s="3" t="s">
        <v>30</v>
      </c>
      <c r="B91" s="9"/>
      <c r="C91" s="8"/>
      <c r="D91" s="7">
        <f>(C74-C69)/(2.44*(C73-C71))</f>
        <v>0.61860705423760665</v>
      </c>
    </row>
    <row r="92" spans="1:8" x14ac:dyDescent="0.35">
      <c r="A92" s="6" t="s">
        <v>29</v>
      </c>
      <c r="B92" s="6"/>
      <c r="C92" s="5"/>
      <c r="D92" s="7">
        <f>(C70+C72+C74)/3</f>
        <v>0.80807351203683309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1.273817791301235</v>
      </c>
    </row>
    <row r="95" spans="1:8" x14ac:dyDescent="0.35">
      <c r="A95" s="2" t="s">
        <v>9</v>
      </c>
      <c r="B95" s="2"/>
      <c r="C95" s="2"/>
      <c r="D95" s="1">
        <f>100-E23</f>
        <v>44.45181666180099</v>
      </c>
    </row>
    <row r="96" spans="1:8" x14ac:dyDescent="0.35">
      <c r="A96" s="2" t="s">
        <v>8</v>
      </c>
      <c r="B96" s="2"/>
      <c r="C96" s="2"/>
      <c r="D96" s="1">
        <f>100-E30</f>
        <v>24.848058600281306</v>
      </c>
    </row>
    <row r="98" spans="1:3" x14ac:dyDescent="0.35">
      <c r="A98" t="s">
        <v>111</v>
      </c>
      <c r="C98" t="str">
        <f>IF(SUM(M7:N33)&gt;0,"Mixed","No Mixed")</f>
        <v>No Mixed</v>
      </c>
    </row>
    <row r="99" spans="1:3" x14ac:dyDescent="0.35">
      <c r="A99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99"/>
  <sheetViews>
    <sheetView topLeftCell="A4" zoomScale="63" zoomScaleNormal="100" workbookViewId="0">
      <selection activeCell="K34" sqref="K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MAY181215_9</v>
      </c>
      <c r="E2" s="144"/>
      <c r="G2" s="109" t="s">
        <v>90</v>
      </c>
      <c r="H2" s="108" t="str">
        <f ca="1">D2</f>
        <v>MAY181215_9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534.29000000000019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94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Charcoal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Charcoal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4.92</v>
      </c>
      <c r="D13" s="55">
        <f t="shared" si="2"/>
        <v>0.92084822849014558</v>
      </c>
      <c r="E13" s="54">
        <f>SUM(D7:D13)</f>
        <v>0.92084822849014558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4.92</v>
      </c>
      <c r="N13" s="60">
        <v>0</v>
      </c>
      <c r="O13" s="60">
        <v>0</v>
      </c>
      <c r="P13" s="50">
        <f t="shared" si="4"/>
        <v>4.92</v>
      </c>
      <c r="R13" s="48">
        <f t="shared" si="5"/>
        <v>-4.5</v>
      </c>
      <c r="S13" s="47">
        <f t="shared" si="6"/>
        <v>0</v>
      </c>
      <c r="T13" s="46">
        <f t="shared" si="7"/>
        <v>0</v>
      </c>
      <c r="U13" s="45">
        <f t="shared" si="8"/>
        <v>0</v>
      </c>
      <c r="V13" s="46">
        <f t="shared" si="9"/>
        <v>0</v>
      </c>
      <c r="W13" s="46">
        <f t="shared" si="10"/>
        <v>0</v>
      </c>
      <c r="X13" s="46">
        <f t="shared" si="11"/>
        <v>100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6.63</v>
      </c>
      <c r="D14" s="55">
        <f t="shared" si="2"/>
        <v>1.2408991371726958</v>
      </c>
      <c r="E14" s="54">
        <f>SUM(D8:D14)</f>
        <v>2.1617473656628414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6.63</v>
      </c>
      <c r="N14" s="60">
        <v>0</v>
      </c>
      <c r="O14" s="60">
        <v>0</v>
      </c>
      <c r="P14" s="50">
        <f t="shared" si="4"/>
        <v>6.63</v>
      </c>
      <c r="R14" s="48">
        <f t="shared" si="5"/>
        <v>-4</v>
      </c>
      <c r="S14" s="47">
        <f t="shared" si="6"/>
        <v>0</v>
      </c>
      <c r="T14" s="46">
        <f t="shared" si="7"/>
        <v>0</v>
      </c>
      <c r="U14" s="45">
        <f t="shared" si="8"/>
        <v>0</v>
      </c>
      <c r="V14" s="46">
        <f t="shared" si="9"/>
        <v>0</v>
      </c>
      <c r="W14" s="46">
        <f t="shared" si="10"/>
        <v>0</v>
      </c>
      <c r="X14" s="46">
        <f t="shared" si="11"/>
        <v>100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5.14</v>
      </c>
      <c r="D15" s="55">
        <f t="shared" si="2"/>
        <v>0.96202436878848518</v>
      </c>
      <c r="E15" s="54">
        <f>SUM(D6:D15)</f>
        <v>3.1237717344513265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5.14</v>
      </c>
      <c r="N15" s="60">
        <v>0</v>
      </c>
      <c r="O15" s="59">
        <v>0</v>
      </c>
      <c r="P15" s="50">
        <f t="shared" si="4"/>
        <v>5.14</v>
      </c>
      <c r="R15" s="48">
        <f t="shared" si="5"/>
        <v>-3.5</v>
      </c>
      <c r="S15" s="67">
        <f t="shared" si="6"/>
        <v>0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100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>
        <v>13.6</v>
      </c>
      <c r="D16" s="55">
        <f t="shared" si="2"/>
        <v>2.5454341275337358</v>
      </c>
      <c r="E16" s="54">
        <f>SUM(D6:D16)</f>
        <v>5.6692058619850627</v>
      </c>
      <c r="G16" s="48">
        <f t="shared" si="3"/>
        <v>-3</v>
      </c>
      <c r="H16" s="61">
        <v>0.76</v>
      </c>
      <c r="I16" s="60">
        <v>0</v>
      </c>
      <c r="J16" s="59">
        <v>0</v>
      </c>
      <c r="K16" s="60">
        <v>0</v>
      </c>
      <c r="L16" s="60">
        <v>0</v>
      </c>
      <c r="M16" s="60">
        <v>12.84</v>
      </c>
      <c r="N16" s="60">
        <v>0</v>
      </c>
      <c r="O16" s="59">
        <v>0</v>
      </c>
      <c r="P16" s="50">
        <f t="shared" si="4"/>
        <v>13.6</v>
      </c>
      <c r="R16" s="48">
        <f t="shared" si="5"/>
        <v>-3</v>
      </c>
      <c r="S16" s="67">
        <f>100*H16/$P16</f>
        <v>5.5882352941176476</v>
      </c>
      <c r="T16" s="66">
        <f t="shared" si="7"/>
        <v>0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94.411764705882362</v>
      </c>
      <c r="Y16" s="66">
        <f t="shared" si="12"/>
        <v>0</v>
      </c>
      <c r="Z16" s="65">
        <f t="shared" si="13"/>
        <v>0</v>
      </c>
      <c r="AA16" s="50">
        <f t="shared" si="14"/>
        <v>100.00000000000001</v>
      </c>
      <c r="AC16" s="48">
        <f t="shared" si="15"/>
        <v>-3</v>
      </c>
      <c r="AD16" s="67">
        <f t="shared" si="18"/>
        <v>100</v>
      </c>
      <c r="AE16" s="66">
        <f t="shared" si="19"/>
        <v>0</v>
      </c>
      <c r="AF16" s="65">
        <f t="shared" si="20"/>
        <v>0</v>
      </c>
      <c r="AG16" s="67">
        <f t="shared" si="21"/>
        <v>0</v>
      </c>
      <c r="AH16" s="66">
        <f t="shared" si="22"/>
        <v>0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30.42</v>
      </c>
      <c r="D17" s="55">
        <f t="shared" si="2"/>
        <v>5.6935372176158996</v>
      </c>
      <c r="E17" s="54">
        <f>SUM(D6:D17)</f>
        <v>11.362743079600962</v>
      </c>
      <c r="G17" s="48">
        <f t="shared" si="3"/>
        <v>-2.5</v>
      </c>
      <c r="H17" s="61">
        <v>6.19</v>
      </c>
      <c r="I17" s="60">
        <v>0.64</v>
      </c>
      <c r="J17" s="59">
        <v>0</v>
      </c>
      <c r="K17" s="60">
        <v>0</v>
      </c>
      <c r="L17" s="60">
        <v>1.32</v>
      </c>
      <c r="M17" s="60">
        <v>22.270000000000003</v>
      </c>
      <c r="N17" s="60">
        <v>0</v>
      </c>
      <c r="O17" s="59">
        <v>0</v>
      </c>
      <c r="P17" s="50">
        <f t="shared" si="4"/>
        <v>30.42</v>
      </c>
      <c r="R17" s="48">
        <f t="shared" si="5"/>
        <v>-2.5</v>
      </c>
      <c r="S17" s="67">
        <f t="shared" si="6"/>
        <v>20.348454963839579</v>
      </c>
      <c r="T17" s="66">
        <f t="shared" si="7"/>
        <v>2.10387902695595</v>
      </c>
      <c r="U17" s="65">
        <f t="shared" si="8"/>
        <v>0</v>
      </c>
      <c r="V17" s="66">
        <f t="shared" si="9"/>
        <v>0</v>
      </c>
      <c r="W17" s="66">
        <f t="shared" si="10"/>
        <v>4.3392504930966469</v>
      </c>
      <c r="X17" s="66">
        <f t="shared" si="11"/>
        <v>73.208415516107834</v>
      </c>
      <c r="Y17" s="66">
        <f t="shared" si="12"/>
        <v>0</v>
      </c>
      <c r="Z17" s="65">
        <f t="shared" si="13"/>
        <v>0</v>
      </c>
      <c r="AA17" s="50">
        <f t="shared" si="14"/>
        <v>100.00000000000001</v>
      </c>
      <c r="AC17" s="48">
        <f t="shared" si="15"/>
        <v>-2.5</v>
      </c>
      <c r="AD17" s="67">
        <f t="shared" si="18"/>
        <v>75.950920245398777</v>
      </c>
      <c r="AE17" s="66">
        <f t="shared" si="19"/>
        <v>7.8527607361963181</v>
      </c>
      <c r="AF17" s="65">
        <f t="shared" si="20"/>
        <v>0</v>
      </c>
      <c r="AG17" s="67">
        <f t="shared" si="21"/>
        <v>0</v>
      </c>
      <c r="AH17" s="66">
        <f t="shared" si="22"/>
        <v>16.196319018404907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66.87</v>
      </c>
      <c r="D18" s="55">
        <f t="shared" si="2"/>
        <v>12.515675007954478</v>
      </c>
      <c r="E18" s="54">
        <f>SUM(D6:D18)</f>
        <v>23.878418087555438</v>
      </c>
      <c r="G18" s="48">
        <f t="shared" si="3"/>
        <v>-2</v>
      </c>
      <c r="H18" s="61">
        <v>6.09</v>
      </c>
      <c r="I18" s="60">
        <v>0.33</v>
      </c>
      <c r="J18" s="59">
        <v>0</v>
      </c>
      <c r="K18" s="60">
        <v>0</v>
      </c>
      <c r="L18" s="60">
        <v>0.28999999999999998</v>
      </c>
      <c r="M18" s="60">
        <v>60.160000000000004</v>
      </c>
      <c r="N18" s="60">
        <v>0</v>
      </c>
      <c r="O18" s="59">
        <v>0</v>
      </c>
      <c r="P18" s="50">
        <f t="shared" si="4"/>
        <v>66.87</v>
      </c>
      <c r="R18" s="48">
        <f t="shared" si="5"/>
        <v>-2</v>
      </c>
      <c r="S18" s="67">
        <f t="shared" si="6"/>
        <v>9.1072229699416773</v>
      </c>
      <c r="T18" s="66">
        <f t="shared" si="7"/>
        <v>0.49349484073575589</v>
      </c>
      <c r="U18" s="65">
        <f t="shared" si="8"/>
        <v>0</v>
      </c>
      <c r="V18" s="66">
        <f t="shared" si="9"/>
        <v>0</v>
      </c>
      <c r="W18" s="66">
        <f t="shared" si="10"/>
        <v>0.43367728428293695</v>
      </c>
      <c r="X18" s="66">
        <f t="shared" si="11"/>
        <v>89.965604905039626</v>
      </c>
      <c r="Y18" s="66">
        <f t="shared" si="12"/>
        <v>0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90.760059612518631</v>
      </c>
      <c r="AE18" s="66">
        <f t="shared" si="19"/>
        <v>4.918032786885246</v>
      </c>
      <c r="AF18" s="65">
        <f t="shared" si="20"/>
        <v>0</v>
      </c>
      <c r="AG18" s="67">
        <f t="shared" si="21"/>
        <v>0</v>
      </c>
      <c r="AH18" s="66">
        <f t="shared" si="22"/>
        <v>4.3219076005961243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77.44</v>
      </c>
      <c r="D19" s="55">
        <f t="shared" si="2"/>
        <v>14.494001385015624</v>
      </c>
      <c r="E19" s="54">
        <f>SUM(D6:D19)</f>
        <v>38.37241947257106</v>
      </c>
      <c r="G19" s="48">
        <f t="shared" si="3"/>
        <v>-1.5</v>
      </c>
      <c r="H19" s="61">
        <v>6.42</v>
      </c>
      <c r="I19" s="60">
        <v>1.27</v>
      </c>
      <c r="J19" s="59">
        <v>0</v>
      </c>
      <c r="K19" s="60">
        <v>0</v>
      </c>
      <c r="L19" s="60">
        <v>0.16</v>
      </c>
      <c r="M19" s="60">
        <v>69.59</v>
      </c>
      <c r="N19" s="60">
        <v>0</v>
      </c>
      <c r="O19" s="59">
        <v>0</v>
      </c>
      <c r="P19" s="50">
        <f t="shared" si="4"/>
        <v>77.44</v>
      </c>
      <c r="R19" s="48">
        <f t="shared" si="5"/>
        <v>-1.5</v>
      </c>
      <c r="S19" s="67">
        <f t="shared" si="6"/>
        <v>8.2902892561983474</v>
      </c>
      <c r="T19" s="66">
        <f t="shared" si="7"/>
        <v>1.6399793388429753</v>
      </c>
      <c r="U19" s="65">
        <f t="shared" si="8"/>
        <v>0</v>
      </c>
      <c r="V19" s="66">
        <f t="shared" si="9"/>
        <v>0</v>
      </c>
      <c r="W19" s="66">
        <f t="shared" si="10"/>
        <v>0.20661157024793389</v>
      </c>
      <c r="X19" s="66">
        <f t="shared" si="11"/>
        <v>89.863119834710744</v>
      </c>
      <c r="Y19" s="66">
        <f t="shared" si="12"/>
        <v>0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81.783439490445843</v>
      </c>
      <c r="AE19" s="66">
        <f t="shared" si="19"/>
        <v>16.178343949044585</v>
      </c>
      <c r="AF19" s="65">
        <f t="shared" si="20"/>
        <v>0</v>
      </c>
      <c r="AG19" s="67">
        <f t="shared" si="21"/>
        <v>0</v>
      </c>
      <c r="AH19" s="66">
        <f t="shared" si="22"/>
        <v>2.0382165605095541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99.999999999999986</v>
      </c>
    </row>
    <row r="20" spans="1:38" x14ac:dyDescent="0.35">
      <c r="A20" s="58" t="s">
        <v>57</v>
      </c>
      <c r="B20" s="57">
        <v>-1</v>
      </c>
      <c r="C20" s="62">
        <v>63.84</v>
      </c>
      <c r="D20" s="55">
        <f t="shared" si="2"/>
        <v>11.948567257481889</v>
      </c>
      <c r="E20" s="54">
        <f>SUM(D6:D20)</f>
        <v>50.320986730052951</v>
      </c>
      <c r="G20" s="48">
        <f t="shared" si="3"/>
        <v>-1</v>
      </c>
      <c r="H20" s="61">
        <v>5.05</v>
      </c>
      <c r="I20" s="60">
        <v>0.2</v>
      </c>
      <c r="J20" s="59">
        <v>0</v>
      </c>
      <c r="K20" s="60">
        <v>0</v>
      </c>
      <c r="L20" s="60">
        <v>0.28000000000000003</v>
      </c>
      <c r="M20" s="60">
        <v>58.31</v>
      </c>
      <c r="N20" s="60">
        <v>0</v>
      </c>
      <c r="O20" s="59">
        <v>0</v>
      </c>
      <c r="P20" s="50">
        <f t="shared" si="4"/>
        <v>63.84</v>
      </c>
      <c r="R20" s="48">
        <f t="shared" si="5"/>
        <v>-1</v>
      </c>
      <c r="S20" s="67">
        <f t="shared" si="6"/>
        <v>7.9104010025062657</v>
      </c>
      <c r="T20" s="66">
        <f t="shared" si="7"/>
        <v>0.31328320802005011</v>
      </c>
      <c r="U20" s="65">
        <f t="shared" si="8"/>
        <v>0</v>
      </c>
      <c r="V20" s="66">
        <f t="shared" si="9"/>
        <v>0</v>
      </c>
      <c r="W20" s="66">
        <f t="shared" si="10"/>
        <v>0.43859649122807021</v>
      </c>
      <c r="X20" s="66">
        <f t="shared" si="11"/>
        <v>91.337719298245602</v>
      </c>
      <c r="Y20" s="66">
        <f t="shared" si="12"/>
        <v>0</v>
      </c>
      <c r="Z20" s="65">
        <f t="shared" si="13"/>
        <v>0</v>
      </c>
      <c r="AA20" s="50">
        <f t="shared" si="14"/>
        <v>99.999999999999986</v>
      </c>
      <c r="AC20" s="48">
        <f t="shared" si="15"/>
        <v>-1</v>
      </c>
      <c r="AD20" s="67">
        <f t="shared" si="18"/>
        <v>91.320072332730561</v>
      </c>
      <c r="AE20" s="66">
        <f t="shared" si="19"/>
        <v>3.6166365280289332</v>
      </c>
      <c r="AF20" s="65">
        <f t="shared" si="20"/>
        <v>0</v>
      </c>
      <c r="AG20" s="67">
        <f t="shared" si="21"/>
        <v>0</v>
      </c>
      <c r="AH20" s="66">
        <f t="shared" si="22"/>
        <v>5.0632911392405067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52.17</v>
      </c>
      <c r="D21" s="55">
        <f t="shared" si="2"/>
        <v>9.764360178929044</v>
      </c>
      <c r="E21" s="54">
        <f>SUM(D6:D21)</f>
        <v>60.085346908981997</v>
      </c>
      <c r="G21" s="70">
        <f t="shared" si="3"/>
        <v>-0.5</v>
      </c>
      <c r="H21" s="53">
        <v>13.62</v>
      </c>
      <c r="I21" s="52">
        <v>0.48</v>
      </c>
      <c r="J21" s="51">
        <v>0</v>
      </c>
      <c r="K21" s="52">
        <v>0</v>
      </c>
      <c r="L21" s="52">
        <v>0.3</v>
      </c>
      <c r="M21" s="52">
        <v>37.610000000000014</v>
      </c>
      <c r="N21" s="128">
        <f>0.08*2</f>
        <v>0.16</v>
      </c>
      <c r="O21" s="51">
        <v>0</v>
      </c>
      <c r="P21" s="69">
        <f t="shared" si="4"/>
        <v>52.170000000000009</v>
      </c>
      <c r="Q21" s="68"/>
      <c r="R21" s="48">
        <f t="shared" si="5"/>
        <v>-0.5</v>
      </c>
      <c r="S21" s="67">
        <f t="shared" si="6"/>
        <v>26.106958021851636</v>
      </c>
      <c r="T21" s="66">
        <f t="shared" si="7"/>
        <v>0.92006900517538803</v>
      </c>
      <c r="U21" s="65">
        <f t="shared" si="8"/>
        <v>0</v>
      </c>
      <c r="V21" s="66">
        <f t="shared" si="9"/>
        <v>0</v>
      </c>
      <c r="W21" s="66">
        <f t="shared" si="10"/>
        <v>0.57504312823461745</v>
      </c>
      <c r="X21" s="66">
        <f t="shared" si="11"/>
        <v>72.091240176346574</v>
      </c>
      <c r="Y21" s="66">
        <f t="shared" si="12"/>
        <v>0.30668966839179601</v>
      </c>
      <c r="Z21" s="65">
        <f t="shared" si="13"/>
        <v>0</v>
      </c>
      <c r="AA21" s="50">
        <f t="shared" si="14"/>
        <v>100.00000000000001</v>
      </c>
      <c r="AC21" s="48">
        <f t="shared" si="15"/>
        <v>-0.5</v>
      </c>
      <c r="AD21" s="67">
        <f t="shared" si="18"/>
        <v>93.543956043956044</v>
      </c>
      <c r="AE21" s="66">
        <f t="shared" si="19"/>
        <v>3.2967032967032965</v>
      </c>
      <c r="AF21" s="65">
        <f t="shared" si="20"/>
        <v>0</v>
      </c>
      <c r="AG21" s="67">
        <f t="shared" si="21"/>
        <v>0</v>
      </c>
      <c r="AH21" s="66">
        <f t="shared" si="22"/>
        <v>2.0604395604395598</v>
      </c>
      <c r="AI21" s="66">
        <v>0</v>
      </c>
      <c r="AJ21" s="66">
        <f t="shared" si="23"/>
        <v>1.0989010989010988</v>
      </c>
      <c r="AK21" s="65">
        <f t="shared" si="24"/>
        <v>0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37.549999999999997</v>
      </c>
      <c r="D22" s="55">
        <f t="shared" si="2"/>
        <v>7.0280184918302764</v>
      </c>
      <c r="E22" s="54">
        <f>SUM(D6:D22)</f>
        <v>67.11336540081227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30.85</v>
      </c>
      <c r="D23" s="55">
        <f t="shared" si="2"/>
        <v>5.7740178554717456</v>
      </c>
      <c r="E23" s="54">
        <f>SUM(D6:D23)</f>
        <v>72.887383256284011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22.93</v>
      </c>
      <c r="D24" s="55">
        <f t="shared" si="2"/>
        <v>4.2916768047315115</v>
      </c>
      <c r="E24" s="54">
        <f>SUM(D6:D24)</f>
        <v>77.17906006101552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20.43</v>
      </c>
      <c r="D25" s="55">
        <f t="shared" si="2"/>
        <v>3.8237661195231039</v>
      </c>
      <c r="E25" s="54">
        <f>SUM(D6:D25)</f>
        <v>81.002826180538619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16.95</v>
      </c>
      <c r="D26" s="55">
        <f t="shared" si="2"/>
        <v>3.1724344457130007</v>
      </c>
      <c r="E26" s="54">
        <f>SUM(D6:D26)</f>
        <v>84.175260626251614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21.53</v>
      </c>
      <c r="D27" s="55">
        <f t="shared" si="2"/>
        <v>4.0296468210148033</v>
      </c>
      <c r="E27" s="54">
        <f>SUM(D7:D27)</f>
        <v>88.204907447266422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12.36</v>
      </c>
      <c r="D28" s="55">
        <f t="shared" si="2"/>
        <v>2.3133504276703651</v>
      </c>
      <c r="E28" s="54">
        <f>SUM(D7:D28)</f>
        <v>90.518257874936793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16.48</v>
      </c>
      <c r="D29" s="55">
        <f t="shared" si="2"/>
        <v>3.0844672368938206</v>
      </c>
      <c r="E29" s="54">
        <f>SUM(D7:D29)</f>
        <v>93.602725111830608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10.18</v>
      </c>
      <c r="D30" s="55">
        <f t="shared" si="2"/>
        <v>1.9053323101686344</v>
      </c>
      <c r="E30" s="54">
        <f>SUM(D7:D30)</f>
        <v>95.50805742199924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13.88</v>
      </c>
      <c r="D31" s="55">
        <f t="shared" si="2"/>
        <v>2.5978401242770772</v>
      </c>
      <c r="E31" s="54">
        <f>SUM(D7:D31)</f>
        <v>98.10589754627631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10.119999999999999</v>
      </c>
      <c r="D32" s="55">
        <f t="shared" si="2"/>
        <v>1.8941024537236326</v>
      </c>
      <c r="E32" s="54">
        <f>SUM(D7:D32)</f>
        <v>99.999999999999943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99.999999999999943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38.130000000000003</v>
      </c>
      <c r="I34">
        <f t="shared" ref="I34:O34" si="26">SUM(I7:I33)</f>
        <v>2.9200000000000004</v>
      </c>
      <c r="J34">
        <f t="shared" si="26"/>
        <v>0</v>
      </c>
      <c r="K34">
        <f t="shared" si="26"/>
        <v>0</v>
      </c>
      <c r="L34">
        <f t="shared" si="26"/>
        <v>2.3499999999999996</v>
      </c>
      <c r="M34">
        <f t="shared" si="26"/>
        <v>277.47000000000003</v>
      </c>
      <c r="N34">
        <f t="shared" si="26"/>
        <v>0.16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-3.1314522058823528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-2.3147420367877971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-1.961308755165289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-1.0134320175438589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0.74612952464021309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1.9723775811209514</v>
      </c>
      <c r="D74" s="2"/>
    </row>
    <row r="75" spans="1:5" x14ac:dyDescent="0.35">
      <c r="A75" s="24" t="s">
        <v>41</v>
      </c>
      <c r="B75" s="23">
        <v>95</v>
      </c>
      <c r="C75" s="18">
        <f t="shared" si="27"/>
        <v>3.8666748526522721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50.320986730052951</v>
      </c>
    </row>
    <row r="78" spans="1:5" x14ac:dyDescent="0.35">
      <c r="A78" s="20" t="s">
        <v>39</v>
      </c>
      <c r="B78">
        <f>SUM(C11:C20)/SUM(C7:C33)</f>
        <v>0.50320986730052952</v>
      </c>
      <c r="D78" s="19" t="s">
        <v>6</v>
      </c>
      <c r="E78" s="18">
        <f>SUM($D$21:$D$30)</f>
        <v>45.187070691946303</v>
      </c>
    </row>
    <row r="79" spans="1:5" x14ac:dyDescent="0.35">
      <c r="A79" s="20" t="s">
        <v>38</v>
      </c>
      <c r="B79">
        <f>SUM(C21:C33)/SUM(C7:C33)</f>
        <v>0.49679013269947003</v>
      </c>
      <c r="D79" s="19" t="s">
        <v>5</v>
      </c>
      <c r="E79" s="18">
        <f>SUM($D$31:$D$33)</f>
        <v>4.4919425780007103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12.786966950129271</v>
      </c>
      <c r="D81" s="16" t="s">
        <v>4</v>
      </c>
      <c r="E81">
        <f>100*SUM(H7:J33)/SUM(P7:P33)</f>
        <v>12.786966950129271</v>
      </c>
      <c r="G81" s="17" t="s">
        <v>2</v>
      </c>
      <c r="H81">
        <f>100*SUM(H7:H33)/(SUM(P7:P33)-SUM(M7:N33))</f>
        <v>87.857142857142918</v>
      </c>
    </row>
    <row r="82" spans="1:8" x14ac:dyDescent="0.35">
      <c r="A82" s="16" t="s">
        <v>0</v>
      </c>
      <c r="B82">
        <f>100*SUM(K7:L33)/SUM(P7:P33)</f>
        <v>0.7320188144410178</v>
      </c>
      <c r="D82" s="16" t="s">
        <v>0</v>
      </c>
      <c r="E82">
        <f>100*SUM(K7:L33)/SUM(P7:P33)</f>
        <v>0.7320188144410178</v>
      </c>
      <c r="G82" s="17" t="s">
        <v>1</v>
      </c>
      <c r="H82">
        <f>100*SUM(I7:J33)/(SUM(P7:P33)-SUM(M7:N33))</f>
        <v>6.7281105990783461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86.481014235429711</v>
      </c>
      <c r="G83" s="17" t="s">
        <v>0</v>
      </c>
      <c r="H83">
        <f>100*SUM(K7:L33)/(SUM(P7:P33)-SUM(M7:N33))</f>
        <v>5.4147465437788043</v>
      </c>
    </row>
    <row r="85" spans="1:8" x14ac:dyDescent="0.35">
      <c r="A85" s="16" t="s">
        <v>36</v>
      </c>
      <c r="B85" s="2"/>
      <c r="C85" s="2"/>
      <c r="D85" s="13">
        <f>(C70+C74+C72)/3</f>
        <v>-0.45193215773690154</v>
      </c>
    </row>
    <row r="86" spans="1:8" x14ac:dyDescent="0.35">
      <c r="A86" s="14" t="s">
        <v>35</v>
      </c>
      <c r="B86" s="14"/>
      <c r="C86" s="14"/>
      <c r="D86" s="7">
        <f>C72</f>
        <v>-1.0134320175438589</v>
      </c>
    </row>
    <row r="87" spans="1:8" x14ac:dyDescent="0.35">
      <c r="A87" s="14" t="s">
        <v>34</v>
      </c>
      <c r="B87" s="14"/>
      <c r="C87" s="14"/>
      <c r="D87" s="7">
        <f>(C74-C70)/2</f>
        <v>2.1435598089543744</v>
      </c>
    </row>
    <row r="88" spans="1:8" x14ac:dyDescent="0.35">
      <c r="A88" s="15" t="s">
        <v>33</v>
      </c>
      <c r="B88" s="14"/>
      <c r="C88" s="14"/>
      <c r="D88" s="13">
        <f>(C74+C70-D86)/D87</f>
        <v>0.31306220571674137</v>
      </c>
    </row>
    <row r="89" spans="1:8" x14ac:dyDescent="0.35">
      <c r="A89" s="3" t="s">
        <v>32</v>
      </c>
      <c r="B89" s="12"/>
      <c r="C89" s="11"/>
      <c r="D89" s="7">
        <f>((C74-C70)/4)+((C75-C69)/6.6)</f>
        <v>2.1321021860733422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0.39380523739635986</v>
      </c>
    </row>
    <row r="91" spans="1:8" x14ac:dyDescent="0.35">
      <c r="A91" s="3" t="s">
        <v>30</v>
      </c>
      <c r="B91" s="9"/>
      <c r="C91" s="8"/>
      <c r="D91" s="7">
        <f>(C74-C69)/(2.44*(C73-C71))</f>
        <v>0.77258770213366268</v>
      </c>
    </row>
    <row r="92" spans="1:8" x14ac:dyDescent="0.35">
      <c r="A92" s="6" t="s">
        <v>29</v>
      </c>
      <c r="B92" s="6"/>
      <c r="C92" s="5"/>
      <c r="D92" s="7">
        <f>(C70+C72+C74)/3</f>
        <v>-0.4519321577369016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-0.17118222783342285</v>
      </c>
    </row>
    <row r="95" spans="1:8" x14ac:dyDescent="0.35">
      <c r="A95" s="2" t="s">
        <v>9</v>
      </c>
      <c r="B95" s="2"/>
      <c r="C95" s="2"/>
      <c r="D95" s="1">
        <f>100-E23</f>
        <v>27.112616743715989</v>
      </c>
    </row>
    <row r="96" spans="1:8" x14ac:dyDescent="0.35">
      <c r="A96" s="2" t="s">
        <v>8</v>
      </c>
      <c r="B96" s="2"/>
      <c r="C96" s="2"/>
      <c r="D96" s="1">
        <f>100-E30</f>
        <v>4.49194257800076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N99"/>
  <sheetViews>
    <sheetView zoomScale="63" zoomScaleNormal="100" workbookViewId="0">
      <selection activeCell="G43" sqref="G43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MAY181215_9 aggr</v>
      </c>
      <c r="E2" s="144"/>
      <c r="G2" s="109" t="s">
        <v>90</v>
      </c>
      <c r="H2" s="108" t="str">
        <f ca="1">D2</f>
        <v>MAY181215_9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534.29000000000019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94</v>
      </c>
      <c r="O4" s="94" t="s">
        <v>77</v>
      </c>
      <c r="P4" s="94" t="s">
        <v>76</v>
      </c>
      <c r="R4" s="134" t="s">
        <v>120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Charcoal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Charcoal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4.92</v>
      </c>
      <c r="N13" s="60">
        <v>0</v>
      </c>
      <c r="O13" s="60">
        <v>0</v>
      </c>
      <c r="P13" s="50">
        <f t="shared" si="3"/>
        <v>4.92</v>
      </c>
      <c r="R13" s="132">
        <f t="shared" si="18"/>
        <v>0.92084822849014558</v>
      </c>
      <c r="T13" s="48">
        <f t="shared" si="4"/>
        <v>-4.5</v>
      </c>
      <c r="U13" s="47">
        <f t="shared" si="5"/>
        <v>0</v>
      </c>
      <c r="V13" s="46">
        <f t="shared" si="6"/>
        <v>0</v>
      </c>
      <c r="W13" s="45">
        <f t="shared" si="7"/>
        <v>0</v>
      </c>
      <c r="X13" s="46">
        <f t="shared" si="8"/>
        <v>0</v>
      </c>
      <c r="Y13" s="46">
        <f t="shared" si="9"/>
        <v>0</v>
      </c>
      <c r="Z13" s="46">
        <f t="shared" si="10"/>
        <v>100</v>
      </c>
      <c r="AA13" s="46">
        <f t="shared" si="11"/>
        <v>0</v>
      </c>
      <c r="AB13" s="45">
        <f t="shared" si="12"/>
        <v>0</v>
      </c>
      <c r="AC13" s="49">
        <f t="shared" si="13"/>
        <v>100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6.63</v>
      </c>
      <c r="N14" s="60">
        <v>0</v>
      </c>
      <c r="O14" s="60">
        <v>0</v>
      </c>
      <c r="P14" s="50">
        <f t="shared" si="3"/>
        <v>6.63</v>
      </c>
      <c r="R14" s="132">
        <f t="shared" si="18"/>
        <v>1.2408991371726958</v>
      </c>
      <c r="T14" s="48">
        <f t="shared" si="4"/>
        <v>-4</v>
      </c>
      <c r="U14" s="47">
        <f t="shared" si="5"/>
        <v>0</v>
      </c>
      <c r="V14" s="46">
        <f t="shared" si="6"/>
        <v>0</v>
      </c>
      <c r="W14" s="45">
        <f t="shared" si="7"/>
        <v>0</v>
      </c>
      <c r="X14" s="46">
        <f t="shared" si="8"/>
        <v>0</v>
      </c>
      <c r="Y14" s="46">
        <f t="shared" si="9"/>
        <v>0</v>
      </c>
      <c r="Z14" s="46">
        <f t="shared" si="10"/>
        <v>100</v>
      </c>
      <c r="AA14" s="46">
        <f t="shared" si="11"/>
        <v>0</v>
      </c>
      <c r="AB14" s="45">
        <f t="shared" si="12"/>
        <v>0</v>
      </c>
      <c r="AC14" s="49">
        <f t="shared" si="13"/>
        <v>100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2">
        <v>0</v>
      </c>
      <c r="D15" s="55">
        <f t="shared" si="17"/>
        <v>0</v>
      </c>
      <c r="E15" s="54">
        <f>SUM(D6:D15)</f>
        <v>0</v>
      </c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5.14</v>
      </c>
      <c r="N15" s="60">
        <v>0</v>
      </c>
      <c r="O15" s="59">
        <v>0</v>
      </c>
      <c r="P15" s="50">
        <f t="shared" si="3"/>
        <v>5.14</v>
      </c>
      <c r="R15" s="132">
        <f t="shared" si="18"/>
        <v>0.96202436878848518</v>
      </c>
      <c r="T15" s="48">
        <f t="shared" si="4"/>
        <v>-3.5</v>
      </c>
      <c r="U15" s="67">
        <f t="shared" si="5"/>
        <v>0</v>
      </c>
      <c r="V15" s="66">
        <f t="shared" si="6"/>
        <v>0</v>
      </c>
      <c r="W15" s="65">
        <f t="shared" si="7"/>
        <v>0</v>
      </c>
      <c r="X15" s="66">
        <f t="shared" si="8"/>
        <v>0</v>
      </c>
      <c r="Y15" s="66">
        <f t="shared" si="9"/>
        <v>0</v>
      </c>
      <c r="Z15" s="66">
        <f t="shared" si="10"/>
        <v>100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 t="e">
        <f t="shared" ref="AF15:AF33" si="19">U15*100/(SUM($U15:$Y15)+SUM($AA15:$AB15))</f>
        <v>#DIV/0!</v>
      </c>
      <c r="AG15" s="66" t="e">
        <f t="shared" ref="AG15:AG33" si="20">V15*100/(SUM($U15:$Y15)+SUM($AA15:$AB15))</f>
        <v>#DIV/0!</v>
      </c>
      <c r="AH15" s="65" t="e">
        <f t="shared" ref="AH15:AJ33" si="21">W15*100/(SUM($U15:$Y15)+SUM($AA15:$AB15))</f>
        <v>#DIV/0!</v>
      </c>
      <c r="AI15" s="67" t="e">
        <f t="shared" si="21"/>
        <v>#DIV/0!</v>
      </c>
      <c r="AJ15" s="66" t="e">
        <f t="shared" si="21"/>
        <v>#DIV/0!</v>
      </c>
      <c r="AK15" s="66">
        <v>0</v>
      </c>
      <c r="AL15" s="66" t="e">
        <f t="shared" ref="AL15:AM33" si="22">AA15*100/(SUM($U15:$Y15)+SUM($AA15:$AB15))</f>
        <v>#DIV/0!</v>
      </c>
      <c r="AM15" s="65" t="e">
        <f t="shared" si="22"/>
        <v>#DIV/0!</v>
      </c>
      <c r="AN15" s="64" t="e">
        <f t="shared" si="16"/>
        <v>#DIV/0!</v>
      </c>
    </row>
    <row r="16" spans="1:40" x14ac:dyDescent="0.35">
      <c r="A16" s="71" t="s">
        <v>61</v>
      </c>
      <c r="B16" s="57">
        <v>-3</v>
      </c>
      <c r="C16" s="62">
        <v>0.75999999999999979</v>
      </c>
      <c r="D16" s="55">
        <f t="shared" si="17"/>
        <v>0.14224484830335576</v>
      </c>
      <c r="E16" s="54">
        <f>SUM(D6:D16)</f>
        <v>0.14224484830335576</v>
      </c>
      <c r="G16" s="48">
        <f t="shared" si="2"/>
        <v>-3</v>
      </c>
      <c r="H16" s="61">
        <v>0.76</v>
      </c>
      <c r="I16" s="60">
        <v>0</v>
      </c>
      <c r="J16" s="59">
        <v>0</v>
      </c>
      <c r="K16" s="60">
        <v>0</v>
      </c>
      <c r="L16" s="60">
        <v>0</v>
      </c>
      <c r="M16" s="60">
        <v>12.84</v>
      </c>
      <c r="N16" s="60">
        <v>0</v>
      </c>
      <c r="O16" s="59">
        <v>0</v>
      </c>
      <c r="P16" s="50">
        <f t="shared" si="3"/>
        <v>13.6</v>
      </c>
      <c r="R16" s="132">
        <f t="shared" si="18"/>
        <v>2.4031892792303795</v>
      </c>
      <c r="T16" s="48">
        <f t="shared" si="4"/>
        <v>-3</v>
      </c>
      <c r="U16" s="67">
        <f t="shared" si="5"/>
        <v>5.5882352941176476</v>
      </c>
      <c r="V16" s="66">
        <f t="shared" si="6"/>
        <v>0</v>
      </c>
      <c r="W16" s="65">
        <f t="shared" si="7"/>
        <v>0</v>
      </c>
      <c r="X16" s="66">
        <f t="shared" si="8"/>
        <v>0</v>
      </c>
      <c r="Y16" s="66">
        <f t="shared" si="9"/>
        <v>0</v>
      </c>
      <c r="Z16" s="66">
        <f t="shared" si="10"/>
        <v>94.411764705882362</v>
      </c>
      <c r="AA16" s="66">
        <f t="shared" si="11"/>
        <v>0</v>
      </c>
      <c r="AB16" s="65">
        <f t="shared" si="12"/>
        <v>0</v>
      </c>
      <c r="AC16" s="50">
        <f t="shared" si="13"/>
        <v>100.00000000000001</v>
      </c>
      <c r="AE16" s="48">
        <f t="shared" si="14"/>
        <v>-3</v>
      </c>
      <c r="AF16" s="67">
        <f t="shared" si="19"/>
        <v>100</v>
      </c>
      <c r="AG16" s="66">
        <f t="shared" si="20"/>
        <v>0</v>
      </c>
      <c r="AH16" s="65">
        <f t="shared" si="21"/>
        <v>0</v>
      </c>
      <c r="AI16" s="67">
        <f t="shared" si="21"/>
        <v>0</v>
      </c>
      <c r="AJ16" s="66">
        <f t="shared" si="21"/>
        <v>0</v>
      </c>
      <c r="AK16" s="66">
        <v>0</v>
      </c>
      <c r="AL16" s="66">
        <f t="shared" si="22"/>
        <v>0</v>
      </c>
      <c r="AM16" s="65">
        <f t="shared" si="22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8.1499999999999986</v>
      </c>
      <c r="D17" s="55">
        <f t="shared" si="17"/>
        <v>1.5253888337794075</v>
      </c>
      <c r="E17" s="54">
        <f>SUM(D6:D17)</f>
        <v>1.6676336820827633</v>
      </c>
      <c r="G17" s="48">
        <f t="shared" si="2"/>
        <v>-2.5</v>
      </c>
      <c r="H17" s="61">
        <v>6.19</v>
      </c>
      <c r="I17" s="60">
        <v>0.64</v>
      </c>
      <c r="J17" s="59">
        <v>0</v>
      </c>
      <c r="K17" s="60">
        <v>0</v>
      </c>
      <c r="L17" s="60">
        <v>1.32</v>
      </c>
      <c r="M17" s="60">
        <v>22.270000000000003</v>
      </c>
      <c r="N17" s="60">
        <v>0</v>
      </c>
      <c r="O17" s="59">
        <v>0</v>
      </c>
      <c r="P17" s="50">
        <f t="shared" si="3"/>
        <v>30.42</v>
      </c>
      <c r="R17" s="132">
        <f t="shared" si="18"/>
        <v>4.1681483838364928</v>
      </c>
      <c r="T17" s="48">
        <f t="shared" si="4"/>
        <v>-2.5</v>
      </c>
      <c r="U17" s="67">
        <f t="shared" si="5"/>
        <v>20.348454963839579</v>
      </c>
      <c r="V17" s="66">
        <f t="shared" si="6"/>
        <v>2.10387902695595</v>
      </c>
      <c r="W17" s="65">
        <f t="shared" si="7"/>
        <v>0</v>
      </c>
      <c r="X17" s="66">
        <f t="shared" si="8"/>
        <v>0</v>
      </c>
      <c r="Y17" s="66">
        <f t="shared" si="9"/>
        <v>4.3392504930966469</v>
      </c>
      <c r="Z17" s="66">
        <f t="shared" si="10"/>
        <v>73.208415516107834</v>
      </c>
      <c r="AA17" s="66">
        <f t="shared" si="11"/>
        <v>0</v>
      </c>
      <c r="AB17" s="65">
        <f t="shared" si="12"/>
        <v>0</v>
      </c>
      <c r="AC17" s="50">
        <f t="shared" si="13"/>
        <v>100.00000000000001</v>
      </c>
      <c r="AE17" s="48">
        <f t="shared" si="14"/>
        <v>-2.5</v>
      </c>
      <c r="AF17" s="67">
        <f t="shared" si="19"/>
        <v>75.950920245398777</v>
      </c>
      <c r="AG17" s="66">
        <f t="shared" si="20"/>
        <v>7.8527607361963181</v>
      </c>
      <c r="AH17" s="65">
        <f t="shared" si="21"/>
        <v>0</v>
      </c>
      <c r="AI17" s="67">
        <f t="shared" si="21"/>
        <v>0</v>
      </c>
      <c r="AJ17" s="66">
        <f t="shared" si="21"/>
        <v>16.196319018404907</v>
      </c>
      <c r="AK17" s="66">
        <v>0</v>
      </c>
      <c r="AL17" s="66">
        <f t="shared" si="22"/>
        <v>0</v>
      </c>
      <c r="AM17" s="65">
        <f t="shared" si="22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6.7100000000000009</v>
      </c>
      <c r="D18" s="55">
        <f t="shared" si="17"/>
        <v>1.2558722790993653</v>
      </c>
      <c r="E18" s="54">
        <f>SUM(D6:D18)</f>
        <v>2.9235059611821286</v>
      </c>
      <c r="G18" s="48">
        <f t="shared" si="2"/>
        <v>-2</v>
      </c>
      <c r="H18" s="61">
        <v>6.09</v>
      </c>
      <c r="I18" s="60">
        <v>0.33</v>
      </c>
      <c r="J18" s="59">
        <v>0</v>
      </c>
      <c r="K18" s="60">
        <v>0</v>
      </c>
      <c r="L18" s="60">
        <v>0.28999999999999998</v>
      </c>
      <c r="M18" s="60">
        <v>60.160000000000004</v>
      </c>
      <c r="N18" s="60">
        <v>0</v>
      </c>
      <c r="O18" s="59">
        <v>0</v>
      </c>
      <c r="P18" s="50">
        <f t="shared" si="3"/>
        <v>66.87</v>
      </c>
      <c r="R18" s="132">
        <f t="shared" si="18"/>
        <v>11.259802728855114</v>
      </c>
      <c r="T18" s="48">
        <f t="shared" si="4"/>
        <v>-2</v>
      </c>
      <c r="U18" s="67">
        <f t="shared" si="5"/>
        <v>9.1072229699416773</v>
      </c>
      <c r="V18" s="66">
        <f t="shared" si="6"/>
        <v>0.49349484073575589</v>
      </c>
      <c r="W18" s="65">
        <f t="shared" si="7"/>
        <v>0</v>
      </c>
      <c r="X18" s="66">
        <f t="shared" si="8"/>
        <v>0</v>
      </c>
      <c r="Y18" s="66">
        <f t="shared" si="9"/>
        <v>0.43367728428293695</v>
      </c>
      <c r="Z18" s="66">
        <f t="shared" si="10"/>
        <v>89.965604905039626</v>
      </c>
      <c r="AA18" s="66">
        <f t="shared" si="11"/>
        <v>0</v>
      </c>
      <c r="AB18" s="65">
        <f t="shared" si="12"/>
        <v>0</v>
      </c>
      <c r="AC18" s="50">
        <f t="shared" si="13"/>
        <v>100</v>
      </c>
      <c r="AE18" s="48">
        <f t="shared" si="14"/>
        <v>-2</v>
      </c>
      <c r="AF18" s="67">
        <f t="shared" si="19"/>
        <v>90.760059612518631</v>
      </c>
      <c r="AG18" s="66">
        <f t="shared" si="20"/>
        <v>4.918032786885246</v>
      </c>
      <c r="AH18" s="65">
        <f t="shared" si="21"/>
        <v>0</v>
      </c>
      <c r="AI18" s="67">
        <f t="shared" si="21"/>
        <v>0</v>
      </c>
      <c r="AJ18" s="66">
        <f t="shared" si="21"/>
        <v>4.3219076005961243</v>
      </c>
      <c r="AK18" s="66">
        <v>0</v>
      </c>
      <c r="AL18" s="66">
        <f t="shared" si="22"/>
        <v>0</v>
      </c>
      <c r="AM18" s="65">
        <f t="shared" si="22"/>
        <v>0</v>
      </c>
      <c r="AN18" s="64">
        <f t="shared" si="16"/>
        <v>100</v>
      </c>
    </row>
    <row r="19" spans="1:40" x14ac:dyDescent="0.35">
      <c r="A19" s="58" t="s">
        <v>58</v>
      </c>
      <c r="B19" s="57">
        <v>-1.5</v>
      </c>
      <c r="C19" s="62">
        <v>7.8499999999999943</v>
      </c>
      <c r="D19" s="55">
        <f t="shared" si="17"/>
        <v>1.4692395515543977</v>
      </c>
      <c r="E19" s="54">
        <f>SUM(D6:D19)</f>
        <v>4.3927455127365267</v>
      </c>
      <c r="G19" s="48">
        <f t="shared" si="2"/>
        <v>-1.5</v>
      </c>
      <c r="H19" s="61">
        <v>6.42</v>
      </c>
      <c r="I19" s="60">
        <v>1.27</v>
      </c>
      <c r="J19" s="59">
        <v>0</v>
      </c>
      <c r="K19" s="60">
        <v>0</v>
      </c>
      <c r="L19" s="60">
        <v>0.16</v>
      </c>
      <c r="M19" s="60">
        <v>69.59</v>
      </c>
      <c r="N19" s="60">
        <v>0</v>
      </c>
      <c r="O19" s="59">
        <v>0</v>
      </c>
      <c r="P19" s="50">
        <f t="shared" si="3"/>
        <v>77.44</v>
      </c>
      <c r="R19" s="132">
        <f t="shared" si="18"/>
        <v>13.024761833461223</v>
      </c>
      <c r="T19" s="48">
        <f t="shared" si="4"/>
        <v>-1.5</v>
      </c>
      <c r="U19" s="67">
        <f t="shared" si="5"/>
        <v>8.2902892561983474</v>
      </c>
      <c r="V19" s="66">
        <f t="shared" si="6"/>
        <v>1.6399793388429753</v>
      </c>
      <c r="W19" s="65">
        <f t="shared" si="7"/>
        <v>0</v>
      </c>
      <c r="X19" s="66">
        <f t="shared" si="8"/>
        <v>0</v>
      </c>
      <c r="Y19" s="66">
        <f t="shared" si="9"/>
        <v>0.20661157024793389</v>
      </c>
      <c r="Z19" s="66">
        <f t="shared" si="10"/>
        <v>89.863119834710744</v>
      </c>
      <c r="AA19" s="66">
        <f t="shared" si="11"/>
        <v>0</v>
      </c>
      <c r="AB19" s="65">
        <f t="shared" si="12"/>
        <v>0</v>
      </c>
      <c r="AC19" s="50">
        <f t="shared" si="13"/>
        <v>100</v>
      </c>
      <c r="AE19" s="48">
        <f t="shared" si="14"/>
        <v>-1.5</v>
      </c>
      <c r="AF19" s="67">
        <f t="shared" si="19"/>
        <v>81.783439490445843</v>
      </c>
      <c r="AG19" s="66">
        <f t="shared" si="20"/>
        <v>16.178343949044585</v>
      </c>
      <c r="AH19" s="65">
        <f t="shared" si="21"/>
        <v>0</v>
      </c>
      <c r="AI19" s="67">
        <f t="shared" si="21"/>
        <v>0</v>
      </c>
      <c r="AJ19" s="66">
        <f t="shared" si="21"/>
        <v>2.0382165605095541</v>
      </c>
      <c r="AK19" s="66">
        <v>0</v>
      </c>
      <c r="AL19" s="66">
        <f t="shared" si="22"/>
        <v>0</v>
      </c>
      <c r="AM19" s="65">
        <f t="shared" si="22"/>
        <v>0</v>
      </c>
      <c r="AN19" s="64">
        <f t="shared" si="16"/>
        <v>99.999999999999986</v>
      </c>
    </row>
    <row r="20" spans="1:40" x14ac:dyDescent="0.35">
      <c r="A20" s="58" t="s">
        <v>57</v>
      </c>
      <c r="B20" s="57">
        <v>-1</v>
      </c>
      <c r="C20" s="62">
        <v>5.5300000000000011</v>
      </c>
      <c r="D20" s="55">
        <f t="shared" si="17"/>
        <v>1.0350184356809971</v>
      </c>
      <c r="E20" s="54">
        <f>SUM(D6:D20)</f>
        <v>5.4277639484175237</v>
      </c>
      <c r="G20" s="48">
        <f t="shared" si="2"/>
        <v>-1</v>
      </c>
      <c r="H20" s="61">
        <v>5.05</v>
      </c>
      <c r="I20" s="60">
        <v>0.2</v>
      </c>
      <c r="J20" s="59">
        <v>0</v>
      </c>
      <c r="K20" s="60">
        <v>0</v>
      </c>
      <c r="L20" s="60">
        <v>0.28000000000000003</v>
      </c>
      <c r="M20" s="60">
        <v>58.31</v>
      </c>
      <c r="N20" s="60">
        <v>0</v>
      </c>
      <c r="O20" s="59">
        <v>0</v>
      </c>
      <c r="P20" s="50">
        <f t="shared" si="3"/>
        <v>63.84</v>
      </c>
      <c r="R20" s="132">
        <f t="shared" si="18"/>
        <v>10.913548821800891</v>
      </c>
      <c r="T20" s="48">
        <f t="shared" si="4"/>
        <v>-1</v>
      </c>
      <c r="U20" s="67">
        <f t="shared" si="5"/>
        <v>7.9104010025062657</v>
      </c>
      <c r="V20" s="66">
        <f t="shared" si="6"/>
        <v>0.31328320802005011</v>
      </c>
      <c r="W20" s="65">
        <f t="shared" si="7"/>
        <v>0</v>
      </c>
      <c r="X20" s="66">
        <f t="shared" si="8"/>
        <v>0</v>
      </c>
      <c r="Y20" s="66">
        <f t="shared" si="9"/>
        <v>0.43859649122807021</v>
      </c>
      <c r="Z20" s="66">
        <f t="shared" si="10"/>
        <v>91.337719298245602</v>
      </c>
      <c r="AA20" s="66">
        <f t="shared" si="11"/>
        <v>0</v>
      </c>
      <c r="AB20" s="65">
        <f t="shared" si="12"/>
        <v>0</v>
      </c>
      <c r="AC20" s="50">
        <f t="shared" si="13"/>
        <v>99.999999999999986</v>
      </c>
      <c r="AE20" s="48">
        <f t="shared" si="14"/>
        <v>-1</v>
      </c>
      <c r="AF20" s="67">
        <f t="shared" si="19"/>
        <v>91.320072332730561</v>
      </c>
      <c r="AG20" s="66">
        <f t="shared" si="20"/>
        <v>3.6166365280289332</v>
      </c>
      <c r="AH20" s="65">
        <f t="shared" si="21"/>
        <v>0</v>
      </c>
      <c r="AI20" s="67">
        <f t="shared" si="21"/>
        <v>0</v>
      </c>
      <c r="AJ20" s="66">
        <f t="shared" si="21"/>
        <v>5.0632911392405067</v>
      </c>
      <c r="AK20" s="66">
        <v>0</v>
      </c>
      <c r="AL20" s="66">
        <f t="shared" si="22"/>
        <v>0</v>
      </c>
      <c r="AM20" s="65">
        <f t="shared" si="22"/>
        <v>0</v>
      </c>
      <c r="AN20" s="64">
        <f t="shared" si="16"/>
        <v>100</v>
      </c>
    </row>
    <row r="21" spans="1:40" x14ac:dyDescent="0.35">
      <c r="A21" s="58" t="s">
        <v>56</v>
      </c>
      <c r="B21" s="57">
        <v>-0.5</v>
      </c>
      <c r="C21" s="62">
        <v>14.559999999999988</v>
      </c>
      <c r="D21" s="55">
        <f t="shared" si="17"/>
        <v>2.7251118306537614</v>
      </c>
      <c r="E21" s="54">
        <f>SUM(D6:D21)</f>
        <v>8.1528757790712856</v>
      </c>
      <c r="G21" s="70">
        <f t="shared" si="2"/>
        <v>-0.5</v>
      </c>
      <c r="H21" s="53">
        <v>13.62</v>
      </c>
      <c r="I21" s="52">
        <v>0.48</v>
      </c>
      <c r="J21" s="51">
        <v>0</v>
      </c>
      <c r="K21" s="52">
        <v>0</v>
      </c>
      <c r="L21" s="52">
        <v>0.3</v>
      </c>
      <c r="M21" s="52">
        <v>37.610000000000014</v>
      </c>
      <c r="N21" s="128">
        <f>0.08*2</f>
        <v>0.16</v>
      </c>
      <c r="O21" s="51">
        <v>0</v>
      </c>
      <c r="P21" s="69">
        <f t="shared" si="3"/>
        <v>52.170000000000009</v>
      </c>
      <c r="Q21" s="68"/>
      <c r="R21" s="132">
        <f t="shared" si="18"/>
        <v>7.0392483482752812</v>
      </c>
      <c r="S21" s="68"/>
      <c r="T21" s="48">
        <f t="shared" si="4"/>
        <v>-0.5</v>
      </c>
      <c r="U21" s="67">
        <f t="shared" si="5"/>
        <v>26.106958021851636</v>
      </c>
      <c r="V21" s="66">
        <f t="shared" si="6"/>
        <v>0.92006900517538803</v>
      </c>
      <c r="W21" s="65">
        <f t="shared" si="7"/>
        <v>0</v>
      </c>
      <c r="X21" s="66">
        <f t="shared" si="8"/>
        <v>0</v>
      </c>
      <c r="Y21" s="66">
        <f t="shared" si="9"/>
        <v>0.57504312823461745</v>
      </c>
      <c r="Z21" s="66">
        <f t="shared" si="10"/>
        <v>72.091240176346574</v>
      </c>
      <c r="AA21" s="66">
        <f t="shared" si="11"/>
        <v>0.30668966839179601</v>
      </c>
      <c r="AB21" s="65">
        <f t="shared" si="12"/>
        <v>0</v>
      </c>
      <c r="AC21" s="50">
        <f t="shared" si="13"/>
        <v>100.00000000000001</v>
      </c>
      <c r="AE21" s="48">
        <f t="shared" si="14"/>
        <v>-0.5</v>
      </c>
      <c r="AF21" s="67">
        <f t="shared" si="19"/>
        <v>93.543956043956044</v>
      </c>
      <c r="AG21" s="66">
        <f t="shared" si="20"/>
        <v>3.2967032967032965</v>
      </c>
      <c r="AH21" s="65">
        <f t="shared" si="21"/>
        <v>0</v>
      </c>
      <c r="AI21" s="67">
        <f t="shared" si="21"/>
        <v>0</v>
      </c>
      <c r="AJ21" s="66">
        <f t="shared" si="21"/>
        <v>2.0604395604395598</v>
      </c>
      <c r="AK21" s="66">
        <v>0</v>
      </c>
      <c r="AL21" s="66">
        <f t="shared" si="22"/>
        <v>1.0989010989010988</v>
      </c>
      <c r="AM21" s="65">
        <f t="shared" si="22"/>
        <v>0</v>
      </c>
      <c r="AN21" s="64">
        <f t="shared" si="16"/>
        <v>100</v>
      </c>
    </row>
    <row r="22" spans="1:40" x14ac:dyDescent="0.35">
      <c r="A22" s="58" t="s">
        <v>55</v>
      </c>
      <c r="B22" s="57">
        <v>0</v>
      </c>
      <c r="C22" s="62">
        <v>37.549999999999997</v>
      </c>
      <c r="D22" s="55">
        <f t="shared" si="17"/>
        <v>7.0280184918302764</v>
      </c>
      <c r="E22" s="54">
        <f>SUM(D6:D22)</f>
        <v>15.180894270901561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1"/>
        <v>#DIV/0!</v>
      </c>
      <c r="AI22" s="47" t="e">
        <f t="shared" si="21"/>
        <v>#DIV/0!</v>
      </c>
      <c r="AJ22" s="46" t="e">
        <f t="shared" si="21"/>
        <v>#DIV/0!</v>
      </c>
      <c r="AK22" s="46" t="e">
        <f t="shared" ref="AK22:AK33" si="23">Z22*100/(SUM($U22:$Y22)+SUM($AA22:$AB22))</f>
        <v>#DIV/0!</v>
      </c>
      <c r="AL22" s="46" t="e">
        <f t="shared" si="22"/>
        <v>#DIV/0!</v>
      </c>
      <c r="AM22" s="45" t="e">
        <f t="shared" si="22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30.85</v>
      </c>
      <c r="D23" s="55">
        <f t="shared" si="17"/>
        <v>5.7740178554717456</v>
      </c>
      <c r="E23" s="54">
        <f>SUM(D6:D23)</f>
        <v>20.954912126373308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1"/>
        <v>#DIV/0!</v>
      </c>
      <c r="AI23" s="47" t="e">
        <f t="shared" si="21"/>
        <v>#DIV/0!</v>
      </c>
      <c r="AJ23" s="46" t="e">
        <f t="shared" si="21"/>
        <v>#DIV/0!</v>
      </c>
      <c r="AK23" s="46" t="e">
        <f t="shared" si="23"/>
        <v>#DIV/0!</v>
      </c>
      <c r="AL23" s="46" t="e">
        <f t="shared" si="22"/>
        <v>#DIV/0!</v>
      </c>
      <c r="AM23" s="45" t="e">
        <f t="shared" si="22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22.93</v>
      </c>
      <c r="D24" s="55">
        <f t="shared" si="17"/>
        <v>4.2916768047315115</v>
      </c>
      <c r="E24" s="54">
        <f>SUM(D6:D24)</f>
        <v>25.246588931104821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1"/>
        <v>#DIV/0!</v>
      </c>
      <c r="AI24" s="47" t="e">
        <f t="shared" si="21"/>
        <v>#DIV/0!</v>
      </c>
      <c r="AJ24" s="46" t="e">
        <f t="shared" si="21"/>
        <v>#DIV/0!</v>
      </c>
      <c r="AK24" s="46" t="e">
        <f t="shared" si="23"/>
        <v>#DIV/0!</v>
      </c>
      <c r="AL24" s="46" t="e">
        <f t="shared" si="22"/>
        <v>#DIV/0!</v>
      </c>
      <c r="AM24" s="45" t="e">
        <f t="shared" si="22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20.43</v>
      </c>
      <c r="D25" s="55">
        <f t="shared" si="17"/>
        <v>3.8237661195231039</v>
      </c>
      <c r="E25" s="54">
        <f>SUM(D6:D25)</f>
        <v>29.070355050627924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1"/>
        <v>#DIV/0!</v>
      </c>
      <c r="AI25" s="47" t="e">
        <f t="shared" si="21"/>
        <v>#DIV/0!</v>
      </c>
      <c r="AJ25" s="46" t="e">
        <f t="shared" si="21"/>
        <v>#DIV/0!</v>
      </c>
      <c r="AK25" s="46" t="e">
        <f t="shared" si="23"/>
        <v>#DIV/0!</v>
      </c>
      <c r="AL25" s="46" t="e">
        <f t="shared" si="22"/>
        <v>#DIV/0!</v>
      </c>
      <c r="AM25" s="45" t="e">
        <f t="shared" si="22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16.95</v>
      </c>
      <c r="D26" s="55">
        <f t="shared" si="17"/>
        <v>3.1724344457130007</v>
      </c>
      <c r="E26" s="54">
        <f>SUM(D6:D26)</f>
        <v>32.242789496340926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1"/>
        <v>#DIV/0!</v>
      </c>
      <c r="AI26" s="47" t="e">
        <f t="shared" si="21"/>
        <v>#DIV/0!</v>
      </c>
      <c r="AJ26" s="46" t="e">
        <f t="shared" si="21"/>
        <v>#DIV/0!</v>
      </c>
      <c r="AK26" s="46" t="e">
        <f t="shared" si="23"/>
        <v>#DIV/0!</v>
      </c>
      <c r="AL26" s="46" t="e">
        <f t="shared" si="22"/>
        <v>#DIV/0!</v>
      </c>
      <c r="AM26" s="45" t="e">
        <f t="shared" si="22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2">
        <v>21.53</v>
      </c>
      <c r="D27" s="55">
        <f t="shared" si="17"/>
        <v>4.0296468210148033</v>
      </c>
      <c r="E27" s="54">
        <f>SUM(D7:D27)</f>
        <v>36.272436317355726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1"/>
        <v>#DIV/0!</v>
      </c>
      <c r="AI27" s="47" t="e">
        <f t="shared" si="21"/>
        <v>#DIV/0!</v>
      </c>
      <c r="AJ27" s="46" t="e">
        <f t="shared" si="21"/>
        <v>#DIV/0!</v>
      </c>
      <c r="AK27" s="46" t="e">
        <f t="shared" si="23"/>
        <v>#DIV/0!</v>
      </c>
      <c r="AL27" s="46" t="e">
        <f t="shared" si="22"/>
        <v>#DIV/0!</v>
      </c>
      <c r="AM27" s="45" t="e">
        <f t="shared" si="22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12.36</v>
      </c>
      <c r="D28" s="55">
        <f t="shared" si="17"/>
        <v>2.3133504276703651</v>
      </c>
      <c r="E28" s="54">
        <f>SUM(D7:D28)</f>
        <v>38.585786745026091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1"/>
        <v>#DIV/0!</v>
      </c>
      <c r="AI28" s="47" t="e">
        <f t="shared" si="21"/>
        <v>#DIV/0!</v>
      </c>
      <c r="AJ28" s="46" t="e">
        <f t="shared" si="21"/>
        <v>#DIV/0!</v>
      </c>
      <c r="AK28" s="46" t="e">
        <f t="shared" si="23"/>
        <v>#DIV/0!</v>
      </c>
      <c r="AL28" s="46" t="e">
        <f t="shared" si="22"/>
        <v>#DIV/0!</v>
      </c>
      <c r="AM28" s="45" t="e">
        <f t="shared" si="22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16.48</v>
      </c>
      <c r="D29" s="55">
        <f t="shared" si="17"/>
        <v>3.0844672368938206</v>
      </c>
      <c r="E29" s="54">
        <f>SUM(D7:D29)</f>
        <v>41.670253981919913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1"/>
        <v>#DIV/0!</v>
      </c>
      <c r="AI29" s="47" t="e">
        <f t="shared" si="21"/>
        <v>#DIV/0!</v>
      </c>
      <c r="AJ29" s="46" t="e">
        <f t="shared" si="21"/>
        <v>#DIV/0!</v>
      </c>
      <c r="AK29" s="46" t="e">
        <f t="shared" si="23"/>
        <v>#DIV/0!</v>
      </c>
      <c r="AL29" s="46" t="e">
        <f t="shared" si="22"/>
        <v>#DIV/0!</v>
      </c>
      <c r="AM29" s="45" t="e">
        <f t="shared" si="22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10.18</v>
      </c>
      <c r="D30" s="55">
        <f t="shared" si="17"/>
        <v>1.9053323101686344</v>
      </c>
      <c r="E30" s="54">
        <f>SUM(D7:D30)</f>
        <v>43.575586292088545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1"/>
        <v>#DIV/0!</v>
      </c>
      <c r="AI30" s="47" t="e">
        <f t="shared" si="21"/>
        <v>#DIV/0!</v>
      </c>
      <c r="AJ30" s="46" t="e">
        <f t="shared" si="21"/>
        <v>#DIV/0!</v>
      </c>
      <c r="AK30" s="46" t="e">
        <f t="shared" si="23"/>
        <v>#DIV/0!</v>
      </c>
      <c r="AL30" s="46" t="e">
        <f t="shared" si="22"/>
        <v>#DIV/0!</v>
      </c>
      <c r="AM30" s="45" t="e">
        <f t="shared" si="22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13.88</v>
      </c>
      <c r="D31" s="55">
        <f t="shared" si="17"/>
        <v>2.5978401242770772</v>
      </c>
      <c r="E31" s="54">
        <f>SUM(D7:D31)</f>
        <v>46.173426416365622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1"/>
        <v>#DIV/0!</v>
      </c>
      <c r="AI31" s="47" t="e">
        <f t="shared" si="21"/>
        <v>#DIV/0!</v>
      </c>
      <c r="AJ31" s="46" t="e">
        <f t="shared" si="21"/>
        <v>#DIV/0!</v>
      </c>
      <c r="AK31" s="46" t="e">
        <f t="shared" si="23"/>
        <v>#DIV/0!</v>
      </c>
      <c r="AL31" s="46" t="e">
        <f t="shared" si="22"/>
        <v>#DIV/0!</v>
      </c>
      <c r="AM31" s="45" t="e">
        <f t="shared" si="22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10.119999999999999</v>
      </c>
      <c r="D32" s="55">
        <f t="shared" si="17"/>
        <v>1.8941024537236326</v>
      </c>
      <c r="E32" s="54">
        <f>SUM(D7:D32)</f>
        <v>48.067528870089255</v>
      </c>
      <c r="G32" s="48">
        <f t="shared" si="2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1"/>
        <v>#DIV/0!</v>
      </c>
      <c r="AI32" s="47" t="e">
        <f t="shared" si="21"/>
        <v>#DIV/0!</v>
      </c>
      <c r="AJ32" s="46" t="e">
        <f t="shared" si="21"/>
        <v>#DIV/0!</v>
      </c>
      <c r="AK32" s="46" t="e">
        <f t="shared" si="23"/>
        <v>#DIV/0!</v>
      </c>
      <c r="AL32" s="46" t="e">
        <f t="shared" si="22"/>
        <v>#DIV/0!</v>
      </c>
      <c r="AM32" s="45" t="e">
        <f t="shared" si="22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0</v>
      </c>
      <c r="D33" s="55">
        <f t="shared" si="17"/>
        <v>0</v>
      </c>
      <c r="E33" s="39">
        <f>SUM(D7:D33)</f>
        <v>48.067528870089255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1"/>
        <v>#DIV/0!</v>
      </c>
      <c r="AI33" s="32" t="e">
        <f t="shared" si="21"/>
        <v>#DIV/0!</v>
      </c>
      <c r="AJ33" s="31" t="e">
        <f t="shared" si="21"/>
        <v>#DIV/0!</v>
      </c>
      <c r="AK33" s="31" t="e">
        <f t="shared" si="23"/>
        <v>#DIV/0!</v>
      </c>
      <c r="AL33" s="31" t="e">
        <f t="shared" si="22"/>
        <v>#DIV/0!</v>
      </c>
      <c r="AM33" s="30" t="e">
        <f t="shared" si="22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38.130000000000003</v>
      </c>
      <c r="I34">
        <f t="shared" ref="I34:O34" si="24">SUM(I7:I33)</f>
        <v>2.9200000000000004</v>
      </c>
      <c r="J34">
        <f t="shared" si="24"/>
        <v>0</v>
      </c>
      <c r="K34">
        <f t="shared" si="24"/>
        <v>0</v>
      </c>
      <c r="L34">
        <f t="shared" si="24"/>
        <v>2.3499999999999996</v>
      </c>
      <c r="M34">
        <f t="shared" si="24"/>
        <v>277.47000000000003</v>
      </c>
      <c r="N34">
        <f t="shared" si="24"/>
        <v>0.16</v>
      </c>
      <c r="O34">
        <f t="shared" si="24"/>
        <v>0</v>
      </c>
      <c r="T34" s="28"/>
    </row>
    <row r="35" spans="1:40" x14ac:dyDescent="0.35">
      <c r="R35" s="132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-1.206645569620252</v>
      </c>
      <c r="D69" s="2"/>
    </row>
    <row r="70" spans="1:5" x14ac:dyDescent="0.35">
      <c r="A70" s="24" t="s">
        <v>41</v>
      </c>
      <c r="B70" s="23">
        <v>16</v>
      </c>
      <c r="C70" s="18">
        <f t="shared" si="25"/>
        <v>7.0930307941653961E-2</v>
      </c>
      <c r="D70" s="2"/>
    </row>
    <row r="71" spans="1:5" x14ac:dyDescent="0.35">
      <c r="A71" s="24" t="s">
        <v>41</v>
      </c>
      <c r="B71" s="23">
        <v>25</v>
      </c>
      <c r="C71" s="18">
        <f t="shared" si="25"/>
        <v>0.97127126035761124</v>
      </c>
      <c r="D71" s="2"/>
    </row>
    <row r="72" spans="1:5" x14ac:dyDescent="0.35">
      <c r="A72" s="24" t="s">
        <v>41</v>
      </c>
      <c r="B72" s="23">
        <v>50</v>
      </c>
      <c r="C72" s="18" t="str">
        <f t="shared" si="25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5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5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5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5.4277639484175237</v>
      </c>
    </row>
    <row r="78" spans="1:5" x14ac:dyDescent="0.35">
      <c r="A78" s="20" t="s">
        <v>39</v>
      </c>
      <c r="B78">
        <f>SUM(C11:C20)/SUM(C7:C33)</f>
        <v>0.11291955455182619</v>
      </c>
      <c r="D78" s="19" t="s">
        <v>6</v>
      </c>
      <c r="E78" s="18">
        <f>SUM($D$21:$D$30)</f>
        <v>38.147822343671024</v>
      </c>
    </row>
    <row r="79" spans="1:5" x14ac:dyDescent="0.35">
      <c r="A79" s="20" t="s">
        <v>38</v>
      </c>
      <c r="B79">
        <f>SUM(C21:C33)/SUM(C7:C33)</f>
        <v>0.88708044544817388</v>
      </c>
      <c r="D79" s="19" t="s">
        <v>5</v>
      </c>
      <c r="E79" s="18">
        <f>SUM($D$31:$D$33)</f>
        <v>4.4919425780007103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12.786966950129271</v>
      </c>
      <c r="D81" s="16" t="s">
        <v>4</v>
      </c>
      <c r="E81">
        <f>100*SUM(H7:J33)/SUM(P7:P33)</f>
        <v>12.786966950129271</v>
      </c>
      <c r="G81" s="17" t="s">
        <v>2</v>
      </c>
      <c r="H81">
        <f>100*SUM(H7:H33)/(SUM(P7:P33)-SUM(M7:N33))</f>
        <v>87.857142857142918</v>
      </c>
    </row>
    <row r="82" spans="1:8" x14ac:dyDescent="0.35">
      <c r="A82" s="16" t="s">
        <v>0</v>
      </c>
      <c r="B82">
        <f>100*SUM(K7:L33)/SUM(P7:P33)</f>
        <v>0.7320188144410178</v>
      </c>
      <c r="D82" s="16" t="s">
        <v>0</v>
      </c>
      <c r="E82">
        <f>100*SUM(K7:L33)/SUM(P7:P33)</f>
        <v>0.7320188144410178</v>
      </c>
      <c r="G82" s="17" t="s">
        <v>1</v>
      </c>
      <c r="H82">
        <f>100*SUM(I7:J33)/(SUM(P7:P33)-SUM(M7:N33))</f>
        <v>6.7281105990783461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86.481014235429711</v>
      </c>
      <c r="G83" s="17" t="s">
        <v>0</v>
      </c>
      <c r="H83">
        <f>100*SUM(K7:L33)/(SUM(P7:P33)-SUM(M7:N33))</f>
        <v>5.4147465437788043</v>
      </c>
    </row>
    <row r="85" spans="1:8" x14ac:dyDescent="0.35">
      <c r="A85" s="16" t="s">
        <v>36</v>
      </c>
      <c r="B85" s="2"/>
      <c r="C85" s="2"/>
      <c r="D85" s="13">
        <f>(C70+C74+C72)/3</f>
        <v>4.023643435980552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2.9645348460291729</v>
      </c>
    </row>
    <row r="88" spans="1:8" x14ac:dyDescent="0.35">
      <c r="A88" s="15" t="s">
        <v>33</v>
      </c>
      <c r="B88" s="14"/>
      <c r="C88" s="14"/>
      <c r="D88" s="13">
        <f>(C74+C70-D86)/D87</f>
        <v>2.3926285783640311E-2</v>
      </c>
    </row>
    <row r="89" spans="1:8" x14ac:dyDescent="0.35">
      <c r="A89" s="3" t="s">
        <v>32</v>
      </c>
      <c r="B89" s="12"/>
      <c r="C89" s="11"/>
      <c r="D89" s="7">
        <f>((C74-C70)/4)+((C75-C69)/6.6)</f>
        <v>2.5741834184115944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-1</v>
      </c>
    </row>
    <row r="91" spans="1:8" x14ac:dyDescent="0.35">
      <c r="A91" s="3" t="s">
        <v>30</v>
      </c>
      <c r="B91" s="9"/>
      <c r="C91" s="8"/>
      <c r="D91" s="7">
        <f>(C74-C69)/(2.44*(C73-C71))</f>
        <v>0.58733398024723149</v>
      </c>
    </row>
    <row r="92" spans="1:8" x14ac:dyDescent="0.35">
      <c r="A92" s="6" t="s">
        <v>29</v>
      </c>
      <c r="B92" s="6"/>
      <c r="C92" s="5"/>
      <c r="D92" s="7">
        <f>(C70+C72+C74)/3</f>
        <v>4.023643435980552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3.0354651539708271</v>
      </c>
    </row>
    <row r="95" spans="1:8" x14ac:dyDescent="0.35">
      <c r="A95" s="2" t="s">
        <v>9</v>
      </c>
      <c r="B95" s="2"/>
      <c r="C95" s="2"/>
      <c r="D95" s="1">
        <f>100-E23</f>
        <v>79.045087873626699</v>
      </c>
    </row>
    <row r="96" spans="1:8" x14ac:dyDescent="0.35">
      <c r="A96" s="2" t="s">
        <v>8</v>
      </c>
      <c r="B96" s="2"/>
      <c r="C96" s="2"/>
      <c r="D96" s="1">
        <f>100-E30</f>
        <v>56.424413707911455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99"/>
  <sheetViews>
    <sheetView topLeftCell="A7" zoomScale="63" zoomScaleNormal="100" workbookViewId="0">
      <selection activeCell="F45" sqref="F45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MAY181215_9_no_agg</v>
      </c>
      <c r="E2" s="144"/>
      <c r="G2" s="109" t="s">
        <v>90</v>
      </c>
      <c r="H2" s="108" t="str">
        <f ca="1">D2</f>
        <v>MAY181215_9_no_agg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256.81999999999994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94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Charcoal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Charcoal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E33" si="12">T15*100/(SUM($S15:$W15)+SUM($Y15:$Z15))</f>
        <v>#DIV/0!</v>
      </c>
      <c r="AF15" s="65" t="e">
        <f t="shared" ref="AF15:AH33" si="13">U15*100/(SUM($S15:$W15)+SUM($Y15:$Z15))</f>
        <v>#DIV/0!</v>
      </c>
      <c r="AG15" s="67" t="e">
        <f t="shared" si="13"/>
        <v>#DIV/0!</v>
      </c>
      <c r="AH15" s="66" t="e">
        <f t="shared" si="13"/>
        <v>#DIV/0!</v>
      </c>
      <c r="AI15" s="66">
        <v>0</v>
      </c>
      <c r="AJ15" s="66" t="e">
        <f t="shared" ref="AJ15:AK33" si="14">Y15*100/(SUM($S15:$W15)+SUM($Y15:$Z15))</f>
        <v>#DIV/0!</v>
      </c>
      <c r="AK15" s="65" t="e">
        <f t="shared" si="14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2">
        <v>0.75999999999999979</v>
      </c>
      <c r="D16" s="55">
        <f t="shared" si="2"/>
        <v>0.2959271084806479</v>
      </c>
      <c r="E16" s="54">
        <f>SUM(D6:D16)</f>
        <v>0.2959271084806479</v>
      </c>
      <c r="G16" s="48">
        <f t="shared" si="3"/>
        <v>-3</v>
      </c>
      <c r="H16" s="61">
        <v>0.76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0.76</v>
      </c>
      <c r="R16" s="48">
        <f t="shared" si="5"/>
        <v>-3</v>
      </c>
      <c r="S16" s="67">
        <f t="shared" si="6"/>
        <v>100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100</v>
      </c>
      <c r="AE16" s="66">
        <f t="shared" si="12"/>
        <v>0</v>
      </c>
      <c r="AF16" s="65">
        <f t="shared" si="13"/>
        <v>0</v>
      </c>
      <c r="AG16" s="67">
        <f t="shared" si="13"/>
        <v>0</v>
      </c>
      <c r="AH16" s="66">
        <f t="shared" si="13"/>
        <v>0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8.1499999999999986</v>
      </c>
      <c r="D17" s="55">
        <f t="shared" si="2"/>
        <v>3.1734288606806329</v>
      </c>
      <c r="E17" s="54">
        <f>SUM(D6:D17)</f>
        <v>3.4693559691612808</v>
      </c>
      <c r="G17" s="48">
        <f t="shared" si="3"/>
        <v>-2.5</v>
      </c>
      <c r="H17" s="61">
        <v>6.19</v>
      </c>
      <c r="I17" s="60">
        <v>0.64</v>
      </c>
      <c r="J17" s="59">
        <v>0</v>
      </c>
      <c r="K17" s="60">
        <v>0</v>
      </c>
      <c r="L17" s="60">
        <v>1.32</v>
      </c>
      <c r="M17" s="60">
        <v>0</v>
      </c>
      <c r="N17" s="60">
        <v>0</v>
      </c>
      <c r="O17" s="59">
        <v>0</v>
      </c>
      <c r="P17" s="50">
        <f t="shared" si="4"/>
        <v>8.15</v>
      </c>
      <c r="R17" s="48">
        <f t="shared" si="5"/>
        <v>-2.5</v>
      </c>
      <c r="S17" s="67">
        <f t="shared" si="6"/>
        <v>75.950920245398763</v>
      </c>
      <c r="T17" s="66">
        <f t="shared" si="6"/>
        <v>7.852760736196319</v>
      </c>
      <c r="U17" s="65">
        <f t="shared" si="6"/>
        <v>0</v>
      </c>
      <c r="V17" s="66">
        <f t="shared" si="6"/>
        <v>0</v>
      </c>
      <c r="W17" s="66">
        <f t="shared" si="6"/>
        <v>16.196319018404907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99.999999999999986</v>
      </c>
      <c r="AC17" s="48">
        <f t="shared" si="8"/>
        <v>-2.5</v>
      </c>
      <c r="AD17" s="67">
        <f t="shared" si="11"/>
        <v>75.950920245398777</v>
      </c>
      <c r="AE17" s="66">
        <f t="shared" si="12"/>
        <v>7.8527607361963199</v>
      </c>
      <c r="AF17" s="65">
        <f t="shared" si="13"/>
        <v>0</v>
      </c>
      <c r="AG17" s="67">
        <f t="shared" si="13"/>
        <v>0</v>
      </c>
      <c r="AH17" s="66">
        <f t="shared" si="13"/>
        <v>16.196319018404907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6.7100000000000009</v>
      </c>
      <c r="D18" s="55">
        <f t="shared" si="2"/>
        <v>2.6127248656646689</v>
      </c>
      <c r="E18" s="54">
        <f>SUM(D6:D18)</f>
        <v>6.0820808348259501</v>
      </c>
      <c r="G18" s="48">
        <f t="shared" si="3"/>
        <v>-2</v>
      </c>
      <c r="H18" s="61">
        <v>6.09</v>
      </c>
      <c r="I18" s="60">
        <v>0.33</v>
      </c>
      <c r="J18" s="59">
        <v>0</v>
      </c>
      <c r="K18" s="60">
        <v>0</v>
      </c>
      <c r="L18" s="60">
        <v>0.28999999999999998</v>
      </c>
      <c r="M18" s="60">
        <v>0</v>
      </c>
      <c r="N18" s="60">
        <v>0</v>
      </c>
      <c r="O18" s="59">
        <v>0</v>
      </c>
      <c r="P18" s="50">
        <f t="shared" si="4"/>
        <v>6.71</v>
      </c>
      <c r="R18" s="48">
        <f t="shared" si="5"/>
        <v>-2</v>
      </c>
      <c r="S18" s="67">
        <f t="shared" si="6"/>
        <v>90.760059612518631</v>
      </c>
      <c r="T18" s="66">
        <f t="shared" si="6"/>
        <v>4.918032786885246</v>
      </c>
      <c r="U18" s="65">
        <f t="shared" si="6"/>
        <v>0</v>
      </c>
      <c r="V18" s="66">
        <f t="shared" si="6"/>
        <v>0</v>
      </c>
      <c r="W18" s="66">
        <f t="shared" si="6"/>
        <v>4.3219076005961243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90.760059612518631</v>
      </c>
      <c r="AE18" s="66">
        <f t="shared" si="12"/>
        <v>4.918032786885246</v>
      </c>
      <c r="AF18" s="65">
        <f t="shared" si="13"/>
        <v>0</v>
      </c>
      <c r="AG18" s="67">
        <f t="shared" si="13"/>
        <v>0</v>
      </c>
      <c r="AH18" s="66">
        <f t="shared" si="13"/>
        <v>4.3219076005961243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7.8499999999999943</v>
      </c>
      <c r="D19" s="55">
        <f t="shared" si="2"/>
        <v>3.0566155283856382</v>
      </c>
      <c r="E19" s="54">
        <f>SUM(D6:D19)</f>
        <v>9.1386963632115883</v>
      </c>
      <c r="G19" s="48">
        <f t="shared" si="3"/>
        <v>-1.5</v>
      </c>
      <c r="H19" s="61">
        <v>6.42</v>
      </c>
      <c r="I19" s="60">
        <v>1.27</v>
      </c>
      <c r="J19" s="59">
        <v>0</v>
      </c>
      <c r="K19" s="60">
        <v>0</v>
      </c>
      <c r="L19" s="60">
        <v>0.16</v>
      </c>
      <c r="M19" s="60">
        <v>0</v>
      </c>
      <c r="N19" s="60">
        <v>0</v>
      </c>
      <c r="O19" s="59">
        <v>0</v>
      </c>
      <c r="P19" s="50">
        <f t="shared" si="4"/>
        <v>7.85</v>
      </c>
      <c r="R19" s="48">
        <f t="shared" si="5"/>
        <v>-1.5</v>
      </c>
      <c r="S19" s="67">
        <f t="shared" si="6"/>
        <v>81.783439490445858</v>
      </c>
      <c r="T19" s="66">
        <f t="shared" si="6"/>
        <v>16.178343949044585</v>
      </c>
      <c r="U19" s="65">
        <f t="shared" si="6"/>
        <v>0</v>
      </c>
      <c r="V19" s="66">
        <f t="shared" si="6"/>
        <v>0</v>
      </c>
      <c r="W19" s="66">
        <f t="shared" si="6"/>
        <v>2.0382165605095541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81.783439490445858</v>
      </c>
      <c r="AE19" s="66">
        <f t="shared" si="12"/>
        <v>16.178343949044585</v>
      </c>
      <c r="AF19" s="65">
        <f t="shared" si="13"/>
        <v>0</v>
      </c>
      <c r="AG19" s="67">
        <f t="shared" si="13"/>
        <v>0</v>
      </c>
      <c r="AH19" s="66">
        <f t="shared" si="13"/>
        <v>2.0382165605095541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5.5300000000000011</v>
      </c>
      <c r="D20" s="55">
        <f t="shared" si="2"/>
        <v>2.153259091971031</v>
      </c>
      <c r="E20" s="54">
        <f>SUM(D6:D20)</f>
        <v>11.29195545518262</v>
      </c>
      <c r="G20" s="48">
        <f t="shared" si="3"/>
        <v>-1</v>
      </c>
      <c r="H20" s="61">
        <v>5.05</v>
      </c>
      <c r="I20" s="60">
        <v>0.2</v>
      </c>
      <c r="J20" s="59">
        <v>0</v>
      </c>
      <c r="K20" s="60">
        <v>0</v>
      </c>
      <c r="L20" s="60">
        <v>0.28000000000000003</v>
      </c>
      <c r="M20" s="60">
        <v>0</v>
      </c>
      <c r="N20" s="60">
        <v>0</v>
      </c>
      <c r="O20" s="59">
        <v>0</v>
      </c>
      <c r="P20" s="50">
        <f t="shared" si="4"/>
        <v>5.53</v>
      </c>
      <c r="R20" s="48">
        <f t="shared" si="5"/>
        <v>-1</v>
      </c>
      <c r="S20" s="67">
        <f t="shared" si="6"/>
        <v>91.320072332730561</v>
      </c>
      <c r="T20" s="66">
        <f t="shared" si="6"/>
        <v>3.6166365280289328</v>
      </c>
      <c r="U20" s="65">
        <f t="shared" si="6"/>
        <v>0</v>
      </c>
      <c r="V20" s="66">
        <f t="shared" si="6"/>
        <v>0</v>
      </c>
      <c r="W20" s="66">
        <f t="shared" si="6"/>
        <v>5.0632911392405067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91.320072332730561</v>
      </c>
      <c r="AE20" s="66">
        <f t="shared" si="12"/>
        <v>3.6166365280289328</v>
      </c>
      <c r="AF20" s="65">
        <f t="shared" si="13"/>
        <v>0</v>
      </c>
      <c r="AG20" s="67">
        <f t="shared" si="13"/>
        <v>0</v>
      </c>
      <c r="AH20" s="66">
        <f t="shared" si="13"/>
        <v>5.0632911392405067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14.559999999999988</v>
      </c>
      <c r="D21" s="55">
        <f t="shared" si="2"/>
        <v>5.6693403940503044</v>
      </c>
      <c r="E21" s="54">
        <f>SUM(D6:D21)</f>
        <v>16.961295849232926</v>
      </c>
      <c r="G21" s="70">
        <f t="shared" si="3"/>
        <v>-0.5</v>
      </c>
      <c r="H21" s="53">
        <v>13.62</v>
      </c>
      <c r="I21" s="52">
        <v>0.48</v>
      </c>
      <c r="J21" s="51">
        <v>0</v>
      </c>
      <c r="K21" s="52">
        <v>0</v>
      </c>
      <c r="L21" s="52">
        <v>0.3</v>
      </c>
      <c r="M21" s="60">
        <v>0</v>
      </c>
      <c r="N21" s="128">
        <v>0.16</v>
      </c>
      <c r="O21" s="51">
        <v>0</v>
      </c>
      <c r="P21" s="69">
        <f t="shared" si="4"/>
        <v>14.56</v>
      </c>
      <c r="Q21" s="68"/>
      <c r="R21" s="48">
        <f t="shared" si="5"/>
        <v>-0.5</v>
      </c>
      <c r="S21" s="67">
        <f t="shared" si="6"/>
        <v>93.543956043956044</v>
      </c>
      <c r="T21" s="66">
        <f t="shared" si="6"/>
        <v>3.2967032967032965</v>
      </c>
      <c r="U21" s="65">
        <f t="shared" si="6"/>
        <v>0</v>
      </c>
      <c r="V21" s="66">
        <f t="shared" si="6"/>
        <v>0</v>
      </c>
      <c r="W21" s="66">
        <f t="shared" si="6"/>
        <v>2.0604395604395602</v>
      </c>
      <c r="X21" s="66">
        <f t="shared" si="6"/>
        <v>0</v>
      </c>
      <c r="Y21" s="66">
        <f t="shared" si="6"/>
        <v>1.0989010989010988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93.543956043956044</v>
      </c>
      <c r="AE21" s="66">
        <f t="shared" si="12"/>
        <v>3.2967032967032965</v>
      </c>
      <c r="AF21" s="65">
        <f t="shared" si="13"/>
        <v>0</v>
      </c>
      <c r="AG21" s="67">
        <f t="shared" si="13"/>
        <v>0</v>
      </c>
      <c r="AH21" s="66">
        <f t="shared" si="13"/>
        <v>2.0604395604395602</v>
      </c>
      <c r="AI21" s="66">
        <v>0</v>
      </c>
      <c r="AJ21" s="66">
        <f t="shared" si="14"/>
        <v>1.0989010989010988</v>
      </c>
      <c r="AK21" s="65">
        <f t="shared" si="14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37.549999999999997</v>
      </c>
      <c r="D22" s="55">
        <f t="shared" si="2"/>
        <v>14.621135425589909</v>
      </c>
      <c r="E22" s="54">
        <f>SUM(D6:D22)</f>
        <v>31.582431274822834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ref="AI22:AI33" si="15">X22*100/(SUM($S22:$W22)+SUM($Y22:$Z22))</f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30.85</v>
      </c>
      <c r="D23" s="55">
        <f t="shared" si="2"/>
        <v>12.012304337668409</v>
      </c>
      <c r="E23" s="54">
        <f>SUM(D6:D23)</f>
        <v>43.594735612491242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5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22.93</v>
      </c>
      <c r="D24" s="55">
        <f t="shared" si="2"/>
        <v>8.928432365080603</v>
      </c>
      <c r="E24" s="54">
        <f>SUM(D6:D24)</f>
        <v>52.523167977571845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5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20.43</v>
      </c>
      <c r="D25" s="55">
        <f t="shared" si="2"/>
        <v>7.9549879292889978</v>
      </c>
      <c r="E25" s="54">
        <f>SUM(D6:D25)</f>
        <v>60.478155906860842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5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16.95</v>
      </c>
      <c r="D26" s="55">
        <f t="shared" si="2"/>
        <v>6.5999532746670839</v>
      </c>
      <c r="E26" s="54">
        <f>SUM(D6:D26)</f>
        <v>67.078109181527921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5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21.53</v>
      </c>
      <c r="D27" s="55">
        <f t="shared" si="2"/>
        <v>8.3833034810373039</v>
      </c>
      <c r="E27" s="54">
        <f>SUM(D7:D27)</f>
        <v>75.461412662565223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5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12.36</v>
      </c>
      <c r="D28" s="55">
        <f t="shared" si="2"/>
        <v>4.8127092905536966</v>
      </c>
      <c r="E28" s="54">
        <f>SUM(D7:D28)</f>
        <v>80.274121953118922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5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16.48</v>
      </c>
      <c r="D29" s="55">
        <f t="shared" si="2"/>
        <v>6.4169457207382621</v>
      </c>
      <c r="E29" s="54">
        <f>SUM(D7:D29)</f>
        <v>86.691067673857191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5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10.18</v>
      </c>
      <c r="D30" s="55">
        <f t="shared" si="2"/>
        <v>3.9638657425434167</v>
      </c>
      <c r="E30" s="54">
        <f>SUM(D7:D30)</f>
        <v>90.65493341640061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5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13.88</v>
      </c>
      <c r="D31" s="55">
        <f t="shared" si="2"/>
        <v>5.4045635075149931</v>
      </c>
      <c r="E31" s="54">
        <f>SUM(D7:D31)</f>
        <v>96.059496923915603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5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10.119999999999999</v>
      </c>
      <c r="D32" s="55">
        <f t="shared" si="2"/>
        <v>3.940503076084418</v>
      </c>
      <c r="E32" s="54">
        <f>SUM(D7:D32)</f>
        <v>100.00000000000001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52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5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5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38.130000000000003</v>
      </c>
      <c r="I34">
        <f t="shared" ref="I34:O34" si="16">SUM(I7:I33)</f>
        <v>2.9200000000000004</v>
      </c>
      <c r="J34">
        <f t="shared" si="16"/>
        <v>0</v>
      </c>
      <c r="K34">
        <f t="shared" si="16"/>
        <v>0</v>
      </c>
      <c r="L34">
        <f t="shared" si="16"/>
        <v>2.3499999999999996</v>
      </c>
      <c r="M34">
        <f t="shared" si="16"/>
        <v>0</v>
      </c>
      <c r="N34">
        <f t="shared" si="16"/>
        <v>0.16</v>
      </c>
      <c r="O34">
        <f t="shared" si="1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7" spans="10:13" x14ac:dyDescent="0.35">
      <c r="J57" s="132"/>
    </row>
    <row r="58" spans="10:13" x14ac:dyDescent="0.35">
      <c r="J58" s="132"/>
      <c r="M58" s="132"/>
    </row>
    <row r="59" spans="10:13" x14ac:dyDescent="0.35">
      <c r="J59" s="132"/>
      <c r="M59" s="132"/>
    </row>
    <row r="60" spans="10:13" x14ac:dyDescent="0.35">
      <c r="J60" s="132"/>
      <c r="M60" s="132"/>
    </row>
    <row r="61" spans="10:13" x14ac:dyDescent="0.35">
      <c r="J61" s="132"/>
      <c r="M61" s="132"/>
    </row>
    <row r="62" spans="10:13" x14ac:dyDescent="0.35">
      <c r="J62" s="132"/>
      <c r="M62" s="132"/>
    </row>
    <row r="63" spans="10:13" x14ac:dyDescent="0.35">
      <c r="J63" s="132"/>
      <c r="M63" s="132"/>
    </row>
    <row r="64" spans="10:13" x14ac:dyDescent="0.35">
      <c r="J64" s="132"/>
      <c r="M64" s="132"/>
    </row>
    <row r="65" spans="1:13" x14ac:dyDescent="0.35">
      <c r="J65" s="132"/>
      <c r="M65" s="132"/>
    </row>
    <row r="66" spans="1:13" x14ac:dyDescent="0.35">
      <c r="J66" s="132"/>
      <c r="M66" s="132"/>
    </row>
    <row r="67" spans="1:13" x14ac:dyDescent="0.35">
      <c r="A67" s="5" t="s">
        <v>27</v>
      </c>
      <c r="B67" s="26"/>
      <c r="C67" s="2"/>
      <c r="D67" s="2"/>
      <c r="J67" s="132"/>
      <c r="M67" s="132"/>
    </row>
    <row r="68" spans="1:13" x14ac:dyDescent="0.35">
      <c r="A68" s="25" t="s">
        <v>42</v>
      </c>
      <c r="B68" s="25"/>
      <c r="C68" s="2"/>
      <c r="D68" s="2"/>
      <c r="J68" s="132"/>
      <c r="M68" s="132"/>
    </row>
    <row r="69" spans="1:13" x14ac:dyDescent="0.35">
      <c r="A69" s="24" t="s">
        <v>41</v>
      </c>
      <c r="B69" s="23">
        <v>5</v>
      </c>
      <c r="C69" s="18">
        <f t="shared" ref="C69:C75" si="1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-2.2070789865871836</v>
      </c>
      <c r="D69" s="2"/>
      <c r="J69" s="132"/>
      <c r="M69" s="132"/>
    </row>
    <row r="70" spans="1:13" x14ac:dyDescent="0.35">
      <c r="A70" s="24" t="s">
        <v>41</v>
      </c>
      <c r="B70" s="23">
        <v>16</v>
      </c>
      <c r="C70" s="18">
        <f t="shared" si="17"/>
        <v>-0.58478021978021977</v>
      </c>
      <c r="D70" s="2"/>
      <c r="J70" s="132"/>
      <c r="M70" s="132"/>
    </row>
    <row r="71" spans="1:13" x14ac:dyDescent="0.35">
      <c r="A71" s="24" t="s">
        <v>41</v>
      </c>
      <c r="B71" s="23">
        <v>25</v>
      </c>
      <c r="C71" s="18">
        <f t="shared" si="17"/>
        <v>-0.22509986684420774</v>
      </c>
      <c r="D71" s="2"/>
      <c r="J71" s="132"/>
      <c r="M71" s="132"/>
    </row>
    <row r="72" spans="1:13" x14ac:dyDescent="0.35">
      <c r="A72" s="24" t="s">
        <v>41</v>
      </c>
      <c r="B72" s="23">
        <v>50</v>
      </c>
      <c r="C72" s="18">
        <f t="shared" si="17"/>
        <v>0.8587003924989095</v>
      </c>
      <c r="D72" s="2"/>
      <c r="J72" s="132"/>
      <c r="M72" s="132"/>
    </row>
    <row r="73" spans="1:13" x14ac:dyDescent="0.35">
      <c r="A73" s="24" t="s">
        <v>41</v>
      </c>
      <c r="B73" s="23">
        <v>75</v>
      </c>
      <c r="C73" s="18">
        <f t="shared" si="17"/>
        <v>2.4724802601021829</v>
      </c>
      <c r="D73" s="2"/>
      <c r="J73" s="132"/>
      <c r="M73" s="132"/>
    </row>
    <row r="74" spans="1:13" x14ac:dyDescent="0.35">
      <c r="A74" s="24" t="s">
        <v>41</v>
      </c>
      <c r="B74" s="23">
        <v>84</v>
      </c>
      <c r="C74" s="18">
        <f t="shared" si="17"/>
        <v>3.2903155339805816</v>
      </c>
      <c r="D74" s="2"/>
      <c r="J74" s="132"/>
      <c r="M74" s="132"/>
    </row>
    <row r="75" spans="1:13" x14ac:dyDescent="0.35">
      <c r="A75" s="24" t="s">
        <v>41</v>
      </c>
      <c r="B75" s="23">
        <v>95</v>
      </c>
      <c r="C75" s="18">
        <f t="shared" si="17"/>
        <v>4.4019812680115251</v>
      </c>
      <c r="D75" s="2"/>
      <c r="J75" s="132"/>
      <c r="M75" s="132"/>
    </row>
    <row r="76" spans="1:13" x14ac:dyDescent="0.35">
      <c r="A76" s="18"/>
      <c r="B76" s="22"/>
      <c r="C76" s="2"/>
      <c r="D76" s="2"/>
      <c r="J76" s="132"/>
      <c r="M76" s="132"/>
    </row>
    <row r="77" spans="1:13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11.29195545518262</v>
      </c>
      <c r="J77" s="132"/>
      <c r="M77" s="132"/>
    </row>
    <row r="78" spans="1:13" x14ac:dyDescent="0.35">
      <c r="A78" s="20" t="s">
        <v>39</v>
      </c>
      <c r="B78">
        <f>SUM(C11:C20)/SUM(C7:C33)</f>
        <v>0.11291955455182619</v>
      </c>
      <c r="D78" s="19" t="s">
        <v>6</v>
      </c>
      <c r="E78" s="18">
        <f>SUM($D$21:$D$30)</f>
        <v>79.362977961218007</v>
      </c>
      <c r="M78" s="132"/>
    </row>
    <row r="79" spans="1:13" x14ac:dyDescent="0.35">
      <c r="A79" s="20" t="s">
        <v>38</v>
      </c>
      <c r="B79">
        <f>SUM(C21:C33)/SUM(C7:C33)</f>
        <v>0.88708044544817388</v>
      </c>
      <c r="D79" s="19" t="s">
        <v>5</v>
      </c>
      <c r="E79" s="18">
        <f>SUM($D$31:$D$33)</f>
        <v>9.3450665835994116</v>
      </c>
      <c r="M79" s="132"/>
    </row>
    <row r="80" spans="1:13" x14ac:dyDescent="0.35">
      <c r="A80" s="11"/>
      <c r="B80" s="8"/>
      <c r="D80" s="2"/>
      <c r="E80" s="2"/>
      <c r="M80" s="132"/>
    </row>
    <row r="81" spans="1:13" x14ac:dyDescent="0.35">
      <c r="A81" s="16" t="s">
        <v>4</v>
      </c>
      <c r="B81">
        <f>100*SUM(H7:J33)/SUM(P7:P33)</f>
        <v>94.237832874196499</v>
      </c>
      <c r="D81" s="16" t="s">
        <v>4</v>
      </c>
      <c r="E81">
        <f>100*SUM(H7:J33)/SUM(P7:P33)</f>
        <v>94.237832874196499</v>
      </c>
      <c r="G81" s="17" t="s">
        <v>2</v>
      </c>
      <c r="H81">
        <f>100*SUM(H7:H33)/(SUM(P7:P33)-SUM(M7:N33))</f>
        <v>87.857142857142861</v>
      </c>
      <c r="M81" s="132"/>
    </row>
    <row r="82" spans="1:13" x14ac:dyDescent="0.35">
      <c r="A82" s="16" t="s">
        <v>0</v>
      </c>
      <c r="B82">
        <f>100*SUM(K7:L33)/SUM(P7:P33)</f>
        <v>5.3948576675849393</v>
      </c>
      <c r="D82" s="16" t="s">
        <v>0</v>
      </c>
      <c r="E82">
        <f>100*SUM(K7:L33)/SUM(P7:P33)</f>
        <v>5.3948576675849393</v>
      </c>
      <c r="G82" s="17" t="s">
        <v>1</v>
      </c>
      <c r="H82">
        <f>100*SUM(I7:J33)/(SUM(P7:P33)-SUM(M7:N33))</f>
        <v>6.7281105990783416</v>
      </c>
      <c r="M82" s="132"/>
    </row>
    <row r="83" spans="1:13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0.3673094582185491</v>
      </c>
      <c r="G83" s="17" t="s">
        <v>0</v>
      </c>
      <c r="H83">
        <f>100*SUM(K7:L33)/(SUM(P7:P33)-SUM(M7:N33))</f>
        <v>5.4147465437788007</v>
      </c>
      <c r="M83" s="132"/>
    </row>
    <row r="84" spans="1:13" x14ac:dyDescent="0.35">
      <c r="M84" s="132"/>
    </row>
    <row r="85" spans="1:13" x14ac:dyDescent="0.35">
      <c r="A85" s="16" t="s">
        <v>36</v>
      </c>
      <c r="B85" s="2"/>
      <c r="C85" s="2"/>
      <c r="D85" s="13">
        <f>(C70+C74+C72)/3</f>
        <v>1.1880785688997573</v>
      </c>
      <c r="M85" s="132"/>
    </row>
    <row r="86" spans="1:13" x14ac:dyDescent="0.35">
      <c r="A86" s="14" t="s">
        <v>35</v>
      </c>
      <c r="B86" s="14"/>
      <c r="C86" s="14"/>
      <c r="D86" s="7">
        <f>C72</f>
        <v>0.8587003924989095</v>
      </c>
      <c r="M86" s="132"/>
    </row>
    <row r="87" spans="1:13" x14ac:dyDescent="0.35">
      <c r="A87" s="14" t="s">
        <v>34</v>
      </c>
      <c r="B87" s="14"/>
      <c r="C87" s="14"/>
      <c r="D87" s="7">
        <f>(C74-C70)/2</f>
        <v>1.9375478768804006</v>
      </c>
    </row>
    <row r="88" spans="1:13" x14ac:dyDescent="0.35">
      <c r="A88" s="15" t="s">
        <v>33</v>
      </c>
      <c r="B88" s="14"/>
      <c r="C88" s="14"/>
      <c r="D88" s="13">
        <f>(C74+C70-D86)/D87</f>
        <v>0.95318156714403202</v>
      </c>
    </row>
    <row r="89" spans="1:13" x14ac:dyDescent="0.35">
      <c r="A89" s="3" t="s">
        <v>32</v>
      </c>
      <c r="B89" s="12"/>
      <c r="C89" s="11"/>
      <c r="D89" s="7">
        <f>((C74-C70)/4)+((C75-C69)/6.6)</f>
        <v>1.9701467042884895</v>
      </c>
    </row>
    <row r="90" spans="1:13" x14ac:dyDescent="0.35">
      <c r="A90" s="3" t="s">
        <v>31</v>
      </c>
      <c r="B90" s="10"/>
      <c r="C90" s="10"/>
      <c r="D90" s="7">
        <f>((C70+C74-(2*C72))/(2*(C74-C70)))+((C69+C75-(2*C72))/(2*(C75-C69)))</f>
        <v>0.16362284396066934</v>
      </c>
    </row>
    <row r="91" spans="1:13" x14ac:dyDescent="0.35">
      <c r="A91" s="3" t="s">
        <v>30</v>
      </c>
      <c r="B91" s="9"/>
      <c r="C91" s="8"/>
      <c r="D91" s="7">
        <f>(C74-C69)/(2.44*(C73-C71))</f>
        <v>0.83520430726433503</v>
      </c>
    </row>
    <row r="92" spans="1:13" x14ac:dyDescent="0.35">
      <c r="A92" s="6" t="s">
        <v>29</v>
      </c>
      <c r="B92" s="6"/>
      <c r="C92" s="5"/>
      <c r="D92" s="7">
        <f>(C70+C72+C74)/3</f>
        <v>1.1880785688997573</v>
      </c>
    </row>
    <row r="93" spans="1:13" x14ac:dyDescent="0.35">
      <c r="A93" s="6"/>
      <c r="B93" s="6"/>
      <c r="C93" s="5"/>
      <c r="D93" s="4"/>
    </row>
    <row r="94" spans="1:13" x14ac:dyDescent="0.35">
      <c r="A94" s="3" t="s">
        <v>28</v>
      </c>
      <c r="B94" s="2"/>
      <c r="C94" s="2"/>
      <c r="D94" s="2">
        <f>(C70+C74)/2</f>
        <v>1.352767657100181</v>
      </c>
    </row>
    <row r="95" spans="1:13" x14ac:dyDescent="0.35">
      <c r="A95" s="2" t="s">
        <v>9</v>
      </c>
      <c r="B95" s="2"/>
      <c r="C95" s="2"/>
      <c r="D95" s="1">
        <f>100-E23</f>
        <v>56.405264387508758</v>
      </c>
    </row>
    <row r="96" spans="1:13" x14ac:dyDescent="0.35">
      <c r="A96" s="2" t="s">
        <v>8</v>
      </c>
      <c r="B96" s="2"/>
      <c r="C96" s="2"/>
      <c r="D96" s="1">
        <f>100-E30</f>
        <v>9.3450665835993902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99"/>
  <sheetViews>
    <sheetView zoomScale="70" zoomScaleNormal="70" workbookViewId="0">
      <selection activeCell="F15" sqref="F15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MAY181215_10</v>
      </c>
      <c r="E2" s="144"/>
      <c r="G2" s="109" t="s">
        <v>90</v>
      </c>
      <c r="H2" s="108" t="str">
        <f ca="1">D2</f>
        <v>MAY181215_10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79.180000000000007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114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Coal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Coal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>
        <v>1</v>
      </c>
      <c r="D16" s="55">
        <f t="shared" si="2"/>
        <v>1.2629451881788329</v>
      </c>
      <c r="E16" s="54">
        <f>SUM(D6:D16)</f>
        <v>1.2629451881788329</v>
      </c>
      <c r="G16" s="48">
        <f t="shared" si="3"/>
        <v>-3</v>
      </c>
      <c r="H16" s="61">
        <v>0.33333333333333337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0.66666666666666674</v>
      </c>
      <c r="P16" s="50">
        <f t="shared" si="4"/>
        <v>1</v>
      </c>
      <c r="R16" s="48">
        <f t="shared" si="5"/>
        <v>-3</v>
      </c>
      <c r="S16" s="67">
        <f t="shared" si="6"/>
        <v>33.333333333333336</v>
      </c>
      <c r="T16" s="66">
        <f t="shared" si="7"/>
        <v>0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0</v>
      </c>
      <c r="Y16" s="66">
        <f t="shared" si="12"/>
        <v>0</v>
      </c>
      <c r="Z16" s="65">
        <f t="shared" si="13"/>
        <v>66.666666666666671</v>
      </c>
      <c r="AA16" s="50">
        <f t="shared" si="14"/>
        <v>100</v>
      </c>
      <c r="AC16" s="48">
        <f t="shared" si="15"/>
        <v>-3</v>
      </c>
      <c r="AD16" s="67">
        <f t="shared" si="18"/>
        <v>33.333333333333336</v>
      </c>
      <c r="AE16" s="66">
        <f t="shared" si="19"/>
        <v>0</v>
      </c>
      <c r="AF16" s="65">
        <f t="shared" si="20"/>
        <v>0</v>
      </c>
      <c r="AG16" s="67">
        <f t="shared" si="21"/>
        <v>0</v>
      </c>
      <c r="AH16" s="66">
        <f t="shared" si="22"/>
        <v>0</v>
      </c>
      <c r="AI16" s="66">
        <v>0</v>
      </c>
      <c r="AJ16" s="66">
        <f t="shared" si="23"/>
        <v>0</v>
      </c>
      <c r="AK16" s="65">
        <f t="shared" si="24"/>
        <v>66.666666666666671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3.45</v>
      </c>
      <c r="D17" s="55">
        <f t="shared" si="2"/>
        <v>4.3571608992169741</v>
      </c>
      <c r="E17" s="54">
        <f>SUM(D6:D17)</f>
        <v>5.6201060873958069</v>
      </c>
      <c r="G17" s="48">
        <f t="shared" si="3"/>
        <v>-2.5</v>
      </c>
      <c r="H17" s="61">
        <v>0.22809917355371903</v>
      </c>
      <c r="I17" s="60">
        <v>0</v>
      </c>
      <c r="J17" s="59">
        <v>0</v>
      </c>
      <c r="K17" s="60">
        <v>0</v>
      </c>
      <c r="L17" s="60">
        <v>1.0834710743801654</v>
      </c>
      <c r="M17" s="60">
        <v>0</v>
      </c>
      <c r="N17" s="60">
        <v>0</v>
      </c>
      <c r="O17" s="59">
        <v>2.138429752066116</v>
      </c>
      <c r="P17" s="50">
        <f t="shared" si="4"/>
        <v>3.45</v>
      </c>
      <c r="R17" s="48">
        <f t="shared" si="5"/>
        <v>-2.5</v>
      </c>
      <c r="S17" s="67">
        <f t="shared" si="6"/>
        <v>6.6115702479338854</v>
      </c>
      <c r="T17" s="66">
        <f t="shared" si="7"/>
        <v>0</v>
      </c>
      <c r="U17" s="65">
        <f t="shared" si="8"/>
        <v>0</v>
      </c>
      <c r="V17" s="66">
        <f t="shared" si="9"/>
        <v>0</v>
      </c>
      <c r="W17" s="66">
        <f t="shared" si="10"/>
        <v>31.404958677685951</v>
      </c>
      <c r="X17" s="66">
        <f t="shared" si="11"/>
        <v>0</v>
      </c>
      <c r="Y17" s="66">
        <f t="shared" si="12"/>
        <v>0</v>
      </c>
      <c r="Z17" s="65">
        <f t="shared" si="13"/>
        <v>61.983471074380169</v>
      </c>
      <c r="AA17" s="50">
        <f t="shared" si="14"/>
        <v>100</v>
      </c>
      <c r="AC17" s="48">
        <f t="shared" si="15"/>
        <v>-2.5</v>
      </c>
      <c r="AD17" s="67">
        <f t="shared" si="18"/>
        <v>6.6115702479338863</v>
      </c>
      <c r="AE17" s="66">
        <f t="shared" si="19"/>
        <v>0</v>
      </c>
      <c r="AF17" s="65">
        <f t="shared" si="20"/>
        <v>0</v>
      </c>
      <c r="AG17" s="67">
        <f t="shared" si="21"/>
        <v>0</v>
      </c>
      <c r="AH17" s="66">
        <f t="shared" si="22"/>
        <v>31.404958677685951</v>
      </c>
      <c r="AI17" s="66">
        <v>0</v>
      </c>
      <c r="AJ17" s="66">
        <f t="shared" si="23"/>
        <v>0</v>
      </c>
      <c r="AK17" s="65">
        <f t="shared" si="24"/>
        <v>61.983471074380169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4.9000000000000004</v>
      </c>
      <c r="D18" s="55">
        <f t="shared" si="2"/>
        <v>6.1884314220762819</v>
      </c>
      <c r="E18" s="54">
        <f>SUM(D6:D18)</f>
        <v>11.808537509472089</v>
      </c>
      <c r="G18" s="48">
        <f t="shared" si="3"/>
        <v>-2</v>
      </c>
      <c r="H18" s="61">
        <v>8.9271255060728749E-2</v>
      </c>
      <c r="I18" s="60">
        <v>0.5852226720647774</v>
      </c>
      <c r="J18" s="59">
        <v>0</v>
      </c>
      <c r="K18" s="60">
        <v>0.75384615384615394</v>
      </c>
      <c r="L18" s="60">
        <v>0.38684210526315799</v>
      </c>
      <c r="M18" s="60">
        <v>0</v>
      </c>
      <c r="N18" s="60">
        <v>0</v>
      </c>
      <c r="O18" s="59">
        <v>3.0848178137651825</v>
      </c>
      <c r="P18" s="50">
        <f t="shared" si="4"/>
        <v>4.9000000000000004</v>
      </c>
      <c r="R18" s="48">
        <f t="shared" si="5"/>
        <v>-2</v>
      </c>
      <c r="S18" s="67">
        <f t="shared" si="6"/>
        <v>1.8218623481781375</v>
      </c>
      <c r="T18" s="66">
        <f t="shared" si="7"/>
        <v>11.943319838056681</v>
      </c>
      <c r="U18" s="65">
        <f t="shared" si="8"/>
        <v>0</v>
      </c>
      <c r="V18" s="66">
        <f t="shared" si="9"/>
        <v>15.384615384615387</v>
      </c>
      <c r="W18" s="66">
        <f t="shared" si="10"/>
        <v>7.8947368421052655</v>
      </c>
      <c r="X18" s="66">
        <f t="shared" si="11"/>
        <v>0</v>
      </c>
      <c r="Y18" s="66">
        <f t="shared" si="12"/>
        <v>0</v>
      </c>
      <c r="Z18" s="65">
        <f t="shared" si="13"/>
        <v>62.955465587044536</v>
      </c>
      <c r="AA18" s="50">
        <f t="shared" si="14"/>
        <v>100</v>
      </c>
      <c r="AC18" s="48">
        <f t="shared" si="15"/>
        <v>-2</v>
      </c>
      <c r="AD18" s="67">
        <f t="shared" si="18"/>
        <v>1.8218623481781375</v>
      </c>
      <c r="AE18" s="66">
        <f t="shared" si="19"/>
        <v>11.943319838056683</v>
      </c>
      <c r="AF18" s="65">
        <f t="shared" si="20"/>
        <v>0</v>
      </c>
      <c r="AG18" s="67">
        <f t="shared" si="21"/>
        <v>15.384615384615385</v>
      </c>
      <c r="AH18" s="66">
        <f t="shared" si="22"/>
        <v>7.8947368421052655</v>
      </c>
      <c r="AI18" s="66">
        <v>0</v>
      </c>
      <c r="AJ18" s="66">
        <f t="shared" si="23"/>
        <v>0</v>
      </c>
      <c r="AK18" s="65">
        <f t="shared" si="24"/>
        <v>62.955465587044536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8.25</v>
      </c>
      <c r="D19" s="55">
        <f t="shared" si="2"/>
        <v>10.419297802475372</v>
      </c>
      <c r="E19" s="54">
        <f>SUM(D6:D19)</f>
        <v>22.227835311947459</v>
      </c>
      <c r="G19" s="48">
        <f t="shared" si="3"/>
        <v>-1.5</v>
      </c>
      <c r="H19" s="61">
        <v>2.0320197044334978E-2</v>
      </c>
      <c r="I19" s="60">
        <v>0.54864532019704437</v>
      </c>
      <c r="J19" s="59">
        <v>0</v>
      </c>
      <c r="K19" s="60">
        <v>1.2395320197044335</v>
      </c>
      <c r="L19" s="60">
        <v>0.50800492610837444</v>
      </c>
      <c r="M19" s="60">
        <v>3.0480295566502464E-2</v>
      </c>
      <c r="N19" s="60">
        <v>0</v>
      </c>
      <c r="O19" s="59">
        <v>5.9030172413793105</v>
      </c>
      <c r="P19" s="50">
        <f t="shared" si="4"/>
        <v>8.25</v>
      </c>
      <c r="R19" s="48">
        <f t="shared" si="5"/>
        <v>-1.5</v>
      </c>
      <c r="S19" s="67">
        <f t="shared" si="6"/>
        <v>0.24630541871921185</v>
      </c>
      <c r="T19" s="66">
        <f t="shared" si="7"/>
        <v>6.6502463054187189</v>
      </c>
      <c r="U19" s="65">
        <f t="shared" si="8"/>
        <v>0</v>
      </c>
      <c r="V19" s="66">
        <f t="shared" si="9"/>
        <v>15.02463054187192</v>
      </c>
      <c r="W19" s="66">
        <f t="shared" si="10"/>
        <v>6.1576354679802963</v>
      </c>
      <c r="X19" s="66">
        <f t="shared" si="11"/>
        <v>0.36945812807881773</v>
      </c>
      <c r="Y19" s="66">
        <f t="shared" si="12"/>
        <v>0</v>
      </c>
      <c r="Z19" s="65">
        <f t="shared" si="13"/>
        <v>71.551724137931032</v>
      </c>
      <c r="AA19" s="50">
        <f t="shared" si="14"/>
        <v>100</v>
      </c>
      <c r="AC19" s="48">
        <f t="shared" si="15"/>
        <v>-1.5</v>
      </c>
      <c r="AD19" s="67">
        <f t="shared" si="18"/>
        <v>0.24721878862793575</v>
      </c>
      <c r="AE19" s="66">
        <f t="shared" si="19"/>
        <v>6.6749072929542637</v>
      </c>
      <c r="AF19" s="65">
        <f t="shared" si="20"/>
        <v>0</v>
      </c>
      <c r="AG19" s="67">
        <f t="shared" si="21"/>
        <v>15.080346106304079</v>
      </c>
      <c r="AH19" s="66">
        <f t="shared" si="22"/>
        <v>6.1804697156983943</v>
      </c>
      <c r="AI19" s="66">
        <v>0</v>
      </c>
      <c r="AJ19" s="66">
        <f t="shared" si="23"/>
        <v>0</v>
      </c>
      <c r="AK19" s="65">
        <f t="shared" si="24"/>
        <v>71.817058096415323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10.42</v>
      </c>
      <c r="D20" s="55">
        <f t="shared" si="2"/>
        <v>13.159888860823438</v>
      </c>
      <c r="E20" s="54">
        <f>SUM(D6:D20)</f>
        <v>35.387724172770895</v>
      </c>
      <c r="G20" s="48">
        <f t="shared" si="3"/>
        <v>-1</v>
      </c>
      <c r="H20" s="61">
        <v>6.1354268891069666E-2</v>
      </c>
      <c r="I20" s="60">
        <v>4.6936015701668294</v>
      </c>
      <c r="J20" s="59">
        <v>0</v>
      </c>
      <c r="K20" s="60">
        <v>1.298665358194308</v>
      </c>
      <c r="L20" s="60">
        <v>0.32722276741903822</v>
      </c>
      <c r="M20" s="60">
        <v>0.16361138370951911</v>
      </c>
      <c r="N20" s="60">
        <v>0</v>
      </c>
      <c r="O20" s="59">
        <v>3.8755446516192338</v>
      </c>
      <c r="P20" s="50">
        <f t="shared" si="4"/>
        <v>10.419999999999998</v>
      </c>
      <c r="R20" s="48">
        <f t="shared" si="5"/>
        <v>-1</v>
      </c>
      <c r="S20" s="67">
        <f t="shared" si="6"/>
        <v>0.58881256133464177</v>
      </c>
      <c r="T20" s="66">
        <f t="shared" si="7"/>
        <v>45.044160942100099</v>
      </c>
      <c r="U20" s="65">
        <f t="shared" si="8"/>
        <v>0</v>
      </c>
      <c r="V20" s="66">
        <f t="shared" si="9"/>
        <v>12.463199214916585</v>
      </c>
      <c r="W20" s="66">
        <f t="shared" si="10"/>
        <v>3.1403336604514229</v>
      </c>
      <c r="X20" s="66">
        <f t="shared" si="11"/>
        <v>1.5701668302257115</v>
      </c>
      <c r="Y20" s="66">
        <f t="shared" si="12"/>
        <v>0</v>
      </c>
      <c r="Z20" s="65">
        <f t="shared" si="13"/>
        <v>37.19332679097154</v>
      </c>
      <c r="AA20" s="50">
        <f t="shared" si="14"/>
        <v>100</v>
      </c>
      <c r="AC20" s="48">
        <f t="shared" si="15"/>
        <v>-1</v>
      </c>
      <c r="AD20" s="67">
        <f t="shared" si="18"/>
        <v>0.59820538384845456</v>
      </c>
      <c r="AE20" s="66">
        <f t="shared" si="19"/>
        <v>45.762711864406775</v>
      </c>
      <c r="AF20" s="65">
        <f t="shared" si="20"/>
        <v>0</v>
      </c>
      <c r="AG20" s="67">
        <f t="shared" si="21"/>
        <v>12.662013958125621</v>
      </c>
      <c r="AH20" s="66">
        <f t="shared" si="22"/>
        <v>3.1904287138584246</v>
      </c>
      <c r="AI20" s="66">
        <v>0</v>
      </c>
      <c r="AJ20" s="66">
        <f t="shared" si="23"/>
        <v>0</v>
      </c>
      <c r="AK20" s="65">
        <f t="shared" si="24"/>
        <v>37.786640079760716</v>
      </c>
      <c r="AL20" s="64">
        <f t="shared" si="17"/>
        <v>99.999999999999986</v>
      </c>
    </row>
    <row r="21" spans="1:38" x14ac:dyDescent="0.35">
      <c r="A21" s="58" t="s">
        <v>56</v>
      </c>
      <c r="B21" s="57">
        <v>-0.5</v>
      </c>
      <c r="C21" s="62">
        <v>7.35</v>
      </c>
      <c r="D21" s="55">
        <f t="shared" si="2"/>
        <v>9.2826471331144216</v>
      </c>
      <c r="E21" s="54">
        <f>SUM(D6:D21)</f>
        <v>44.670371305885318</v>
      </c>
      <c r="G21" s="70">
        <f t="shared" si="3"/>
        <v>-0.5</v>
      </c>
      <c r="H21" s="53">
        <v>1.9652406417112297E-2</v>
      </c>
      <c r="I21" s="52">
        <v>7.8609625668449187E-2</v>
      </c>
      <c r="J21" s="51">
        <v>0</v>
      </c>
      <c r="K21" s="60">
        <v>4.36283422459893</v>
      </c>
      <c r="L21" s="52">
        <v>0.15721925133689837</v>
      </c>
      <c r="M21" s="52">
        <v>9.8262032085561488E-2</v>
      </c>
      <c r="N21" s="52">
        <v>0</v>
      </c>
      <c r="O21" s="51">
        <v>2.633422459893048</v>
      </c>
      <c r="P21" s="69">
        <f t="shared" si="4"/>
        <v>7.35</v>
      </c>
      <c r="Q21" s="68"/>
      <c r="R21" s="48">
        <f t="shared" si="5"/>
        <v>-0.5</v>
      </c>
      <c r="S21" s="67">
        <f t="shared" si="6"/>
        <v>0.26737967914438499</v>
      </c>
      <c r="T21" s="66">
        <f t="shared" si="7"/>
        <v>1.0695187165775399</v>
      </c>
      <c r="U21" s="65">
        <f t="shared" si="8"/>
        <v>0</v>
      </c>
      <c r="V21" s="66">
        <f t="shared" si="9"/>
        <v>59.358288770053477</v>
      </c>
      <c r="W21" s="66">
        <f t="shared" si="10"/>
        <v>2.1390374331550799</v>
      </c>
      <c r="X21" s="66">
        <f t="shared" si="11"/>
        <v>1.3368983957219249</v>
      </c>
      <c r="Y21" s="66">
        <f t="shared" si="12"/>
        <v>0</v>
      </c>
      <c r="Z21" s="65">
        <f t="shared" si="13"/>
        <v>35.828877005347593</v>
      </c>
      <c r="AA21" s="50">
        <f t="shared" si="14"/>
        <v>100</v>
      </c>
      <c r="AC21" s="48">
        <f t="shared" si="15"/>
        <v>-0.5</v>
      </c>
      <c r="AD21" s="67">
        <f t="shared" si="18"/>
        <v>0.27100271002710025</v>
      </c>
      <c r="AE21" s="66">
        <f t="shared" si="19"/>
        <v>1.084010840108401</v>
      </c>
      <c r="AF21" s="65">
        <f t="shared" si="20"/>
        <v>0</v>
      </c>
      <c r="AG21" s="67">
        <f t="shared" si="21"/>
        <v>60.162601626016269</v>
      </c>
      <c r="AH21" s="66">
        <f t="shared" si="22"/>
        <v>2.168021680216802</v>
      </c>
      <c r="AI21" s="66">
        <v>0</v>
      </c>
      <c r="AJ21" s="66">
        <f t="shared" si="23"/>
        <v>0</v>
      </c>
      <c r="AK21" s="65">
        <f t="shared" si="24"/>
        <v>36.314363143631439</v>
      </c>
      <c r="AL21" s="64">
        <f t="shared" si="17"/>
        <v>100.00000000000001</v>
      </c>
    </row>
    <row r="22" spans="1:38" x14ac:dyDescent="0.35">
      <c r="A22" s="58" t="s">
        <v>55</v>
      </c>
      <c r="B22" s="57">
        <v>0</v>
      </c>
      <c r="C22" s="62">
        <v>6.71</v>
      </c>
      <c r="D22" s="55">
        <f t="shared" si="2"/>
        <v>8.4743622126799689</v>
      </c>
      <c r="E22" s="54">
        <f>SUM(D6:D22)</f>
        <v>53.144733518565289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5.49</v>
      </c>
      <c r="D23" s="55">
        <f t="shared" si="2"/>
        <v>6.9335690831017924</v>
      </c>
      <c r="E23" s="54">
        <f>SUM(D6:D23)</f>
        <v>60.078302601667083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4.55</v>
      </c>
      <c r="D24" s="55">
        <f t="shared" si="2"/>
        <v>5.7464006062136894</v>
      </c>
      <c r="E24" s="54">
        <f>SUM(D6:D24)</f>
        <v>65.824703207880773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3.87</v>
      </c>
      <c r="D25" s="55">
        <f t="shared" si="2"/>
        <v>4.887597878252083</v>
      </c>
      <c r="E25" s="54">
        <f>SUM(D6:D25)</f>
        <v>70.712301086132854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3.07</v>
      </c>
      <c r="D26" s="55">
        <f t="shared" si="2"/>
        <v>3.8772417277090168</v>
      </c>
      <c r="E26" s="54">
        <f>SUM(D6:D26)</f>
        <v>74.589542813841874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2.67</v>
      </c>
      <c r="D27" s="55">
        <f t="shared" si="2"/>
        <v>3.3720636524374838</v>
      </c>
      <c r="E27" s="54">
        <f>SUM(D7:D27)</f>
        <v>77.961606466279363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2.99</v>
      </c>
      <c r="D28" s="55">
        <f t="shared" si="2"/>
        <v>3.7762061126547106</v>
      </c>
      <c r="E28" s="54">
        <f>SUM(D7:D28)</f>
        <v>81.737812578934069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2.54</v>
      </c>
      <c r="D29" s="55">
        <f t="shared" si="2"/>
        <v>3.2078807779742355</v>
      </c>
      <c r="E29" s="54">
        <f>SUM(D7:D29)</f>
        <v>84.945693356908308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2.98</v>
      </c>
      <c r="D30" s="55">
        <f t="shared" si="2"/>
        <v>3.7635766607729222</v>
      </c>
      <c r="E30" s="54">
        <f>SUM(D7:D30)</f>
        <v>88.709270017681234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2.0099999999999998</v>
      </c>
      <c r="D31" s="55">
        <f t="shared" si="2"/>
        <v>2.5385198282394539</v>
      </c>
      <c r="E31" s="54">
        <f>SUM(D7:D31)</f>
        <v>91.247789845920693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3.88</v>
      </c>
      <c r="D32" s="55">
        <f t="shared" si="2"/>
        <v>4.9002273301338715</v>
      </c>
      <c r="E32" s="54">
        <f>SUM(D7:D32)</f>
        <v>96.148017176054566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3.05</v>
      </c>
      <c r="D33" s="40">
        <f t="shared" si="2"/>
        <v>3.8519828239454399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0.75203063430029804</v>
      </c>
      <c r="I34">
        <f t="shared" ref="I34:O34" si="26">SUM(I7:I33)</f>
        <v>5.9060791880970998</v>
      </c>
      <c r="J34">
        <f t="shared" si="26"/>
        <v>0</v>
      </c>
      <c r="K34">
        <f t="shared" si="26"/>
        <v>7.6548777563438257</v>
      </c>
      <c r="L34">
        <f t="shared" si="26"/>
        <v>2.4627601245076347</v>
      </c>
      <c r="M34">
        <f t="shared" si="26"/>
        <v>0.29235371136158306</v>
      </c>
      <c r="N34">
        <f t="shared" si="26"/>
        <v>0</v>
      </c>
      <c r="O34">
        <f t="shared" si="26"/>
        <v>18.301898585389555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-2.5711594202898551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-1.798860606060606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-1.3946737044145872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-0.18554396423248848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2.0608614232209743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3.352598425196851</v>
      </c>
      <c r="D74" s="2"/>
    </row>
    <row r="75" spans="1:5" x14ac:dyDescent="0.35">
      <c r="A75" s="24" t="s">
        <v>41</v>
      </c>
      <c r="B75" s="23">
        <v>95</v>
      </c>
      <c r="C75" s="18">
        <f t="shared" si="27"/>
        <v>4.8828608247422673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35.387724172770895</v>
      </c>
    </row>
    <row r="78" spans="1:5" x14ac:dyDescent="0.35">
      <c r="A78" s="20" t="s">
        <v>39</v>
      </c>
      <c r="B78">
        <f>SUM(C11:C20)/SUM(C7:C33)</f>
        <v>0.35387724172770901</v>
      </c>
      <c r="D78" s="19" t="s">
        <v>6</v>
      </c>
      <c r="E78" s="18">
        <f>SUM($D$21:$D$30)</f>
        <v>53.321545844910325</v>
      </c>
    </row>
    <row r="79" spans="1:5" x14ac:dyDescent="0.35">
      <c r="A79" s="20" t="s">
        <v>38</v>
      </c>
      <c r="B79">
        <f>SUM(C21:C33)/SUM(C7:C33)</f>
        <v>0.64612275827229093</v>
      </c>
      <c r="D79" s="19" t="s">
        <v>5</v>
      </c>
      <c r="E79" s="18">
        <f>SUM($D$31:$D$33)</f>
        <v>11.290729982318766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18.824172525862025</v>
      </c>
      <c r="D81" s="16" t="s">
        <v>4</v>
      </c>
      <c r="E81">
        <f>100*SUM(H7:J33)/SUM(P7:P33)</f>
        <v>18.824172525862025</v>
      </c>
      <c r="G81" s="17" t="s">
        <v>2</v>
      </c>
      <c r="H81">
        <f>100*SUM(H7:H33)/(SUM(P7:P33)-SUM(M7:N33))</f>
        <v>2.1439027810251892</v>
      </c>
    </row>
    <row r="82" spans="1:8" x14ac:dyDescent="0.35">
      <c r="A82" s="16" t="s">
        <v>0</v>
      </c>
      <c r="B82">
        <f>100*(SUM(K7:L33)+SUM(O7:O33))/SUM(P7:P33)</f>
        <v>80.349269059205582</v>
      </c>
      <c r="D82" s="16" t="s">
        <v>0</v>
      </c>
      <c r="E82">
        <f>100*(SUM(K7:L33)+SUM(O7:O33))/SUM(P7:P33)</f>
        <v>80.349269059205582</v>
      </c>
      <c r="G82" s="17" t="s">
        <v>1</v>
      </c>
      <c r="H82">
        <f>100*SUM(I7:J33)/(SUM(P7:P33)-SUM(M7:N33))</f>
        <v>16.837159310800363</v>
      </c>
    </row>
    <row r="83" spans="1:8" x14ac:dyDescent="0.35">
      <c r="A83" s="16" t="s">
        <v>3</v>
      </c>
      <c r="B83">
        <v>0</v>
      </c>
      <c r="D83" s="16" t="s">
        <v>37</v>
      </c>
      <c r="E83">
        <f>100*SUM(M7:N33)/SUM(P7:P33)</f>
        <v>0.8265584149323808</v>
      </c>
      <c r="G83" s="17" t="s">
        <v>0</v>
      </c>
      <c r="H83">
        <f>100*(SUM(K7:L33)+SUM(O7:O33))/(SUM(P7:P33)-SUM(M7:N33))</f>
        <v>81.018937908174436</v>
      </c>
    </row>
    <row r="85" spans="1:8" x14ac:dyDescent="0.35">
      <c r="A85" s="16" t="s">
        <v>36</v>
      </c>
      <c r="B85" s="2"/>
      <c r="C85" s="2"/>
      <c r="D85" s="13">
        <f>(C70+C74+C72)/3</f>
        <v>0.45606461830125217</v>
      </c>
    </row>
    <row r="86" spans="1:8" x14ac:dyDescent="0.35">
      <c r="A86" s="14" t="s">
        <v>35</v>
      </c>
      <c r="B86" s="14"/>
      <c r="C86" s="14"/>
      <c r="D86" s="7">
        <f>C72</f>
        <v>-0.18554396423248848</v>
      </c>
    </row>
    <row r="87" spans="1:8" x14ac:dyDescent="0.35">
      <c r="A87" s="14" t="s">
        <v>34</v>
      </c>
      <c r="B87" s="14"/>
      <c r="C87" s="14"/>
      <c r="D87" s="7">
        <f>(C74-C70)/2</f>
        <v>2.5757295156287285</v>
      </c>
    </row>
    <row r="88" spans="1:8" x14ac:dyDescent="0.35">
      <c r="A88" s="15" t="s">
        <v>33</v>
      </c>
      <c r="B88" s="14"/>
      <c r="C88" s="14"/>
      <c r="D88" s="13">
        <f>(C74+C70-D86)/D87</f>
        <v>0.67525793093386188</v>
      </c>
    </row>
    <row r="89" spans="1:8" x14ac:dyDescent="0.35">
      <c r="A89" s="3" t="s">
        <v>32</v>
      </c>
      <c r="B89" s="12"/>
      <c r="C89" s="11"/>
      <c r="D89" s="7">
        <f>((C74-C70)/4)+((C75-C69)/6.6)</f>
        <v>2.4172617646374133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0.36677922354506498</v>
      </c>
    </row>
    <row r="91" spans="1:8" x14ac:dyDescent="0.35">
      <c r="A91" s="3" t="s">
        <v>30</v>
      </c>
      <c r="B91" s="9"/>
      <c r="C91" s="8"/>
      <c r="D91" s="7">
        <f>(C74-C69)/(2.44*(C73-C71))</f>
        <v>0.70257413660477552</v>
      </c>
    </row>
    <row r="92" spans="1:8" x14ac:dyDescent="0.35">
      <c r="A92" s="6" t="s">
        <v>29</v>
      </c>
      <c r="B92" s="6"/>
      <c r="C92" s="5"/>
      <c r="D92" s="7">
        <f>(C70+C72+C74)/3</f>
        <v>0.45606461830125217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0.77686890956812249</v>
      </c>
    </row>
    <row r="95" spans="1:8" x14ac:dyDescent="0.35">
      <c r="A95" s="2" t="s">
        <v>9</v>
      </c>
      <c r="B95" s="2"/>
      <c r="C95" s="2"/>
      <c r="D95" s="1">
        <f>100-E23</f>
        <v>39.921697398332917</v>
      </c>
    </row>
    <row r="96" spans="1:8" x14ac:dyDescent="0.35">
      <c r="A96" s="2" t="s">
        <v>8</v>
      </c>
      <c r="B96" s="2"/>
      <c r="C96" s="2"/>
      <c r="D96" s="1">
        <f>100-E30</f>
        <v>11.290729982318766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N99"/>
  <sheetViews>
    <sheetView zoomScale="70" zoomScaleNormal="7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MAY181215_10 aggr</v>
      </c>
      <c r="E2" s="144"/>
      <c r="G2" s="109" t="s">
        <v>90</v>
      </c>
      <c r="H2" s="108" t="str">
        <f ca="1">D2</f>
        <v>MAY181215_10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79.180000000000007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114</v>
      </c>
      <c r="P4" s="94" t="s">
        <v>76</v>
      </c>
      <c r="R4" s="134" t="s">
        <v>120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Coal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Coal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2">
        <f t="shared" si="18"/>
        <v>0</v>
      </c>
      <c r="T13" s="48">
        <f t="shared" si="4"/>
        <v>-4.5</v>
      </c>
      <c r="U13" s="47" t="e">
        <f t="shared" si="5"/>
        <v>#DIV/0!</v>
      </c>
      <c r="V13" s="46" t="e">
        <f t="shared" si="6"/>
        <v>#DIV/0!</v>
      </c>
      <c r="W13" s="45" t="e">
        <f t="shared" si="7"/>
        <v>#DIV/0!</v>
      </c>
      <c r="X13" s="46" t="e">
        <f t="shared" si="8"/>
        <v>#DIV/0!</v>
      </c>
      <c r="Y13" s="46" t="e">
        <f t="shared" si="9"/>
        <v>#DIV/0!</v>
      </c>
      <c r="Z13" s="46" t="e">
        <f t="shared" si="10"/>
        <v>#DIV/0!</v>
      </c>
      <c r="AA13" s="46" t="e">
        <f t="shared" si="11"/>
        <v>#DIV/0!</v>
      </c>
      <c r="AB13" s="45" t="e">
        <f t="shared" si="12"/>
        <v>#DIV/0!</v>
      </c>
      <c r="AC13" s="49" t="e">
        <f t="shared" si="13"/>
        <v>#DIV/0!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132">
        <f t="shared" si="18"/>
        <v>0</v>
      </c>
      <c r="T14" s="48">
        <f t="shared" si="4"/>
        <v>-4</v>
      </c>
      <c r="U14" s="47" t="e">
        <f t="shared" si="5"/>
        <v>#DIV/0!</v>
      </c>
      <c r="V14" s="46" t="e">
        <f t="shared" si="6"/>
        <v>#DIV/0!</v>
      </c>
      <c r="W14" s="45" t="e">
        <f t="shared" si="7"/>
        <v>#DIV/0!</v>
      </c>
      <c r="X14" s="46" t="e">
        <f t="shared" si="8"/>
        <v>#DIV/0!</v>
      </c>
      <c r="Y14" s="46" t="e">
        <f t="shared" si="9"/>
        <v>#DIV/0!</v>
      </c>
      <c r="Z14" s="46" t="e">
        <f t="shared" si="10"/>
        <v>#DIV/0!</v>
      </c>
      <c r="AA14" s="46" t="e">
        <f t="shared" si="11"/>
        <v>#DIV/0!</v>
      </c>
      <c r="AB14" s="45" t="e">
        <f t="shared" si="12"/>
        <v>#DIV/0!</v>
      </c>
      <c r="AC14" s="49" t="e">
        <f t="shared" si="13"/>
        <v>#DIV/0!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2">
        <v>0</v>
      </c>
      <c r="D15" s="55">
        <f t="shared" si="17"/>
        <v>0</v>
      </c>
      <c r="E15" s="54">
        <f>SUM(D6:D15)</f>
        <v>0</v>
      </c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3"/>
        <v>0</v>
      </c>
      <c r="R15" s="132">
        <f t="shared" si="18"/>
        <v>0</v>
      </c>
      <c r="T15" s="48">
        <f t="shared" si="4"/>
        <v>-3.5</v>
      </c>
      <c r="U15" s="67" t="e">
        <f t="shared" si="5"/>
        <v>#DIV/0!</v>
      </c>
      <c r="V15" s="66" t="e">
        <f t="shared" si="6"/>
        <v>#DIV/0!</v>
      </c>
      <c r="W15" s="65" t="e">
        <f t="shared" si="7"/>
        <v>#DIV/0!</v>
      </c>
      <c r="X15" s="66" t="e">
        <f t="shared" si="8"/>
        <v>#DIV/0!</v>
      </c>
      <c r="Y15" s="66" t="e">
        <f t="shared" si="9"/>
        <v>#DIV/0!</v>
      </c>
      <c r="Z15" s="66" t="e">
        <f t="shared" si="10"/>
        <v>#DIV/0!</v>
      </c>
      <c r="AA15" s="66" t="e">
        <f t="shared" si="11"/>
        <v>#DIV/0!</v>
      </c>
      <c r="AB15" s="65" t="e">
        <f t="shared" si="12"/>
        <v>#DIV/0!</v>
      </c>
      <c r="AC15" s="50" t="e">
        <f t="shared" si="13"/>
        <v>#DIV/0!</v>
      </c>
      <c r="AE15" s="48">
        <f t="shared" si="14"/>
        <v>-3.5</v>
      </c>
      <c r="AF15" s="67" t="e">
        <f t="shared" ref="AF15:AF33" si="19">U15*100/(SUM($U15:$Y15)+SUM($AA15:$AB15))</f>
        <v>#DIV/0!</v>
      </c>
      <c r="AG15" s="66" t="e">
        <f t="shared" ref="AG15:AG33" si="20">V15*100/(SUM($U15:$Y15)+SUM($AA15:$AB15))</f>
        <v>#DIV/0!</v>
      </c>
      <c r="AH15" s="65" t="e">
        <f t="shared" ref="AH15:AJ33" si="21">W15*100/(SUM($U15:$Y15)+SUM($AA15:$AB15))</f>
        <v>#DIV/0!</v>
      </c>
      <c r="AI15" s="67" t="e">
        <f t="shared" si="21"/>
        <v>#DIV/0!</v>
      </c>
      <c r="AJ15" s="66" t="e">
        <f t="shared" si="21"/>
        <v>#DIV/0!</v>
      </c>
      <c r="AK15" s="66">
        <v>0</v>
      </c>
      <c r="AL15" s="66" t="e">
        <f t="shared" ref="AL15:AM33" si="22">AA15*100/(SUM($U15:$Y15)+SUM($AA15:$AB15))</f>
        <v>#DIV/0!</v>
      </c>
      <c r="AM15" s="65" t="e">
        <f t="shared" si="22"/>
        <v>#DIV/0!</v>
      </c>
      <c r="AN15" s="64" t="e">
        <f t="shared" si="16"/>
        <v>#DIV/0!</v>
      </c>
    </row>
    <row r="16" spans="1:40" x14ac:dyDescent="0.35">
      <c r="A16" s="71" t="s">
        <v>61</v>
      </c>
      <c r="B16" s="57">
        <v>-3</v>
      </c>
      <c r="C16" s="62">
        <v>1</v>
      </c>
      <c r="D16" s="55">
        <f t="shared" si="17"/>
        <v>1.2629451881788329</v>
      </c>
      <c r="E16" s="54">
        <f>SUM(D6:D16)</f>
        <v>1.2629451881788329</v>
      </c>
      <c r="G16" s="48">
        <f t="shared" si="2"/>
        <v>-3</v>
      </c>
      <c r="H16" s="61">
        <v>0.33333333333333337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0.66666666666666674</v>
      </c>
      <c r="P16" s="50">
        <f t="shared" si="3"/>
        <v>1</v>
      </c>
      <c r="R16" s="132">
        <f t="shared" si="18"/>
        <v>0</v>
      </c>
      <c r="T16" s="48">
        <f t="shared" si="4"/>
        <v>-3</v>
      </c>
      <c r="U16" s="67">
        <f t="shared" si="5"/>
        <v>33.333333333333336</v>
      </c>
      <c r="V16" s="66">
        <f t="shared" si="6"/>
        <v>0</v>
      </c>
      <c r="W16" s="65">
        <f t="shared" si="7"/>
        <v>0</v>
      </c>
      <c r="X16" s="66">
        <f t="shared" si="8"/>
        <v>0</v>
      </c>
      <c r="Y16" s="66">
        <f t="shared" si="9"/>
        <v>0</v>
      </c>
      <c r="Z16" s="66">
        <f t="shared" si="10"/>
        <v>0</v>
      </c>
      <c r="AA16" s="66">
        <f t="shared" si="11"/>
        <v>0</v>
      </c>
      <c r="AB16" s="65">
        <f t="shared" si="12"/>
        <v>66.666666666666671</v>
      </c>
      <c r="AC16" s="50">
        <f t="shared" si="13"/>
        <v>100</v>
      </c>
      <c r="AE16" s="48">
        <f t="shared" si="14"/>
        <v>-3</v>
      </c>
      <c r="AF16" s="67">
        <f t="shared" si="19"/>
        <v>33.333333333333336</v>
      </c>
      <c r="AG16" s="66">
        <f t="shared" si="20"/>
        <v>0</v>
      </c>
      <c r="AH16" s="65">
        <f t="shared" si="21"/>
        <v>0</v>
      </c>
      <c r="AI16" s="67">
        <f t="shared" si="21"/>
        <v>0</v>
      </c>
      <c r="AJ16" s="66">
        <f t="shared" si="21"/>
        <v>0</v>
      </c>
      <c r="AK16" s="66">
        <v>0</v>
      </c>
      <c r="AL16" s="66">
        <f t="shared" si="22"/>
        <v>0</v>
      </c>
      <c r="AM16" s="65">
        <f t="shared" si="22"/>
        <v>66.666666666666671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3.45</v>
      </c>
      <c r="D17" s="55">
        <f t="shared" si="17"/>
        <v>4.3571608992169741</v>
      </c>
      <c r="E17" s="54">
        <f>SUM(D6:D17)</f>
        <v>5.6201060873958069</v>
      </c>
      <c r="G17" s="48">
        <f t="shared" si="2"/>
        <v>-2.5</v>
      </c>
      <c r="H17" s="61">
        <v>0.22809917355371903</v>
      </c>
      <c r="I17" s="60">
        <v>0</v>
      </c>
      <c r="J17" s="59">
        <v>0</v>
      </c>
      <c r="K17" s="60">
        <v>0</v>
      </c>
      <c r="L17" s="60">
        <v>1.0834710743801654</v>
      </c>
      <c r="M17" s="60">
        <v>0</v>
      </c>
      <c r="N17" s="60">
        <v>0</v>
      </c>
      <c r="O17" s="59">
        <v>2.138429752066116</v>
      </c>
      <c r="P17" s="50">
        <f t="shared" si="3"/>
        <v>3.45</v>
      </c>
      <c r="R17" s="132">
        <f t="shared" si="18"/>
        <v>0</v>
      </c>
      <c r="T17" s="48">
        <f t="shared" si="4"/>
        <v>-2.5</v>
      </c>
      <c r="U17" s="67">
        <f t="shared" si="5"/>
        <v>6.6115702479338854</v>
      </c>
      <c r="V17" s="66">
        <f t="shared" si="6"/>
        <v>0</v>
      </c>
      <c r="W17" s="65">
        <f t="shared" si="7"/>
        <v>0</v>
      </c>
      <c r="X17" s="66">
        <f t="shared" si="8"/>
        <v>0</v>
      </c>
      <c r="Y17" s="66">
        <f t="shared" si="9"/>
        <v>31.404958677685951</v>
      </c>
      <c r="Z17" s="66">
        <f t="shared" si="10"/>
        <v>0</v>
      </c>
      <c r="AA17" s="66">
        <f t="shared" si="11"/>
        <v>0</v>
      </c>
      <c r="AB17" s="65">
        <f t="shared" si="12"/>
        <v>61.983471074380169</v>
      </c>
      <c r="AC17" s="50">
        <f t="shared" si="13"/>
        <v>100</v>
      </c>
      <c r="AE17" s="48">
        <f t="shared" si="14"/>
        <v>-2.5</v>
      </c>
      <c r="AF17" s="67">
        <f t="shared" si="19"/>
        <v>6.6115702479338863</v>
      </c>
      <c r="AG17" s="66">
        <f t="shared" si="20"/>
        <v>0</v>
      </c>
      <c r="AH17" s="65">
        <f t="shared" si="21"/>
        <v>0</v>
      </c>
      <c r="AI17" s="67">
        <f t="shared" si="21"/>
        <v>0</v>
      </c>
      <c r="AJ17" s="66">
        <f t="shared" si="21"/>
        <v>31.404958677685951</v>
      </c>
      <c r="AK17" s="66">
        <v>0</v>
      </c>
      <c r="AL17" s="66">
        <f t="shared" si="22"/>
        <v>0</v>
      </c>
      <c r="AM17" s="65">
        <f t="shared" si="22"/>
        <v>61.983471074380169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4.9000000000000004</v>
      </c>
      <c r="D18" s="55">
        <f t="shared" si="17"/>
        <v>6.1884314220762819</v>
      </c>
      <c r="E18" s="54">
        <f>SUM(D6:D18)</f>
        <v>11.808537509472089</v>
      </c>
      <c r="G18" s="48">
        <f t="shared" si="2"/>
        <v>-2</v>
      </c>
      <c r="H18" s="61">
        <v>8.9271255060728749E-2</v>
      </c>
      <c r="I18" s="60">
        <v>0.5852226720647774</v>
      </c>
      <c r="J18" s="59">
        <v>0</v>
      </c>
      <c r="K18" s="60">
        <v>0.75384615384615394</v>
      </c>
      <c r="L18" s="60">
        <v>0.38684210526315799</v>
      </c>
      <c r="M18" s="60">
        <v>0</v>
      </c>
      <c r="N18" s="60">
        <v>0</v>
      </c>
      <c r="O18" s="59">
        <v>3.0848178137651825</v>
      </c>
      <c r="P18" s="50">
        <f t="shared" si="3"/>
        <v>4.9000000000000004</v>
      </c>
      <c r="R18" s="132">
        <f t="shared" si="18"/>
        <v>0</v>
      </c>
      <c r="T18" s="48">
        <f t="shared" si="4"/>
        <v>-2</v>
      </c>
      <c r="U18" s="67">
        <f t="shared" si="5"/>
        <v>1.8218623481781375</v>
      </c>
      <c r="V18" s="66">
        <f t="shared" si="6"/>
        <v>11.943319838056681</v>
      </c>
      <c r="W18" s="65">
        <f t="shared" si="7"/>
        <v>0</v>
      </c>
      <c r="X18" s="66">
        <f t="shared" si="8"/>
        <v>15.384615384615387</v>
      </c>
      <c r="Y18" s="66">
        <f t="shared" si="9"/>
        <v>7.8947368421052655</v>
      </c>
      <c r="Z18" s="66">
        <f t="shared" si="10"/>
        <v>0</v>
      </c>
      <c r="AA18" s="66">
        <f t="shared" si="11"/>
        <v>0</v>
      </c>
      <c r="AB18" s="65">
        <f t="shared" si="12"/>
        <v>62.955465587044536</v>
      </c>
      <c r="AC18" s="50">
        <f t="shared" si="13"/>
        <v>100</v>
      </c>
      <c r="AE18" s="48">
        <f t="shared" si="14"/>
        <v>-2</v>
      </c>
      <c r="AF18" s="67">
        <f t="shared" si="19"/>
        <v>1.8218623481781375</v>
      </c>
      <c r="AG18" s="66">
        <f t="shared" si="20"/>
        <v>11.943319838056683</v>
      </c>
      <c r="AH18" s="65">
        <f t="shared" si="21"/>
        <v>0</v>
      </c>
      <c r="AI18" s="67">
        <f t="shared" si="21"/>
        <v>15.384615384615385</v>
      </c>
      <c r="AJ18" s="66">
        <f t="shared" si="21"/>
        <v>7.8947368421052655</v>
      </c>
      <c r="AK18" s="66">
        <v>0</v>
      </c>
      <c r="AL18" s="66">
        <f t="shared" si="22"/>
        <v>0</v>
      </c>
      <c r="AM18" s="65">
        <f t="shared" si="22"/>
        <v>62.955465587044536</v>
      </c>
      <c r="AN18" s="64">
        <f t="shared" si="16"/>
        <v>100</v>
      </c>
    </row>
    <row r="19" spans="1:40" x14ac:dyDescent="0.35">
      <c r="A19" s="58" t="s">
        <v>58</v>
      </c>
      <c r="B19" s="57">
        <v>-1.5</v>
      </c>
      <c r="C19" s="62">
        <v>8.2195197044334982</v>
      </c>
      <c r="D19" s="55">
        <f t="shared" si="17"/>
        <v>10.38080285985539</v>
      </c>
      <c r="E19" s="54">
        <f>SUM(D6:D19)</f>
        <v>22.189340369327478</v>
      </c>
      <c r="G19" s="48">
        <f t="shared" si="2"/>
        <v>-1.5</v>
      </c>
      <c r="H19" s="61">
        <v>2.0320197044334978E-2</v>
      </c>
      <c r="I19" s="60">
        <v>0.54864532019704437</v>
      </c>
      <c r="J19" s="59">
        <v>0</v>
      </c>
      <c r="K19" s="60">
        <v>1.2395320197044335</v>
      </c>
      <c r="L19" s="60">
        <v>0.50800492610837444</v>
      </c>
      <c r="M19" s="60">
        <v>3.0480295566502464E-2</v>
      </c>
      <c r="N19" s="60">
        <v>0</v>
      </c>
      <c r="O19" s="59">
        <v>5.9030172413793105</v>
      </c>
      <c r="P19" s="50">
        <f t="shared" si="3"/>
        <v>8.25</v>
      </c>
      <c r="R19" s="132">
        <f t="shared" si="18"/>
        <v>3.8494942619982903E-2</v>
      </c>
      <c r="T19" s="48">
        <f t="shared" si="4"/>
        <v>-1.5</v>
      </c>
      <c r="U19" s="67">
        <f t="shared" si="5"/>
        <v>0.24630541871921185</v>
      </c>
      <c r="V19" s="66">
        <f t="shared" si="6"/>
        <v>6.6502463054187189</v>
      </c>
      <c r="W19" s="65">
        <f t="shared" si="7"/>
        <v>0</v>
      </c>
      <c r="X19" s="66">
        <f t="shared" si="8"/>
        <v>15.02463054187192</v>
      </c>
      <c r="Y19" s="66">
        <f t="shared" si="9"/>
        <v>6.1576354679802963</v>
      </c>
      <c r="Z19" s="66">
        <f t="shared" si="10"/>
        <v>0.36945812807881773</v>
      </c>
      <c r="AA19" s="66">
        <f t="shared" si="11"/>
        <v>0</v>
      </c>
      <c r="AB19" s="65">
        <f t="shared" si="12"/>
        <v>71.551724137931032</v>
      </c>
      <c r="AC19" s="50">
        <f t="shared" si="13"/>
        <v>100</v>
      </c>
      <c r="AE19" s="48">
        <f t="shared" si="14"/>
        <v>-1.5</v>
      </c>
      <c r="AF19" s="67">
        <f t="shared" si="19"/>
        <v>0.24721878862793575</v>
      </c>
      <c r="AG19" s="66">
        <f t="shared" si="20"/>
        <v>6.6749072929542637</v>
      </c>
      <c r="AH19" s="65">
        <f t="shared" si="21"/>
        <v>0</v>
      </c>
      <c r="AI19" s="67">
        <f t="shared" si="21"/>
        <v>15.080346106304079</v>
      </c>
      <c r="AJ19" s="66">
        <f t="shared" si="21"/>
        <v>6.1804697156983943</v>
      </c>
      <c r="AK19" s="66">
        <v>0</v>
      </c>
      <c r="AL19" s="66">
        <f t="shared" si="22"/>
        <v>0</v>
      </c>
      <c r="AM19" s="65">
        <f t="shared" si="22"/>
        <v>71.817058096415323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2">
        <v>10.256388616290481</v>
      </c>
      <c r="D20" s="55">
        <f t="shared" si="17"/>
        <v>12.953256651036222</v>
      </c>
      <c r="E20" s="54">
        <f>SUM(D6:D20)</f>
        <v>35.142597020363702</v>
      </c>
      <c r="G20" s="48">
        <f t="shared" si="2"/>
        <v>-1</v>
      </c>
      <c r="H20" s="61">
        <v>6.1354268891069666E-2</v>
      </c>
      <c r="I20" s="60">
        <v>4.6936015701668294</v>
      </c>
      <c r="J20" s="59">
        <v>0</v>
      </c>
      <c r="K20" s="60">
        <v>1.298665358194308</v>
      </c>
      <c r="L20" s="60">
        <v>0.32722276741903822</v>
      </c>
      <c r="M20" s="60">
        <v>0.16361138370951911</v>
      </c>
      <c r="N20" s="60">
        <v>0</v>
      </c>
      <c r="O20" s="59">
        <v>3.8755446516192338</v>
      </c>
      <c r="P20" s="50">
        <f t="shared" si="3"/>
        <v>10.419999999999998</v>
      </c>
      <c r="R20" s="132">
        <f t="shared" si="18"/>
        <v>0.20663220978721786</v>
      </c>
      <c r="T20" s="48">
        <f t="shared" si="4"/>
        <v>-1</v>
      </c>
      <c r="U20" s="67">
        <f t="shared" si="5"/>
        <v>0.58881256133464177</v>
      </c>
      <c r="V20" s="66">
        <f t="shared" si="6"/>
        <v>45.044160942100099</v>
      </c>
      <c r="W20" s="65">
        <f t="shared" si="7"/>
        <v>0</v>
      </c>
      <c r="X20" s="66">
        <f t="shared" si="8"/>
        <v>12.463199214916585</v>
      </c>
      <c r="Y20" s="66">
        <f t="shared" si="9"/>
        <v>3.1403336604514229</v>
      </c>
      <c r="Z20" s="66">
        <f t="shared" si="10"/>
        <v>1.5701668302257115</v>
      </c>
      <c r="AA20" s="66">
        <f t="shared" si="11"/>
        <v>0</v>
      </c>
      <c r="AB20" s="65">
        <f t="shared" si="12"/>
        <v>37.19332679097154</v>
      </c>
      <c r="AC20" s="50">
        <f t="shared" si="13"/>
        <v>100</v>
      </c>
      <c r="AE20" s="48">
        <f t="shared" si="14"/>
        <v>-1</v>
      </c>
      <c r="AF20" s="67">
        <f t="shared" si="19"/>
        <v>0.59820538384845456</v>
      </c>
      <c r="AG20" s="66">
        <f t="shared" si="20"/>
        <v>45.762711864406775</v>
      </c>
      <c r="AH20" s="65">
        <f t="shared" si="21"/>
        <v>0</v>
      </c>
      <c r="AI20" s="67">
        <f t="shared" si="21"/>
        <v>12.662013958125621</v>
      </c>
      <c r="AJ20" s="66">
        <f t="shared" si="21"/>
        <v>3.1904287138584246</v>
      </c>
      <c r="AK20" s="66">
        <v>0</v>
      </c>
      <c r="AL20" s="66">
        <f t="shared" si="22"/>
        <v>0</v>
      </c>
      <c r="AM20" s="65">
        <f t="shared" si="22"/>
        <v>37.786640079760716</v>
      </c>
      <c r="AN20" s="64">
        <f t="shared" si="16"/>
        <v>99.999999999999986</v>
      </c>
    </row>
    <row r="21" spans="1:40" x14ac:dyDescent="0.35">
      <c r="A21" s="58" t="s">
        <v>56</v>
      </c>
      <c r="B21" s="57">
        <v>-0.5</v>
      </c>
      <c r="C21" s="62">
        <v>7.2517379679144378</v>
      </c>
      <c r="D21" s="55">
        <f t="shared" si="17"/>
        <v>9.1585475725112868</v>
      </c>
      <c r="E21" s="54">
        <f>SUM(D6:D21)</f>
        <v>44.301144592874991</v>
      </c>
      <c r="G21" s="70">
        <f t="shared" si="2"/>
        <v>-0.5</v>
      </c>
      <c r="H21" s="53">
        <v>1.9652406417112297E-2</v>
      </c>
      <c r="I21" s="52">
        <v>7.8609625668449187E-2</v>
      </c>
      <c r="J21" s="51">
        <v>0</v>
      </c>
      <c r="K21" s="60">
        <v>4.36283422459893</v>
      </c>
      <c r="L21" s="52">
        <v>0.15721925133689837</v>
      </c>
      <c r="M21" s="52">
        <v>9.8262032085561488E-2</v>
      </c>
      <c r="N21" s="52">
        <v>0</v>
      </c>
      <c r="O21" s="51">
        <v>2.633422459893048</v>
      </c>
      <c r="P21" s="69">
        <f t="shared" si="3"/>
        <v>7.35</v>
      </c>
      <c r="Q21" s="68"/>
      <c r="R21" s="132">
        <f t="shared" si="18"/>
        <v>0.12409956060313396</v>
      </c>
      <c r="S21" s="68"/>
      <c r="T21" s="48">
        <f t="shared" si="4"/>
        <v>-0.5</v>
      </c>
      <c r="U21" s="67">
        <f t="shared" si="5"/>
        <v>0.26737967914438499</v>
      </c>
      <c r="V21" s="66">
        <f t="shared" si="6"/>
        <v>1.0695187165775399</v>
      </c>
      <c r="W21" s="65">
        <f t="shared" si="7"/>
        <v>0</v>
      </c>
      <c r="X21" s="66">
        <f t="shared" si="8"/>
        <v>59.358288770053477</v>
      </c>
      <c r="Y21" s="66">
        <f t="shared" si="9"/>
        <v>2.1390374331550799</v>
      </c>
      <c r="Z21" s="66">
        <f t="shared" si="10"/>
        <v>1.3368983957219249</v>
      </c>
      <c r="AA21" s="66">
        <f t="shared" si="11"/>
        <v>0</v>
      </c>
      <c r="AB21" s="65">
        <f t="shared" si="12"/>
        <v>35.828877005347593</v>
      </c>
      <c r="AC21" s="50">
        <f t="shared" si="13"/>
        <v>100</v>
      </c>
      <c r="AE21" s="48">
        <f t="shared" si="14"/>
        <v>-0.5</v>
      </c>
      <c r="AF21" s="67">
        <f t="shared" si="19"/>
        <v>0.27100271002710025</v>
      </c>
      <c r="AG21" s="66">
        <f t="shared" si="20"/>
        <v>1.084010840108401</v>
      </c>
      <c r="AH21" s="65">
        <f t="shared" si="21"/>
        <v>0</v>
      </c>
      <c r="AI21" s="67">
        <f t="shared" si="21"/>
        <v>60.162601626016269</v>
      </c>
      <c r="AJ21" s="66">
        <f t="shared" si="21"/>
        <v>2.168021680216802</v>
      </c>
      <c r="AK21" s="66">
        <v>0</v>
      </c>
      <c r="AL21" s="66">
        <f t="shared" si="22"/>
        <v>0</v>
      </c>
      <c r="AM21" s="65">
        <f t="shared" si="22"/>
        <v>36.314363143631439</v>
      </c>
      <c r="AN21" s="64">
        <f t="shared" si="16"/>
        <v>100.00000000000001</v>
      </c>
    </row>
    <row r="22" spans="1:40" x14ac:dyDescent="0.35">
      <c r="A22" s="58" t="s">
        <v>55</v>
      </c>
      <c r="B22" s="57">
        <v>0</v>
      </c>
      <c r="C22" s="62">
        <v>6.71</v>
      </c>
      <c r="D22" s="55">
        <f t="shared" si="17"/>
        <v>8.4743622126799689</v>
      </c>
      <c r="E22" s="54">
        <f>SUM(D6:D22)</f>
        <v>52.775506805554961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1"/>
        <v>#DIV/0!</v>
      </c>
      <c r="AI22" s="47" t="e">
        <f t="shared" si="21"/>
        <v>#DIV/0!</v>
      </c>
      <c r="AJ22" s="46" t="e">
        <f t="shared" si="21"/>
        <v>#DIV/0!</v>
      </c>
      <c r="AK22" s="46" t="e">
        <f t="shared" ref="AK22:AK33" si="23">Z22*100/(SUM($U22:$Y22)+SUM($AA22:$AB22))</f>
        <v>#DIV/0!</v>
      </c>
      <c r="AL22" s="46" t="e">
        <f t="shared" si="22"/>
        <v>#DIV/0!</v>
      </c>
      <c r="AM22" s="45" t="e">
        <f t="shared" si="22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5.49</v>
      </c>
      <c r="D23" s="55">
        <f t="shared" si="17"/>
        <v>6.9335690831017924</v>
      </c>
      <c r="E23" s="54">
        <f>SUM(D6:D23)</f>
        <v>59.709075888656756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1"/>
        <v>#DIV/0!</v>
      </c>
      <c r="AI23" s="47" t="e">
        <f t="shared" si="21"/>
        <v>#DIV/0!</v>
      </c>
      <c r="AJ23" s="46" t="e">
        <f t="shared" si="21"/>
        <v>#DIV/0!</v>
      </c>
      <c r="AK23" s="46" t="e">
        <f t="shared" si="23"/>
        <v>#DIV/0!</v>
      </c>
      <c r="AL23" s="46" t="e">
        <f t="shared" si="22"/>
        <v>#DIV/0!</v>
      </c>
      <c r="AM23" s="45" t="e">
        <f t="shared" si="22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4.55</v>
      </c>
      <c r="D24" s="55">
        <f t="shared" si="17"/>
        <v>5.7464006062136894</v>
      </c>
      <c r="E24" s="54">
        <f>SUM(D6:D24)</f>
        <v>65.455476494870439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1"/>
        <v>#DIV/0!</v>
      </c>
      <c r="AI24" s="47" t="e">
        <f t="shared" si="21"/>
        <v>#DIV/0!</v>
      </c>
      <c r="AJ24" s="46" t="e">
        <f t="shared" si="21"/>
        <v>#DIV/0!</v>
      </c>
      <c r="AK24" s="46" t="e">
        <f t="shared" si="23"/>
        <v>#DIV/0!</v>
      </c>
      <c r="AL24" s="46" t="e">
        <f t="shared" si="22"/>
        <v>#DIV/0!</v>
      </c>
      <c r="AM24" s="45" t="e">
        <f t="shared" si="22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3.87</v>
      </c>
      <c r="D25" s="55">
        <f t="shared" si="17"/>
        <v>4.887597878252083</v>
      </c>
      <c r="E25" s="54">
        <f>SUM(D6:D25)</f>
        <v>70.343074373122519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1"/>
        <v>#DIV/0!</v>
      </c>
      <c r="AI25" s="47" t="e">
        <f t="shared" si="21"/>
        <v>#DIV/0!</v>
      </c>
      <c r="AJ25" s="46" t="e">
        <f t="shared" si="21"/>
        <v>#DIV/0!</v>
      </c>
      <c r="AK25" s="46" t="e">
        <f t="shared" si="23"/>
        <v>#DIV/0!</v>
      </c>
      <c r="AL25" s="46" t="e">
        <f t="shared" si="22"/>
        <v>#DIV/0!</v>
      </c>
      <c r="AM25" s="45" t="e">
        <f t="shared" si="22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3.07</v>
      </c>
      <c r="D26" s="55">
        <f t="shared" si="17"/>
        <v>3.8772417277090168</v>
      </c>
      <c r="E26" s="54">
        <f>SUM(D6:D26)</f>
        <v>74.220316100831539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1"/>
        <v>#DIV/0!</v>
      </c>
      <c r="AI26" s="47" t="e">
        <f t="shared" si="21"/>
        <v>#DIV/0!</v>
      </c>
      <c r="AJ26" s="46" t="e">
        <f t="shared" si="21"/>
        <v>#DIV/0!</v>
      </c>
      <c r="AK26" s="46" t="e">
        <f t="shared" si="23"/>
        <v>#DIV/0!</v>
      </c>
      <c r="AL26" s="46" t="e">
        <f t="shared" si="22"/>
        <v>#DIV/0!</v>
      </c>
      <c r="AM26" s="45" t="e">
        <f t="shared" si="22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2">
        <v>2.67</v>
      </c>
      <c r="D27" s="55">
        <f t="shared" si="17"/>
        <v>3.3720636524374838</v>
      </c>
      <c r="E27" s="54">
        <f>SUM(D7:D27)</f>
        <v>77.592379753269029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1"/>
        <v>#DIV/0!</v>
      </c>
      <c r="AI27" s="47" t="e">
        <f t="shared" si="21"/>
        <v>#DIV/0!</v>
      </c>
      <c r="AJ27" s="46" t="e">
        <f t="shared" si="21"/>
        <v>#DIV/0!</v>
      </c>
      <c r="AK27" s="46" t="e">
        <f t="shared" si="23"/>
        <v>#DIV/0!</v>
      </c>
      <c r="AL27" s="46" t="e">
        <f t="shared" si="22"/>
        <v>#DIV/0!</v>
      </c>
      <c r="AM27" s="45" t="e">
        <f t="shared" si="22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2.99</v>
      </c>
      <c r="D28" s="55">
        <f t="shared" si="17"/>
        <v>3.7762061126547106</v>
      </c>
      <c r="E28" s="54">
        <f>SUM(D7:D28)</f>
        <v>81.368585865923734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1"/>
        <v>#DIV/0!</v>
      </c>
      <c r="AI28" s="47" t="e">
        <f t="shared" si="21"/>
        <v>#DIV/0!</v>
      </c>
      <c r="AJ28" s="46" t="e">
        <f t="shared" si="21"/>
        <v>#DIV/0!</v>
      </c>
      <c r="AK28" s="46" t="e">
        <f t="shared" si="23"/>
        <v>#DIV/0!</v>
      </c>
      <c r="AL28" s="46" t="e">
        <f t="shared" si="22"/>
        <v>#DIV/0!</v>
      </c>
      <c r="AM28" s="45" t="e">
        <f t="shared" si="22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2.54</v>
      </c>
      <c r="D29" s="55">
        <f t="shared" si="17"/>
        <v>3.2078807779742355</v>
      </c>
      <c r="E29" s="54">
        <f>SUM(D7:D29)</f>
        <v>84.576466643897973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1"/>
        <v>#DIV/0!</v>
      </c>
      <c r="AI29" s="47" t="e">
        <f t="shared" si="21"/>
        <v>#DIV/0!</v>
      </c>
      <c r="AJ29" s="46" t="e">
        <f t="shared" si="21"/>
        <v>#DIV/0!</v>
      </c>
      <c r="AK29" s="46" t="e">
        <f t="shared" si="23"/>
        <v>#DIV/0!</v>
      </c>
      <c r="AL29" s="46" t="e">
        <f t="shared" si="22"/>
        <v>#DIV/0!</v>
      </c>
      <c r="AM29" s="45" t="e">
        <f t="shared" si="22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2.98</v>
      </c>
      <c r="D30" s="55">
        <f t="shared" si="17"/>
        <v>3.7635766607729222</v>
      </c>
      <c r="E30" s="54">
        <f>SUM(D7:D30)</f>
        <v>88.3400433046709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1"/>
        <v>#DIV/0!</v>
      </c>
      <c r="AI30" s="47" t="e">
        <f t="shared" si="21"/>
        <v>#DIV/0!</v>
      </c>
      <c r="AJ30" s="46" t="e">
        <f t="shared" si="21"/>
        <v>#DIV/0!</v>
      </c>
      <c r="AK30" s="46" t="e">
        <f t="shared" si="23"/>
        <v>#DIV/0!</v>
      </c>
      <c r="AL30" s="46" t="e">
        <f t="shared" si="22"/>
        <v>#DIV/0!</v>
      </c>
      <c r="AM30" s="45" t="e">
        <f t="shared" si="22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2.0099999999999998</v>
      </c>
      <c r="D31" s="55">
        <f t="shared" si="17"/>
        <v>2.5385198282394539</v>
      </c>
      <c r="E31" s="54">
        <f>SUM(D7:D31)</f>
        <v>90.878563132910358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1"/>
        <v>#DIV/0!</v>
      </c>
      <c r="AI31" s="47" t="e">
        <f t="shared" si="21"/>
        <v>#DIV/0!</v>
      </c>
      <c r="AJ31" s="46" t="e">
        <f t="shared" si="21"/>
        <v>#DIV/0!</v>
      </c>
      <c r="AK31" s="46" t="e">
        <f t="shared" si="23"/>
        <v>#DIV/0!</v>
      </c>
      <c r="AL31" s="46" t="e">
        <f t="shared" si="22"/>
        <v>#DIV/0!</v>
      </c>
      <c r="AM31" s="45" t="e">
        <f t="shared" si="22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3.88</v>
      </c>
      <c r="D32" s="55">
        <f t="shared" si="17"/>
        <v>4.9002273301338715</v>
      </c>
      <c r="E32" s="54">
        <f>SUM(D7:D32)</f>
        <v>95.778790463044231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1"/>
        <v>#DIV/0!</v>
      </c>
      <c r="AI32" s="47" t="e">
        <f t="shared" si="21"/>
        <v>#DIV/0!</v>
      </c>
      <c r="AJ32" s="46" t="e">
        <f t="shared" si="21"/>
        <v>#DIV/0!</v>
      </c>
      <c r="AK32" s="46" t="e">
        <f t="shared" si="23"/>
        <v>#DIV/0!</v>
      </c>
      <c r="AL32" s="46" t="e">
        <f t="shared" si="22"/>
        <v>#DIV/0!</v>
      </c>
      <c r="AM32" s="45" t="e">
        <f t="shared" si="22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3.05</v>
      </c>
      <c r="D33" s="55">
        <f t="shared" si="17"/>
        <v>3.8519828239454399</v>
      </c>
      <c r="E33" s="39">
        <f>SUM(D7:D33)</f>
        <v>99.630773286989665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1"/>
        <v>#DIV/0!</v>
      </c>
      <c r="AI33" s="32" t="e">
        <f t="shared" si="21"/>
        <v>#DIV/0!</v>
      </c>
      <c r="AJ33" s="31" t="e">
        <f t="shared" si="21"/>
        <v>#DIV/0!</v>
      </c>
      <c r="AK33" s="31" t="e">
        <f t="shared" si="23"/>
        <v>#DIV/0!</v>
      </c>
      <c r="AL33" s="31" t="e">
        <f t="shared" si="22"/>
        <v>#DIV/0!</v>
      </c>
      <c r="AM33" s="30" t="e">
        <f t="shared" si="22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0.75203063430029804</v>
      </c>
      <c r="I34">
        <f t="shared" ref="I34:O34" si="24">SUM(I7:I33)</f>
        <v>5.9060791880970998</v>
      </c>
      <c r="J34">
        <f t="shared" si="24"/>
        <v>0</v>
      </c>
      <c r="K34">
        <f t="shared" si="24"/>
        <v>7.6548777563438257</v>
      </c>
      <c r="L34">
        <f t="shared" si="24"/>
        <v>2.4627601245076347</v>
      </c>
      <c r="M34">
        <f t="shared" si="24"/>
        <v>0.29235371136158306</v>
      </c>
      <c r="N34">
        <f t="shared" si="24"/>
        <v>0</v>
      </c>
      <c r="O34">
        <f t="shared" si="24"/>
        <v>18.301898585389555</v>
      </c>
      <c r="T34" s="28"/>
    </row>
    <row r="36" spans="1:40" x14ac:dyDescent="0.35">
      <c r="G36" s="132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-2.5711594202898551</v>
      </c>
      <c r="D69" s="2"/>
    </row>
    <row r="70" spans="1:5" x14ac:dyDescent="0.35">
      <c r="A70" s="24" t="s">
        <v>41</v>
      </c>
      <c r="B70" s="23">
        <v>16</v>
      </c>
      <c r="C70" s="18">
        <f t="shared" si="25"/>
        <v>-1.7981147245008802</v>
      </c>
      <c r="D70" s="2"/>
    </row>
    <row r="71" spans="1:5" x14ac:dyDescent="0.35">
      <c r="A71" s="24" t="s">
        <v>41</v>
      </c>
      <c r="B71" s="23">
        <v>25</v>
      </c>
      <c r="C71" s="18">
        <f t="shared" si="25"/>
        <v>-1.3915076066817653</v>
      </c>
      <c r="D71" s="2"/>
    </row>
    <row r="72" spans="1:5" x14ac:dyDescent="0.35">
      <c r="A72" s="24" t="s">
        <v>41</v>
      </c>
      <c r="B72" s="23">
        <v>50</v>
      </c>
      <c r="C72" s="18">
        <f t="shared" si="25"/>
        <v>-0.16375903790152152</v>
      </c>
      <c r="D72" s="2"/>
    </row>
    <row r="73" spans="1:5" x14ac:dyDescent="0.35">
      <c r="A73" s="24" t="s">
        <v>41</v>
      </c>
      <c r="B73" s="23">
        <v>75</v>
      </c>
      <c r="C73" s="18">
        <f t="shared" si="25"/>
        <v>2.1156093092437427</v>
      </c>
      <c r="D73" s="2"/>
    </row>
    <row r="74" spans="1:5" x14ac:dyDescent="0.35">
      <c r="A74" s="24" t="s">
        <v>41</v>
      </c>
      <c r="B74" s="23">
        <v>84</v>
      </c>
      <c r="C74" s="18">
        <f t="shared" si="25"/>
        <v>3.4101483683782647</v>
      </c>
      <c r="D74" s="2"/>
    </row>
    <row r="75" spans="1:5" x14ac:dyDescent="0.35">
      <c r="A75" s="24" t="s">
        <v>41</v>
      </c>
      <c r="B75" s="23">
        <v>95</v>
      </c>
      <c r="C75" s="18">
        <f t="shared" si="25"/>
        <v>4.9205352720826774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35.142597020363702</v>
      </c>
    </row>
    <row r="78" spans="1:5" x14ac:dyDescent="0.35">
      <c r="A78" s="20" t="s">
        <v>39</v>
      </c>
      <c r="B78">
        <f>SUM(C11:C20)/SUM(C7:C33)</f>
        <v>0.35272833744985915</v>
      </c>
      <c r="D78" s="19" t="s">
        <v>6</v>
      </c>
      <c r="E78" s="18">
        <f>SUM($D$21:$D$30)</f>
        <v>53.197446284307183</v>
      </c>
    </row>
    <row r="79" spans="1:5" x14ac:dyDescent="0.35">
      <c r="A79" s="20" t="s">
        <v>38</v>
      </c>
      <c r="B79">
        <f>SUM(C21:C33)/SUM(C7:C33)</f>
        <v>0.64727166255014079</v>
      </c>
      <c r="D79" s="19" t="s">
        <v>5</v>
      </c>
      <c r="E79" s="18">
        <f>SUM($D$31:$D$33)</f>
        <v>11.290729982318766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18.824172525862025</v>
      </c>
      <c r="D81" s="16" t="s">
        <v>4</v>
      </c>
      <c r="E81">
        <f>100*SUM(H7:J33)/SUM(P7:P33)</f>
        <v>18.824172525862025</v>
      </c>
      <c r="G81" s="17" t="s">
        <v>2</v>
      </c>
      <c r="H81">
        <f>100*SUM(H7:H33)/(SUM(P7:P33)-SUM(M7:N33))</f>
        <v>2.1439027810251892</v>
      </c>
    </row>
    <row r="82" spans="1:8" x14ac:dyDescent="0.35">
      <c r="A82" s="16" t="s">
        <v>0</v>
      </c>
      <c r="B82">
        <f>100*SUM(K7:L33)/SUM(P7:P33)</f>
        <v>28.605139612246134</v>
      </c>
      <c r="D82" s="16" t="s">
        <v>0</v>
      </c>
      <c r="E82">
        <f>100*SUM(K7:L33)/SUM(P7:P33)</f>
        <v>28.605139612246134</v>
      </c>
      <c r="G82" s="17" t="s">
        <v>1</v>
      </c>
      <c r="H82">
        <f>100*SUM(I7:J33)/(SUM(P7:P33)-SUM(M7:N33))</f>
        <v>16.837159310800363</v>
      </c>
    </row>
    <row r="83" spans="1:8" x14ac:dyDescent="0.35">
      <c r="A83" s="16" t="s">
        <v>3</v>
      </c>
      <c r="B83">
        <f>100*SUM(O7:O33)/SUM(P7:P33)</f>
        <v>51.744129446959448</v>
      </c>
      <c r="D83" s="16" t="s">
        <v>37</v>
      </c>
      <c r="E83">
        <f>100*SUM(M7:N33)/SUM(P7:P33)</f>
        <v>0.8265584149323808</v>
      </c>
      <c r="G83" s="17" t="s">
        <v>0</v>
      </c>
      <c r="H83">
        <f>100*SUM(K7:L33)/(SUM(P7:P33)-SUM(M7:N33))</f>
        <v>28.843548388617346</v>
      </c>
    </row>
    <row r="85" spans="1:8" x14ac:dyDescent="0.35">
      <c r="A85" s="16" t="s">
        <v>36</v>
      </c>
      <c r="B85" s="2"/>
      <c r="C85" s="2"/>
      <c r="D85" s="13">
        <f>(C70+C74+C72)/3</f>
        <v>0.48275820199195435</v>
      </c>
    </row>
    <row r="86" spans="1:8" x14ac:dyDescent="0.35">
      <c r="A86" s="14" t="s">
        <v>35</v>
      </c>
      <c r="B86" s="14"/>
      <c r="C86" s="14"/>
      <c r="D86" s="7">
        <f>C72</f>
        <v>-0.16375903790152152</v>
      </c>
    </row>
    <row r="87" spans="1:8" x14ac:dyDescent="0.35">
      <c r="A87" s="14" t="s">
        <v>34</v>
      </c>
      <c r="B87" s="14"/>
      <c r="C87" s="14"/>
      <c r="D87" s="7">
        <f>(C74-C70)/2</f>
        <v>2.6041315464395725</v>
      </c>
    </row>
    <row r="88" spans="1:8" x14ac:dyDescent="0.35">
      <c r="A88" s="15" t="s">
        <v>33</v>
      </c>
      <c r="B88" s="14"/>
      <c r="C88" s="14"/>
      <c r="D88" s="13">
        <f>(C74+C70-D86)/D87</f>
        <v>0.68191358620374232</v>
      </c>
    </row>
    <row r="89" spans="1:8" x14ac:dyDescent="0.35">
      <c r="A89" s="3" t="s">
        <v>32</v>
      </c>
      <c r="B89" s="12"/>
      <c r="C89" s="11"/>
      <c r="D89" s="7">
        <f>((C74-C70)/4)+((C75-C69)/6.6)</f>
        <v>2.4371710296398668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0.36485691204158743</v>
      </c>
    </row>
    <row r="91" spans="1:8" x14ac:dyDescent="0.35">
      <c r="A91" s="3" t="s">
        <v>30</v>
      </c>
      <c r="B91" s="9"/>
      <c r="C91" s="8"/>
      <c r="D91" s="7">
        <f>(C74-C69)/(2.44*(C73-C71))</f>
        <v>0.6989660481411677</v>
      </c>
    </row>
    <row r="92" spans="1:8" x14ac:dyDescent="0.35">
      <c r="A92" s="6" t="s">
        <v>29</v>
      </c>
      <c r="B92" s="6"/>
      <c r="C92" s="5"/>
      <c r="D92" s="7">
        <f>(C70+C72+C74)/3</f>
        <v>0.48275820199195435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0.80601682193869228</v>
      </c>
    </row>
    <row r="95" spans="1:8" x14ac:dyDescent="0.35">
      <c r="A95" s="2" t="s">
        <v>9</v>
      </c>
      <c r="B95" s="2"/>
      <c r="C95" s="2"/>
      <c r="D95" s="1">
        <f>100-E23</f>
        <v>40.290924111343244</v>
      </c>
    </row>
    <row r="96" spans="1:8" x14ac:dyDescent="0.35">
      <c r="A96" s="2" t="s">
        <v>8</v>
      </c>
      <c r="B96" s="2"/>
      <c r="C96" s="2"/>
      <c r="D96" s="1">
        <f>100-E30</f>
        <v>11.6599566953291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99"/>
  <sheetViews>
    <sheetView zoomScale="70" zoomScaleNormal="7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MAY181215_10_no_aggr</v>
      </c>
      <c r="E2" s="144"/>
      <c r="G2" s="109" t="s">
        <v>90</v>
      </c>
      <c r="H2" s="108" t="str">
        <f ca="1">D2</f>
        <v>MAY181215_10_no_aggr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78.887646288638422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114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Coal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Coal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H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2">
        <v>1</v>
      </c>
      <c r="D16" s="55">
        <f t="shared" si="2"/>
        <v>1.2676256005168991</v>
      </c>
      <c r="E16" s="54">
        <f>SUM(D6:D16)</f>
        <v>1.2676256005168991</v>
      </c>
      <c r="G16" s="48">
        <f t="shared" si="3"/>
        <v>-3</v>
      </c>
      <c r="H16" s="61">
        <v>0.33333333333333337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0.66666666666666674</v>
      </c>
      <c r="P16" s="50">
        <f t="shared" si="4"/>
        <v>1</v>
      </c>
      <c r="R16" s="48">
        <f t="shared" si="5"/>
        <v>-3</v>
      </c>
      <c r="S16" s="67">
        <f t="shared" si="6"/>
        <v>33.333333333333336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0</v>
      </c>
      <c r="Z16" s="65">
        <f t="shared" si="6"/>
        <v>66.666666666666671</v>
      </c>
      <c r="AA16" s="50">
        <f t="shared" si="7"/>
        <v>100</v>
      </c>
      <c r="AC16" s="48">
        <f t="shared" si="8"/>
        <v>-3</v>
      </c>
      <c r="AD16" s="67">
        <f t="shared" si="11"/>
        <v>33.333333333333336</v>
      </c>
      <c r="AE16" s="66">
        <f t="shared" si="12"/>
        <v>0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0</v>
      </c>
      <c r="AK16" s="65">
        <f t="shared" si="13"/>
        <v>66.666666666666671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3.45</v>
      </c>
      <c r="D17" s="55">
        <f t="shared" si="2"/>
        <v>4.373308321783302</v>
      </c>
      <c r="E17" s="54">
        <f>SUM(D6:D17)</f>
        <v>5.6409339223002011</v>
      </c>
      <c r="G17" s="48">
        <f t="shared" si="3"/>
        <v>-2.5</v>
      </c>
      <c r="H17" s="61">
        <v>0.22809917355371903</v>
      </c>
      <c r="I17" s="60">
        <v>0</v>
      </c>
      <c r="J17" s="59">
        <v>0</v>
      </c>
      <c r="K17" s="60">
        <v>0</v>
      </c>
      <c r="L17" s="60">
        <v>1.0834710743801654</v>
      </c>
      <c r="M17" s="60">
        <v>0</v>
      </c>
      <c r="N17" s="60">
        <v>0</v>
      </c>
      <c r="O17" s="59">
        <v>2.138429752066116</v>
      </c>
      <c r="P17" s="50">
        <f t="shared" si="4"/>
        <v>3.45</v>
      </c>
      <c r="R17" s="48">
        <f t="shared" si="5"/>
        <v>-2.5</v>
      </c>
      <c r="S17" s="67">
        <f t="shared" si="6"/>
        <v>6.6115702479338854</v>
      </c>
      <c r="T17" s="66">
        <f t="shared" si="6"/>
        <v>0</v>
      </c>
      <c r="U17" s="65">
        <f t="shared" si="6"/>
        <v>0</v>
      </c>
      <c r="V17" s="66">
        <f t="shared" si="6"/>
        <v>0</v>
      </c>
      <c r="W17" s="66">
        <f t="shared" si="6"/>
        <v>31.404958677685951</v>
      </c>
      <c r="X17" s="66">
        <f t="shared" si="6"/>
        <v>0</v>
      </c>
      <c r="Y17" s="66">
        <f t="shared" si="6"/>
        <v>0</v>
      </c>
      <c r="Z17" s="65">
        <f t="shared" si="6"/>
        <v>61.983471074380169</v>
      </c>
      <c r="AA17" s="50">
        <f t="shared" si="7"/>
        <v>100</v>
      </c>
      <c r="AC17" s="48">
        <f t="shared" si="8"/>
        <v>-2.5</v>
      </c>
      <c r="AD17" s="67">
        <f t="shared" si="11"/>
        <v>6.6115702479338863</v>
      </c>
      <c r="AE17" s="66">
        <f t="shared" si="12"/>
        <v>0</v>
      </c>
      <c r="AF17" s="65">
        <f t="shared" si="12"/>
        <v>0</v>
      </c>
      <c r="AG17" s="67">
        <f t="shared" si="12"/>
        <v>0</v>
      </c>
      <c r="AH17" s="66">
        <f t="shared" si="12"/>
        <v>31.404958677685951</v>
      </c>
      <c r="AI17" s="66">
        <v>0</v>
      </c>
      <c r="AJ17" s="66">
        <f t="shared" si="13"/>
        <v>0</v>
      </c>
      <c r="AK17" s="65">
        <f t="shared" si="13"/>
        <v>61.983471074380169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4.9000000000000004</v>
      </c>
      <c r="D18" s="55">
        <f t="shared" si="2"/>
        <v>6.2113654425328058</v>
      </c>
      <c r="E18" s="54">
        <f>SUM(D6:D18)</f>
        <v>11.852299364833007</v>
      </c>
      <c r="G18" s="48">
        <f t="shared" si="3"/>
        <v>-2</v>
      </c>
      <c r="H18" s="61">
        <v>8.9271255060728749E-2</v>
      </c>
      <c r="I18" s="60">
        <v>0.5852226720647774</v>
      </c>
      <c r="J18" s="59">
        <v>0</v>
      </c>
      <c r="K18" s="60">
        <v>0.75384615384615394</v>
      </c>
      <c r="L18" s="60">
        <v>0.38684210526315799</v>
      </c>
      <c r="M18" s="60">
        <v>0</v>
      </c>
      <c r="N18" s="60">
        <v>0</v>
      </c>
      <c r="O18" s="59">
        <v>3.0848178137651825</v>
      </c>
      <c r="P18" s="50">
        <f t="shared" si="4"/>
        <v>4.9000000000000004</v>
      </c>
      <c r="R18" s="48">
        <f t="shared" si="5"/>
        <v>-2</v>
      </c>
      <c r="S18" s="67">
        <f t="shared" si="6"/>
        <v>1.8218623481781375</v>
      </c>
      <c r="T18" s="66">
        <f t="shared" si="6"/>
        <v>11.943319838056681</v>
      </c>
      <c r="U18" s="65">
        <f t="shared" si="6"/>
        <v>0</v>
      </c>
      <c r="V18" s="66">
        <f t="shared" si="6"/>
        <v>15.384615384615387</v>
      </c>
      <c r="W18" s="66">
        <f t="shared" si="6"/>
        <v>7.8947368421052655</v>
      </c>
      <c r="X18" s="66">
        <f t="shared" si="6"/>
        <v>0</v>
      </c>
      <c r="Y18" s="66">
        <f t="shared" si="6"/>
        <v>0</v>
      </c>
      <c r="Z18" s="65">
        <f t="shared" si="6"/>
        <v>62.955465587044536</v>
      </c>
      <c r="AA18" s="50">
        <f t="shared" si="7"/>
        <v>100</v>
      </c>
      <c r="AC18" s="48">
        <f t="shared" si="8"/>
        <v>-2</v>
      </c>
      <c r="AD18" s="67">
        <f t="shared" si="11"/>
        <v>1.8218623481781375</v>
      </c>
      <c r="AE18" s="66">
        <f t="shared" si="12"/>
        <v>11.943319838056683</v>
      </c>
      <c r="AF18" s="65">
        <f t="shared" si="12"/>
        <v>0</v>
      </c>
      <c r="AG18" s="67">
        <f t="shared" si="12"/>
        <v>15.384615384615385</v>
      </c>
      <c r="AH18" s="66">
        <f t="shared" si="12"/>
        <v>7.8947368421052655</v>
      </c>
      <c r="AI18" s="66">
        <v>0</v>
      </c>
      <c r="AJ18" s="66">
        <f t="shared" si="13"/>
        <v>0</v>
      </c>
      <c r="AK18" s="65">
        <f t="shared" si="13"/>
        <v>62.955465587044536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8.2195197044334982</v>
      </c>
      <c r="D19" s="55">
        <f t="shared" si="2"/>
        <v>10.419273601292996</v>
      </c>
      <c r="E19" s="54">
        <f>SUM(D6:D19)</f>
        <v>22.271572966126001</v>
      </c>
      <c r="G19" s="48">
        <f t="shared" si="3"/>
        <v>-1.5</v>
      </c>
      <c r="H19" s="61">
        <v>2.0320197044334978E-2</v>
      </c>
      <c r="I19" s="60">
        <v>0.54864532019704437</v>
      </c>
      <c r="J19" s="59">
        <v>0</v>
      </c>
      <c r="K19" s="60">
        <v>1.2395320197044335</v>
      </c>
      <c r="L19" s="60">
        <v>0.50800492610837444</v>
      </c>
      <c r="M19" s="60">
        <v>0</v>
      </c>
      <c r="N19" s="60">
        <v>0</v>
      </c>
      <c r="O19" s="59">
        <v>5.9030172413793105</v>
      </c>
      <c r="P19" s="50">
        <f t="shared" si="4"/>
        <v>8.2195197044334982</v>
      </c>
      <c r="R19" s="48">
        <f t="shared" si="5"/>
        <v>-1.5</v>
      </c>
      <c r="S19" s="67">
        <f t="shared" si="6"/>
        <v>0.24721878862793573</v>
      </c>
      <c r="T19" s="66">
        <f t="shared" si="6"/>
        <v>6.6749072929542637</v>
      </c>
      <c r="U19" s="65">
        <f t="shared" si="6"/>
        <v>0</v>
      </c>
      <c r="V19" s="66">
        <f t="shared" si="6"/>
        <v>15.080346106304077</v>
      </c>
      <c r="W19" s="66">
        <f t="shared" si="6"/>
        <v>6.1804697156983934</v>
      </c>
      <c r="X19" s="66">
        <f t="shared" si="6"/>
        <v>0</v>
      </c>
      <c r="Y19" s="66">
        <f t="shared" si="6"/>
        <v>0</v>
      </c>
      <c r="Z19" s="65">
        <f t="shared" si="6"/>
        <v>71.817058096415323</v>
      </c>
      <c r="AA19" s="50">
        <f t="shared" si="7"/>
        <v>100</v>
      </c>
      <c r="AC19" s="48">
        <f t="shared" si="8"/>
        <v>-1.5</v>
      </c>
      <c r="AD19" s="67">
        <f t="shared" si="11"/>
        <v>0.24721878862793573</v>
      </c>
      <c r="AE19" s="66">
        <f t="shared" si="12"/>
        <v>6.6749072929542637</v>
      </c>
      <c r="AF19" s="65">
        <f t="shared" si="12"/>
        <v>0</v>
      </c>
      <c r="AG19" s="67">
        <f t="shared" si="12"/>
        <v>15.080346106304077</v>
      </c>
      <c r="AH19" s="66">
        <f t="shared" si="12"/>
        <v>6.1804697156983934</v>
      </c>
      <c r="AI19" s="66">
        <v>0</v>
      </c>
      <c r="AJ19" s="66">
        <f t="shared" si="13"/>
        <v>0</v>
      </c>
      <c r="AK19" s="65">
        <f t="shared" si="13"/>
        <v>71.817058096415323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10.256388616290481</v>
      </c>
      <c r="D20" s="55">
        <f t="shared" si="2"/>
        <v>13.001260778859908</v>
      </c>
      <c r="E20" s="54">
        <f>SUM(D6:D20)</f>
        <v>35.27283374498591</v>
      </c>
      <c r="G20" s="48">
        <f t="shared" si="3"/>
        <v>-1</v>
      </c>
      <c r="H20" s="61">
        <v>6.1354268891069666E-2</v>
      </c>
      <c r="I20" s="60">
        <v>4.6936015701668294</v>
      </c>
      <c r="J20" s="59">
        <v>0</v>
      </c>
      <c r="K20" s="60">
        <v>1.298665358194308</v>
      </c>
      <c r="L20" s="60">
        <v>0.32722276741903822</v>
      </c>
      <c r="M20" s="60">
        <v>0</v>
      </c>
      <c r="N20" s="60">
        <v>0</v>
      </c>
      <c r="O20" s="59">
        <v>3.8755446516192338</v>
      </c>
      <c r="P20" s="50">
        <f t="shared" si="4"/>
        <v>10.256388616290479</v>
      </c>
      <c r="R20" s="48">
        <f t="shared" si="5"/>
        <v>-1</v>
      </c>
      <c r="S20" s="67">
        <f t="shared" si="6"/>
        <v>0.59820538384845456</v>
      </c>
      <c r="T20" s="66">
        <f t="shared" si="6"/>
        <v>45.762711864406775</v>
      </c>
      <c r="U20" s="65">
        <f t="shared" si="6"/>
        <v>0</v>
      </c>
      <c r="V20" s="66">
        <f t="shared" si="6"/>
        <v>12.662013958125623</v>
      </c>
      <c r="W20" s="66">
        <f t="shared" si="6"/>
        <v>3.1904287138584242</v>
      </c>
      <c r="X20" s="66">
        <f t="shared" si="6"/>
        <v>0</v>
      </c>
      <c r="Y20" s="66">
        <f t="shared" si="6"/>
        <v>0</v>
      </c>
      <c r="Z20" s="65">
        <f t="shared" si="6"/>
        <v>37.786640079760716</v>
      </c>
      <c r="AA20" s="50">
        <f t="shared" si="7"/>
        <v>99.999999999999986</v>
      </c>
      <c r="AC20" s="48">
        <f t="shared" si="8"/>
        <v>-1</v>
      </c>
      <c r="AD20" s="67">
        <f t="shared" si="11"/>
        <v>0.59820538384845467</v>
      </c>
      <c r="AE20" s="66">
        <f t="shared" si="12"/>
        <v>45.762711864406782</v>
      </c>
      <c r="AF20" s="65">
        <f t="shared" si="12"/>
        <v>0</v>
      </c>
      <c r="AG20" s="67">
        <f t="shared" si="12"/>
        <v>12.662013958125625</v>
      </c>
      <c r="AH20" s="66">
        <f t="shared" si="12"/>
        <v>3.1904287138584246</v>
      </c>
      <c r="AI20" s="66">
        <v>0</v>
      </c>
      <c r="AJ20" s="66">
        <f t="shared" si="13"/>
        <v>0</v>
      </c>
      <c r="AK20" s="65">
        <f t="shared" si="13"/>
        <v>37.786640079760723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7.2517379679144378</v>
      </c>
      <c r="D21" s="55">
        <f t="shared" si="2"/>
        <v>9.192488696368736</v>
      </c>
      <c r="E21" s="54">
        <f>SUM(D6:D21)</f>
        <v>44.465322441354644</v>
      </c>
      <c r="G21" s="70">
        <f t="shared" si="3"/>
        <v>-0.5</v>
      </c>
      <c r="H21" s="53">
        <v>1.9652406417112297E-2</v>
      </c>
      <c r="I21" s="52">
        <v>7.8609625668449187E-2</v>
      </c>
      <c r="J21" s="51">
        <v>0</v>
      </c>
      <c r="K21" s="60">
        <v>4.36283422459893</v>
      </c>
      <c r="L21" s="52">
        <v>0.15721925133689837</v>
      </c>
      <c r="M21" s="60">
        <v>0</v>
      </c>
      <c r="N21" s="52">
        <v>0</v>
      </c>
      <c r="O21" s="51">
        <v>2.633422459893048</v>
      </c>
      <c r="P21" s="69">
        <f t="shared" si="4"/>
        <v>7.2517379679144387</v>
      </c>
      <c r="Q21" s="68"/>
      <c r="R21" s="48">
        <f t="shared" si="5"/>
        <v>-0.5</v>
      </c>
      <c r="S21" s="67">
        <f t="shared" si="6"/>
        <v>0.27100271002710019</v>
      </c>
      <c r="T21" s="66">
        <f t="shared" si="6"/>
        <v>1.0840108401084008</v>
      </c>
      <c r="U21" s="65">
        <f t="shared" si="6"/>
        <v>0</v>
      </c>
      <c r="V21" s="66">
        <f t="shared" si="6"/>
        <v>60.162601626016254</v>
      </c>
      <c r="W21" s="66">
        <f t="shared" si="6"/>
        <v>2.1680216802168015</v>
      </c>
      <c r="X21" s="66">
        <f t="shared" si="6"/>
        <v>0</v>
      </c>
      <c r="Y21" s="66">
        <f t="shared" si="6"/>
        <v>0</v>
      </c>
      <c r="Z21" s="65">
        <f t="shared" si="6"/>
        <v>36.314363143631432</v>
      </c>
      <c r="AA21" s="50">
        <f t="shared" si="7"/>
        <v>100</v>
      </c>
      <c r="AC21" s="48">
        <f t="shared" si="8"/>
        <v>-0.5</v>
      </c>
      <c r="AD21" s="67">
        <f t="shared" si="11"/>
        <v>0.27100271002710019</v>
      </c>
      <c r="AE21" s="66">
        <f t="shared" si="12"/>
        <v>1.0840108401084008</v>
      </c>
      <c r="AF21" s="65">
        <f t="shared" si="12"/>
        <v>0</v>
      </c>
      <c r="AG21" s="67">
        <f t="shared" si="12"/>
        <v>60.162601626016254</v>
      </c>
      <c r="AH21" s="66">
        <f t="shared" si="12"/>
        <v>2.1680216802168015</v>
      </c>
      <c r="AI21" s="66">
        <v>0</v>
      </c>
      <c r="AJ21" s="66">
        <f t="shared" si="13"/>
        <v>0</v>
      </c>
      <c r="AK21" s="65">
        <f t="shared" si="13"/>
        <v>36.314363143631432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6.71</v>
      </c>
      <c r="D22" s="55">
        <f t="shared" si="2"/>
        <v>8.5057677794683926</v>
      </c>
      <c r="E22" s="54">
        <f>SUM(D6:D22)</f>
        <v>52.971090220823037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ref="AI22:AI33" si="14">X22*100/(SUM($S22:$W22)+SUM($Y22:$Z22))</f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5.49</v>
      </c>
      <c r="D23" s="55">
        <f t="shared" si="2"/>
        <v>6.9592645468377761</v>
      </c>
      <c r="E23" s="54">
        <f>SUM(D6:D23)</f>
        <v>59.930354767660816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4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4.55</v>
      </c>
      <c r="D24" s="55">
        <f t="shared" si="2"/>
        <v>5.7676964823518899</v>
      </c>
      <c r="E24" s="54">
        <f>SUM(D6:D24)</f>
        <v>65.698051250012711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4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3.87</v>
      </c>
      <c r="D25" s="55">
        <f t="shared" si="2"/>
        <v>4.9057110740003997</v>
      </c>
      <c r="E25" s="54">
        <f>SUM(D6:D25)</f>
        <v>70.603762324013104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4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3.07</v>
      </c>
      <c r="D26" s="55">
        <f t="shared" si="2"/>
        <v>3.8916105935868797</v>
      </c>
      <c r="E26" s="54">
        <f>SUM(D6:D26)</f>
        <v>74.49537291759998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4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2.67</v>
      </c>
      <c r="D27" s="55">
        <f t="shared" si="2"/>
        <v>3.3845603533801207</v>
      </c>
      <c r="E27" s="54">
        <f>SUM(D7:D27)</f>
        <v>77.879933270980104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4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2.99</v>
      </c>
      <c r="D28" s="55">
        <f t="shared" si="2"/>
        <v>3.7902005455455279</v>
      </c>
      <c r="E28" s="54">
        <f>SUM(D7:D28)</f>
        <v>81.670133816525635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4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2.54</v>
      </c>
      <c r="D29" s="55">
        <f t="shared" si="2"/>
        <v>3.2197690253129232</v>
      </c>
      <c r="E29" s="54">
        <f>SUM(D7:D29)</f>
        <v>84.889902841838563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4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2.98</v>
      </c>
      <c r="D30" s="55">
        <f t="shared" si="2"/>
        <v>3.7775242895403593</v>
      </c>
      <c r="E30" s="54">
        <f>SUM(D7:D30)</f>
        <v>88.667427131378929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4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2.0099999999999998</v>
      </c>
      <c r="D31" s="55">
        <f t="shared" si="2"/>
        <v>2.5479274570389667</v>
      </c>
      <c r="E31" s="54">
        <f>SUM(D7:D31)</f>
        <v>91.215354588417895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4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3.88</v>
      </c>
      <c r="D32" s="55">
        <f t="shared" si="2"/>
        <v>4.9183873300055678</v>
      </c>
      <c r="E32" s="54">
        <f>SUM(D7:D32)</f>
        <v>96.133741918423468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4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3.05</v>
      </c>
      <c r="D33" s="40">
        <f t="shared" si="2"/>
        <v>3.8662580815765417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4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0.75203063430029804</v>
      </c>
      <c r="I34">
        <f t="shared" ref="I34:O34" si="15">SUM(I7:I33)</f>
        <v>5.9060791880970998</v>
      </c>
      <c r="J34">
        <f t="shared" si="15"/>
        <v>0</v>
      </c>
      <c r="K34">
        <f t="shared" si="15"/>
        <v>7.6548777563438257</v>
      </c>
      <c r="L34">
        <f t="shared" si="15"/>
        <v>2.4627601245076347</v>
      </c>
      <c r="M34">
        <f t="shared" si="15"/>
        <v>0</v>
      </c>
      <c r="N34">
        <f t="shared" si="15"/>
        <v>0</v>
      </c>
      <c r="O34">
        <f t="shared" si="15"/>
        <v>18.301898585389555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7" spans="11:11" x14ac:dyDescent="0.35">
      <c r="K57" s="132"/>
    </row>
    <row r="58" spans="11:11" x14ac:dyDescent="0.35">
      <c r="K58" s="132"/>
    </row>
    <row r="59" spans="11:11" x14ac:dyDescent="0.35">
      <c r="K59" s="132"/>
    </row>
    <row r="60" spans="11:11" x14ac:dyDescent="0.35">
      <c r="K60" s="132"/>
    </row>
    <row r="61" spans="11:11" x14ac:dyDescent="0.35">
      <c r="K61" s="132"/>
    </row>
    <row r="62" spans="11:11" x14ac:dyDescent="0.35">
      <c r="K62" s="132"/>
    </row>
    <row r="63" spans="11:11" x14ac:dyDescent="0.35">
      <c r="K63" s="132"/>
    </row>
    <row r="64" spans="11:11" x14ac:dyDescent="0.35">
      <c r="K64" s="132"/>
    </row>
    <row r="65" spans="1:11" x14ac:dyDescent="0.35">
      <c r="K65" s="132"/>
    </row>
    <row r="66" spans="1:11" x14ac:dyDescent="0.35">
      <c r="K66" s="132"/>
    </row>
    <row r="67" spans="1:11" x14ac:dyDescent="0.35">
      <c r="A67" s="5" t="s">
        <v>27</v>
      </c>
      <c r="B67" s="26"/>
      <c r="C67" s="2"/>
      <c r="D67" s="2"/>
      <c r="K67" s="132"/>
    </row>
    <row r="68" spans="1:11" x14ac:dyDescent="0.35">
      <c r="A68" s="25" t="s">
        <v>42</v>
      </c>
      <c r="B68" s="25"/>
      <c r="C68" s="2"/>
      <c r="D68" s="2"/>
      <c r="K68" s="132"/>
    </row>
    <row r="69" spans="1:11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-2.573277925444649</v>
      </c>
      <c r="D69" s="2"/>
      <c r="K69" s="132"/>
    </row>
    <row r="70" spans="1:11" x14ac:dyDescent="0.35">
      <c r="A70" s="24" t="s">
        <v>41</v>
      </c>
      <c r="B70" s="23">
        <v>16</v>
      </c>
      <c r="C70" s="18">
        <f t="shared" si="16"/>
        <v>-1.8009601823560772</v>
      </c>
      <c r="D70" s="2"/>
      <c r="K70" s="132"/>
    </row>
    <row r="71" spans="1:11" x14ac:dyDescent="0.35">
      <c r="A71" s="24" t="s">
        <v>41</v>
      </c>
      <c r="B71" s="23">
        <v>25</v>
      </c>
      <c r="C71" s="18">
        <f t="shared" si="16"/>
        <v>-1.3950706750567441</v>
      </c>
      <c r="D71" s="2"/>
    </row>
    <row r="72" spans="1:11" x14ac:dyDescent="0.35">
      <c r="A72" s="24" t="s">
        <v>41</v>
      </c>
      <c r="B72" s="23">
        <v>50</v>
      </c>
      <c r="C72" s="18">
        <f t="shared" si="16"/>
        <v>-0.17465150106700472</v>
      </c>
      <c r="D72" s="2"/>
    </row>
    <row r="73" spans="1:11" x14ac:dyDescent="0.35">
      <c r="A73" s="24" t="s">
        <v>41</v>
      </c>
      <c r="B73" s="23">
        <v>75</v>
      </c>
      <c r="C73" s="18">
        <f t="shared" si="16"/>
        <v>2.0745483947266674</v>
      </c>
      <c r="D73" s="2"/>
    </row>
    <row r="74" spans="1:11" x14ac:dyDescent="0.35">
      <c r="A74" s="24" t="s">
        <v>41</v>
      </c>
      <c r="B74" s="23">
        <v>84</v>
      </c>
      <c r="C74" s="18">
        <f t="shared" si="16"/>
        <v>3.3618064161058769</v>
      </c>
      <c r="D74" s="2"/>
    </row>
    <row r="75" spans="1:11" x14ac:dyDescent="0.35">
      <c r="A75" s="24" t="s">
        <v>41</v>
      </c>
      <c r="B75" s="23">
        <v>95</v>
      </c>
      <c r="C75" s="18">
        <f t="shared" si="16"/>
        <v>4.8847445471092872</v>
      </c>
      <c r="D75" s="2"/>
    </row>
    <row r="76" spans="1:11" x14ac:dyDescent="0.35">
      <c r="A76" s="18"/>
      <c r="B76" s="22"/>
      <c r="C76" s="2"/>
      <c r="D76" s="2"/>
    </row>
    <row r="77" spans="1:11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35.27283374498591</v>
      </c>
    </row>
    <row r="78" spans="1:11" x14ac:dyDescent="0.35">
      <c r="A78" s="20" t="s">
        <v>39</v>
      </c>
      <c r="B78">
        <f>SUM(C11:C20)/SUM(C7:C33)</f>
        <v>0.35272833744985915</v>
      </c>
      <c r="D78" s="19" t="s">
        <v>6</v>
      </c>
      <c r="E78" s="18">
        <f>SUM($D$21:$D$30)</f>
        <v>53.394593386393012</v>
      </c>
    </row>
    <row r="79" spans="1:11" x14ac:dyDescent="0.35">
      <c r="A79" s="20" t="s">
        <v>38</v>
      </c>
      <c r="B79">
        <f>SUM(C21:C33)/SUM(C7:C33)</f>
        <v>0.64727166255014079</v>
      </c>
      <c r="D79" s="19" t="s">
        <v>5</v>
      </c>
      <c r="E79" s="18">
        <f>SUM($D$31:$D$33)</f>
        <v>11.332572868621076</v>
      </c>
    </row>
    <row r="80" spans="1:11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18.981062091825546</v>
      </c>
      <c r="D81" s="16" t="s">
        <v>4</v>
      </c>
      <c r="E81">
        <f>100*SUM(H7:J33)/SUM(P7:P33)</f>
        <v>18.981062091825546</v>
      </c>
      <c r="G81" s="17" t="s">
        <v>2</v>
      </c>
      <c r="H81">
        <f>100*SUM(H7:H33)/(SUM(P7:P33)-SUM(M7:N33))</f>
        <v>2.1439027810251887</v>
      </c>
    </row>
    <row r="82" spans="1:8" x14ac:dyDescent="0.35">
      <c r="A82" s="16" t="s">
        <v>0</v>
      </c>
      <c r="B82">
        <f>100*SUM(K7:L33)/SUM(P7:P33)</f>
        <v>28.843548388617339</v>
      </c>
      <c r="D82" s="16" t="s">
        <v>0</v>
      </c>
      <c r="E82">
        <f>100*SUM(K7:L33)/SUM(P7:P33)</f>
        <v>28.843548388617339</v>
      </c>
      <c r="G82" s="17" t="s">
        <v>1</v>
      </c>
      <c r="H82">
        <f>100*SUM(I7:J33)/(SUM(P7:P33)-SUM(M7:N33))</f>
        <v>16.837159310800359</v>
      </c>
    </row>
    <row r="83" spans="1:8" x14ac:dyDescent="0.35">
      <c r="A83" s="16" t="s">
        <v>3</v>
      </c>
      <c r="B83">
        <f>100*SUM(O7:O33)/SUM(P7:P33)</f>
        <v>52.175389519557086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28.843548388617339</v>
      </c>
    </row>
    <row r="85" spans="1:8" x14ac:dyDescent="0.35">
      <c r="A85" s="16" t="s">
        <v>36</v>
      </c>
      <c r="B85" s="2"/>
      <c r="C85" s="2"/>
      <c r="D85" s="13">
        <f>(C70+C74+C72)/3</f>
        <v>0.46206491089426499</v>
      </c>
    </row>
    <row r="86" spans="1:8" x14ac:dyDescent="0.35">
      <c r="A86" s="14" t="s">
        <v>35</v>
      </c>
      <c r="B86" s="14"/>
      <c r="C86" s="14"/>
      <c r="D86" s="7">
        <f>C72</f>
        <v>-0.17465150106700472</v>
      </c>
    </row>
    <row r="87" spans="1:8" x14ac:dyDescent="0.35">
      <c r="A87" s="14" t="s">
        <v>34</v>
      </c>
      <c r="B87" s="14"/>
      <c r="C87" s="14"/>
      <c r="D87" s="7">
        <f>(C74-C70)/2</f>
        <v>2.5813832992309771</v>
      </c>
    </row>
    <row r="88" spans="1:8" x14ac:dyDescent="0.35">
      <c r="A88" s="15" t="s">
        <v>33</v>
      </c>
      <c r="B88" s="14"/>
      <c r="C88" s="14"/>
      <c r="D88" s="13">
        <f>(C74+C70-D86)/D87</f>
        <v>0.67231307157438747</v>
      </c>
    </row>
    <row r="89" spans="1:8" x14ac:dyDescent="0.35">
      <c r="A89" s="3" t="s">
        <v>32</v>
      </c>
      <c r="B89" s="12"/>
      <c r="C89" s="11"/>
      <c r="D89" s="7">
        <f>((C74-C70)/4)+((C75-C69)/6.6)</f>
        <v>2.4206950545479033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0.36337584620616747</v>
      </c>
    </row>
    <row r="91" spans="1:8" x14ac:dyDescent="0.35">
      <c r="A91" s="3" t="s">
        <v>30</v>
      </c>
      <c r="B91" s="9"/>
      <c r="C91" s="8"/>
      <c r="D91" s="7">
        <f>(C74-C69)/(2.44*(C73-C71))</f>
        <v>0.70106013555586122</v>
      </c>
    </row>
    <row r="92" spans="1:8" x14ac:dyDescent="0.35">
      <c r="A92" s="6" t="s">
        <v>29</v>
      </c>
      <c r="B92" s="6"/>
      <c r="C92" s="5"/>
      <c r="D92" s="7">
        <f>(C70+C72+C74)/3</f>
        <v>0.46206491089426499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0.78042311687489985</v>
      </c>
    </row>
    <row r="95" spans="1:8" x14ac:dyDescent="0.35">
      <c r="A95" s="2" t="s">
        <v>9</v>
      </c>
      <c r="B95" s="2"/>
      <c r="C95" s="2"/>
      <c r="D95" s="1">
        <f>100-E23</f>
        <v>40.069645232339184</v>
      </c>
    </row>
    <row r="96" spans="1:8" x14ac:dyDescent="0.35">
      <c r="A96" s="2" t="s">
        <v>8</v>
      </c>
      <c r="B96" s="2"/>
      <c r="C96" s="2"/>
      <c r="D96" s="1">
        <f>100-E30</f>
        <v>11.332572868621071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99"/>
  <sheetViews>
    <sheetView topLeftCell="A3" zoomScale="80" zoomScaleNormal="8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MAY181215_11</v>
      </c>
      <c r="E2" s="144"/>
      <c r="G2" s="109" t="s">
        <v>90</v>
      </c>
      <c r="H2" s="108" t="str">
        <f ca="1">D2</f>
        <v>MAY181215_11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105.18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114</v>
      </c>
      <c r="P4" s="94" t="s">
        <v>76</v>
      </c>
      <c r="R4" s="97" t="str">
        <f t="shared" ref="R4:Y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">
        <v>114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Coal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>
        <v>1.2</v>
      </c>
      <c r="D16" s="55">
        <f t="shared" si="2"/>
        <v>1.1409013120365086</v>
      </c>
      <c r="E16" s="54">
        <f>SUM(D6:D16)</f>
        <v>1.1409013120365086</v>
      </c>
      <c r="G16" s="48">
        <f t="shared" si="3"/>
        <v>-3</v>
      </c>
      <c r="H16" s="61">
        <v>0.64</v>
      </c>
      <c r="I16" s="60">
        <v>0.55000000000000004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1.19</v>
      </c>
      <c r="R16" s="48">
        <f t="shared" si="5"/>
        <v>-3</v>
      </c>
      <c r="S16" s="67">
        <f t="shared" si="6"/>
        <v>53.781512605042018</v>
      </c>
      <c r="T16" s="66">
        <f t="shared" si="7"/>
        <v>46.21848739495799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53.781512605042018</v>
      </c>
      <c r="AE16" s="66">
        <f t="shared" si="19"/>
        <v>46.21848739495799</v>
      </c>
      <c r="AF16" s="65">
        <f t="shared" si="20"/>
        <v>0</v>
      </c>
      <c r="AG16" s="67">
        <f t="shared" si="21"/>
        <v>0</v>
      </c>
      <c r="AH16" s="66">
        <f t="shared" si="22"/>
        <v>0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1.83</v>
      </c>
      <c r="D17" s="55">
        <f t="shared" si="2"/>
        <v>1.739874500855676</v>
      </c>
      <c r="E17" s="54">
        <f>SUM(D6:D17)</f>
        <v>2.8807758128921845</v>
      </c>
      <c r="G17" s="48">
        <f t="shared" si="3"/>
        <v>-2.5</v>
      </c>
      <c r="H17" s="61">
        <v>0.33</v>
      </c>
      <c r="I17" s="60">
        <v>0</v>
      </c>
      <c r="J17" s="59">
        <v>0</v>
      </c>
      <c r="K17" s="60">
        <v>0</v>
      </c>
      <c r="L17" s="60">
        <v>0</v>
      </c>
      <c r="M17" s="60">
        <v>0.7</v>
      </c>
      <c r="N17" s="60">
        <v>0</v>
      </c>
      <c r="O17" s="59">
        <v>0</v>
      </c>
      <c r="P17" s="50">
        <f t="shared" si="4"/>
        <v>1.03</v>
      </c>
      <c r="R17" s="48">
        <f t="shared" si="5"/>
        <v>-2.5</v>
      </c>
      <c r="S17" s="67">
        <f t="shared" si="6"/>
        <v>32.038834951456309</v>
      </c>
      <c r="T17" s="66">
        <f t="shared" si="7"/>
        <v>0</v>
      </c>
      <c r="U17" s="65">
        <f t="shared" si="8"/>
        <v>0</v>
      </c>
      <c r="V17" s="66">
        <f t="shared" si="9"/>
        <v>0</v>
      </c>
      <c r="W17" s="66">
        <f t="shared" si="10"/>
        <v>0</v>
      </c>
      <c r="X17" s="66">
        <f t="shared" si="11"/>
        <v>67.961165048543691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100</v>
      </c>
      <c r="AE17" s="66">
        <f t="shared" si="19"/>
        <v>0</v>
      </c>
      <c r="AF17" s="65">
        <f t="shared" si="20"/>
        <v>0</v>
      </c>
      <c r="AG17" s="67">
        <f t="shared" si="21"/>
        <v>0</v>
      </c>
      <c r="AH17" s="66">
        <f t="shared" si="22"/>
        <v>0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3.63</v>
      </c>
      <c r="D18" s="55">
        <f t="shared" si="2"/>
        <v>3.451226468910439</v>
      </c>
      <c r="E18" s="54">
        <f>SUM(D6:D18)</f>
        <v>6.3320022818026231</v>
      </c>
      <c r="G18" s="48">
        <f t="shared" si="3"/>
        <v>-2</v>
      </c>
      <c r="H18" s="61">
        <v>0.68</v>
      </c>
      <c r="I18" s="60">
        <v>1.33</v>
      </c>
      <c r="J18" s="59">
        <v>0</v>
      </c>
      <c r="K18" s="60">
        <v>0</v>
      </c>
      <c r="L18" s="60">
        <v>0</v>
      </c>
      <c r="M18" s="60">
        <v>0.18</v>
      </c>
      <c r="N18" s="60">
        <v>0.86</v>
      </c>
      <c r="O18" s="59">
        <v>0</v>
      </c>
      <c r="P18" s="50">
        <f t="shared" si="4"/>
        <v>3.0500000000000003</v>
      </c>
      <c r="R18" s="48">
        <f t="shared" si="5"/>
        <v>-2</v>
      </c>
      <c r="S18" s="67">
        <f t="shared" si="6"/>
        <v>22.295081967213111</v>
      </c>
      <c r="T18" s="66">
        <f t="shared" si="7"/>
        <v>43.606557377049178</v>
      </c>
      <c r="U18" s="65">
        <f t="shared" si="8"/>
        <v>0</v>
      </c>
      <c r="V18" s="66">
        <f t="shared" si="9"/>
        <v>0</v>
      </c>
      <c r="W18" s="66">
        <f t="shared" si="10"/>
        <v>0</v>
      </c>
      <c r="X18" s="66">
        <f t="shared" si="11"/>
        <v>5.9016393442622945</v>
      </c>
      <c r="Y18" s="66">
        <f t="shared" si="12"/>
        <v>28.196721311475407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23.69337979094076</v>
      </c>
      <c r="AE18" s="66">
        <f t="shared" si="19"/>
        <v>46.341463414634141</v>
      </c>
      <c r="AF18" s="65">
        <f t="shared" si="20"/>
        <v>0</v>
      </c>
      <c r="AG18" s="67">
        <f t="shared" si="21"/>
        <v>0</v>
      </c>
      <c r="AH18" s="66">
        <f t="shared" si="22"/>
        <v>0</v>
      </c>
      <c r="AI18" s="66">
        <v>0</v>
      </c>
      <c r="AJ18" s="66">
        <f t="shared" si="23"/>
        <v>29.965156794425084</v>
      </c>
      <c r="AK18" s="65">
        <f t="shared" si="24"/>
        <v>0</v>
      </c>
      <c r="AL18" s="64">
        <f t="shared" si="17"/>
        <v>99.999999999999986</v>
      </c>
    </row>
    <row r="19" spans="1:38" x14ac:dyDescent="0.35">
      <c r="A19" s="58" t="s">
        <v>58</v>
      </c>
      <c r="B19" s="57">
        <v>-1.5</v>
      </c>
      <c r="C19" s="62">
        <v>8.61</v>
      </c>
      <c r="D19" s="55">
        <f t="shared" si="2"/>
        <v>8.1859669138619502</v>
      </c>
      <c r="E19" s="54">
        <f>SUM(D6:D19)</f>
        <v>14.517969195664573</v>
      </c>
      <c r="G19" s="48">
        <f t="shared" si="3"/>
        <v>-1.5</v>
      </c>
      <c r="H19" s="61">
        <v>0.19</v>
      </c>
      <c r="I19" s="60">
        <v>4.26</v>
      </c>
      <c r="J19" s="59">
        <v>0</v>
      </c>
      <c r="K19" s="60">
        <v>0.18</v>
      </c>
      <c r="L19" s="60">
        <v>0.15</v>
      </c>
      <c r="M19" s="60">
        <v>0.2</v>
      </c>
      <c r="N19" s="60">
        <v>3.41</v>
      </c>
      <c r="O19" s="59">
        <v>0</v>
      </c>
      <c r="P19" s="50">
        <f t="shared" si="4"/>
        <v>8.39</v>
      </c>
      <c r="R19" s="48">
        <f t="shared" si="5"/>
        <v>-1.5</v>
      </c>
      <c r="S19" s="67">
        <f t="shared" si="6"/>
        <v>2.264600715137068</v>
      </c>
      <c r="T19" s="66">
        <f t="shared" si="7"/>
        <v>50.774731823599517</v>
      </c>
      <c r="U19" s="65">
        <f t="shared" si="8"/>
        <v>0</v>
      </c>
      <c r="V19" s="66">
        <f t="shared" si="9"/>
        <v>2.145411203814064</v>
      </c>
      <c r="W19" s="66">
        <f t="shared" si="10"/>
        <v>1.7878426698450536</v>
      </c>
      <c r="X19" s="66">
        <f t="shared" si="11"/>
        <v>2.3837902264600714</v>
      </c>
      <c r="Y19" s="66">
        <f t="shared" si="12"/>
        <v>40.643623361144215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2.3199023199023201</v>
      </c>
      <c r="AE19" s="66">
        <f t="shared" si="19"/>
        <v>52.014652014652007</v>
      </c>
      <c r="AF19" s="65">
        <f t="shared" si="20"/>
        <v>0</v>
      </c>
      <c r="AG19" s="67">
        <f t="shared" si="21"/>
        <v>2.1978021978021975</v>
      </c>
      <c r="AH19" s="66">
        <f t="shared" si="22"/>
        <v>1.8315018315018317</v>
      </c>
      <c r="AI19" s="66">
        <v>0</v>
      </c>
      <c r="AJ19" s="66">
        <f t="shared" si="23"/>
        <v>41.63614163614163</v>
      </c>
      <c r="AK19" s="65">
        <f t="shared" si="24"/>
        <v>0</v>
      </c>
      <c r="AL19" s="64">
        <f t="shared" si="17"/>
        <v>99.999999999999986</v>
      </c>
    </row>
    <row r="20" spans="1:38" x14ac:dyDescent="0.35">
      <c r="A20" s="58" t="s">
        <v>57</v>
      </c>
      <c r="B20" s="57">
        <v>-1</v>
      </c>
      <c r="C20" s="62">
        <v>9.02</v>
      </c>
      <c r="D20" s="55">
        <f t="shared" si="2"/>
        <v>8.5757748621410901</v>
      </c>
      <c r="E20" s="54">
        <f>SUM(D6:D20)</f>
        <v>23.093744057805665</v>
      </c>
      <c r="G20" s="48">
        <f t="shared" si="3"/>
        <v>-1</v>
      </c>
      <c r="H20" s="61">
        <v>0.04</v>
      </c>
      <c r="I20" s="60">
        <v>4.9800000000000004</v>
      </c>
      <c r="J20" s="59">
        <v>0.03</v>
      </c>
      <c r="K20" s="60">
        <v>0.69</v>
      </c>
      <c r="L20" s="60">
        <v>0.12</v>
      </c>
      <c r="M20" s="60">
        <v>0.34</v>
      </c>
      <c r="N20" s="60">
        <v>2.73</v>
      </c>
      <c r="O20" s="59">
        <v>0.01</v>
      </c>
      <c r="P20" s="50">
        <f t="shared" si="4"/>
        <v>8.94</v>
      </c>
      <c r="R20" s="48">
        <f t="shared" si="5"/>
        <v>-1</v>
      </c>
      <c r="S20" s="67">
        <f t="shared" si="6"/>
        <v>0.447427293064877</v>
      </c>
      <c r="T20" s="66">
        <f t="shared" si="7"/>
        <v>55.704697986577187</v>
      </c>
      <c r="U20" s="65">
        <f t="shared" si="8"/>
        <v>0.33557046979865773</v>
      </c>
      <c r="V20" s="66">
        <f t="shared" si="9"/>
        <v>7.7181208053691277</v>
      </c>
      <c r="W20" s="66">
        <f t="shared" si="10"/>
        <v>1.3422818791946309</v>
      </c>
      <c r="X20" s="66">
        <f t="shared" si="11"/>
        <v>3.8031319910514543</v>
      </c>
      <c r="Y20" s="66">
        <f t="shared" si="12"/>
        <v>30.536912751677853</v>
      </c>
      <c r="Z20" s="65">
        <f t="shared" si="13"/>
        <v>0.11185682326621925</v>
      </c>
      <c r="AA20" s="50">
        <f t="shared" si="14"/>
        <v>100.00000000000001</v>
      </c>
      <c r="AC20" s="48">
        <f t="shared" si="15"/>
        <v>-1</v>
      </c>
      <c r="AD20" s="67">
        <f t="shared" si="18"/>
        <v>0.46511627906976738</v>
      </c>
      <c r="AE20" s="66">
        <f t="shared" si="19"/>
        <v>57.906976744186046</v>
      </c>
      <c r="AF20" s="65">
        <f t="shared" si="20"/>
        <v>0.34883720930232559</v>
      </c>
      <c r="AG20" s="67">
        <f t="shared" si="21"/>
        <v>8.0232558139534866</v>
      </c>
      <c r="AH20" s="66">
        <f t="shared" si="22"/>
        <v>1.3953488372093024</v>
      </c>
      <c r="AI20" s="66">
        <v>0</v>
      </c>
      <c r="AJ20" s="66">
        <f t="shared" si="23"/>
        <v>31.744186046511629</v>
      </c>
      <c r="AK20" s="65">
        <f t="shared" si="24"/>
        <v>0.11627906976744184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8.52</v>
      </c>
      <c r="D21" s="55">
        <f t="shared" si="2"/>
        <v>8.100399315459212</v>
      </c>
      <c r="E21" s="54">
        <f>SUM(D6:D21)</f>
        <v>31.194143373264879</v>
      </c>
      <c r="G21" s="70">
        <f t="shared" si="3"/>
        <v>-0.5</v>
      </c>
      <c r="H21" s="53">
        <v>0.02</v>
      </c>
      <c r="I21" s="52">
        <v>3.16</v>
      </c>
      <c r="J21" s="51">
        <v>0</v>
      </c>
      <c r="K21" s="52">
        <v>0.33</v>
      </c>
      <c r="L21" s="52">
        <v>0.04</v>
      </c>
      <c r="M21" s="52">
        <v>0.13</v>
      </c>
      <c r="N21" s="52">
        <v>0.53</v>
      </c>
      <c r="O21" s="59">
        <v>0.01</v>
      </c>
      <c r="P21" s="69">
        <f t="shared" si="4"/>
        <v>4.22</v>
      </c>
      <c r="Q21" s="68"/>
      <c r="R21" s="48">
        <f t="shared" si="5"/>
        <v>-0.5</v>
      </c>
      <c r="S21" s="67">
        <f t="shared" si="6"/>
        <v>0.47393364928909953</v>
      </c>
      <c r="T21" s="66">
        <f t="shared" si="7"/>
        <v>74.881516587677723</v>
      </c>
      <c r="U21" s="65">
        <f t="shared" si="8"/>
        <v>0</v>
      </c>
      <c r="V21" s="66">
        <f t="shared" si="9"/>
        <v>7.8199052132701423</v>
      </c>
      <c r="W21" s="66">
        <f t="shared" si="10"/>
        <v>0.94786729857819907</v>
      </c>
      <c r="X21" s="66">
        <f t="shared" si="11"/>
        <v>3.080568720379147</v>
      </c>
      <c r="Y21" s="66">
        <f t="shared" si="12"/>
        <v>12.559241706161139</v>
      </c>
      <c r="Z21" s="65">
        <f t="shared" si="13"/>
        <v>0.23696682464454977</v>
      </c>
      <c r="AA21" s="50">
        <f t="shared" si="14"/>
        <v>100</v>
      </c>
      <c r="AC21" s="48">
        <f t="shared" si="15"/>
        <v>-0.5</v>
      </c>
      <c r="AD21" s="67">
        <f t="shared" si="18"/>
        <v>0.48899755501222497</v>
      </c>
      <c r="AE21" s="66">
        <f t="shared" si="19"/>
        <v>77.261613691931544</v>
      </c>
      <c r="AF21" s="65">
        <f t="shared" si="20"/>
        <v>0</v>
      </c>
      <c r="AG21" s="67">
        <f t="shared" si="21"/>
        <v>8.0684596577017125</v>
      </c>
      <c r="AH21" s="66">
        <f t="shared" si="22"/>
        <v>0.97799511002444994</v>
      </c>
      <c r="AI21" s="66">
        <v>0</v>
      </c>
      <c r="AJ21" s="66">
        <f t="shared" si="23"/>
        <v>12.95843520782396</v>
      </c>
      <c r="AK21" s="65">
        <f t="shared" si="24"/>
        <v>0.24449877750611249</v>
      </c>
      <c r="AL21" s="64">
        <f t="shared" si="17"/>
        <v>99.999999999999986</v>
      </c>
    </row>
    <row r="22" spans="1:38" x14ac:dyDescent="0.35">
      <c r="A22" s="58" t="s">
        <v>55</v>
      </c>
      <c r="B22" s="57">
        <v>0</v>
      </c>
      <c r="C22" s="62">
        <v>7.04</v>
      </c>
      <c r="D22" s="55">
        <f t="shared" si="2"/>
        <v>6.6932876972808515</v>
      </c>
      <c r="E22" s="54">
        <f>SUM(D6:D22)</f>
        <v>37.88743107054573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59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5.93</v>
      </c>
      <c r="D23" s="55">
        <f t="shared" si="2"/>
        <v>5.6379539836470807</v>
      </c>
      <c r="E23" s="54">
        <f>SUM(D6:D23)</f>
        <v>43.52538505419281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59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5.01</v>
      </c>
      <c r="D24" s="55">
        <f t="shared" si="2"/>
        <v>4.763262977752424</v>
      </c>
      <c r="E24" s="54">
        <f>SUM(D6:D24)</f>
        <v>48.288648031945236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4.2</v>
      </c>
      <c r="D25" s="55">
        <f t="shared" si="2"/>
        <v>3.9931545921277811</v>
      </c>
      <c r="E25" s="54">
        <f>SUM(D6:D25)</f>
        <v>52.281802624073016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3.97</v>
      </c>
      <c r="D26" s="55">
        <f t="shared" si="2"/>
        <v>3.7744818406541167</v>
      </c>
      <c r="E26" s="54">
        <f>SUM(D6:D26)</f>
        <v>56.056284464727135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3.9</v>
      </c>
      <c r="D27" s="55">
        <f t="shared" si="2"/>
        <v>3.7079292641186532</v>
      </c>
      <c r="E27" s="54">
        <f>SUM(D7:D27)</f>
        <v>59.764213728845789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4.9000000000000004</v>
      </c>
      <c r="D28" s="55">
        <f t="shared" si="2"/>
        <v>4.6586803574824112</v>
      </c>
      <c r="E28" s="54">
        <f>SUM(D7:D28)</f>
        <v>64.422894086328199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4.7300000000000004</v>
      </c>
      <c r="D29" s="55">
        <f t="shared" si="2"/>
        <v>4.4970526716105725</v>
      </c>
      <c r="E29" s="54">
        <f>SUM(D7:D29)</f>
        <v>68.919946757938774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6.02</v>
      </c>
      <c r="D30" s="55">
        <f t="shared" si="2"/>
        <v>5.7235215820498189</v>
      </c>
      <c r="E30" s="54">
        <f>SUM(D7:D30)</f>
        <v>74.643468339988587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3.83</v>
      </c>
      <c r="D31" s="55">
        <f t="shared" si="2"/>
        <v>3.6413766875831906</v>
      </c>
      <c r="E31" s="54">
        <f>SUM(D7:D31)</f>
        <v>78.284845027571777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8.26</v>
      </c>
      <c r="D32" s="55">
        <f t="shared" si="2"/>
        <v>7.8532040311846352</v>
      </c>
      <c r="E32" s="54">
        <f>SUM(D7:D32)</f>
        <v>86.138049058756408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14.58</v>
      </c>
      <c r="D33" s="40">
        <f t="shared" si="2"/>
        <v>13.861950941243581</v>
      </c>
      <c r="E33" s="39">
        <f>SUM(D7:D33)</f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1.9</v>
      </c>
      <c r="I34">
        <f t="shared" ref="I34:O34" si="26">SUM(I7:I33)</f>
        <v>14.280000000000001</v>
      </c>
      <c r="J34">
        <f t="shared" si="26"/>
        <v>0.03</v>
      </c>
      <c r="K34">
        <f t="shared" si="26"/>
        <v>1.2</v>
      </c>
      <c r="L34">
        <f t="shared" si="26"/>
        <v>0.31</v>
      </c>
      <c r="M34">
        <f t="shared" si="26"/>
        <v>1.5499999999999998</v>
      </c>
      <c r="N34">
        <f t="shared" si="26"/>
        <v>7.53</v>
      </c>
      <c r="O34">
        <f t="shared" si="26"/>
        <v>0.02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-2.1929752066115702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-1.4135920177383592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-0.88233568075117363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1.2142857142857144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4.0489556135770242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4.8638740920096861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23.093744057805665</v>
      </c>
    </row>
    <row r="78" spans="1:5" x14ac:dyDescent="0.35">
      <c r="A78" s="20" t="s">
        <v>39</v>
      </c>
      <c r="B78">
        <f>SUM(C11:C20)/SUM(C7:C33)</f>
        <v>0.23093744057805665</v>
      </c>
      <c r="D78" s="19" t="s">
        <v>6</v>
      </c>
      <c r="E78" s="18">
        <f>SUM($D$21:$D$30)</f>
        <v>51.549724282182929</v>
      </c>
    </row>
    <row r="79" spans="1:5" x14ac:dyDescent="0.35">
      <c r="A79" s="20" t="s">
        <v>38</v>
      </c>
      <c r="B79">
        <f>SUM(C21:C33)/SUM(C7:C33)</f>
        <v>0.76906255942194324</v>
      </c>
      <c r="D79" s="19" t="s">
        <v>5</v>
      </c>
      <c r="E79" s="18">
        <f>SUM($D$31:$D$33)</f>
        <v>25.356531660011406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60.439970171513792</v>
      </c>
      <c r="D81" s="16" t="s">
        <v>4</v>
      </c>
      <c r="E81">
        <f>100*SUM(H7:J33)/SUM(P7:P33)</f>
        <v>60.439970171513792</v>
      </c>
      <c r="G81" s="17" t="s">
        <v>2</v>
      </c>
      <c r="H81">
        <f>100*SUM(H7:H33)/(SUM(P7:P33)-SUM(M7:N33))</f>
        <v>10.710259301014656</v>
      </c>
    </row>
    <row r="82" spans="1:8" x14ac:dyDescent="0.35">
      <c r="A82" s="16" t="s">
        <v>0</v>
      </c>
      <c r="B82">
        <f>100*SUM(K7:L33)/SUM(P7:P33)</f>
        <v>5.6301267710663696</v>
      </c>
      <c r="D82" s="16" t="s">
        <v>0</v>
      </c>
      <c r="E82">
        <f>100*SUM(K7:L33)/SUM(P7:P33)</f>
        <v>5.6301267710663696</v>
      </c>
      <c r="G82" s="17" t="s">
        <v>1</v>
      </c>
      <c r="H82">
        <f>100*SUM(I7:J33)/(SUM(P7:P33)-SUM(M7:N33))</f>
        <v>80.665163472378794</v>
      </c>
    </row>
    <row r="83" spans="1:8" x14ac:dyDescent="0.35">
      <c r="A83" s="16" t="s">
        <v>3</v>
      </c>
      <c r="B83">
        <f>100*SUM(O7:O33)/SUM(P7:P33)</f>
        <v>7.4571215510812819E-2</v>
      </c>
      <c r="D83" s="16" t="s">
        <v>37</v>
      </c>
      <c r="E83">
        <f>100*SUM(M7:N33)/SUM(P7:P33)</f>
        <v>33.85533184190902</v>
      </c>
      <c r="G83" s="17" t="s">
        <v>0</v>
      </c>
      <c r="H83">
        <f>100*SUM(K7:L33)/(SUM(P7:P33)-SUM(M7:N33))</f>
        <v>8.5118376550169117</v>
      </c>
    </row>
    <row r="85" spans="1:8" x14ac:dyDescent="0.35">
      <c r="A85" s="16" t="s">
        <v>36</v>
      </c>
      <c r="B85" s="2"/>
      <c r="C85" s="2"/>
      <c r="D85" s="13">
        <f>(C70+C74+C72)/3</f>
        <v>1.5548559295190139</v>
      </c>
    </row>
    <row r="86" spans="1:8" x14ac:dyDescent="0.35">
      <c r="A86" s="14" t="s">
        <v>35</v>
      </c>
      <c r="B86" s="14"/>
      <c r="C86" s="14"/>
      <c r="D86" s="7">
        <f>C72</f>
        <v>1.2142857142857144</v>
      </c>
    </row>
    <row r="87" spans="1:8" x14ac:dyDescent="0.35">
      <c r="A87" s="14" t="s">
        <v>34</v>
      </c>
      <c r="B87" s="14"/>
      <c r="C87" s="14"/>
      <c r="D87" s="7">
        <f>(C74-C70)/2</f>
        <v>3.1387330548740229</v>
      </c>
    </row>
    <row r="88" spans="1:8" x14ac:dyDescent="0.35">
      <c r="A88" s="15" t="s">
        <v>33</v>
      </c>
      <c r="B88" s="14"/>
      <c r="C88" s="14"/>
      <c r="D88" s="13">
        <f>(C74+C70-D86)/D87</f>
        <v>0.71238819004165266</v>
      </c>
    </row>
    <row r="89" spans="1:8" x14ac:dyDescent="0.35">
      <c r="A89" s="3" t="s">
        <v>32</v>
      </c>
      <c r="B89" s="12"/>
      <c r="C89" s="11"/>
      <c r="D89" s="7">
        <f>((C74-C70)/4)+((C75-C69)/6.6)</f>
        <v>2.8107264072266434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0.16550332639706727</v>
      </c>
    </row>
    <row r="91" spans="1:8" x14ac:dyDescent="0.35">
      <c r="A91" s="3" t="s">
        <v>30</v>
      </c>
      <c r="B91" s="9"/>
      <c r="C91" s="8"/>
      <c r="D91" s="7">
        <f>(C74-C69)/(2.44*(C73-C71))</f>
        <v>0.58648965945702924</v>
      </c>
    </row>
    <row r="92" spans="1:8" x14ac:dyDescent="0.35">
      <c r="A92" s="6" t="s">
        <v>29</v>
      </c>
      <c r="B92" s="6"/>
      <c r="C92" s="5"/>
      <c r="D92" s="7">
        <f>(C70+C72+C74)/3</f>
        <v>1.5548559295190139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1.7251410371356635</v>
      </c>
    </row>
    <row r="95" spans="1:8" x14ac:dyDescent="0.35">
      <c r="A95" s="2" t="s">
        <v>9</v>
      </c>
      <c r="B95" s="2"/>
      <c r="C95" s="2"/>
      <c r="D95" s="1">
        <f>100-E23</f>
        <v>56.47461494580719</v>
      </c>
    </row>
    <row r="96" spans="1:8" x14ac:dyDescent="0.35">
      <c r="A96" s="2" t="s">
        <v>8</v>
      </c>
      <c r="B96" s="2"/>
      <c r="C96" s="2"/>
      <c r="D96" s="1">
        <f>100-E30</f>
        <v>25.356531660011413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N99"/>
  <sheetViews>
    <sheetView zoomScale="60" zoomScaleNormal="6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MAY181215_11 aggr</v>
      </c>
      <c r="E2" s="144"/>
      <c r="G2" s="109" t="s">
        <v>90</v>
      </c>
      <c r="H2" s="108" t="str">
        <f ca="1">D2</f>
        <v>MAY181215_11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105.18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114</v>
      </c>
      <c r="P4" s="94" t="s">
        <v>76</v>
      </c>
      <c r="R4" s="134" t="s">
        <v>119</v>
      </c>
      <c r="T4" s="97" t="str">
        <f t="shared" ref="T4:AA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">
        <v>114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Coal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2">
        <f t="shared" si="18"/>
        <v>0</v>
      </c>
      <c r="T13" s="48">
        <f t="shared" si="4"/>
        <v>-4.5</v>
      </c>
      <c r="U13" s="47" t="e">
        <f t="shared" si="5"/>
        <v>#DIV/0!</v>
      </c>
      <c r="V13" s="46" t="e">
        <f t="shared" si="6"/>
        <v>#DIV/0!</v>
      </c>
      <c r="W13" s="45" t="e">
        <f t="shared" si="7"/>
        <v>#DIV/0!</v>
      </c>
      <c r="X13" s="46" t="e">
        <f t="shared" si="8"/>
        <v>#DIV/0!</v>
      </c>
      <c r="Y13" s="46" t="e">
        <f t="shared" si="9"/>
        <v>#DIV/0!</v>
      </c>
      <c r="Z13" s="46" t="e">
        <f t="shared" si="10"/>
        <v>#DIV/0!</v>
      </c>
      <c r="AA13" s="46" t="e">
        <f t="shared" si="11"/>
        <v>#DIV/0!</v>
      </c>
      <c r="AB13" s="45" t="e">
        <f t="shared" si="12"/>
        <v>#DIV/0!</v>
      </c>
      <c r="AC13" s="49" t="e">
        <f t="shared" si="13"/>
        <v>#DIV/0!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132">
        <f t="shared" si="18"/>
        <v>0</v>
      </c>
      <c r="T14" s="48">
        <f t="shared" si="4"/>
        <v>-4</v>
      </c>
      <c r="U14" s="47" t="e">
        <f t="shared" si="5"/>
        <v>#DIV/0!</v>
      </c>
      <c r="V14" s="46" t="e">
        <f t="shared" si="6"/>
        <v>#DIV/0!</v>
      </c>
      <c r="W14" s="45" t="e">
        <f t="shared" si="7"/>
        <v>#DIV/0!</v>
      </c>
      <c r="X14" s="46" t="e">
        <f t="shared" si="8"/>
        <v>#DIV/0!</v>
      </c>
      <c r="Y14" s="46" t="e">
        <f t="shared" si="9"/>
        <v>#DIV/0!</v>
      </c>
      <c r="Z14" s="46" t="e">
        <f t="shared" si="10"/>
        <v>#DIV/0!</v>
      </c>
      <c r="AA14" s="46" t="e">
        <f t="shared" si="11"/>
        <v>#DIV/0!</v>
      </c>
      <c r="AB14" s="45" t="e">
        <f t="shared" si="12"/>
        <v>#DIV/0!</v>
      </c>
      <c r="AC14" s="49" t="e">
        <f t="shared" si="13"/>
        <v>#DIV/0!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2">
        <v>0</v>
      </c>
      <c r="D15" s="55">
        <f t="shared" si="17"/>
        <v>0</v>
      </c>
      <c r="E15" s="54">
        <f>SUM(D6:D15)</f>
        <v>0</v>
      </c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3"/>
        <v>0</v>
      </c>
      <c r="R15" s="132">
        <f t="shared" si="18"/>
        <v>0</v>
      </c>
      <c r="T15" s="48">
        <f t="shared" si="4"/>
        <v>-3.5</v>
      </c>
      <c r="U15" s="67" t="e">
        <f t="shared" si="5"/>
        <v>#DIV/0!</v>
      </c>
      <c r="V15" s="66" t="e">
        <f t="shared" si="6"/>
        <v>#DIV/0!</v>
      </c>
      <c r="W15" s="65" t="e">
        <f t="shared" si="7"/>
        <v>#DIV/0!</v>
      </c>
      <c r="X15" s="66" t="e">
        <f t="shared" si="8"/>
        <v>#DIV/0!</v>
      </c>
      <c r="Y15" s="66" t="e">
        <f t="shared" si="9"/>
        <v>#DIV/0!</v>
      </c>
      <c r="Z15" s="66" t="e">
        <f t="shared" si="10"/>
        <v>#DIV/0!</v>
      </c>
      <c r="AA15" s="66" t="e">
        <f t="shared" si="11"/>
        <v>#DIV/0!</v>
      </c>
      <c r="AB15" s="65" t="e">
        <f t="shared" si="12"/>
        <v>#DIV/0!</v>
      </c>
      <c r="AC15" s="50" t="e">
        <f t="shared" si="13"/>
        <v>#DIV/0!</v>
      </c>
      <c r="AE15" s="48">
        <f t="shared" si="14"/>
        <v>-3.5</v>
      </c>
      <c r="AF15" s="67" t="e">
        <f t="shared" ref="AF15:AF33" si="19">U15*100/(SUM($U15:$Y15)+SUM($AA15:$AB15))</f>
        <v>#DIV/0!</v>
      </c>
      <c r="AG15" s="66" t="e">
        <f t="shared" ref="AG15:AK33" si="20">V15*100/(SUM($U15:$Y15)+SUM($AA15:$AB15))</f>
        <v>#DIV/0!</v>
      </c>
      <c r="AH15" s="65" t="e">
        <f t="shared" si="20"/>
        <v>#DIV/0!</v>
      </c>
      <c r="AI15" s="67" t="e">
        <f t="shared" si="20"/>
        <v>#DIV/0!</v>
      </c>
      <c r="AJ15" s="66" t="e">
        <f t="shared" si="20"/>
        <v>#DIV/0!</v>
      </c>
      <c r="AK15" s="66">
        <v>0</v>
      </c>
      <c r="AL15" s="66" t="e">
        <f t="shared" ref="AL15:AM33" si="21">AA15*100/(SUM($U15:$Y15)+SUM($AA15:$AB15))</f>
        <v>#DIV/0!</v>
      </c>
      <c r="AM15" s="65" t="e">
        <f t="shared" si="21"/>
        <v>#DIV/0!</v>
      </c>
      <c r="AN15" s="64" t="e">
        <f t="shared" si="16"/>
        <v>#DIV/0!</v>
      </c>
    </row>
    <row r="16" spans="1:40" x14ac:dyDescent="0.35">
      <c r="A16" s="71" t="s">
        <v>61</v>
      </c>
      <c r="B16" s="57">
        <v>-3</v>
      </c>
      <c r="C16" s="62">
        <v>1.2</v>
      </c>
      <c r="D16" s="55">
        <f t="shared" si="17"/>
        <v>1.1409013120365086</v>
      </c>
      <c r="E16" s="54">
        <f>SUM(D6:D16)</f>
        <v>1.1409013120365086</v>
      </c>
      <c r="G16" s="48">
        <f t="shared" si="2"/>
        <v>-3</v>
      </c>
      <c r="H16" s="61">
        <v>0.64</v>
      </c>
      <c r="I16" s="60">
        <v>0.55000000000000004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3"/>
        <v>1.19</v>
      </c>
      <c r="R16" s="132">
        <f t="shared" si="18"/>
        <v>0</v>
      </c>
      <c r="T16" s="48">
        <f t="shared" si="4"/>
        <v>-3</v>
      </c>
      <c r="U16" s="67">
        <f t="shared" si="5"/>
        <v>53.781512605042018</v>
      </c>
      <c r="V16" s="66">
        <f t="shared" si="6"/>
        <v>46.21848739495799</v>
      </c>
      <c r="W16" s="65">
        <f t="shared" si="7"/>
        <v>0</v>
      </c>
      <c r="X16" s="66">
        <f t="shared" si="8"/>
        <v>0</v>
      </c>
      <c r="Y16" s="66">
        <f t="shared" si="9"/>
        <v>0</v>
      </c>
      <c r="Z16" s="66">
        <f t="shared" si="10"/>
        <v>0</v>
      </c>
      <c r="AA16" s="66">
        <f t="shared" si="11"/>
        <v>0</v>
      </c>
      <c r="AB16" s="65">
        <f t="shared" si="12"/>
        <v>0</v>
      </c>
      <c r="AC16" s="50">
        <f t="shared" si="13"/>
        <v>100</v>
      </c>
      <c r="AE16" s="48">
        <f t="shared" si="14"/>
        <v>-3</v>
      </c>
      <c r="AF16" s="67">
        <f t="shared" si="19"/>
        <v>53.781512605042018</v>
      </c>
      <c r="AG16" s="66">
        <f t="shared" si="20"/>
        <v>46.21848739495799</v>
      </c>
      <c r="AH16" s="65">
        <f t="shared" si="20"/>
        <v>0</v>
      </c>
      <c r="AI16" s="67">
        <f t="shared" si="20"/>
        <v>0</v>
      </c>
      <c r="AJ16" s="66">
        <f t="shared" si="20"/>
        <v>0</v>
      </c>
      <c r="AK16" s="66">
        <v>0</v>
      </c>
      <c r="AL16" s="66">
        <f t="shared" si="21"/>
        <v>0</v>
      </c>
      <c r="AM16" s="65">
        <f t="shared" si="21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1.1300000000000001</v>
      </c>
      <c r="D17" s="55">
        <f t="shared" si="17"/>
        <v>1.0743487355010457</v>
      </c>
      <c r="E17" s="54">
        <f>SUM(D6:D17)</f>
        <v>2.2152500475375545</v>
      </c>
      <c r="G17" s="48">
        <f t="shared" si="2"/>
        <v>-2.5</v>
      </c>
      <c r="H17" s="61">
        <v>0.33</v>
      </c>
      <c r="I17" s="60">
        <v>0</v>
      </c>
      <c r="J17" s="59">
        <v>0</v>
      </c>
      <c r="K17" s="60">
        <v>0</v>
      </c>
      <c r="L17" s="60">
        <v>0</v>
      </c>
      <c r="M17" s="60">
        <v>0.7</v>
      </c>
      <c r="N17" s="60">
        <v>0</v>
      </c>
      <c r="O17" s="59">
        <v>0</v>
      </c>
      <c r="P17" s="50">
        <f t="shared" si="3"/>
        <v>1.03</v>
      </c>
      <c r="R17" s="132">
        <f t="shared" si="18"/>
        <v>0.66552576535463004</v>
      </c>
      <c r="T17" s="48">
        <f t="shared" si="4"/>
        <v>-2.5</v>
      </c>
      <c r="U17" s="67">
        <f t="shared" si="5"/>
        <v>32.038834951456309</v>
      </c>
      <c r="V17" s="66">
        <f t="shared" si="6"/>
        <v>0</v>
      </c>
      <c r="W17" s="65">
        <f t="shared" si="7"/>
        <v>0</v>
      </c>
      <c r="X17" s="66">
        <f t="shared" si="8"/>
        <v>0</v>
      </c>
      <c r="Y17" s="66">
        <f t="shared" si="9"/>
        <v>0</v>
      </c>
      <c r="Z17" s="66">
        <f t="shared" si="10"/>
        <v>67.961165048543691</v>
      </c>
      <c r="AA17" s="66">
        <f t="shared" si="11"/>
        <v>0</v>
      </c>
      <c r="AB17" s="65">
        <f t="shared" si="12"/>
        <v>0</v>
      </c>
      <c r="AC17" s="50">
        <f t="shared" si="13"/>
        <v>100</v>
      </c>
      <c r="AE17" s="48">
        <f t="shared" si="14"/>
        <v>-2.5</v>
      </c>
      <c r="AF17" s="67">
        <f t="shared" si="19"/>
        <v>100</v>
      </c>
      <c r="AG17" s="66">
        <f t="shared" si="20"/>
        <v>0</v>
      </c>
      <c r="AH17" s="65">
        <f t="shared" si="20"/>
        <v>0</v>
      </c>
      <c r="AI17" s="67">
        <f t="shared" si="20"/>
        <v>0</v>
      </c>
      <c r="AJ17" s="66">
        <f t="shared" si="20"/>
        <v>0</v>
      </c>
      <c r="AK17" s="66">
        <v>0</v>
      </c>
      <c r="AL17" s="66">
        <f t="shared" si="21"/>
        <v>0</v>
      </c>
      <c r="AM17" s="65">
        <f t="shared" si="21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3.4499999999999997</v>
      </c>
      <c r="D18" s="55">
        <f t="shared" si="17"/>
        <v>3.2800912721049622</v>
      </c>
      <c r="E18" s="54">
        <f>SUM(D6:D18)</f>
        <v>5.4953413196425167</v>
      </c>
      <c r="G18" s="48">
        <f t="shared" si="2"/>
        <v>-2</v>
      </c>
      <c r="H18" s="61">
        <v>0.68</v>
      </c>
      <c r="I18" s="60">
        <v>1.33</v>
      </c>
      <c r="J18" s="59">
        <v>0</v>
      </c>
      <c r="K18" s="60">
        <v>0</v>
      </c>
      <c r="L18" s="60">
        <v>0</v>
      </c>
      <c r="M18" s="60">
        <v>0.18</v>
      </c>
      <c r="N18" s="60">
        <v>0.86</v>
      </c>
      <c r="O18" s="59">
        <v>0</v>
      </c>
      <c r="P18" s="50">
        <f t="shared" si="3"/>
        <v>3.0500000000000003</v>
      </c>
      <c r="R18" s="132">
        <f t="shared" si="18"/>
        <v>0.17113519680547631</v>
      </c>
      <c r="T18" s="48">
        <f t="shared" si="4"/>
        <v>-2</v>
      </c>
      <c r="U18" s="67">
        <f t="shared" si="5"/>
        <v>22.295081967213111</v>
      </c>
      <c r="V18" s="66">
        <f t="shared" si="6"/>
        <v>43.606557377049178</v>
      </c>
      <c r="W18" s="65">
        <f t="shared" si="7"/>
        <v>0</v>
      </c>
      <c r="X18" s="66">
        <f t="shared" si="8"/>
        <v>0</v>
      </c>
      <c r="Y18" s="66">
        <f t="shared" si="9"/>
        <v>0</v>
      </c>
      <c r="Z18" s="66">
        <f t="shared" si="10"/>
        <v>5.9016393442622945</v>
      </c>
      <c r="AA18" s="66">
        <f t="shared" si="11"/>
        <v>28.196721311475407</v>
      </c>
      <c r="AB18" s="65">
        <f t="shared" si="12"/>
        <v>0</v>
      </c>
      <c r="AC18" s="50">
        <f t="shared" si="13"/>
        <v>100</v>
      </c>
      <c r="AE18" s="48">
        <f t="shared" si="14"/>
        <v>-2</v>
      </c>
      <c r="AF18" s="67">
        <f t="shared" si="19"/>
        <v>23.69337979094076</v>
      </c>
      <c r="AG18" s="66">
        <f t="shared" si="20"/>
        <v>46.341463414634141</v>
      </c>
      <c r="AH18" s="65">
        <f t="shared" si="20"/>
        <v>0</v>
      </c>
      <c r="AI18" s="67">
        <f t="shared" si="20"/>
        <v>0</v>
      </c>
      <c r="AJ18" s="66">
        <f t="shared" si="20"/>
        <v>0</v>
      </c>
      <c r="AK18" s="66">
        <v>0</v>
      </c>
      <c r="AL18" s="66">
        <f t="shared" si="21"/>
        <v>29.965156794425084</v>
      </c>
      <c r="AM18" s="65">
        <f t="shared" si="21"/>
        <v>0</v>
      </c>
      <c r="AN18" s="64">
        <f t="shared" si="16"/>
        <v>99.999999999999986</v>
      </c>
    </row>
    <row r="19" spans="1:40" x14ac:dyDescent="0.35">
      <c r="A19" s="58" t="s">
        <v>58</v>
      </c>
      <c r="B19" s="57">
        <v>-1.5</v>
      </c>
      <c r="C19" s="62">
        <v>8.41</v>
      </c>
      <c r="D19" s="55">
        <f t="shared" si="17"/>
        <v>7.9958166951891991</v>
      </c>
      <c r="E19" s="54">
        <f>SUM(D6:D19)</f>
        <v>13.491158014831715</v>
      </c>
      <c r="G19" s="48">
        <f t="shared" si="2"/>
        <v>-1.5</v>
      </c>
      <c r="H19" s="61">
        <v>0.19</v>
      </c>
      <c r="I19" s="60">
        <v>4.26</v>
      </c>
      <c r="J19" s="59">
        <v>0</v>
      </c>
      <c r="K19" s="60">
        <v>0.18</v>
      </c>
      <c r="L19" s="60">
        <v>0.15</v>
      </c>
      <c r="M19" s="60">
        <v>0.2</v>
      </c>
      <c r="N19" s="60">
        <v>3.41</v>
      </c>
      <c r="O19" s="59">
        <v>0</v>
      </c>
      <c r="P19" s="50">
        <f t="shared" si="3"/>
        <v>8.39</v>
      </c>
      <c r="R19" s="132">
        <f t="shared" si="18"/>
        <v>0.19015021867275148</v>
      </c>
      <c r="T19" s="48">
        <f t="shared" si="4"/>
        <v>-1.5</v>
      </c>
      <c r="U19" s="67">
        <f t="shared" si="5"/>
        <v>2.264600715137068</v>
      </c>
      <c r="V19" s="66">
        <f t="shared" si="6"/>
        <v>50.774731823599517</v>
      </c>
      <c r="W19" s="65">
        <f t="shared" si="7"/>
        <v>0</v>
      </c>
      <c r="X19" s="66">
        <f t="shared" si="8"/>
        <v>2.145411203814064</v>
      </c>
      <c r="Y19" s="66">
        <f t="shared" si="9"/>
        <v>1.7878426698450536</v>
      </c>
      <c r="Z19" s="66">
        <f t="shared" si="10"/>
        <v>2.3837902264600714</v>
      </c>
      <c r="AA19" s="66">
        <f t="shared" si="11"/>
        <v>40.643623361144215</v>
      </c>
      <c r="AB19" s="65">
        <f t="shared" si="12"/>
        <v>0</v>
      </c>
      <c r="AC19" s="50">
        <f t="shared" si="13"/>
        <v>100</v>
      </c>
      <c r="AE19" s="48">
        <f t="shared" si="14"/>
        <v>-1.5</v>
      </c>
      <c r="AF19" s="67">
        <f t="shared" si="19"/>
        <v>2.3199023199023201</v>
      </c>
      <c r="AG19" s="66">
        <f t="shared" si="20"/>
        <v>52.014652014652007</v>
      </c>
      <c r="AH19" s="65">
        <f t="shared" si="20"/>
        <v>0</v>
      </c>
      <c r="AI19" s="67">
        <f t="shared" si="20"/>
        <v>2.1978021978021975</v>
      </c>
      <c r="AJ19" s="66">
        <f t="shared" si="20"/>
        <v>1.8315018315018317</v>
      </c>
      <c r="AK19" s="66">
        <v>0</v>
      </c>
      <c r="AL19" s="66">
        <f t="shared" si="21"/>
        <v>41.63614163614163</v>
      </c>
      <c r="AM19" s="65">
        <f t="shared" si="21"/>
        <v>0</v>
      </c>
      <c r="AN19" s="64">
        <f t="shared" si="16"/>
        <v>99.999999999999986</v>
      </c>
    </row>
    <row r="20" spans="1:40" x14ac:dyDescent="0.35">
      <c r="A20" s="58" t="s">
        <v>57</v>
      </c>
      <c r="B20" s="57">
        <v>-1</v>
      </c>
      <c r="C20" s="62">
        <v>8.68</v>
      </c>
      <c r="D20" s="55">
        <f t="shared" si="17"/>
        <v>8.2525194903974128</v>
      </c>
      <c r="E20" s="54">
        <f>SUM(D6:D20)</f>
        <v>21.74367750522913</v>
      </c>
      <c r="G20" s="48">
        <f t="shared" si="2"/>
        <v>-1</v>
      </c>
      <c r="H20" s="61">
        <v>0.04</v>
      </c>
      <c r="I20" s="60">
        <v>4.9800000000000004</v>
      </c>
      <c r="J20" s="59">
        <v>0.03</v>
      </c>
      <c r="K20" s="60">
        <v>0.69</v>
      </c>
      <c r="L20" s="60">
        <v>0.12</v>
      </c>
      <c r="M20" s="60">
        <v>0.34</v>
      </c>
      <c r="N20" s="60">
        <v>2.73</v>
      </c>
      <c r="O20" s="59">
        <v>0.01</v>
      </c>
      <c r="P20" s="50">
        <f t="shared" si="3"/>
        <v>8.94</v>
      </c>
      <c r="R20" s="132">
        <f t="shared" si="18"/>
        <v>0.32325537174367747</v>
      </c>
      <c r="T20" s="48">
        <f t="shared" si="4"/>
        <v>-1</v>
      </c>
      <c r="U20" s="67">
        <f t="shared" si="5"/>
        <v>0.447427293064877</v>
      </c>
      <c r="V20" s="66">
        <f t="shared" si="6"/>
        <v>55.704697986577187</v>
      </c>
      <c r="W20" s="65">
        <f t="shared" si="7"/>
        <v>0.33557046979865773</v>
      </c>
      <c r="X20" s="66">
        <f t="shared" si="8"/>
        <v>7.7181208053691277</v>
      </c>
      <c r="Y20" s="66">
        <f t="shared" si="9"/>
        <v>1.3422818791946309</v>
      </c>
      <c r="Z20" s="66">
        <f t="shared" si="10"/>
        <v>3.8031319910514543</v>
      </c>
      <c r="AA20" s="66">
        <f t="shared" si="11"/>
        <v>30.536912751677853</v>
      </c>
      <c r="AB20" s="65">
        <f t="shared" si="12"/>
        <v>0.11185682326621925</v>
      </c>
      <c r="AC20" s="50">
        <f t="shared" si="13"/>
        <v>100.00000000000001</v>
      </c>
      <c r="AE20" s="48">
        <f t="shared" si="14"/>
        <v>-1</v>
      </c>
      <c r="AF20" s="67">
        <f t="shared" si="19"/>
        <v>0.46511627906976738</v>
      </c>
      <c r="AG20" s="66">
        <f t="shared" si="20"/>
        <v>57.906976744186046</v>
      </c>
      <c r="AH20" s="65">
        <f t="shared" si="20"/>
        <v>0.34883720930232559</v>
      </c>
      <c r="AI20" s="67">
        <f t="shared" si="20"/>
        <v>8.0232558139534866</v>
      </c>
      <c r="AJ20" s="66">
        <f t="shared" si="20"/>
        <v>1.3953488372093024</v>
      </c>
      <c r="AK20" s="66">
        <v>0</v>
      </c>
      <c r="AL20" s="66">
        <f t="shared" si="21"/>
        <v>31.744186046511629</v>
      </c>
      <c r="AM20" s="65">
        <f t="shared" si="21"/>
        <v>0.11627906976744184</v>
      </c>
      <c r="AN20" s="64">
        <f t="shared" si="16"/>
        <v>100</v>
      </c>
    </row>
    <row r="21" spans="1:40" x14ac:dyDescent="0.35">
      <c r="A21" s="58" t="s">
        <v>56</v>
      </c>
      <c r="B21" s="57">
        <v>-0.5</v>
      </c>
      <c r="C21" s="62">
        <v>8.3899999999999988</v>
      </c>
      <c r="D21" s="55">
        <f t="shared" si="17"/>
        <v>7.9768016733219236</v>
      </c>
      <c r="E21" s="54">
        <f>SUM(D6:D21)</f>
        <v>29.720479178551052</v>
      </c>
      <c r="G21" s="70">
        <f t="shared" si="2"/>
        <v>-0.5</v>
      </c>
      <c r="H21" s="53">
        <v>0.02</v>
      </c>
      <c r="I21" s="52">
        <v>3.16</v>
      </c>
      <c r="J21" s="51">
        <v>0</v>
      </c>
      <c r="K21" s="52">
        <v>0.33</v>
      </c>
      <c r="L21" s="52">
        <v>0.04</v>
      </c>
      <c r="M21" s="52">
        <v>0.13</v>
      </c>
      <c r="N21" s="52">
        <v>0.53</v>
      </c>
      <c r="O21" s="59">
        <v>0.01</v>
      </c>
      <c r="P21" s="69">
        <f t="shared" si="3"/>
        <v>4.22</v>
      </c>
      <c r="Q21" s="68"/>
      <c r="R21" s="132">
        <f t="shared" si="18"/>
        <v>0.12359764213728845</v>
      </c>
      <c r="S21" s="68"/>
      <c r="T21" s="48">
        <f t="shared" si="4"/>
        <v>-0.5</v>
      </c>
      <c r="U21" s="67">
        <f t="shared" si="5"/>
        <v>0.47393364928909953</v>
      </c>
      <c r="V21" s="66">
        <f t="shared" si="6"/>
        <v>74.881516587677723</v>
      </c>
      <c r="W21" s="65">
        <f t="shared" si="7"/>
        <v>0</v>
      </c>
      <c r="X21" s="66">
        <f t="shared" si="8"/>
        <v>7.8199052132701423</v>
      </c>
      <c r="Y21" s="66">
        <f t="shared" si="9"/>
        <v>0.94786729857819907</v>
      </c>
      <c r="Z21" s="66">
        <f t="shared" si="10"/>
        <v>3.080568720379147</v>
      </c>
      <c r="AA21" s="66">
        <f t="shared" si="11"/>
        <v>12.559241706161139</v>
      </c>
      <c r="AB21" s="65">
        <f t="shared" si="12"/>
        <v>0.23696682464454977</v>
      </c>
      <c r="AC21" s="50">
        <f t="shared" si="13"/>
        <v>100</v>
      </c>
      <c r="AE21" s="48">
        <f t="shared" si="14"/>
        <v>-0.5</v>
      </c>
      <c r="AF21" s="67">
        <f t="shared" si="19"/>
        <v>0.48899755501222497</v>
      </c>
      <c r="AG21" s="66">
        <f t="shared" si="20"/>
        <v>77.261613691931544</v>
      </c>
      <c r="AH21" s="65">
        <f t="shared" si="20"/>
        <v>0</v>
      </c>
      <c r="AI21" s="67">
        <f t="shared" si="20"/>
        <v>8.0684596577017125</v>
      </c>
      <c r="AJ21" s="66">
        <f t="shared" si="20"/>
        <v>0.97799511002444994</v>
      </c>
      <c r="AK21" s="66">
        <v>0</v>
      </c>
      <c r="AL21" s="66">
        <f t="shared" si="21"/>
        <v>12.95843520782396</v>
      </c>
      <c r="AM21" s="65">
        <f t="shared" si="21"/>
        <v>0.24449877750611249</v>
      </c>
      <c r="AN21" s="64">
        <f t="shared" si="16"/>
        <v>99.999999999999986</v>
      </c>
    </row>
    <row r="22" spans="1:40" x14ac:dyDescent="0.35">
      <c r="A22" s="58" t="s">
        <v>55</v>
      </c>
      <c r="B22" s="57">
        <v>0</v>
      </c>
      <c r="C22" s="62">
        <v>7.04</v>
      </c>
      <c r="D22" s="55">
        <f t="shared" si="17"/>
        <v>6.6932876972808515</v>
      </c>
      <c r="E22" s="54">
        <f>SUM(D6:D22)</f>
        <v>36.413766875831904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59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0"/>
        <v>#DIV/0!</v>
      </c>
      <c r="AI22" s="47" t="e">
        <f t="shared" si="20"/>
        <v>#DIV/0!</v>
      </c>
      <c r="AJ22" s="46" t="e">
        <f t="shared" si="20"/>
        <v>#DIV/0!</v>
      </c>
      <c r="AK22" s="46" t="e">
        <f t="shared" si="20"/>
        <v>#DIV/0!</v>
      </c>
      <c r="AL22" s="46" t="e">
        <f t="shared" si="21"/>
        <v>#DIV/0!</v>
      </c>
      <c r="AM22" s="45" t="e">
        <f t="shared" si="21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5.93</v>
      </c>
      <c r="D23" s="55">
        <f t="shared" si="17"/>
        <v>5.6379539836470807</v>
      </c>
      <c r="E23" s="54">
        <f>SUM(D6:D23)</f>
        <v>42.051720859478984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59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0"/>
        <v>#DIV/0!</v>
      </c>
      <c r="AI23" s="47" t="e">
        <f t="shared" si="20"/>
        <v>#DIV/0!</v>
      </c>
      <c r="AJ23" s="46" t="e">
        <f t="shared" si="20"/>
        <v>#DIV/0!</v>
      </c>
      <c r="AK23" s="46" t="e">
        <f t="shared" si="20"/>
        <v>#DIV/0!</v>
      </c>
      <c r="AL23" s="46" t="e">
        <f t="shared" si="21"/>
        <v>#DIV/0!</v>
      </c>
      <c r="AM23" s="45" t="e">
        <f t="shared" si="21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5.01</v>
      </c>
      <c r="D24" s="55">
        <f t="shared" si="17"/>
        <v>4.763262977752424</v>
      </c>
      <c r="E24" s="54">
        <f>SUM(D6:D24)</f>
        <v>46.814983837231409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0"/>
        <v>#DIV/0!</v>
      </c>
      <c r="AI24" s="47" t="e">
        <f t="shared" si="20"/>
        <v>#DIV/0!</v>
      </c>
      <c r="AJ24" s="46" t="e">
        <f t="shared" si="20"/>
        <v>#DIV/0!</v>
      </c>
      <c r="AK24" s="46" t="e">
        <f t="shared" si="20"/>
        <v>#DIV/0!</v>
      </c>
      <c r="AL24" s="46" t="e">
        <f t="shared" si="21"/>
        <v>#DIV/0!</v>
      </c>
      <c r="AM24" s="45" t="e">
        <f t="shared" si="21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4.2</v>
      </c>
      <c r="D25" s="55">
        <f t="shared" si="17"/>
        <v>3.9931545921277811</v>
      </c>
      <c r="E25" s="54">
        <f>SUM(D6:D25)</f>
        <v>50.80813842935919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0"/>
        <v>#DIV/0!</v>
      </c>
      <c r="AI25" s="47" t="e">
        <f t="shared" si="20"/>
        <v>#DIV/0!</v>
      </c>
      <c r="AJ25" s="46" t="e">
        <f t="shared" si="20"/>
        <v>#DIV/0!</v>
      </c>
      <c r="AK25" s="46" t="e">
        <f t="shared" si="20"/>
        <v>#DIV/0!</v>
      </c>
      <c r="AL25" s="46" t="e">
        <f t="shared" si="21"/>
        <v>#DIV/0!</v>
      </c>
      <c r="AM25" s="45" t="e">
        <f t="shared" si="21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3.97</v>
      </c>
      <c r="D26" s="55">
        <f t="shared" si="17"/>
        <v>3.7744818406541167</v>
      </c>
      <c r="E26" s="54">
        <f>SUM(D6:D26)</f>
        <v>54.582620270013308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0"/>
        <v>#DIV/0!</v>
      </c>
      <c r="AI26" s="47" t="e">
        <f t="shared" si="20"/>
        <v>#DIV/0!</v>
      </c>
      <c r="AJ26" s="46" t="e">
        <f t="shared" si="20"/>
        <v>#DIV/0!</v>
      </c>
      <c r="AK26" s="46" t="e">
        <f t="shared" si="20"/>
        <v>#DIV/0!</v>
      </c>
      <c r="AL26" s="46" t="e">
        <f t="shared" si="21"/>
        <v>#DIV/0!</v>
      </c>
      <c r="AM26" s="45" t="e">
        <f t="shared" si="21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2">
        <v>3.9</v>
      </c>
      <c r="D27" s="55">
        <f t="shared" si="17"/>
        <v>3.7079292641186532</v>
      </c>
      <c r="E27" s="54">
        <f>SUM(D7:D27)</f>
        <v>58.290549534131962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0"/>
        <v>#DIV/0!</v>
      </c>
      <c r="AI27" s="47" t="e">
        <f t="shared" si="20"/>
        <v>#DIV/0!</v>
      </c>
      <c r="AJ27" s="46" t="e">
        <f t="shared" si="20"/>
        <v>#DIV/0!</v>
      </c>
      <c r="AK27" s="46" t="e">
        <f t="shared" si="20"/>
        <v>#DIV/0!</v>
      </c>
      <c r="AL27" s="46" t="e">
        <f t="shared" si="21"/>
        <v>#DIV/0!</v>
      </c>
      <c r="AM27" s="45" t="e">
        <f t="shared" si="21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4.9000000000000004</v>
      </c>
      <c r="D28" s="55">
        <f t="shared" si="17"/>
        <v>4.6586803574824112</v>
      </c>
      <c r="E28" s="54">
        <f>SUM(D7:D28)</f>
        <v>62.949229891614372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0"/>
        <v>#DIV/0!</v>
      </c>
      <c r="AI28" s="47" t="e">
        <f t="shared" si="20"/>
        <v>#DIV/0!</v>
      </c>
      <c r="AJ28" s="46" t="e">
        <f t="shared" si="20"/>
        <v>#DIV/0!</v>
      </c>
      <c r="AK28" s="46" t="e">
        <f t="shared" si="20"/>
        <v>#DIV/0!</v>
      </c>
      <c r="AL28" s="46" t="e">
        <f t="shared" si="21"/>
        <v>#DIV/0!</v>
      </c>
      <c r="AM28" s="45" t="e">
        <f t="shared" si="21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4.7300000000000004</v>
      </c>
      <c r="D29" s="55">
        <f t="shared" si="17"/>
        <v>4.4970526716105725</v>
      </c>
      <c r="E29" s="54">
        <f>SUM(D7:D29)</f>
        <v>67.446282563224941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0"/>
        <v>#DIV/0!</v>
      </c>
      <c r="AI29" s="47" t="e">
        <f t="shared" si="20"/>
        <v>#DIV/0!</v>
      </c>
      <c r="AJ29" s="46" t="e">
        <f t="shared" si="20"/>
        <v>#DIV/0!</v>
      </c>
      <c r="AK29" s="46" t="e">
        <f t="shared" si="20"/>
        <v>#DIV/0!</v>
      </c>
      <c r="AL29" s="46" t="e">
        <f t="shared" si="21"/>
        <v>#DIV/0!</v>
      </c>
      <c r="AM29" s="45" t="e">
        <f t="shared" si="21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6.02</v>
      </c>
      <c r="D30" s="55">
        <f t="shared" si="17"/>
        <v>5.7235215820498189</v>
      </c>
      <c r="E30" s="54">
        <f>SUM(D7:D30)</f>
        <v>73.169804145274753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0"/>
        <v>#DIV/0!</v>
      </c>
      <c r="AI30" s="47" t="e">
        <f t="shared" si="20"/>
        <v>#DIV/0!</v>
      </c>
      <c r="AJ30" s="46" t="e">
        <f t="shared" si="20"/>
        <v>#DIV/0!</v>
      </c>
      <c r="AK30" s="46" t="e">
        <f t="shared" si="20"/>
        <v>#DIV/0!</v>
      </c>
      <c r="AL30" s="46" t="e">
        <f t="shared" si="21"/>
        <v>#DIV/0!</v>
      </c>
      <c r="AM30" s="45" t="e">
        <f t="shared" si="21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3.83</v>
      </c>
      <c r="D31" s="55">
        <f t="shared" si="17"/>
        <v>3.6413766875831906</v>
      </c>
      <c r="E31" s="54">
        <f>SUM(D7:D31)</f>
        <v>76.811180832857943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0"/>
        <v>#DIV/0!</v>
      </c>
      <c r="AI31" s="47" t="e">
        <f t="shared" si="20"/>
        <v>#DIV/0!</v>
      </c>
      <c r="AJ31" s="46" t="e">
        <f t="shared" si="20"/>
        <v>#DIV/0!</v>
      </c>
      <c r="AK31" s="46" t="e">
        <f t="shared" si="20"/>
        <v>#DIV/0!</v>
      </c>
      <c r="AL31" s="46" t="e">
        <f t="shared" si="21"/>
        <v>#DIV/0!</v>
      </c>
      <c r="AM31" s="45" t="e">
        <f t="shared" si="21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8.26</v>
      </c>
      <c r="D32" s="55">
        <f t="shared" si="17"/>
        <v>7.8532040311846352</v>
      </c>
      <c r="E32" s="54">
        <f>SUM(D7:D32)</f>
        <v>84.664384864042574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0"/>
        <v>#DIV/0!</v>
      </c>
      <c r="AI32" s="47" t="e">
        <f t="shared" si="20"/>
        <v>#DIV/0!</v>
      </c>
      <c r="AJ32" s="46" t="e">
        <f t="shared" si="20"/>
        <v>#DIV/0!</v>
      </c>
      <c r="AK32" s="46" t="e">
        <f t="shared" si="20"/>
        <v>#DIV/0!</v>
      </c>
      <c r="AL32" s="46" t="e">
        <f t="shared" si="21"/>
        <v>#DIV/0!</v>
      </c>
      <c r="AM32" s="45" t="e">
        <f t="shared" si="21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14.58</v>
      </c>
      <c r="D33" s="40">
        <f t="shared" si="17"/>
        <v>13.861950941243581</v>
      </c>
      <c r="E33" s="39">
        <f>SUM(D7:D33)</f>
        <v>98.526335805286152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0"/>
        <v>#DIV/0!</v>
      </c>
      <c r="AI33" s="32" t="e">
        <f t="shared" si="20"/>
        <v>#DIV/0!</v>
      </c>
      <c r="AJ33" s="31" t="e">
        <f t="shared" si="20"/>
        <v>#DIV/0!</v>
      </c>
      <c r="AK33" s="31" t="e">
        <f t="shared" si="20"/>
        <v>#DIV/0!</v>
      </c>
      <c r="AL33" s="31" t="e">
        <f t="shared" si="21"/>
        <v>#DIV/0!</v>
      </c>
      <c r="AM33" s="30" t="e">
        <f t="shared" si="21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1.9</v>
      </c>
      <c r="I34">
        <f t="shared" ref="I34:O34" si="22">SUM(I7:I33)</f>
        <v>14.280000000000001</v>
      </c>
      <c r="J34">
        <f t="shared" si="22"/>
        <v>0.03</v>
      </c>
      <c r="K34">
        <f t="shared" si="22"/>
        <v>1.2</v>
      </c>
      <c r="L34">
        <f t="shared" si="22"/>
        <v>0.31</v>
      </c>
      <c r="M34">
        <f t="shared" si="22"/>
        <v>1.5499999999999998</v>
      </c>
      <c r="N34">
        <f t="shared" si="22"/>
        <v>7.53</v>
      </c>
      <c r="O34">
        <f t="shared" si="22"/>
        <v>0.02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-2.0755072463768114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-1.3479953917050691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-0.79588796185935629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1.3988095238095244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4.2513054830287222</v>
      </c>
      <c r="D73" s="2"/>
    </row>
    <row r="74" spans="1:5" x14ac:dyDescent="0.35">
      <c r="A74" s="24" t="s">
        <v>41</v>
      </c>
      <c r="B74" s="23">
        <v>84</v>
      </c>
      <c r="C74" s="18">
        <f t="shared" si="23"/>
        <v>4.9576997578692508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21.74367750522913</v>
      </c>
    </row>
    <row r="78" spans="1:5" x14ac:dyDescent="0.35">
      <c r="A78" s="20" t="s">
        <v>39</v>
      </c>
      <c r="B78">
        <f>SUM(C11:C20)/SUM(C7:C33)</f>
        <v>0.22068898967480458</v>
      </c>
      <c r="D78" s="19" t="s">
        <v>6</v>
      </c>
      <c r="E78" s="18">
        <f>SUM($D$21:$D$30)</f>
        <v>51.426126640045638</v>
      </c>
    </row>
    <row r="79" spans="1:5" x14ac:dyDescent="0.35">
      <c r="A79" s="20" t="s">
        <v>38</v>
      </c>
      <c r="B79">
        <f>SUM(C21:C33)/SUM(C7:C33)</f>
        <v>0.77931101032519534</v>
      </c>
      <c r="D79" s="19" t="s">
        <v>5</v>
      </c>
      <c r="E79" s="18">
        <f>SUM($D$31:$D$33)</f>
        <v>25.356531660011406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60.439970171513792</v>
      </c>
      <c r="D81" s="16" t="s">
        <v>4</v>
      </c>
      <c r="E81">
        <f>100*SUM(H7:J33)/SUM(P7:P33)</f>
        <v>60.439970171513792</v>
      </c>
      <c r="G81" s="17" t="s">
        <v>2</v>
      </c>
      <c r="H81">
        <f>100*SUM(H7:H33)/(SUM(P7:P33)-SUM(M7:N33))</f>
        <v>10.710259301014656</v>
      </c>
    </row>
    <row r="82" spans="1:8" x14ac:dyDescent="0.35">
      <c r="A82" s="16" t="s">
        <v>0</v>
      </c>
      <c r="B82">
        <f>100*SUM(K7:L33)/SUM(P7:P33)</f>
        <v>5.6301267710663696</v>
      </c>
      <c r="D82" s="16" t="s">
        <v>0</v>
      </c>
      <c r="E82">
        <f>100*SUM(K7:L33)/SUM(P7:P33)</f>
        <v>5.6301267710663696</v>
      </c>
      <c r="G82" s="17" t="s">
        <v>1</v>
      </c>
      <c r="H82">
        <f>100*SUM(I7:J33)/(SUM(P7:P33)-SUM(M7:N33))</f>
        <v>80.665163472378794</v>
      </c>
    </row>
    <row r="83" spans="1:8" x14ac:dyDescent="0.35">
      <c r="A83" s="16" t="s">
        <v>3</v>
      </c>
      <c r="B83">
        <f>100*SUM(O7:O33)/SUM(P7:P33)</f>
        <v>7.4571215510812819E-2</v>
      </c>
      <c r="D83" s="16" t="s">
        <v>37</v>
      </c>
      <c r="E83">
        <f>100*SUM(M7:N33)/SUM(P7:P33)</f>
        <v>33.85533184190902</v>
      </c>
      <c r="G83" s="17" t="s">
        <v>0</v>
      </c>
      <c r="H83">
        <f>100*SUM(K7:L33)/(SUM(P7:P33)-SUM(M7:N33))</f>
        <v>8.5118376550169117</v>
      </c>
    </row>
    <row r="85" spans="1:8" x14ac:dyDescent="0.35">
      <c r="A85" s="16" t="s">
        <v>36</v>
      </c>
      <c r="B85" s="2"/>
      <c r="C85" s="2"/>
      <c r="D85" s="13">
        <f>(C70+C74+C72)/3</f>
        <v>1.6695046299912353</v>
      </c>
    </row>
    <row r="86" spans="1:8" x14ac:dyDescent="0.35">
      <c r="A86" s="14" t="s">
        <v>35</v>
      </c>
      <c r="B86" s="14"/>
      <c r="C86" s="14"/>
      <c r="D86" s="7">
        <f>C72</f>
        <v>1.3988095238095244</v>
      </c>
    </row>
    <row r="87" spans="1:8" x14ac:dyDescent="0.35">
      <c r="A87" s="14" t="s">
        <v>34</v>
      </c>
      <c r="B87" s="14"/>
      <c r="C87" s="14"/>
      <c r="D87" s="7">
        <f>(C74-C70)/2</f>
        <v>3.15284757478716</v>
      </c>
    </row>
    <row r="88" spans="1:8" x14ac:dyDescent="0.35">
      <c r="A88" s="15" t="s">
        <v>33</v>
      </c>
      <c r="B88" s="14"/>
      <c r="C88" s="14"/>
      <c r="D88" s="13">
        <f>(C74+C70-D86)/D87</f>
        <v>0.7012374654692618</v>
      </c>
    </row>
    <row r="89" spans="1:8" x14ac:dyDescent="0.35">
      <c r="A89" s="3" t="s">
        <v>32</v>
      </c>
      <c r="B89" s="12"/>
      <c r="C89" s="11"/>
      <c r="D89" s="7">
        <f>((C74-C70)/4)+((C75-C69)/6.6)</f>
        <v>2.7999854913900668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0.1341640838664222</v>
      </c>
    </row>
    <row r="91" spans="1:8" x14ac:dyDescent="0.35">
      <c r="A91" s="3" t="s">
        <v>30</v>
      </c>
      <c r="B91" s="9"/>
      <c r="C91" s="8"/>
      <c r="D91" s="7">
        <f>(C74-C69)/(2.44*(C73-C71))</f>
        <v>0.57110192396241899</v>
      </c>
    </row>
    <row r="92" spans="1:8" x14ac:dyDescent="0.35">
      <c r="A92" s="6" t="s">
        <v>29</v>
      </c>
      <c r="B92" s="6"/>
      <c r="C92" s="5"/>
      <c r="D92" s="7">
        <f>(C70+C72+C74)/3</f>
        <v>1.6695046299912353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1.8048521830820907</v>
      </c>
    </row>
    <row r="95" spans="1:8" x14ac:dyDescent="0.35">
      <c r="A95" s="2" t="s">
        <v>9</v>
      </c>
      <c r="B95" s="2"/>
      <c r="C95" s="2"/>
      <c r="D95" s="1">
        <f>100-E23</f>
        <v>57.948279140521016</v>
      </c>
    </row>
    <row r="96" spans="1:8" x14ac:dyDescent="0.35">
      <c r="A96" s="2" t="s">
        <v>8</v>
      </c>
      <c r="B96" s="2"/>
      <c r="C96" s="2"/>
      <c r="D96" s="1">
        <f>100-E30</f>
        <v>26.830195854725247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L99"/>
  <sheetViews>
    <sheetView zoomScale="80" zoomScaleNormal="8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MAY181215_11_no_aggr</v>
      </c>
      <c r="E2" s="144"/>
      <c r="G2" s="109" t="s">
        <v>90</v>
      </c>
      <c r="H2" s="108" t="str">
        <f ca="1">D2</f>
        <v>MAY181215_11_no_aggr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103.63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114</v>
      </c>
      <c r="P4" s="94" t="s">
        <v>76</v>
      </c>
      <c r="R4" s="97" t="str">
        <f t="shared" ref="R4:Y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">
        <v>114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Coal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E33" si="12">T15*100/(SUM($S15:$W15)+SUM($Y15:$Z15))</f>
        <v>#DIV/0!</v>
      </c>
      <c r="AF15" s="65" t="e">
        <f t="shared" ref="AF15:AH33" si="13">U15*100/(SUM($S15:$W15)+SUM($Y15:$Z15))</f>
        <v>#DIV/0!</v>
      </c>
      <c r="AG15" s="67" t="e">
        <f t="shared" si="13"/>
        <v>#DIV/0!</v>
      </c>
      <c r="AH15" s="66" t="e">
        <f t="shared" si="13"/>
        <v>#DIV/0!</v>
      </c>
      <c r="AI15" s="66">
        <v>0</v>
      </c>
      <c r="AJ15" s="66" t="e">
        <f t="shared" ref="AJ15:AK33" si="14">Y15*100/(SUM($S15:$W15)+SUM($Y15:$Z15))</f>
        <v>#DIV/0!</v>
      </c>
      <c r="AK15" s="65" t="e">
        <f t="shared" si="14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2">
        <v>1.2</v>
      </c>
      <c r="D16" s="55">
        <f t="shared" si="2"/>
        <v>1.1579658400077197</v>
      </c>
      <c r="E16" s="54">
        <f>SUM(D6:D16)</f>
        <v>1.1579658400077197</v>
      </c>
      <c r="G16" s="48">
        <f t="shared" si="3"/>
        <v>-3</v>
      </c>
      <c r="H16" s="61">
        <v>0.64</v>
      </c>
      <c r="I16" s="60">
        <v>0.55000000000000004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1.19</v>
      </c>
      <c r="R16" s="48">
        <f t="shared" si="5"/>
        <v>-3</v>
      </c>
      <c r="S16" s="67">
        <f t="shared" si="6"/>
        <v>53.781512605042018</v>
      </c>
      <c r="T16" s="66">
        <f t="shared" si="6"/>
        <v>46.21848739495799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53.781512605042018</v>
      </c>
      <c r="AE16" s="66">
        <f t="shared" si="12"/>
        <v>46.21848739495799</v>
      </c>
      <c r="AF16" s="65">
        <f t="shared" si="13"/>
        <v>0</v>
      </c>
      <c r="AG16" s="67">
        <f t="shared" si="13"/>
        <v>0</v>
      </c>
      <c r="AH16" s="66">
        <f t="shared" si="13"/>
        <v>0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1.1300000000000001</v>
      </c>
      <c r="D17" s="55">
        <f t="shared" si="2"/>
        <v>1.0904178326739364</v>
      </c>
      <c r="E17" s="54">
        <f>SUM(D6:D17)</f>
        <v>2.2483836726816562</v>
      </c>
      <c r="G17" s="48">
        <f t="shared" si="3"/>
        <v>-2.5</v>
      </c>
      <c r="H17" s="61">
        <v>0.33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0.33</v>
      </c>
      <c r="R17" s="48">
        <f t="shared" si="5"/>
        <v>-2.5</v>
      </c>
      <c r="S17" s="67">
        <f t="shared" si="6"/>
        <v>100</v>
      </c>
      <c r="T17" s="66">
        <f t="shared" si="6"/>
        <v>0</v>
      </c>
      <c r="U17" s="65">
        <f t="shared" si="6"/>
        <v>0</v>
      </c>
      <c r="V17" s="66">
        <f t="shared" si="6"/>
        <v>0</v>
      </c>
      <c r="W17" s="66">
        <f t="shared" si="6"/>
        <v>0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100</v>
      </c>
      <c r="AE17" s="66">
        <f t="shared" si="12"/>
        <v>0</v>
      </c>
      <c r="AF17" s="65">
        <f t="shared" si="13"/>
        <v>0</v>
      </c>
      <c r="AG17" s="67">
        <f t="shared" si="13"/>
        <v>0</v>
      </c>
      <c r="AH17" s="66">
        <f t="shared" si="13"/>
        <v>0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3.4499999999999997</v>
      </c>
      <c r="D18" s="55">
        <f t="shared" si="2"/>
        <v>3.3291517900221947</v>
      </c>
      <c r="E18" s="54">
        <f>SUM(D6:D18)</f>
        <v>5.5775354627038514</v>
      </c>
      <c r="G18" s="48">
        <f t="shared" si="3"/>
        <v>-2</v>
      </c>
      <c r="H18" s="61">
        <v>0.68</v>
      </c>
      <c r="I18" s="60">
        <v>1.33</v>
      </c>
      <c r="J18" s="59">
        <v>0</v>
      </c>
      <c r="K18" s="60">
        <v>0</v>
      </c>
      <c r="L18" s="60">
        <v>0</v>
      </c>
      <c r="M18" s="60">
        <v>0</v>
      </c>
      <c r="N18" s="60">
        <v>0.86</v>
      </c>
      <c r="O18" s="59">
        <v>0</v>
      </c>
      <c r="P18" s="50">
        <f t="shared" si="4"/>
        <v>2.87</v>
      </c>
      <c r="R18" s="48">
        <f t="shared" si="5"/>
        <v>-2</v>
      </c>
      <c r="S18" s="67">
        <f t="shared" si="6"/>
        <v>23.693379790940767</v>
      </c>
      <c r="T18" s="66">
        <f t="shared" si="6"/>
        <v>46.341463414634141</v>
      </c>
      <c r="U18" s="65">
        <f t="shared" si="6"/>
        <v>0</v>
      </c>
      <c r="V18" s="66">
        <f t="shared" si="6"/>
        <v>0</v>
      </c>
      <c r="W18" s="66">
        <f t="shared" si="6"/>
        <v>0</v>
      </c>
      <c r="X18" s="66">
        <f t="shared" si="6"/>
        <v>0</v>
      </c>
      <c r="Y18" s="66">
        <f t="shared" si="6"/>
        <v>29.965156794425084</v>
      </c>
      <c r="Z18" s="65">
        <f t="shared" si="6"/>
        <v>0</v>
      </c>
      <c r="AA18" s="50">
        <f t="shared" si="7"/>
        <v>99.999999999999986</v>
      </c>
      <c r="AC18" s="48">
        <f t="shared" si="8"/>
        <v>-2</v>
      </c>
      <c r="AD18" s="67">
        <f t="shared" si="11"/>
        <v>23.693379790940771</v>
      </c>
      <c r="AE18" s="66">
        <f t="shared" si="12"/>
        <v>46.341463414634148</v>
      </c>
      <c r="AF18" s="65">
        <f t="shared" si="13"/>
        <v>0</v>
      </c>
      <c r="AG18" s="67">
        <f t="shared" si="13"/>
        <v>0</v>
      </c>
      <c r="AH18" s="66">
        <f t="shared" si="13"/>
        <v>0</v>
      </c>
      <c r="AI18" s="66">
        <v>0</v>
      </c>
      <c r="AJ18" s="66">
        <f t="shared" si="14"/>
        <v>29.965156794425088</v>
      </c>
      <c r="AK18" s="65">
        <f t="shared" si="14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8.41</v>
      </c>
      <c r="D19" s="55">
        <f t="shared" si="2"/>
        <v>8.1154105953874378</v>
      </c>
      <c r="E19" s="54">
        <f>SUM(D6:D19)</f>
        <v>13.692946058091289</v>
      </c>
      <c r="G19" s="48">
        <f t="shared" si="3"/>
        <v>-1.5</v>
      </c>
      <c r="H19" s="61">
        <v>0.19</v>
      </c>
      <c r="I19" s="60">
        <v>4.26</v>
      </c>
      <c r="J19" s="59">
        <v>0</v>
      </c>
      <c r="K19" s="60">
        <v>0.18</v>
      </c>
      <c r="L19" s="60">
        <v>0.15</v>
      </c>
      <c r="M19" s="60">
        <v>0</v>
      </c>
      <c r="N19" s="60">
        <v>3.41</v>
      </c>
      <c r="O19" s="59">
        <v>0</v>
      </c>
      <c r="P19" s="50">
        <f t="shared" si="4"/>
        <v>8.1900000000000013</v>
      </c>
      <c r="R19" s="48">
        <f t="shared" si="5"/>
        <v>-1.5</v>
      </c>
      <c r="S19" s="67">
        <f t="shared" si="6"/>
        <v>2.3199023199023197</v>
      </c>
      <c r="T19" s="66">
        <f t="shared" si="6"/>
        <v>52.014652014652007</v>
      </c>
      <c r="U19" s="65">
        <f t="shared" si="6"/>
        <v>0</v>
      </c>
      <c r="V19" s="66">
        <f t="shared" si="6"/>
        <v>2.1978021978021975</v>
      </c>
      <c r="W19" s="66">
        <f t="shared" si="6"/>
        <v>1.8315018315018312</v>
      </c>
      <c r="X19" s="66">
        <f t="shared" si="6"/>
        <v>0</v>
      </c>
      <c r="Y19" s="66">
        <f t="shared" si="6"/>
        <v>41.63614163614163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1"/>
        <v>2.3199023199023201</v>
      </c>
      <c r="AE19" s="66">
        <f t="shared" si="12"/>
        <v>52.014652014652015</v>
      </c>
      <c r="AF19" s="65">
        <f t="shared" si="13"/>
        <v>0</v>
      </c>
      <c r="AG19" s="67">
        <f t="shared" si="13"/>
        <v>2.197802197802198</v>
      </c>
      <c r="AH19" s="66">
        <f t="shared" si="13"/>
        <v>1.8315018315018314</v>
      </c>
      <c r="AI19" s="66">
        <v>0</v>
      </c>
      <c r="AJ19" s="66">
        <f t="shared" si="14"/>
        <v>41.636141636141637</v>
      </c>
      <c r="AK19" s="65">
        <f t="shared" si="14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8.68</v>
      </c>
      <c r="D20" s="55">
        <f t="shared" si="2"/>
        <v>8.3759529093891736</v>
      </c>
      <c r="E20" s="54">
        <f>SUM(D6:D20)</f>
        <v>22.068898967480465</v>
      </c>
      <c r="G20" s="48">
        <f t="shared" si="3"/>
        <v>-1</v>
      </c>
      <c r="H20" s="61">
        <v>0.04</v>
      </c>
      <c r="I20" s="60">
        <v>4.9800000000000004</v>
      </c>
      <c r="J20" s="59">
        <v>0.03</v>
      </c>
      <c r="K20" s="60">
        <v>0.69</v>
      </c>
      <c r="L20" s="60">
        <v>0.12</v>
      </c>
      <c r="M20" s="60">
        <v>0</v>
      </c>
      <c r="N20" s="60">
        <v>2.73</v>
      </c>
      <c r="O20" s="59">
        <v>0.01</v>
      </c>
      <c r="P20" s="50">
        <f t="shared" si="4"/>
        <v>8.6</v>
      </c>
      <c r="R20" s="48">
        <f t="shared" si="5"/>
        <v>-1</v>
      </c>
      <c r="S20" s="67">
        <f t="shared" si="6"/>
        <v>0.46511627906976744</v>
      </c>
      <c r="T20" s="66">
        <f t="shared" si="6"/>
        <v>57.906976744186053</v>
      </c>
      <c r="U20" s="65">
        <f t="shared" si="6"/>
        <v>0.34883720930232559</v>
      </c>
      <c r="V20" s="66">
        <f t="shared" si="6"/>
        <v>8.0232558139534884</v>
      </c>
      <c r="W20" s="66">
        <f t="shared" si="6"/>
        <v>1.3953488372093024</v>
      </c>
      <c r="X20" s="66">
        <f t="shared" si="6"/>
        <v>0</v>
      </c>
      <c r="Y20" s="66">
        <f t="shared" si="6"/>
        <v>31.744186046511629</v>
      </c>
      <c r="Z20" s="65">
        <f t="shared" si="6"/>
        <v>0.11627906976744186</v>
      </c>
      <c r="AA20" s="50">
        <f t="shared" si="7"/>
        <v>100</v>
      </c>
      <c r="AC20" s="48">
        <f t="shared" si="8"/>
        <v>-1</v>
      </c>
      <c r="AD20" s="67">
        <f t="shared" si="11"/>
        <v>0.46511627906976744</v>
      </c>
      <c r="AE20" s="66">
        <f t="shared" si="12"/>
        <v>57.906976744186046</v>
      </c>
      <c r="AF20" s="65">
        <f t="shared" si="13"/>
        <v>0.34883720930232553</v>
      </c>
      <c r="AG20" s="67">
        <f t="shared" si="13"/>
        <v>8.0232558139534884</v>
      </c>
      <c r="AH20" s="66">
        <f t="shared" si="13"/>
        <v>1.3953488372093021</v>
      </c>
      <c r="AI20" s="66">
        <v>0</v>
      </c>
      <c r="AJ20" s="66">
        <f t="shared" si="14"/>
        <v>31.744186046511633</v>
      </c>
      <c r="AK20" s="65">
        <f t="shared" si="14"/>
        <v>0.11627906976744186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8.3899999999999988</v>
      </c>
      <c r="D21" s="55">
        <f t="shared" si="2"/>
        <v>8.0961111647206394</v>
      </c>
      <c r="E21" s="54">
        <f>SUM(D6:D21)</f>
        <v>30.165010132201104</v>
      </c>
      <c r="G21" s="70">
        <f t="shared" si="3"/>
        <v>-0.5</v>
      </c>
      <c r="H21" s="53">
        <v>0.02</v>
      </c>
      <c r="I21" s="52">
        <v>3.16</v>
      </c>
      <c r="J21" s="51">
        <v>0</v>
      </c>
      <c r="K21" s="52">
        <v>0.33</v>
      </c>
      <c r="L21" s="52">
        <v>0.04</v>
      </c>
      <c r="M21" s="60">
        <v>0</v>
      </c>
      <c r="N21" s="52">
        <v>0.53</v>
      </c>
      <c r="O21" s="59">
        <v>0.01</v>
      </c>
      <c r="P21" s="69">
        <f t="shared" si="4"/>
        <v>4.09</v>
      </c>
      <c r="Q21" s="68"/>
      <c r="R21" s="48">
        <f t="shared" si="5"/>
        <v>-0.5</v>
      </c>
      <c r="S21" s="67">
        <f t="shared" si="6"/>
        <v>0.48899755501222497</v>
      </c>
      <c r="T21" s="66">
        <f t="shared" si="6"/>
        <v>77.261613691931544</v>
      </c>
      <c r="U21" s="65">
        <f t="shared" si="6"/>
        <v>0</v>
      </c>
      <c r="V21" s="66">
        <f t="shared" si="6"/>
        <v>8.0684596577017125</v>
      </c>
      <c r="W21" s="66">
        <f t="shared" si="6"/>
        <v>0.97799511002444994</v>
      </c>
      <c r="X21" s="66">
        <f t="shared" si="6"/>
        <v>0</v>
      </c>
      <c r="Y21" s="66">
        <f t="shared" si="6"/>
        <v>12.958435207823962</v>
      </c>
      <c r="Z21" s="65">
        <f t="shared" si="6"/>
        <v>0.24449877750611249</v>
      </c>
      <c r="AA21" s="50">
        <f t="shared" si="7"/>
        <v>100</v>
      </c>
      <c r="AC21" s="48">
        <f t="shared" si="8"/>
        <v>-0.5</v>
      </c>
      <c r="AD21" s="67">
        <f t="shared" si="11"/>
        <v>0.48899755501222503</v>
      </c>
      <c r="AE21" s="66">
        <f t="shared" si="12"/>
        <v>77.261613691931544</v>
      </c>
      <c r="AF21" s="65">
        <f t="shared" si="13"/>
        <v>0</v>
      </c>
      <c r="AG21" s="67">
        <f t="shared" si="13"/>
        <v>8.0684596577017125</v>
      </c>
      <c r="AH21" s="66">
        <f t="shared" si="13"/>
        <v>0.97799511002445005</v>
      </c>
      <c r="AI21" s="66">
        <v>0</v>
      </c>
      <c r="AJ21" s="66">
        <f t="shared" si="14"/>
        <v>12.95843520782396</v>
      </c>
      <c r="AK21" s="65">
        <f t="shared" si="14"/>
        <v>0.24449877750611251</v>
      </c>
      <c r="AL21" s="64">
        <f t="shared" si="10"/>
        <v>99.999999999999986</v>
      </c>
    </row>
    <row r="22" spans="1:38" x14ac:dyDescent="0.35">
      <c r="A22" s="58" t="s">
        <v>55</v>
      </c>
      <c r="B22" s="57">
        <v>0</v>
      </c>
      <c r="C22" s="62">
        <v>7.04</v>
      </c>
      <c r="D22" s="55">
        <f t="shared" si="2"/>
        <v>6.7933995947119561</v>
      </c>
      <c r="E22" s="54">
        <f>SUM(D6:D22)</f>
        <v>36.958409726913061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59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ref="AI22:AI33" si="15">X22*100/(SUM($S22:$W22)+SUM($Y22:$Z22))</f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5.93</v>
      </c>
      <c r="D23" s="55">
        <f t="shared" si="2"/>
        <v>5.7222811927048154</v>
      </c>
      <c r="E23" s="54">
        <f>SUM(D6:D23)</f>
        <v>42.680690919617874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59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5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5.01</v>
      </c>
      <c r="D24" s="55">
        <f t="shared" si="2"/>
        <v>4.8345073820322302</v>
      </c>
      <c r="E24" s="54">
        <f>SUM(D6:D24)</f>
        <v>47.515198301650102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5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4.2</v>
      </c>
      <c r="D25" s="55">
        <f t="shared" si="2"/>
        <v>4.0528804400270193</v>
      </c>
      <c r="E25" s="54">
        <f>SUM(D6:D25)</f>
        <v>51.56807874167712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5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3.97</v>
      </c>
      <c r="D26" s="55">
        <f t="shared" si="2"/>
        <v>3.8309369873588732</v>
      </c>
      <c r="E26" s="54">
        <f>SUM(D6:D26)</f>
        <v>55.399015729035995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5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3.9</v>
      </c>
      <c r="D27" s="55">
        <f t="shared" si="2"/>
        <v>3.763388980025089</v>
      </c>
      <c r="E27" s="54">
        <f>SUM(D7:D27)</f>
        <v>59.162404709061086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5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4.9000000000000004</v>
      </c>
      <c r="D28" s="55">
        <f t="shared" si="2"/>
        <v>4.7283605133648567</v>
      </c>
      <c r="E28" s="54">
        <f>SUM(D7:D28)</f>
        <v>63.890765222425941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5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4.7300000000000004</v>
      </c>
      <c r="D29" s="55">
        <f t="shared" si="2"/>
        <v>4.5643153526970961</v>
      </c>
      <c r="E29" s="54">
        <f>SUM(D7:D29)</f>
        <v>68.455080575123034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5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6.02</v>
      </c>
      <c r="D30" s="55">
        <f t="shared" si="2"/>
        <v>5.809128630705394</v>
      </c>
      <c r="E30" s="54">
        <f>SUM(D7:D30)</f>
        <v>74.264209205828422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5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3.83</v>
      </c>
      <c r="D31" s="55">
        <f t="shared" si="2"/>
        <v>3.6958409726913057</v>
      </c>
      <c r="E31" s="54">
        <f>SUM(D7:D31)</f>
        <v>77.960050178519722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5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8.26</v>
      </c>
      <c r="D32" s="55">
        <f t="shared" si="2"/>
        <v>7.970664865386472</v>
      </c>
      <c r="E32" s="54">
        <f>SUM(D7:D32)</f>
        <v>85.93071504390619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5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14.58</v>
      </c>
      <c r="D33" s="40">
        <f t="shared" si="2"/>
        <v>14.069284956093798</v>
      </c>
      <c r="E33" s="39">
        <f>SUM(D7:D33)</f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5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1.9</v>
      </c>
      <c r="I34">
        <f t="shared" ref="I34:O34" si="16">SUM(I7:I33)</f>
        <v>14.280000000000001</v>
      </c>
      <c r="J34">
        <f t="shared" si="16"/>
        <v>0.03</v>
      </c>
      <c r="K34">
        <f t="shared" si="16"/>
        <v>1.2</v>
      </c>
      <c r="L34">
        <f t="shared" si="16"/>
        <v>0.31</v>
      </c>
      <c r="M34">
        <f t="shared" si="16"/>
        <v>0</v>
      </c>
      <c r="N34">
        <f t="shared" si="16"/>
        <v>7.53</v>
      </c>
      <c r="O34">
        <f t="shared" si="16"/>
        <v>0.02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58" spans="10:10" x14ac:dyDescent="0.35">
      <c r="J58" s="132"/>
    </row>
    <row r="59" spans="10:10" x14ac:dyDescent="0.35">
      <c r="J59" s="132"/>
    </row>
    <row r="60" spans="10:10" x14ac:dyDescent="0.35">
      <c r="J60" s="132"/>
    </row>
    <row r="61" spans="10:10" x14ac:dyDescent="0.35">
      <c r="J61" s="132"/>
    </row>
    <row r="62" spans="10:10" x14ac:dyDescent="0.35">
      <c r="J62" s="132"/>
    </row>
    <row r="63" spans="10:10" x14ac:dyDescent="0.35">
      <c r="J63" s="132"/>
    </row>
    <row r="64" spans="10:10" x14ac:dyDescent="0.35">
      <c r="J64" s="132"/>
    </row>
    <row r="65" spans="1:10" x14ac:dyDescent="0.35">
      <c r="J65" s="132"/>
    </row>
    <row r="66" spans="1:10" x14ac:dyDescent="0.35">
      <c r="J66" s="132"/>
    </row>
    <row r="67" spans="1:10" x14ac:dyDescent="0.35">
      <c r="A67" s="5" t="s">
        <v>27</v>
      </c>
      <c r="B67" s="26"/>
      <c r="C67" s="2"/>
      <c r="D67" s="2"/>
      <c r="J67" s="132"/>
    </row>
    <row r="68" spans="1:10" x14ac:dyDescent="0.35">
      <c r="A68" s="25" t="s">
        <v>42</v>
      </c>
      <c r="B68" s="25"/>
      <c r="C68" s="2"/>
      <c r="D68" s="2"/>
      <c r="J68" s="132"/>
    </row>
    <row r="69" spans="1:10" x14ac:dyDescent="0.35">
      <c r="A69" s="24" t="s">
        <v>41</v>
      </c>
      <c r="B69" s="23">
        <v>5</v>
      </c>
      <c r="C69" s="18">
        <f t="shared" ref="C69:C75" si="1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-2.0867391304347827</v>
      </c>
      <c r="D69" s="2"/>
      <c r="J69" s="132"/>
    </row>
    <row r="70" spans="1:10" x14ac:dyDescent="0.35">
      <c r="A70" s="24" t="s">
        <v>41</v>
      </c>
      <c r="B70" s="23">
        <v>16</v>
      </c>
      <c r="C70" s="18">
        <f t="shared" si="17"/>
        <v>-1.3622811059907836</v>
      </c>
      <c r="D70" s="2"/>
      <c r="J70" s="132"/>
    </row>
    <row r="71" spans="1:10" x14ac:dyDescent="0.35">
      <c r="A71" s="24" t="s">
        <v>41</v>
      </c>
      <c r="B71" s="23">
        <v>25</v>
      </c>
      <c r="C71" s="18">
        <f t="shared" si="17"/>
        <v>-0.81898092967818859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7"/>
        <v>1.3065476190476191</v>
      </c>
      <c r="D72" s="2"/>
      <c r="J72" s="132"/>
    </row>
    <row r="73" spans="1:10" x14ac:dyDescent="0.35">
      <c r="A73" s="24" t="s">
        <v>41</v>
      </c>
      <c r="B73" s="23">
        <v>75</v>
      </c>
      <c r="C73" s="18">
        <f t="shared" si="17"/>
        <v>4.0995430809399487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7"/>
        <v>4.8788861985472165</v>
      </c>
      <c r="D74" s="2"/>
    </row>
    <row r="75" spans="1:10" x14ac:dyDescent="0.35">
      <c r="A75" s="24" t="s">
        <v>41</v>
      </c>
      <c r="B75" s="23">
        <v>95</v>
      </c>
      <c r="C75" s="18" t="str">
        <f t="shared" si="17"/>
        <v>6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22.068898967480465</v>
      </c>
    </row>
    <row r="78" spans="1:10" x14ac:dyDescent="0.35">
      <c r="A78" s="20" t="s">
        <v>39</v>
      </c>
      <c r="B78">
        <f>SUM(C11:C20)/SUM(C7:C33)</f>
        <v>0.22068898967480458</v>
      </c>
      <c r="D78" s="19" t="s">
        <v>6</v>
      </c>
      <c r="E78" s="18">
        <f>SUM($D$21:$D$30)</f>
        <v>52.195310238347972</v>
      </c>
    </row>
    <row r="79" spans="1:10" x14ac:dyDescent="0.35">
      <c r="A79" s="20" t="s">
        <v>38</v>
      </c>
      <c r="B79">
        <f>SUM(C21:C33)/SUM(C7:C33)</f>
        <v>0.77931101032519534</v>
      </c>
      <c r="D79" s="19" t="s">
        <v>5</v>
      </c>
      <c r="E79" s="18">
        <f>SUM($D$31:$D$33)</f>
        <v>25.735790794171578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64.147210130589627</v>
      </c>
      <c r="D81" s="16" t="s">
        <v>4</v>
      </c>
      <c r="E81">
        <f>100*SUM(H7:J33)/SUM(P7:P33)</f>
        <v>64.147210130589627</v>
      </c>
      <c r="G81" s="17" t="s">
        <v>2</v>
      </c>
      <c r="H81">
        <f>100*SUM(H7:H33)/(SUM(P7:P33)-SUM(M7:N33))</f>
        <v>10.710259301014657</v>
      </c>
    </row>
    <row r="82" spans="1:8" x14ac:dyDescent="0.35">
      <c r="A82" s="16" t="s">
        <v>0</v>
      </c>
      <c r="B82">
        <f>100*SUM(K7:L33)/SUM(P7:P33)</f>
        <v>5.9754649782350624</v>
      </c>
      <c r="D82" s="16" t="s">
        <v>0</v>
      </c>
      <c r="E82">
        <f>100*SUM(K7:L33)/SUM(P7:P33)</f>
        <v>5.9754649782350624</v>
      </c>
      <c r="G82" s="17" t="s">
        <v>1</v>
      </c>
      <c r="H82">
        <f>100*SUM(I7:J33)/(SUM(P7:P33)-SUM(M7:N33))</f>
        <v>80.665163472378808</v>
      </c>
    </row>
    <row r="83" spans="1:8" x14ac:dyDescent="0.35">
      <c r="A83" s="16" t="s">
        <v>3</v>
      </c>
      <c r="B83">
        <f>100*SUM(O7:O33)/SUM(P7:P33)</f>
        <v>7.9145231499802141E-2</v>
      </c>
      <c r="D83" s="16" t="s">
        <v>37</v>
      </c>
      <c r="E83">
        <f>100*SUM(M7:N33)/SUM(P7:P33)</f>
        <v>29.798179659675505</v>
      </c>
      <c r="G83" s="17" t="s">
        <v>0</v>
      </c>
      <c r="H83">
        <f>100*SUM(K7:L33)/(SUM(P7:P33)-SUM(M7:N33))</f>
        <v>8.5118376550169135</v>
      </c>
    </row>
    <row r="85" spans="1:8" x14ac:dyDescent="0.35">
      <c r="A85" s="16" t="s">
        <v>36</v>
      </c>
      <c r="B85" s="2"/>
      <c r="C85" s="2"/>
      <c r="D85" s="13">
        <f>(C70+C74+C72)/3</f>
        <v>1.6077175705346842</v>
      </c>
    </row>
    <row r="86" spans="1:8" x14ac:dyDescent="0.35">
      <c r="A86" s="14" t="s">
        <v>35</v>
      </c>
      <c r="B86" s="14"/>
      <c r="C86" s="14"/>
      <c r="D86" s="7">
        <f>C72</f>
        <v>1.3065476190476191</v>
      </c>
    </row>
    <row r="87" spans="1:8" x14ac:dyDescent="0.35">
      <c r="A87" s="14" t="s">
        <v>34</v>
      </c>
      <c r="B87" s="14"/>
      <c r="C87" s="14"/>
      <c r="D87" s="7">
        <f>(C74-C70)/2</f>
        <v>3.120583652269</v>
      </c>
    </row>
    <row r="88" spans="1:8" x14ac:dyDescent="0.35">
      <c r="A88" s="15" t="s">
        <v>33</v>
      </c>
      <c r="B88" s="14"/>
      <c r="C88" s="14"/>
      <c r="D88" s="13">
        <f>(C74+C70-D86)/D87</f>
        <v>0.70821926914276578</v>
      </c>
    </row>
    <row r="89" spans="1:8" x14ac:dyDescent="0.35">
      <c r="A89" s="3" t="s">
        <v>32</v>
      </c>
      <c r="B89" s="12"/>
      <c r="C89" s="11"/>
      <c r="D89" s="7">
        <f>((C74-C70)/4)+((C75-C69)/6.6)</f>
        <v>2.7855553307458307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0.15277182812184745</v>
      </c>
    </row>
    <row r="91" spans="1:8" x14ac:dyDescent="0.35">
      <c r="A91" s="3" t="s">
        <v>30</v>
      </c>
      <c r="B91" s="9"/>
      <c r="C91" s="8"/>
      <c r="D91" s="7">
        <f>(C74-C69)/(2.44*(C73-C71))</f>
        <v>0.58041080473087092</v>
      </c>
    </row>
    <row r="92" spans="1:8" x14ac:dyDescent="0.35">
      <c r="A92" s="6" t="s">
        <v>29</v>
      </c>
      <c r="B92" s="6"/>
      <c r="C92" s="5"/>
      <c r="D92" s="7">
        <f>(C70+C72+C74)/3</f>
        <v>1.6077175705346842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1.7583025462782165</v>
      </c>
    </row>
    <row r="95" spans="1:8" x14ac:dyDescent="0.35">
      <c r="A95" s="2" t="s">
        <v>9</v>
      </c>
      <c r="B95" s="2"/>
      <c r="C95" s="2"/>
      <c r="D95" s="1">
        <f>100-E23</f>
        <v>57.319309080382126</v>
      </c>
    </row>
    <row r="96" spans="1:8" x14ac:dyDescent="0.35">
      <c r="A96" s="2" t="s">
        <v>8</v>
      </c>
      <c r="B96" s="2"/>
      <c r="C96" s="2"/>
      <c r="D96" s="1">
        <f>100-E30</f>
        <v>25.735790794171578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C00000"/>
  </sheetPr>
  <dimension ref="A1:AL99"/>
  <sheetViews>
    <sheetView topLeftCell="A28"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MAY181215_12</v>
      </c>
      <c r="E2" s="144"/>
      <c r="G2" s="109" t="s">
        <v>90</v>
      </c>
      <c r="H2" s="108" t="str">
        <f ca="1">D2</f>
        <v>MAY181215_12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0</v>
      </c>
      <c r="I34">
        <f t="shared" ref="I34:O34" si="26">SUM(I7:I33)</f>
        <v>0</v>
      </c>
      <c r="J34">
        <f t="shared" si="26"/>
        <v>0</v>
      </c>
      <c r="K34">
        <f t="shared" si="26"/>
        <v>0</v>
      </c>
      <c r="L34">
        <f t="shared" si="26"/>
        <v>0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7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7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7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7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7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N99"/>
  <sheetViews>
    <sheetView zoomScale="63" zoomScaleNormal="100" workbookViewId="0">
      <selection activeCell="M15" sqref="M15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MAY181215_13</v>
      </c>
      <c r="E2" s="144"/>
      <c r="G2" s="109" t="s">
        <v>90</v>
      </c>
      <c r="H2" s="108" t="str">
        <f ca="1">D2</f>
        <v>MAY181215_13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f>SUM(C7:C33)</f>
        <v>351.56999999999994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/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132"/>
      <c r="T7" s="48">
        <f t="shared" ref="T7:T33" si="5">G7</f>
        <v>-7.5</v>
      </c>
      <c r="U7" s="47" t="e">
        <f t="shared" ref="U7:U33" si="6">100*H7/$P7</f>
        <v>#DIV/0!</v>
      </c>
      <c r="V7" s="46" t="e">
        <f t="shared" ref="V7:V33" si="7">100*I7/$P7</f>
        <v>#DIV/0!</v>
      </c>
      <c r="W7" s="45" t="e">
        <f t="shared" ref="W7:W33" si="8">100*J7/$P7</f>
        <v>#DIV/0!</v>
      </c>
      <c r="X7" s="46" t="e">
        <f t="shared" ref="X7:X33" si="9">100*K7/$P7</f>
        <v>#DIV/0!</v>
      </c>
      <c r="Y7" s="46" t="e">
        <f t="shared" ref="Y7:Y33" si="10">100*L7/$P7</f>
        <v>#DIV/0!</v>
      </c>
      <c r="Z7" s="46" t="e">
        <f t="shared" ref="Z7:Z33" si="11">100*M7/$P7</f>
        <v>#DIV/0!</v>
      </c>
      <c r="AA7" s="46" t="e">
        <f t="shared" ref="AA7:AA33" si="12">100*N7/$P7</f>
        <v>#DIV/0!</v>
      </c>
      <c r="AB7" s="45" t="e">
        <f t="shared" ref="AB7:AB33" si="13">100*O7/$P7</f>
        <v>#DIV/0!</v>
      </c>
      <c r="AC7" s="49" t="e">
        <f t="shared" ref="AC7:AC33" si="14">SUM(U7:AB7)</f>
        <v>#DIV/0!</v>
      </c>
      <c r="AE7" s="48">
        <f t="shared" ref="AE7:AE33" si="15">T7</f>
        <v>-7.5</v>
      </c>
      <c r="AF7" s="47" t="e">
        <f t="shared" ref="AF7:AM14" si="16">U7*100/(SUM($U7:$Y7)+SUM($AA7:$AB7))</f>
        <v>#DIV/0!</v>
      </c>
      <c r="AG7" s="46" t="e">
        <f t="shared" si="16"/>
        <v>#DIV/0!</v>
      </c>
      <c r="AH7" s="45" t="e">
        <f t="shared" si="16"/>
        <v>#DIV/0!</v>
      </c>
      <c r="AI7" s="47" t="e">
        <f t="shared" si="16"/>
        <v>#DIV/0!</v>
      </c>
      <c r="AJ7" s="46" t="e">
        <f t="shared" si="16"/>
        <v>#DIV/0!</v>
      </c>
      <c r="AK7" s="46" t="e">
        <f t="shared" si="16"/>
        <v>#DIV/0!</v>
      </c>
      <c r="AL7" s="46" t="e">
        <f t="shared" si="16"/>
        <v>#DIV/0!</v>
      </c>
      <c r="AM7" s="45" t="e">
        <f t="shared" si="16"/>
        <v>#DIV/0!</v>
      </c>
      <c r="AN7" s="44" t="e">
        <f t="shared" ref="AN7:AN33" si="17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132"/>
      <c r="T8" s="48">
        <f t="shared" si="5"/>
        <v>-7</v>
      </c>
      <c r="U8" s="47" t="e">
        <f t="shared" si="6"/>
        <v>#DIV/0!</v>
      </c>
      <c r="V8" s="46" t="e">
        <f t="shared" si="7"/>
        <v>#DIV/0!</v>
      </c>
      <c r="W8" s="45" t="e">
        <f t="shared" si="8"/>
        <v>#DIV/0!</v>
      </c>
      <c r="X8" s="46" t="e">
        <f t="shared" si="9"/>
        <v>#DIV/0!</v>
      </c>
      <c r="Y8" s="46" t="e">
        <f t="shared" si="10"/>
        <v>#DIV/0!</v>
      </c>
      <c r="Z8" s="46" t="e">
        <f t="shared" si="11"/>
        <v>#DIV/0!</v>
      </c>
      <c r="AA8" s="46" t="e">
        <f t="shared" si="12"/>
        <v>#DIV/0!</v>
      </c>
      <c r="AB8" s="45" t="e">
        <f t="shared" si="13"/>
        <v>#DIV/0!</v>
      </c>
      <c r="AC8" s="49" t="e">
        <f t="shared" si="14"/>
        <v>#DIV/0!</v>
      </c>
      <c r="AE8" s="48">
        <f t="shared" si="15"/>
        <v>-7</v>
      </c>
      <c r="AF8" s="47" t="e">
        <f t="shared" si="16"/>
        <v>#DIV/0!</v>
      </c>
      <c r="AG8" s="46" t="e">
        <f t="shared" si="16"/>
        <v>#DIV/0!</v>
      </c>
      <c r="AH8" s="45" t="e">
        <f t="shared" si="16"/>
        <v>#DIV/0!</v>
      </c>
      <c r="AI8" s="47" t="e">
        <f t="shared" si="16"/>
        <v>#DIV/0!</v>
      </c>
      <c r="AJ8" s="46" t="e">
        <f t="shared" si="16"/>
        <v>#DIV/0!</v>
      </c>
      <c r="AK8" s="46" t="e">
        <f t="shared" si="16"/>
        <v>#DIV/0!</v>
      </c>
      <c r="AL8" s="46" t="e">
        <f t="shared" si="16"/>
        <v>#DIV/0!</v>
      </c>
      <c r="AM8" s="45" t="e">
        <f t="shared" si="16"/>
        <v>#DIV/0!</v>
      </c>
      <c r="AN8" s="44" t="e">
        <f t="shared" si="17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132"/>
      <c r="T9" s="48">
        <f t="shared" si="5"/>
        <v>-6.5</v>
      </c>
      <c r="U9" s="47" t="e">
        <f t="shared" si="6"/>
        <v>#DIV/0!</v>
      </c>
      <c r="V9" s="46" t="e">
        <f t="shared" si="7"/>
        <v>#DIV/0!</v>
      </c>
      <c r="W9" s="45" t="e">
        <f t="shared" si="8"/>
        <v>#DIV/0!</v>
      </c>
      <c r="X9" s="46" t="e">
        <f t="shared" si="9"/>
        <v>#DIV/0!</v>
      </c>
      <c r="Y9" s="46" t="e">
        <f t="shared" si="10"/>
        <v>#DIV/0!</v>
      </c>
      <c r="Z9" s="46" t="e">
        <f t="shared" si="11"/>
        <v>#DIV/0!</v>
      </c>
      <c r="AA9" s="46" t="e">
        <f t="shared" si="12"/>
        <v>#DIV/0!</v>
      </c>
      <c r="AB9" s="45" t="e">
        <f t="shared" si="13"/>
        <v>#DIV/0!</v>
      </c>
      <c r="AC9" s="49" t="e">
        <f t="shared" si="14"/>
        <v>#DIV/0!</v>
      </c>
      <c r="AE9" s="48">
        <f t="shared" si="15"/>
        <v>-6.5</v>
      </c>
      <c r="AF9" s="47" t="e">
        <f t="shared" si="16"/>
        <v>#DIV/0!</v>
      </c>
      <c r="AG9" s="46" t="e">
        <f t="shared" si="16"/>
        <v>#DIV/0!</v>
      </c>
      <c r="AH9" s="45" t="e">
        <f t="shared" si="16"/>
        <v>#DIV/0!</v>
      </c>
      <c r="AI9" s="47" t="e">
        <f t="shared" si="16"/>
        <v>#DIV/0!</v>
      </c>
      <c r="AJ9" s="46" t="e">
        <f t="shared" si="16"/>
        <v>#DIV/0!</v>
      </c>
      <c r="AK9" s="46" t="e">
        <f t="shared" si="16"/>
        <v>#DIV/0!</v>
      </c>
      <c r="AL9" s="46" t="e">
        <f t="shared" si="16"/>
        <v>#DIV/0!</v>
      </c>
      <c r="AM9" s="45" t="e">
        <f t="shared" si="16"/>
        <v>#DIV/0!</v>
      </c>
      <c r="AN9" s="44" t="e">
        <f t="shared" si="17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132"/>
      <c r="T10" s="48">
        <f t="shared" si="5"/>
        <v>-6</v>
      </c>
      <c r="U10" s="47" t="e">
        <f t="shared" si="6"/>
        <v>#DIV/0!</v>
      </c>
      <c r="V10" s="46" t="e">
        <f t="shared" si="7"/>
        <v>#DIV/0!</v>
      </c>
      <c r="W10" s="45" t="e">
        <f t="shared" si="8"/>
        <v>#DIV/0!</v>
      </c>
      <c r="X10" s="46" t="e">
        <f t="shared" si="9"/>
        <v>#DIV/0!</v>
      </c>
      <c r="Y10" s="46" t="e">
        <f t="shared" si="10"/>
        <v>#DIV/0!</v>
      </c>
      <c r="Z10" s="46" t="e">
        <f t="shared" si="11"/>
        <v>#DIV/0!</v>
      </c>
      <c r="AA10" s="46" t="e">
        <f t="shared" si="12"/>
        <v>#DIV/0!</v>
      </c>
      <c r="AB10" s="45" t="e">
        <f t="shared" si="13"/>
        <v>#DIV/0!</v>
      </c>
      <c r="AC10" s="49" t="e">
        <f t="shared" si="14"/>
        <v>#DIV/0!</v>
      </c>
      <c r="AE10" s="48">
        <f t="shared" si="15"/>
        <v>-6</v>
      </c>
      <c r="AF10" s="47" t="e">
        <f t="shared" si="16"/>
        <v>#DIV/0!</v>
      </c>
      <c r="AG10" s="46" t="e">
        <f t="shared" si="16"/>
        <v>#DIV/0!</v>
      </c>
      <c r="AH10" s="45" t="e">
        <f t="shared" si="16"/>
        <v>#DIV/0!</v>
      </c>
      <c r="AI10" s="47" t="e">
        <f t="shared" si="16"/>
        <v>#DIV/0!</v>
      </c>
      <c r="AJ10" s="46" t="e">
        <f t="shared" si="16"/>
        <v>#DIV/0!</v>
      </c>
      <c r="AK10" s="46" t="e">
        <f t="shared" si="16"/>
        <v>#DIV/0!</v>
      </c>
      <c r="AL10" s="46" t="e">
        <f t="shared" si="16"/>
        <v>#DIV/0!</v>
      </c>
      <c r="AM10" s="45" t="e">
        <f t="shared" si="16"/>
        <v>#DIV/0!</v>
      </c>
      <c r="AN10" s="44" t="e">
        <f t="shared" si="17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132"/>
      <c r="T11" s="48">
        <f t="shared" si="5"/>
        <v>-5.5</v>
      </c>
      <c r="U11" s="47" t="e">
        <f t="shared" si="6"/>
        <v>#DIV/0!</v>
      </c>
      <c r="V11" s="46" t="e">
        <f t="shared" si="7"/>
        <v>#DIV/0!</v>
      </c>
      <c r="W11" s="45" t="e">
        <f t="shared" si="8"/>
        <v>#DIV/0!</v>
      </c>
      <c r="X11" s="46" t="e">
        <f t="shared" si="9"/>
        <v>#DIV/0!</v>
      </c>
      <c r="Y11" s="46" t="e">
        <f t="shared" si="10"/>
        <v>#DIV/0!</v>
      </c>
      <c r="Z11" s="46" t="e">
        <f t="shared" si="11"/>
        <v>#DIV/0!</v>
      </c>
      <c r="AA11" s="46" t="e">
        <f t="shared" si="12"/>
        <v>#DIV/0!</v>
      </c>
      <c r="AB11" s="45" t="e">
        <f t="shared" si="13"/>
        <v>#DIV/0!</v>
      </c>
      <c r="AC11" s="49" t="e">
        <f t="shared" si="14"/>
        <v>#DIV/0!</v>
      </c>
      <c r="AE11" s="48">
        <f t="shared" si="15"/>
        <v>-5.5</v>
      </c>
      <c r="AF11" s="47" t="e">
        <f t="shared" si="16"/>
        <v>#DIV/0!</v>
      </c>
      <c r="AG11" s="46" t="e">
        <f t="shared" si="16"/>
        <v>#DIV/0!</v>
      </c>
      <c r="AH11" s="45" t="e">
        <f t="shared" si="16"/>
        <v>#DIV/0!</v>
      </c>
      <c r="AI11" s="47" t="e">
        <f t="shared" si="16"/>
        <v>#DIV/0!</v>
      </c>
      <c r="AJ11" s="46" t="e">
        <f t="shared" si="16"/>
        <v>#DIV/0!</v>
      </c>
      <c r="AK11" s="46" t="e">
        <f t="shared" si="16"/>
        <v>#DIV/0!</v>
      </c>
      <c r="AL11" s="46" t="e">
        <f t="shared" si="16"/>
        <v>#DIV/0!</v>
      </c>
      <c r="AM11" s="45" t="e">
        <f t="shared" si="16"/>
        <v>#DIV/0!</v>
      </c>
      <c r="AN11" s="44" t="e">
        <f t="shared" si="17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132"/>
      <c r="T12" s="48">
        <f t="shared" si="5"/>
        <v>-5</v>
      </c>
      <c r="U12" s="47" t="e">
        <f t="shared" si="6"/>
        <v>#DIV/0!</v>
      </c>
      <c r="V12" s="46" t="e">
        <f t="shared" si="7"/>
        <v>#DIV/0!</v>
      </c>
      <c r="W12" s="45" t="e">
        <f t="shared" si="8"/>
        <v>#DIV/0!</v>
      </c>
      <c r="X12" s="46" t="e">
        <f t="shared" si="9"/>
        <v>#DIV/0!</v>
      </c>
      <c r="Y12" s="46" t="e">
        <f t="shared" si="10"/>
        <v>#DIV/0!</v>
      </c>
      <c r="Z12" s="46" t="e">
        <f t="shared" si="11"/>
        <v>#DIV/0!</v>
      </c>
      <c r="AA12" s="46" t="e">
        <f t="shared" si="12"/>
        <v>#DIV/0!</v>
      </c>
      <c r="AB12" s="45" t="e">
        <f t="shared" si="13"/>
        <v>#DIV/0!</v>
      </c>
      <c r="AC12" s="49" t="e">
        <f t="shared" si="14"/>
        <v>#DIV/0!</v>
      </c>
      <c r="AE12" s="48">
        <f t="shared" si="15"/>
        <v>-5</v>
      </c>
      <c r="AF12" s="47" t="e">
        <f t="shared" si="16"/>
        <v>#DIV/0!</v>
      </c>
      <c r="AG12" s="46" t="e">
        <f t="shared" si="16"/>
        <v>#DIV/0!</v>
      </c>
      <c r="AH12" s="45" t="e">
        <f t="shared" si="16"/>
        <v>#DIV/0!</v>
      </c>
      <c r="AI12" s="47" t="e">
        <f t="shared" si="16"/>
        <v>#DIV/0!</v>
      </c>
      <c r="AJ12" s="46" t="e">
        <f t="shared" si="16"/>
        <v>#DIV/0!</v>
      </c>
      <c r="AK12" s="46" t="e">
        <f t="shared" si="16"/>
        <v>#DIV/0!</v>
      </c>
      <c r="AL12" s="46" t="e">
        <f t="shared" si="16"/>
        <v>#DIV/0!</v>
      </c>
      <c r="AM12" s="45" t="e">
        <f t="shared" si="16"/>
        <v>#DIV/0!</v>
      </c>
      <c r="AN12" s="44" t="e">
        <f t="shared" si="17"/>
        <v>#DIV/0!</v>
      </c>
    </row>
    <row r="13" spans="1:40" x14ac:dyDescent="0.35">
      <c r="A13" s="58" t="s">
        <v>64</v>
      </c>
      <c r="B13" s="57">
        <v>-4.5</v>
      </c>
      <c r="C13" s="62">
        <v>16.36</v>
      </c>
      <c r="D13" s="55">
        <f t="shared" si="2"/>
        <v>4.6534118383252281</v>
      </c>
      <c r="E13" s="54">
        <f>SUM(D7:D13)</f>
        <v>4.6534118383252281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16.75</v>
      </c>
      <c r="N13" s="60">
        <v>0</v>
      </c>
      <c r="O13" s="60">
        <v>0</v>
      </c>
      <c r="P13" s="50">
        <f t="shared" si="4"/>
        <v>16.75</v>
      </c>
      <c r="R13" s="132"/>
      <c r="T13" s="48">
        <f t="shared" si="5"/>
        <v>-4.5</v>
      </c>
      <c r="U13" s="47">
        <f t="shared" si="6"/>
        <v>0</v>
      </c>
      <c r="V13" s="46">
        <f t="shared" si="7"/>
        <v>0</v>
      </c>
      <c r="W13" s="45">
        <f t="shared" si="8"/>
        <v>0</v>
      </c>
      <c r="X13" s="46">
        <f t="shared" si="9"/>
        <v>0</v>
      </c>
      <c r="Y13" s="46">
        <f t="shared" si="10"/>
        <v>0</v>
      </c>
      <c r="Z13" s="46">
        <f t="shared" si="11"/>
        <v>100</v>
      </c>
      <c r="AA13" s="46">
        <f t="shared" si="12"/>
        <v>0</v>
      </c>
      <c r="AB13" s="45">
        <f t="shared" si="13"/>
        <v>0</v>
      </c>
      <c r="AC13" s="49">
        <f t="shared" si="14"/>
        <v>100</v>
      </c>
      <c r="AE13" s="48">
        <f t="shared" si="15"/>
        <v>-4.5</v>
      </c>
      <c r="AF13" s="47" t="e">
        <f t="shared" si="16"/>
        <v>#DIV/0!</v>
      </c>
      <c r="AG13" s="46" t="e">
        <f t="shared" si="16"/>
        <v>#DIV/0!</v>
      </c>
      <c r="AH13" s="45" t="e">
        <f t="shared" si="16"/>
        <v>#DIV/0!</v>
      </c>
      <c r="AI13" s="47" t="e">
        <f t="shared" si="16"/>
        <v>#DIV/0!</v>
      </c>
      <c r="AJ13" s="46" t="e">
        <f t="shared" si="16"/>
        <v>#DIV/0!</v>
      </c>
      <c r="AK13" s="46" t="e">
        <f t="shared" si="16"/>
        <v>#DIV/0!</v>
      </c>
      <c r="AL13" s="46" t="e">
        <f t="shared" si="16"/>
        <v>#DIV/0!</v>
      </c>
      <c r="AM13" s="45" t="e">
        <f t="shared" si="16"/>
        <v>#DIV/0!</v>
      </c>
      <c r="AN13" s="44" t="e">
        <f t="shared" si="17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4.6534118383252281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132"/>
      <c r="T14" s="48">
        <f t="shared" si="5"/>
        <v>-4</v>
      </c>
      <c r="U14" s="47" t="e">
        <f t="shared" si="6"/>
        <v>#DIV/0!</v>
      </c>
      <c r="V14" s="46" t="e">
        <f t="shared" si="7"/>
        <v>#DIV/0!</v>
      </c>
      <c r="W14" s="45" t="e">
        <f t="shared" si="8"/>
        <v>#DIV/0!</v>
      </c>
      <c r="X14" s="46" t="e">
        <f t="shared" si="9"/>
        <v>#DIV/0!</v>
      </c>
      <c r="Y14" s="46" t="e">
        <f t="shared" si="10"/>
        <v>#DIV/0!</v>
      </c>
      <c r="Z14" s="46" t="e">
        <f t="shared" si="11"/>
        <v>#DIV/0!</v>
      </c>
      <c r="AA14" s="46" t="e">
        <f t="shared" si="12"/>
        <v>#DIV/0!</v>
      </c>
      <c r="AB14" s="45" t="e">
        <f t="shared" si="13"/>
        <v>#DIV/0!</v>
      </c>
      <c r="AC14" s="49" t="e">
        <f t="shared" si="14"/>
        <v>#DIV/0!</v>
      </c>
      <c r="AE14" s="48">
        <f t="shared" si="15"/>
        <v>-4</v>
      </c>
      <c r="AF14" s="47" t="e">
        <f t="shared" si="16"/>
        <v>#DIV/0!</v>
      </c>
      <c r="AG14" s="46" t="e">
        <f t="shared" si="16"/>
        <v>#DIV/0!</v>
      </c>
      <c r="AH14" s="45" t="e">
        <f t="shared" si="16"/>
        <v>#DIV/0!</v>
      </c>
      <c r="AI14" s="47" t="e">
        <f t="shared" si="16"/>
        <v>#DIV/0!</v>
      </c>
      <c r="AJ14" s="46" t="e">
        <f t="shared" si="16"/>
        <v>#DIV/0!</v>
      </c>
      <c r="AK14" s="46" t="e">
        <f t="shared" si="16"/>
        <v>#DIV/0!</v>
      </c>
      <c r="AL14" s="46" t="e">
        <f t="shared" si="16"/>
        <v>#DIV/0!</v>
      </c>
      <c r="AM14" s="45" t="e">
        <f t="shared" si="16"/>
        <v>#DIV/0!</v>
      </c>
      <c r="AN14" s="44" t="e">
        <f t="shared" si="17"/>
        <v>#DIV/0!</v>
      </c>
    </row>
    <row r="15" spans="1:40" x14ac:dyDescent="0.35">
      <c r="A15" s="58" t="s">
        <v>62</v>
      </c>
      <c r="B15" s="57">
        <v>-3.5</v>
      </c>
      <c r="C15" s="62">
        <v>6.45</v>
      </c>
      <c r="D15" s="55">
        <f t="shared" si="2"/>
        <v>1.8346275279460711</v>
      </c>
      <c r="E15" s="54">
        <f>SUM(D6:D15)</f>
        <v>6.4880393662712992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3.49</v>
      </c>
      <c r="M15" s="60">
        <v>3.04</v>
      </c>
      <c r="N15" s="60">
        <v>0</v>
      </c>
      <c r="O15" s="59">
        <v>0</v>
      </c>
      <c r="P15" s="50">
        <f t="shared" si="4"/>
        <v>6.53</v>
      </c>
      <c r="R15" s="132"/>
      <c r="T15" s="48">
        <f t="shared" si="5"/>
        <v>-3.5</v>
      </c>
      <c r="U15" s="67">
        <f t="shared" si="6"/>
        <v>0</v>
      </c>
      <c r="V15" s="66">
        <f t="shared" si="7"/>
        <v>0</v>
      </c>
      <c r="W15" s="65">
        <f t="shared" si="8"/>
        <v>0</v>
      </c>
      <c r="X15" s="66">
        <f t="shared" si="9"/>
        <v>0</v>
      </c>
      <c r="Y15" s="66">
        <f t="shared" si="10"/>
        <v>53.445635528330776</v>
      </c>
      <c r="Z15" s="66">
        <f t="shared" si="11"/>
        <v>46.554364471669217</v>
      </c>
      <c r="AA15" s="66">
        <f t="shared" si="12"/>
        <v>0</v>
      </c>
      <c r="AB15" s="65">
        <f t="shared" si="13"/>
        <v>0</v>
      </c>
      <c r="AC15" s="50">
        <f t="shared" si="14"/>
        <v>100</v>
      </c>
      <c r="AE15" s="48">
        <f t="shared" si="15"/>
        <v>-3.5</v>
      </c>
      <c r="AF15" s="67">
        <f t="shared" ref="AF15:AF33" si="18">U15*100/(SUM($U15:$Y15)+SUM($AA15:$AB15))</f>
        <v>0</v>
      </c>
      <c r="AG15" s="66">
        <f t="shared" ref="AG15:AG33" si="19">V15*100/(SUM($U15:$Y15)+SUM($AA15:$AB15))</f>
        <v>0</v>
      </c>
      <c r="AH15" s="65">
        <f t="shared" ref="AH15:AH33" si="20">W15*100/(SUM($U15:$Y15)+SUM($AA15:$AB15))</f>
        <v>0</v>
      </c>
      <c r="AI15" s="67">
        <f t="shared" ref="AI15:AI33" si="21">X15*100/(SUM($U15:$Y15)+SUM($AA15:$AB15))</f>
        <v>0</v>
      </c>
      <c r="AJ15" s="66">
        <f t="shared" ref="AJ15:AJ33" si="22">Y15*100/(SUM($U15:$Y15)+SUM($AA15:$AB15))</f>
        <v>100</v>
      </c>
      <c r="AK15" s="66">
        <v>0</v>
      </c>
      <c r="AL15" s="66">
        <f t="shared" ref="AL15:AL33" si="23">AA15*100/(SUM($U15:$Y15)+SUM($AA15:$AB15))</f>
        <v>0</v>
      </c>
      <c r="AM15" s="65">
        <f t="shared" ref="AM15:AM33" si="24">AB15*100/(SUM($U15:$Y15)+SUM($AA15:$AB15))</f>
        <v>0</v>
      </c>
      <c r="AN15" s="64">
        <f t="shared" si="17"/>
        <v>100</v>
      </c>
    </row>
    <row r="16" spans="1:40" x14ac:dyDescent="0.35">
      <c r="A16" s="71" t="s">
        <v>61</v>
      </c>
      <c r="B16" s="57">
        <v>-3</v>
      </c>
      <c r="C16" s="62">
        <v>0.96</v>
      </c>
      <c r="D16" s="55">
        <f t="shared" si="2"/>
        <v>0.2730608413687175</v>
      </c>
      <c r="E16" s="54">
        <f>SUM(D6:D16)</f>
        <v>6.7611002076400171</v>
      </c>
      <c r="G16" s="48">
        <f t="shared" si="3"/>
        <v>-3</v>
      </c>
      <c r="H16" s="61">
        <v>0</v>
      </c>
      <c r="I16" s="60">
        <v>0.96</v>
      </c>
      <c r="J16" s="59">
        <v>0</v>
      </c>
      <c r="K16" s="60">
        <v>0</v>
      </c>
      <c r="L16" s="60">
        <v>0</v>
      </c>
      <c r="M16" s="60">
        <v>0.17</v>
      </c>
      <c r="N16" s="60">
        <v>0</v>
      </c>
      <c r="O16" s="59">
        <v>0</v>
      </c>
      <c r="P16" s="50">
        <f t="shared" si="4"/>
        <v>1.1299999999999999</v>
      </c>
      <c r="R16" s="132"/>
      <c r="T16" s="48">
        <f t="shared" si="5"/>
        <v>-3</v>
      </c>
      <c r="U16" s="67">
        <f t="shared" si="6"/>
        <v>0</v>
      </c>
      <c r="V16" s="66">
        <f t="shared" si="7"/>
        <v>84.955752212389385</v>
      </c>
      <c r="W16" s="65">
        <f t="shared" si="8"/>
        <v>0</v>
      </c>
      <c r="X16" s="66">
        <f t="shared" si="9"/>
        <v>0</v>
      </c>
      <c r="Y16" s="66">
        <f t="shared" si="10"/>
        <v>0</v>
      </c>
      <c r="Z16" s="66">
        <f t="shared" si="11"/>
        <v>15.044247787610621</v>
      </c>
      <c r="AA16" s="66">
        <f t="shared" si="12"/>
        <v>0</v>
      </c>
      <c r="AB16" s="65">
        <f t="shared" si="13"/>
        <v>0</v>
      </c>
      <c r="AC16" s="50">
        <f t="shared" si="14"/>
        <v>100</v>
      </c>
      <c r="AE16" s="48">
        <f t="shared" si="15"/>
        <v>-3</v>
      </c>
      <c r="AF16" s="67">
        <f t="shared" si="18"/>
        <v>0</v>
      </c>
      <c r="AG16" s="66">
        <f t="shared" si="19"/>
        <v>100</v>
      </c>
      <c r="AH16" s="65">
        <f t="shared" si="20"/>
        <v>0</v>
      </c>
      <c r="AI16" s="67">
        <f t="shared" si="21"/>
        <v>0</v>
      </c>
      <c r="AJ16" s="66">
        <f t="shared" si="22"/>
        <v>0</v>
      </c>
      <c r="AK16" s="66">
        <v>0</v>
      </c>
      <c r="AL16" s="66">
        <f t="shared" si="23"/>
        <v>0</v>
      </c>
      <c r="AM16" s="65">
        <f t="shared" si="24"/>
        <v>0</v>
      </c>
      <c r="AN16" s="64">
        <f t="shared" si="17"/>
        <v>100</v>
      </c>
    </row>
    <row r="17" spans="1:40" x14ac:dyDescent="0.35">
      <c r="A17" s="71" t="s">
        <v>60</v>
      </c>
      <c r="B17" s="57">
        <v>-2.5</v>
      </c>
      <c r="C17" s="62">
        <v>5.82</v>
      </c>
      <c r="D17" s="55">
        <f t="shared" si="2"/>
        <v>1.65543135079785</v>
      </c>
      <c r="E17" s="54">
        <f>SUM(D6:D17)</f>
        <v>8.4165315584378675</v>
      </c>
      <c r="G17" s="48">
        <f t="shared" si="3"/>
        <v>-2.5</v>
      </c>
      <c r="H17" s="61">
        <v>0.11</v>
      </c>
      <c r="I17" s="60">
        <v>3.62</v>
      </c>
      <c r="J17" s="59">
        <v>0.21</v>
      </c>
      <c r="K17" s="60">
        <v>0.41</v>
      </c>
      <c r="L17" s="60">
        <v>1.34</v>
      </c>
      <c r="M17" s="60">
        <v>7.0000000000000007E-2</v>
      </c>
      <c r="N17" s="60">
        <v>0</v>
      </c>
      <c r="O17" s="59">
        <v>0</v>
      </c>
      <c r="P17" s="50">
        <f t="shared" si="4"/>
        <v>5.76</v>
      </c>
      <c r="R17" s="132"/>
      <c r="T17" s="48">
        <f t="shared" si="5"/>
        <v>-2.5</v>
      </c>
      <c r="U17" s="67">
        <f t="shared" si="6"/>
        <v>1.9097222222222223</v>
      </c>
      <c r="V17" s="66">
        <f t="shared" si="7"/>
        <v>62.847222222222221</v>
      </c>
      <c r="W17" s="65">
        <f t="shared" si="8"/>
        <v>3.6458333333333335</v>
      </c>
      <c r="X17" s="66">
        <f t="shared" si="9"/>
        <v>7.1180555555555562</v>
      </c>
      <c r="Y17" s="66">
        <f t="shared" si="10"/>
        <v>23.263888888888889</v>
      </c>
      <c r="Z17" s="66">
        <f t="shared" si="11"/>
        <v>1.2152777777777779</v>
      </c>
      <c r="AA17" s="66">
        <f t="shared" si="12"/>
        <v>0</v>
      </c>
      <c r="AB17" s="65">
        <f t="shared" si="13"/>
        <v>0</v>
      </c>
      <c r="AC17" s="50">
        <f t="shared" si="14"/>
        <v>99.999999999999986</v>
      </c>
      <c r="AE17" s="48">
        <f t="shared" si="15"/>
        <v>-2.5</v>
      </c>
      <c r="AF17" s="67">
        <f t="shared" si="18"/>
        <v>1.9332161687170477</v>
      </c>
      <c r="AG17" s="66">
        <f t="shared" si="19"/>
        <v>63.620386643233743</v>
      </c>
      <c r="AH17" s="65">
        <f t="shared" si="20"/>
        <v>3.6906854130052733</v>
      </c>
      <c r="AI17" s="67">
        <f t="shared" si="21"/>
        <v>7.2056239015817241</v>
      </c>
      <c r="AJ17" s="66">
        <f t="shared" si="22"/>
        <v>23.550087873462218</v>
      </c>
      <c r="AK17" s="66">
        <v>0</v>
      </c>
      <c r="AL17" s="66">
        <f t="shared" si="23"/>
        <v>0</v>
      </c>
      <c r="AM17" s="65">
        <f t="shared" si="24"/>
        <v>0</v>
      </c>
      <c r="AN17" s="64">
        <f t="shared" si="17"/>
        <v>100</v>
      </c>
    </row>
    <row r="18" spans="1:40" x14ac:dyDescent="0.35">
      <c r="A18" s="58" t="s">
        <v>59</v>
      </c>
      <c r="B18" s="57">
        <v>-2</v>
      </c>
      <c r="C18" s="62">
        <v>8.19</v>
      </c>
      <c r="D18" s="55">
        <f t="shared" si="2"/>
        <v>2.3295503029268709</v>
      </c>
      <c r="E18" s="54">
        <f>SUM(D6:D18)</f>
        <v>10.746081861364738</v>
      </c>
      <c r="G18" s="48">
        <f t="shared" si="3"/>
        <v>-2</v>
      </c>
      <c r="H18" s="61">
        <v>0</v>
      </c>
      <c r="I18" s="60">
        <v>4.45</v>
      </c>
      <c r="J18" s="59">
        <v>1.51</v>
      </c>
      <c r="K18" s="60">
        <v>0.74</v>
      </c>
      <c r="L18" s="60">
        <v>1.4</v>
      </c>
      <c r="M18" s="60">
        <v>0.22</v>
      </c>
      <c r="N18" s="60">
        <v>0</v>
      </c>
      <c r="O18" s="59">
        <v>0</v>
      </c>
      <c r="P18" s="50">
        <f t="shared" si="4"/>
        <v>8.32</v>
      </c>
      <c r="R18" s="132"/>
      <c r="T18" s="48">
        <f t="shared" si="5"/>
        <v>-2</v>
      </c>
      <c r="U18" s="67">
        <f t="shared" si="6"/>
        <v>0</v>
      </c>
      <c r="V18" s="66">
        <f t="shared" si="7"/>
        <v>53.48557692307692</v>
      </c>
      <c r="W18" s="65">
        <f t="shared" si="8"/>
        <v>18.14903846153846</v>
      </c>
      <c r="X18" s="66">
        <f t="shared" si="9"/>
        <v>8.8942307692307683</v>
      </c>
      <c r="Y18" s="66">
        <f t="shared" si="10"/>
        <v>16.826923076923077</v>
      </c>
      <c r="Z18" s="66">
        <f t="shared" si="11"/>
        <v>2.6442307692307692</v>
      </c>
      <c r="AA18" s="66">
        <f t="shared" si="12"/>
        <v>0</v>
      </c>
      <c r="AB18" s="65">
        <f t="shared" si="13"/>
        <v>0</v>
      </c>
      <c r="AC18" s="50">
        <f t="shared" si="14"/>
        <v>100.00000000000001</v>
      </c>
      <c r="AE18" s="48">
        <f t="shared" si="15"/>
        <v>-2</v>
      </c>
      <c r="AF18" s="67">
        <f t="shared" si="18"/>
        <v>0</v>
      </c>
      <c r="AG18" s="66">
        <f t="shared" si="19"/>
        <v>54.938271604938265</v>
      </c>
      <c r="AH18" s="65">
        <f t="shared" si="20"/>
        <v>18.641975308641971</v>
      </c>
      <c r="AI18" s="67">
        <f t="shared" si="21"/>
        <v>9.1358024691358004</v>
      </c>
      <c r="AJ18" s="66">
        <f t="shared" si="22"/>
        <v>17.283950617283949</v>
      </c>
      <c r="AK18" s="66">
        <v>0</v>
      </c>
      <c r="AL18" s="66">
        <f t="shared" si="23"/>
        <v>0</v>
      </c>
      <c r="AM18" s="65">
        <f t="shared" si="24"/>
        <v>0</v>
      </c>
      <c r="AN18" s="64">
        <f t="shared" si="17"/>
        <v>99.999999999999986</v>
      </c>
    </row>
    <row r="19" spans="1:40" x14ac:dyDescent="0.35">
      <c r="A19" s="58" t="s">
        <v>58</v>
      </c>
      <c r="B19" s="57">
        <v>-1.5</v>
      </c>
      <c r="C19" s="62">
        <v>15.33</v>
      </c>
      <c r="D19" s="55">
        <f t="shared" si="2"/>
        <v>4.360440310606708</v>
      </c>
      <c r="E19" s="54">
        <f>SUM(D6:D19)</f>
        <v>15.106522171971445</v>
      </c>
      <c r="G19" s="48">
        <f t="shared" si="3"/>
        <v>-1.5</v>
      </c>
      <c r="H19" s="61">
        <v>0.17</v>
      </c>
      <c r="I19" s="60">
        <v>12.19</v>
      </c>
      <c r="J19" s="59">
        <v>0.28999999999999998</v>
      </c>
      <c r="K19" s="60">
        <v>0.35</v>
      </c>
      <c r="L19" s="60">
        <v>2.12</v>
      </c>
      <c r="M19" s="60">
        <v>0.22</v>
      </c>
      <c r="N19" s="60">
        <v>0</v>
      </c>
      <c r="O19" s="59">
        <v>0</v>
      </c>
      <c r="P19" s="50">
        <f t="shared" si="4"/>
        <v>15.339999999999998</v>
      </c>
      <c r="R19" s="132"/>
      <c r="T19" s="48">
        <f t="shared" si="5"/>
        <v>-1.5</v>
      </c>
      <c r="U19" s="67">
        <f t="shared" si="6"/>
        <v>1.108213820078227</v>
      </c>
      <c r="V19" s="66">
        <f t="shared" si="7"/>
        <v>79.465449804432865</v>
      </c>
      <c r="W19" s="65">
        <f t="shared" si="8"/>
        <v>1.8904823989569752</v>
      </c>
      <c r="X19" s="66">
        <f t="shared" si="9"/>
        <v>2.2816166883963498</v>
      </c>
      <c r="Y19" s="66">
        <f t="shared" si="10"/>
        <v>13.820078226857889</v>
      </c>
      <c r="Z19" s="66">
        <f t="shared" si="11"/>
        <v>1.4341590612777055</v>
      </c>
      <c r="AA19" s="66">
        <f t="shared" si="12"/>
        <v>0</v>
      </c>
      <c r="AB19" s="65">
        <f t="shared" si="13"/>
        <v>0</v>
      </c>
      <c r="AC19" s="50">
        <f t="shared" si="14"/>
        <v>100.00000000000003</v>
      </c>
      <c r="AE19" s="48">
        <f t="shared" si="15"/>
        <v>-1.5</v>
      </c>
      <c r="AF19" s="67">
        <f t="shared" si="18"/>
        <v>1.1243386243386242</v>
      </c>
      <c r="AG19" s="66">
        <f t="shared" si="19"/>
        <v>80.621693121693113</v>
      </c>
      <c r="AH19" s="65">
        <f t="shared" si="20"/>
        <v>1.9179894179894175</v>
      </c>
      <c r="AI19" s="67">
        <f t="shared" si="21"/>
        <v>2.3148148148148149</v>
      </c>
      <c r="AJ19" s="66">
        <f t="shared" si="22"/>
        <v>14.02116402116402</v>
      </c>
      <c r="AK19" s="66">
        <v>0</v>
      </c>
      <c r="AL19" s="66">
        <f t="shared" si="23"/>
        <v>0</v>
      </c>
      <c r="AM19" s="65">
        <f t="shared" si="24"/>
        <v>0</v>
      </c>
      <c r="AN19" s="64">
        <f t="shared" si="17"/>
        <v>99.999999999999986</v>
      </c>
    </row>
    <row r="20" spans="1:40" x14ac:dyDescent="0.35">
      <c r="A20" s="58" t="s">
        <v>57</v>
      </c>
      <c r="B20" s="57">
        <v>-1</v>
      </c>
      <c r="C20" s="62">
        <v>22.89</v>
      </c>
      <c r="D20" s="55">
        <f t="shared" si="2"/>
        <v>6.5107944363853587</v>
      </c>
      <c r="E20" s="54">
        <f>SUM(D6:D20)</f>
        <v>21.617316608356802</v>
      </c>
      <c r="G20" s="48">
        <f t="shared" si="3"/>
        <v>-1</v>
      </c>
      <c r="H20" s="61">
        <v>0.1</v>
      </c>
      <c r="I20" s="60">
        <v>19.940000000000001</v>
      </c>
      <c r="J20" s="59">
        <v>0.23</v>
      </c>
      <c r="K20" s="60">
        <v>0.21</v>
      </c>
      <c r="L20" s="60">
        <v>2.2599999999999998</v>
      </c>
      <c r="M20" s="60">
        <v>0.02</v>
      </c>
      <c r="N20" s="60">
        <v>0</v>
      </c>
      <c r="O20" s="59">
        <v>0</v>
      </c>
      <c r="P20" s="50">
        <f t="shared" si="4"/>
        <v>22.76</v>
      </c>
      <c r="R20" s="132"/>
      <c r="T20" s="48">
        <f t="shared" si="5"/>
        <v>-1</v>
      </c>
      <c r="U20" s="67">
        <f t="shared" si="6"/>
        <v>0.43936731107205623</v>
      </c>
      <c r="V20" s="66">
        <f t="shared" si="7"/>
        <v>87.609841827768022</v>
      </c>
      <c r="W20" s="65">
        <f t="shared" si="8"/>
        <v>1.0105448154657293</v>
      </c>
      <c r="X20" s="66">
        <f t="shared" si="9"/>
        <v>0.92267135325131799</v>
      </c>
      <c r="Y20" s="66">
        <f t="shared" si="10"/>
        <v>9.9297012302284688</v>
      </c>
      <c r="Z20" s="66">
        <f t="shared" si="11"/>
        <v>8.7873462214411238E-2</v>
      </c>
      <c r="AA20" s="66">
        <f t="shared" si="12"/>
        <v>0</v>
      </c>
      <c r="AB20" s="65">
        <f t="shared" si="13"/>
        <v>0</v>
      </c>
      <c r="AC20" s="50">
        <f t="shared" si="14"/>
        <v>100.00000000000003</v>
      </c>
      <c r="AE20" s="48">
        <f t="shared" si="15"/>
        <v>-1</v>
      </c>
      <c r="AF20" s="67">
        <f t="shared" si="18"/>
        <v>0.43975373790677214</v>
      </c>
      <c r="AG20" s="66">
        <f t="shared" si="19"/>
        <v>87.686895338610356</v>
      </c>
      <c r="AH20" s="65">
        <f t="shared" si="20"/>
        <v>1.0114335971855759</v>
      </c>
      <c r="AI20" s="67">
        <f t="shared" si="21"/>
        <v>0.92348284960422133</v>
      </c>
      <c r="AJ20" s="66">
        <f t="shared" si="22"/>
        <v>9.9384344766930486</v>
      </c>
      <c r="AK20" s="66">
        <v>0</v>
      </c>
      <c r="AL20" s="66">
        <f t="shared" si="23"/>
        <v>0</v>
      </c>
      <c r="AM20" s="65">
        <f t="shared" si="24"/>
        <v>0</v>
      </c>
      <c r="AN20" s="64">
        <f t="shared" si="17"/>
        <v>99.999999999999972</v>
      </c>
    </row>
    <row r="21" spans="1:40" x14ac:dyDescent="0.35">
      <c r="A21" s="58" t="s">
        <v>56</v>
      </c>
      <c r="B21" s="57">
        <v>-0.5</v>
      </c>
      <c r="C21" s="62">
        <v>30.81</v>
      </c>
      <c r="D21" s="55">
        <f t="shared" si="2"/>
        <v>8.763546377677276</v>
      </c>
      <c r="E21" s="54">
        <f>SUM(D6:D21)</f>
        <v>30.380862986034078</v>
      </c>
      <c r="G21" s="70">
        <f t="shared" si="3"/>
        <v>-0.5</v>
      </c>
      <c r="H21" s="53">
        <v>0.19065594059405941</v>
      </c>
      <c r="I21" s="52">
        <v>27.263799504950498</v>
      </c>
      <c r="J21" s="51">
        <v>0.26691831683168321</v>
      </c>
      <c r="K21" s="52">
        <v>0.26691831683168321</v>
      </c>
      <c r="L21" s="52">
        <v>2.821707920792079</v>
      </c>
      <c r="M21" s="52">
        <v>0</v>
      </c>
      <c r="N21" s="52">
        <v>0</v>
      </c>
      <c r="O21" s="51">
        <v>0</v>
      </c>
      <c r="P21" s="69">
        <f t="shared" si="4"/>
        <v>30.810000000000006</v>
      </c>
      <c r="Q21" s="68" t="s">
        <v>113</v>
      </c>
      <c r="R21" s="132"/>
      <c r="S21" s="68"/>
      <c r="T21" s="48">
        <f t="shared" si="5"/>
        <v>-0.5</v>
      </c>
      <c r="U21" s="67">
        <f t="shared" si="6"/>
        <v>0.6188118811881187</v>
      </c>
      <c r="V21" s="66">
        <f t="shared" si="7"/>
        <v>88.490099009900987</v>
      </c>
      <c r="W21" s="65">
        <f t="shared" si="8"/>
        <v>0.86633663366336633</v>
      </c>
      <c r="X21" s="66">
        <f t="shared" si="9"/>
        <v>0.86633663366336633</v>
      </c>
      <c r="Y21" s="66">
        <f t="shared" si="10"/>
        <v>9.1584158415841568</v>
      </c>
      <c r="Z21" s="66">
        <f t="shared" si="11"/>
        <v>0</v>
      </c>
      <c r="AA21" s="66">
        <f t="shared" si="12"/>
        <v>0</v>
      </c>
      <c r="AB21" s="65">
        <f t="shared" si="13"/>
        <v>0</v>
      </c>
      <c r="AC21" s="50">
        <f t="shared" si="14"/>
        <v>100</v>
      </c>
      <c r="AE21" s="48">
        <f t="shared" si="15"/>
        <v>-0.5</v>
      </c>
      <c r="AF21" s="67">
        <f t="shared" si="18"/>
        <v>0.6188118811881187</v>
      </c>
      <c r="AG21" s="66">
        <f t="shared" si="19"/>
        <v>88.490099009900987</v>
      </c>
      <c r="AH21" s="65">
        <f t="shared" si="20"/>
        <v>0.86633663366336633</v>
      </c>
      <c r="AI21" s="67">
        <f t="shared" si="21"/>
        <v>0.86633663366336633</v>
      </c>
      <c r="AJ21" s="66">
        <f t="shared" si="22"/>
        <v>9.1584158415841568</v>
      </c>
      <c r="AK21" s="66">
        <v>0</v>
      </c>
      <c r="AL21" s="66">
        <f t="shared" si="23"/>
        <v>0</v>
      </c>
      <c r="AM21" s="65">
        <f t="shared" si="24"/>
        <v>0</v>
      </c>
      <c r="AN21" s="64">
        <f t="shared" si="17"/>
        <v>100</v>
      </c>
    </row>
    <row r="22" spans="1:40" x14ac:dyDescent="0.35">
      <c r="A22" s="58" t="s">
        <v>55</v>
      </c>
      <c r="B22" s="57">
        <v>0</v>
      </c>
      <c r="C22" s="62">
        <v>36.33</v>
      </c>
      <c r="D22" s="55">
        <f t="shared" si="2"/>
        <v>10.333646215547402</v>
      </c>
      <c r="E22" s="54">
        <f>SUM(D6:D22)</f>
        <v>40.714509201581478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132"/>
      <c r="T22" s="48">
        <f t="shared" si="5"/>
        <v>0</v>
      </c>
      <c r="U22" s="47" t="e">
        <f t="shared" si="6"/>
        <v>#DIV/0!</v>
      </c>
      <c r="V22" s="46" t="e">
        <f t="shared" si="7"/>
        <v>#DIV/0!</v>
      </c>
      <c r="W22" s="45" t="e">
        <f t="shared" si="8"/>
        <v>#DIV/0!</v>
      </c>
      <c r="X22" s="46" t="e">
        <f t="shared" si="9"/>
        <v>#DIV/0!</v>
      </c>
      <c r="Y22" s="46" t="e">
        <f t="shared" si="10"/>
        <v>#DIV/0!</v>
      </c>
      <c r="Z22" s="46" t="e">
        <f t="shared" si="11"/>
        <v>#DIV/0!</v>
      </c>
      <c r="AA22" s="46" t="e">
        <f t="shared" si="12"/>
        <v>#DIV/0!</v>
      </c>
      <c r="AB22" s="45" t="e">
        <f t="shared" si="13"/>
        <v>#DIV/0!</v>
      </c>
      <c r="AC22" s="49" t="e">
        <f t="shared" si="14"/>
        <v>#DIV/0!</v>
      </c>
      <c r="AE22" s="48">
        <f t="shared" si="15"/>
        <v>0</v>
      </c>
      <c r="AF22" s="47" t="e">
        <f t="shared" si="18"/>
        <v>#DIV/0!</v>
      </c>
      <c r="AG22" s="46" t="e">
        <f t="shared" si="19"/>
        <v>#DIV/0!</v>
      </c>
      <c r="AH22" s="45" t="e">
        <f t="shared" si="20"/>
        <v>#DIV/0!</v>
      </c>
      <c r="AI22" s="47" t="e">
        <f t="shared" si="21"/>
        <v>#DIV/0!</v>
      </c>
      <c r="AJ22" s="46" t="e">
        <f t="shared" si="22"/>
        <v>#DIV/0!</v>
      </c>
      <c r="AK22" s="46" t="e">
        <f t="shared" ref="AK22:AK33" si="25">Z22*100/(SUM($U22:$Y22)+SUM($AA22:$AB22))</f>
        <v>#DIV/0!</v>
      </c>
      <c r="AL22" s="46" t="e">
        <f t="shared" si="23"/>
        <v>#DIV/0!</v>
      </c>
      <c r="AM22" s="45" t="e">
        <f t="shared" si="24"/>
        <v>#DIV/0!</v>
      </c>
      <c r="AN22" s="44" t="e">
        <f t="shared" si="17"/>
        <v>#DIV/0!</v>
      </c>
    </row>
    <row r="23" spans="1:40" x14ac:dyDescent="0.35">
      <c r="A23" s="58" t="s">
        <v>54</v>
      </c>
      <c r="B23" s="57">
        <v>0.5</v>
      </c>
      <c r="C23" s="62">
        <v>40.33</v>
      </c>
      <c r="D23" s="55">
        <f t="shared" si="2"/>
        <v>11.471399721250393</v>
      </c>
      <c r="E23" s="54">
        <f>SUM(D6:D23)</f>
        <v>52.185908922831871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132"/>
      <c r="T23" s="48">
        <f t="shared" si="5"/>
        <v>0.5</v>
      </c>
      <c r="U23" s="47" t="e">
        <f t="shared" si="6"/>
        <v>#DIV/0!</v>
      </c>
      <c r="V23" s="46" t="e">
        <f t="shared" si="7"/>
        <v>#DIV/0!</v>
      </c>
      <c r="W23" s="45" t="e">
        <f t="shared" si="8"/>
        <v>#DIV/0!</v>
      </c>
      <c r="X23" s="46" t="e">
        <f t="shared" si="9"/>
        <v>#DIV/0!</v>
      </c>
      <c r="Y23" s="46" t="e">
        <f t="shared" si="10"/>
        <v>#DIV/0!</v>
      </c>
      <c r="Z23" s="46" t="e">
        <f t="shared" si="11"/>
        <v>#DIV/0!</v>
      </c>
      <c r="AA23" s="46" t="e">
        <f t="shared" si="12"/>
        <v>#DIV/0!</v>
      </c>
      <c r="AB23" s="45" t="e">
        <f t="shared" si="13"/>
        <v>#DIV/0!</v>
      </c>
      <c r="AC23" s="49" t="e">
        <f t="shared" si="14"/>
        <v>#DIV/0!</v>
      </c>
      <c r="AE23" s="48">
        <f t="shared" si="15"/>
        <v>0.5</v>
      </c>
      <c r="AF23" s="47" t="e">
        <f t="shared" si="18"/>
        <v>#DIV/0!</v>
      </c>
      <c r="AG23" s="46" t="e">
        <f t="shared" si="19"/>
        <v>#DIV/0!</v>
      </c>
      <c r="AH23" s="45" t="e">
        <f t="shared" si="20"/>
        <v>#DIV/0!</v>
      </c>
      <c r="AI23" s="47" t="e">
        <f t="shared" si="21"/>
        <v>#DIV/0!</v>
      </c>
      <c r="AJ23" s="46" t="e">
        <f t="shared" si="22"/>
        <v>#DIV/0!</v>
      </c>
      <c r="AK23" s="46" t="e">
        <f t="shared" si="25"/>
        <v>#DIV/0!</v>
      </c>
      <c r="AL23" s="46" t="e">
        <f t="shared" si="23"/>
        <v>#DIV/0!</v>
      </c>
      <c r="AM23" s="45" t="e">
        <f t="shared" si="24"/>
        <v>#DIV/0!</v>
      </c>
      <c r="AN23" s="44" t="e">
        <f t="shared" si="17"/>
        <v>#DIV/0!</v>
      </c>
    </row>
    <row r="24" spans="1:40" x14ac:dyDescent="0.35">
      <c r="A24" s="58" t="s">
        <v>53</v>
      </c>
      <c r="B24" s="57">
        <v>1</v>
      </c>
      <c r="C24" s="63">
        <v>39.979999999999997</v>
      </c>
      <c r="D24" s="55">
        <f t="shared" si="2"/>
        <v>11.371846289501381</v>
      </c>
      <c r="E24" s="54">
        <f>SUM(D6:D24)</f>
        <v>63.557755212333248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132"/>
      <c r="T24" s="48">
        <f t="shared" si="5"/>
        <v>1</v>
      </c>
      <c r="U24" s="47" t="e">
        <f t="shared" si="6"/>
        <v>#DIV/0!</v>
      </c>
      <c r="V24" s="46" t="e">
        <f t="shared" si="7"/>
        <v>#DIV/0!</v>
      </c>
      <c r="W24" s="45" t="e">
        <f t="shared" si="8"/>
        <v>#DIV/0!</v>
      </c>
      <c r="X24" s="46" t="e">
        <f t="shared" si="9"/>
        <v>#DIV/0!</v>
      </c>
      <c r="Y24" s="46" t="e">
        <f t="shared" si="10"/>
        <v>#DIV/0!</v>
      </c>
      <c r="Z24" s="46" t="e">
        <f t="shared" si="11"/>
        <v>#DIV/0!</v>
      </c>
      <c r="AA24" s="46" t="e">
        <f t="shared" si="12"/>
        <v>#DIV/0!</v>
      </c>
      <c r="AB24" s="45" t="e">
        <f t="shared" si="13"/>
        <v>#DIV/0!</v>
      </c>
      <c r="AC24" s="49" t="e">
        <f t="shared" si="14"/>
        <v>#DIV/0!</v>
      </c>
      <c r="AE24" s="48">
        <f t="shared" si="15"/>
        <v>1</v>
      </c>
      <c r="AF24" s="47" t="e">
        <f t="shared" si="18"/>
        <v>#DIV/0!</v>
      </c>
      <c r="AG24" s="46" t="e">
        <f t="shared" si="19"/>
        <v>#DIV/0!</v>
      </c>
      <c r="AH24" s="45" t="e">
        <f t="shared" si="20"/>
        <v>#DIV/0!</v>
      </c>
      <c r="AI24" s="47" t="e">
        <f t="shared" si="21"/>
        <v>#DIV/0!</v>
      </c>
      <c r="AJ24" s="46" t="e">
        <f t="shared" si="22"/>
        <v>#DIV/0!</v>
      </c>
      <c r="AK24" s="46" t="e">
        <f t="shared" si="25"/>
        <v>#DIV/0!</v>
      </c>
      <c r="AL24" s="46" t="e">
        <f t="shared" si="23"/>
        <v>#DIV/0!</v>
      </c>
      <c r="AM24" s="45" t="e">
        <f t="shared" si="24"/>
        <v>#DIV/0!</v>
      </c>
      <c r="AN24" s="44" t="e">
        <f t="shared" si="17"/>
        <v>#DIV/0!</v>
      </c>
    </row>
    <row r="25" spans="1:40" x14ac:dyDescent="0.35">
      <c r="A25" s="58" t="s">
        <v>52</v>
      </c>
      <c r="B25" s="57">
        <v>1.5</v>
      </c>
      <c r="C25" s="62">
        <v>35.96</v>
      </c>
      <c r="D25" s="55">
        <f t="shared" si="2"/>
        <v>10.228404016269877</v>
      </c>
      <c r="E25" s="54">
        <f>SUM(D6:D25)</f>
        <v>73.786159228603125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132"/>
      <c r="T25" s="48">
        <f t="shared" si="5"/>
        <v>1.5</v>
      </c>
      <c r="U25" s="47" t="e">
        <f t="shared" si="6"/>
        <v>#DIV/0!</v>
      </c>
      <c r="V25" s="46" t="e">
        <f t="shared" si="7"/>
        <v>#DIV/0!</v>
      </c>
      <c r="W25" s="45" t="e">
        <f t="shared" si="8"/>
        <v>#DIV/0!</v>
      </c>
      <c r="X25" s="46" t="e">
        <f t="shared" si="9"/>
        <v>#DIV/0!</v>
      </c>
      <c r="Y25" s="46" t="e">
        <f t="shared" si="10"/>
        <v>#DIV/0!</v>
      </c>
      <c r="Z25" s="46" t="e">
        <f t="shared" si="11"/>
        <v>#DIV/0!</v>
      </c>
      <c r="AA25" s="46" t="e">
        <f t="shared" si="12"/>
        <v>#DIV/0!</v>
      </c>
      <c r="AB25" s="45" t="e">
        <f t="shared" si="13"/>
        <v>#DIV/0!</v>
      </c>
      <c r="AC25" s="49" t="e">
        <f t="shared" si="14"/>
        <v>#DIV/0!</v>
      </c>
      <c r="AE25" s="48">
        <f t="shared" si="15"/>
        <v>1.5</v>
      </c>
      <c r="AF25" s="47" t="e">
        <f t="shared" si="18"/>
        <v>#DIV/0!</v>
      </c>
      <c r="AG25" s="46" t="e">
        <f t="shared" si="19"/>
        <v>#DIV/0!</v>
      </c>
      <c r="AH25" s="45" t="e">
        <f t="shared" si="20"/>
        <v>#DIV/0!</v>
      </c>
      <c r="AI25" s="47" t="e">
        <f t="shared" si="21"/>
        <v>#DIV/0!</v>
      </c>
      <c r="AJ25" s="46" t="e">
        <f t="shared" si="22"/>
        <v>#DIV/0!</v>
      </c>
      <c r="AK25" s="46" t="e">
        <f t="shared" si="25"/>
        <v>#DIV/0!</v>
      </c>
      <c r="AL25" s="46" t="e">
        <f t="shared" si="23"/>
        <v>#DIV/0!</v>
      </c>
      <c r="AM25" s="45" t="e">
        <f t="shared" si="24"/>
        <v>#DIV/0!</v>
      </c>
      <c r="AN25" s="44" t="e">
        <f t="shared" si="17"/>
        <v>#DIV/0!</v>
      </c>
    </row>
    <row r="26" spans="1:40" x14ac:dyDescent="0.35">
      <c r="A26" s="58" t="s">
        <v>51</v>
      </c>
      <c r="B26" s="57">
        <v>2</v>
      </c>
      <c r="C26" s="62">
        <v>29.44</v>
      </c>
      <c r="D26" s="55">
        <f t="shared" si="2"/>
        <v>8.373865801974004</v>
      </c>
      <c r="E26" s="54">
        <f>SUM(D6:D26)</f>
        <v>82.160025030577131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132"/>
      <c r="T26" s="48">
        <f t="shared" si="5"/>
        <v>2</v>
      </c>
      <c r="U26" s="47" t="e">
        <f t="shared" si="6"/>
        <v>#DIV/0!</v>
      </c>
      <c r="V26" s="46" t="e">
        <f t="shared" si="7"/>
        <v>#DIV/0!</v>
      </c>
      <c r="W26" s="45" t="e">
        <f t="shared" si="8"/>
        <v>#DIV/0!</v>
      </c>
      <c r="X26" s="46" t="e">
        <f t="shared" si="9"/>
        <v>#DIV/0!</v>
      </c>
      <c r="Y26" s="46" t="e">
        <f t="shared" si="10"/>
        <v>#DIV/0!</v>
      </c>
      <c r="Z26" s="46" t="e">
        <f t="shared" si="11"/>
        <v>#DIV/0!</v>
      </c>
      <c r="AA26" s="46" t="e">
        <f t="shared" si="12"/>
        <v>#DIV/0!</v>
      </c>
      <c r="AB26" s="45" t="e">
        <f t="shared" si="13"/>
        <v>#DIV/0!</v>
      </c>
      <c r="AC26" s="49" t="e">
        <f t="shared" si="14"/>
        <v>#DIV/0!</v>
      </c>
      <c r="AE26" s="48">
        <f t="shared" si="15"/>
        <v>2</v>
      </c>
      <c r="AF26" s="47" t="e">
        <f t="shared" si="18"/>
        <v>#DIV/0!</v>
      </c>
      <c r="AG26" s="46" t="e">
        <f t="shared" si="19"/>
        <v>#DIV/0!</v>
      </c>
      <c r="AH26" s="45" t="e">
        <f t="shared" si="20"/>
        <v>#DIV/0!</v>
      </c>
      <c r="AI26" s="47" t="e">
        <f t="shared" si="21"/>
        <v>#DIV/0!</v>
      </c>
      <c r="AJ26" s="46" t="e">
        <f t="shared" si="22"/>
        <v>#DIV/0!</v>
      </c>
      <c r="AK26" s="46" t="e">
        <f t="shared" si="25"/>
        <v>#DIV/0!</v>
      </c>
      <c r="AL26" s="46" t="e">
        <f t="shared" si="23"/>
        <v>#DIV/0!</v>
      </c>
      <c r="AM26" s="45" t="e">
        <f t="shared" si="24"/>
        <v>#DIV/0!</v>
      </c>
      <c r="AN26" s="44" t="e">
        <f t="shared" si="17"/>
        <v>#DIV/0!</v>
      </c>
    </row>
    <row r="27" spans="1:40" x14ac:dyDescent="0.35">
      <c r="A27" s="58" t="s">
        <v>50</v>
      </c>
      <c r="B27" s="57">
        <v>2.5</v>
      </c>
      <c r="C27" s="62">
        <v>17.14</v>
      </c>
      <c r="D27" s="55">
        <f t="shared" si="2"/>
        <v>4.8752737719373105</v>
      </c>
      <c r="E27" s="54">
        <f>SUM(D7:D27)</f>
        <v>87.035298802514447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132"/>
      <c r="T27" s="48">
        <f t="shared" si="5"/>
        <v>2.5</v>
      </c>
      <c r="U27" s="47" t="e">
        <f t="shared" si="6"/>
        <v>#DIV/0!</v>
      </c>
      <c r="V27" s="46" t="e">
        <f t="shared" si="7"/>
        <v>#DIV/0!</v>
      </c>
      <c r="W27" s="45" t="e">
        <f t="shared" si="8"/>
        <v>#DIV/0!</v>
      </c>
      <c r="X27" s="46" t="e">
        <f t="shared" si="9"/>
        <v>#DIV/0!</v>
      </c>
      <c r="Y27" s="46" t="e">
        <f t="shared" si="10"/>
        <v>#DIV/0!</v>
      </c>
      <c r="Z27" s="46" t="e">
        <f t="shared" si="11"/>
        <v>#DIV/0!</v>
      </c>
      <c r="AA27" s="46" t="e">
        <f t="shared" si="12"/>
        <v>#DIV/0!</v>
      </c>
      <c r="AB27" s="45" t="e">
        <f t="shared" si="13"/>
        <v>#DIV/0!</v>
      </c>
      <c r="AC27" s="49" t="e">
        <f t="shared" si="14"/>
        <v>#DIV/0!</v>
      </c>
      <c r="AE27" s="48">
        <f t="shared" si="15"/>
        <v>2.5</v>
      </c>
      <c r="AF27" s="47" t="e">
        <f t="shared" si="18"/>
        <v>#DIV/0!</v>
      </c>
      <c r="AG27" s="46" t="e">
        <f t="shared" si="19"/>
        <v>#DIV/0!</v>
      </c>
      <c r="AH27" s="45" t="e">
        <f t="shared" si="20"/>
        <v>#DIV/0!</v>
      </c>
      <c r="AI27" s="47" t="e">
        <f t="shared" si="21"/>
        <v>#DIV/0!</v>
      </c>
      <c r="AJ27" s="46" t="e">
        <f t="shared" si="22"/>
        <v>#DIV/0!</v>
      </c>
      <c r="AK27" s="46" t="e">
        <f t="shared" si="25"/>
        <v>#DIV/0!</v>
      </c>
      <c r="AL27" s="46" t="e">
        <f t="shared" si="23"/>
        <v>#DIV/0!</v>
      </c>
      <c r="AM27" s="45" t="e">
        <f t="shared" si="24"/>
        <v>#DIV/0!</v>
      </c>
      <c r="AN27" s="44" t="e">
        <f t="shared" si="17"/>
        <v>#DIV/0!</v>
      </c>
    </row>
    <row r="28" spans="1:40" x14ac:dyDescent="0.35">
      <c r="A28" s="58" t="s">
        <v>49</v>
      </c>
      <c r="B28" s="57">
        <v>3</v>
      </c>
      <c r="C28" s="56">
        <v>11.75</v>
      </c>
      <c r="D28" s="55">
        <f t="shared" si="2"/>
        <v>3.3421509230025319</v>
      </c>
      <c r="E28" s="54">
        <f>SUM(D7:D28)</f>
        <v>90.377449725516982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132"/>
      <c r="T28" s="48">
        <f t="shared" si="5"/>
        <v>3</v>
      </c>
      <c r="U28" s="47" t="e">
        <f t="shared" si="6"/>
        <v>#DIV/0!</v>
      </c>
      <c r="V28" s="46" t="e">
        <f t="shared" si="7"/>
        <v>#DIV/0!</v>
      </c>
      <c r="W28" s="45" t="e">
        <f t="shared" si="8"/>
        <v>#DIV/0!</v>
      </c>
      <c r="X28" s="46" t="e">
        <f t="shared" si="9"/>
        <v>#DIV/0!</v>
      </c>
      <c r="Y28" s="46" t="e">
        <f t="shared" si="10"/>
        <v>#DIV/0!</v>
      </c>
      <c r="Z28" s="46" t="e">
        <f t="shared" si="11"/>
        <v>#DIV/0!</v>
      </c>
      <c r="AA28" s="46" t="e">
        <f t="shared" si="12"/>
        <v>#DIV/0!</v>
      </c>
      <c r="AB28" s="45" t="e">
        <f t="shared" si="13"/>
        <v>#DIV/0!</v>
      </c>
      <c r="AC28" s="49" t="e">
        <f t="shared" si="14"/>
        <v>#DIV/0!</v>
      </c>
      <c r="AE28" s="48">
        <f t="shared" si="15"/>
        <v>3</v>
      </c>
      <c r="AF28" s="47" t="e">
        <f t="shared" si="18"/>
        <v>#DIV/0!</v>
      </c>
      <c r="AG28" s="46" t="e">
        <f t="shared" si="19"/>
        <v>#DIV/0!</v>
      </c>
      <c r="AH28" s="45" t="e">
        <f t="shared" si="20"/>
        <v>#DIV/0!</v>
      </c>
      <c r="AI28" s="47" t="e">
        <f t="shared" si="21"/>
        <v>#DIV/0!</v>
      </c>
      <c r="AJ28" s="46" t="e">
        <f t="shared" si="22"/>
        <v>#DIV/0!</v>
      </c>
      <c r="AK28" s="46" t="e">
        <f t="shared" si="25"/>
        <v>#DIV/0!</v>
      </c>
      <c r="AL28" s="46" t="e">
        <f t="shared" si="23"/>
        <v>#DIV/0!</v>
      </c>
      <c r="AM28" s="45" t="e">
        <f t="shared" si="24"/>
        <v>#DIV/0!</v>
      </c>
      <c r="AN28" s="44" t="e">
        <f t="shared" si="17"/>
        <v>#DIV/0!</v>
      </c>
    </row>
    <row r="29" spans="1:40" x14ac:dyDescent="0.35">
      <c r="A29" s="58" t="s">
        <v>48</v>
      </c>
      <c r="B29" s="57">
        <v>3.5</v>
      </c>
      <c r="C29" s="56">
        <v>7.82</v>
      </c>
      <c r="D29" s="55">
        <f t="shared" si="2"/>
        <v>2.2243081036493448</v>
      </c>
      <c r="E29" s="54">
        <f>SUM(D7:D29)</f>
        <v>92.601757829166331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132"/>
      <c r="T29" s="48">
        <f t="shared" si="5"/>
        <v>3.5</v>
      </c>
      <c r="U29" s="47" t="e">
        <f t="shared" si="6"/>
        <v>#DIV/0!</v>
      </c>
      <c r="V29" s="46" t="e">
        <f t="shared" si="7"/>
        <v>#DIV/0!</v>
      </c>
      <c r="W29" s="45" t="e">
        <f t="shared" si="8"/>
        <v>#DIV/0!</v>
      </c>
      <c r="X29" s="46" t="e">
        <f t="shared" si="9"/>
        <v>#DIV/0!</v>
      </c>
      <c r="Y29" s="46" t="e">
        <f t="shared" si="10"/>
        <v>#DIV/0!</v>
      </c>
      <c r="Z29" s="46" t="e">
        <f t="shared" si="11"/>
        <v>#DIV/0!</v>
      </c>
      <c r="AA29" s="46" t="e">
        <f t="shared" si="12"/>
        <v>#DIV/0!</v>
      </c>
      <c r="AB29" s="45" t="e">
        <f t="shared" si="13"/>
        <v>#DIV/0!</v>
      </c>
      <c r="AC29" s="49" t="e">
        <f t="shared" si="14"/>
        <v>#DIV/0!</v>
      </c>
      <c r="AE29" s="48">
        <f t="shared" si="15"/>
        <v>3.5</v>
      </c>
      <c r="AF29" s="47" t="e">
        <f t="shared" si="18"/>
        <v>#DIV/0!</v>
      </c>
      <c r="AG29" s="46" t="e">
        <f t="shared" si="19"/>
        <v>#DIV/0!</v>
      </c>
      <c r="AH29" s="45" t="e">
        <f t="shared" si="20"/>
        <v>#DIV/0!</v>
      </c>
      <c r="AI29" s="47" t="e">
        <f t="shared" si="21"/>
        <v>#DIV/0!</v>
      </c>
      <c r="AJ29" s="46" t="e">
        <f t="shared" si="22"/>
        <v>#DIV/0!</v>
      </c>
      <c r="AK29" s="46" t="e">
        <f t="shared" si="25"/>
        <v>#DIV/0!</v>
      </c>
      <c r="AL29" s="46" t="e">
        <f t="shared" si="23"/>
        <v>#DIV/0!</v>
      </c>
      <c r="AM29" s="45" t="e">
        <f t="shared" si="24"/>
        <v>#DIV/0!</v>
      </c>
      <c r="AN29" s="44" t="e">
        <f t="shared" si="17"/>
        <v>#DIV/0!</v>
      </c>
    </row>
    <row r="30" spans="1:40" x14ac:dyDescent="0.35">
      <c r="A30" s="58" t="s">
        <v>47</v>
      </c>
      <c r="B30" s="57">
        <v>4</v>
      </c>
      <c r="C30" s="56">
        <v>5.49</v>
      </c>
      <c r="D30" s="55">
        <f t="shared" si="2"/>
        <v>1.5615666865773532</v>
      </c>
      <c r="E30" s="54">
        <f>SUM(D7:D30)</f>
        <v>94.163324515743682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132"/>
      <c r="T30" s="48">
        <f t="shared" si="5"/>
        <v>4</v>
      </c>
      <c r="U30" s="47" t="e">
        <f t="shared" si="6"/>
        <v>#DIV/0!</v>
      </c>
      <c r="V30" s="46" t="e">
        <f t="shared" si="7"/>
        <v>#DIV/0!</v>
      </c>
      <c r="W30" s="45" t="e">
        <f t="shared" si="8"/>
        <v>#DIV/0!</v>
      </c>
      <c r="X30" s="46" t="e">
        <f t="shared" si="9"/>
        <v>#DIV/0!</v>
      </c>
      <c r="Y30" s="46" t="e">
        <f t="shared" si="10"/>
        <v>#DIV/0!</v>
      </c>
      <c r="Z30" s="46" t="e">
        <f t="shared" si="11"/>
        <v>#DIV/0!</v>
      </c>
      <c r="AA30" s="46" t="e">
        <f t="shared" si="12"/>
        <v>#DIV/0!</v>
      </c>
      <c r="AB30" s="45" t="e">
        <f t="shared" si="13"/>
        <v>#DIV/0!</v>
      </c>
      <c r="AC30" s="49" t="e">
        <f t="shared" si="14"/>
        <v>#DIV/0!</v>
      </c>
      <c r="AE30" s="48">
        <f t="shared" si="15"/>
        <v>4</v>
      </c>
      <c r="AF30" s="47" t="e">
        <f t="shared" si="18"/>
        <v>#DIV/0!</v>
      </c>
      <c r="AG30" s="46" t="e">
        <f t="shared" si="19"/>
        <v>#DIV/0!</v>
      </c>
      <c r="AH30" s="45" t="e">
        <f t="shared" si="20"/>
        <v>#DIV/0!</v>
      </c>
      <c r="AI30" s="47" t="e">
        <f t="shared" si="21"/>
        <v>#DIV/0!</v>
      </c>
      <c r="AJ30" s="46" t="e">
        <f t="shared" si="22"/>
        <v>#DIV/0!</v>
      </c>
      <c r="AK30" s="46" t="e">
        <f t="shared" si="25"/>
        <v>#DIV/0!</v>
      </c>
      <c r="AL30" s="46" t="e">
        <f t="shared" si="23"/>
        <v>#DIV/0!</v>
      </c>
      <c r="AM30" s="45" t="e">
        <f t="shared" si="24"/>
        <v>#DIV/0!</v>
      </c>
      <c r="AN30" s="44" t="e">
        <f t="shared" si="17"/>
        <v>#DIV/0!</v>
      </c>
    </row>
    <row r="31" spans="1:40" x14ac:dyDescent="0.35">
      <c r="A31" s="58" t="s">
        <v>46</v>
      </c>
      <c r="B31" s="57">
        <v>4.5</v>
      </c>
      <c r="C31" s="56">
        <v>3.78</v>
      </c>
      <c r="D31" s="55">
        <f t="shared" si="2"/>
        <v>1.0751770628893254</v>
      </c>
      <c r="E31" s="54">
        <f>SUM(D7:D31)</f>
        <v>95.238501578633006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132"/>
      <c r="T31" s="48">
        <f t="shared" si="5"/>
        <v>4.5</v>
      </c>
      <c r="U31" s="47" t="e">
        <f t="shared" si="6"/>
        <v>#DIV/0!</v>
      </c>
      <c r="V31" s="46" t="e">
        <f t="shared" si="7"/>
        <v>#DIV/0!</v>
      </c>
      <c r="W31" s="45" t="e">
        <f t="shared" si="8"/>
        <v>#DIV/0!</v>
      </c>
      <c r="X31" s="46" t="e">
        <f t="shared" si="9"/>
        <v>#DIV/0!</v>
      </c>
      <c r="Y31" s="46" t="e">
        <f t="shared" si="10"/>
        <v>#DIV/0!</v>
      </c>
      <c r="Z31" s="46" t="e">
        <f t="shared" si="11"/>
        <v>#DIV/0!</v>
      </c>
      <c r="AA31" s="46" t="e">
        <f t="shared" si="12"/>
        <v>#DIV/0!</v>
      </c>
      <c r="AB31" s="45" t="e">
        <f t="shared" si="13"/>
        <v>#DIV/0!</v>
      </c>
      <c r="AC31" s="49" t="e">
        <f t="shared" si="14"/>
        <v>#DIV/0!</v>
      </c>
      <c r="AE31" s="48">
        <f t="shared" si="15"/>
        <v>4.5</v>
      </c>
      <c r="AF31" s="47" t="e">
        <f t="shared" si="18"/>
        <v>#DIV/0!</v>
      </c>
      <c r="AG31" s="46" t="e">
        <f t="shared" si="19"/>
        <v>#DIV/0!</v>
      </c>
      <c r="AH31" s="45" t="e">
        <f t="shared" si="20"/>
        <v>#DIV/0!</v>
      </c>
      <c r="AI31" s="47" t="e">
        <f t="shared" si="21"/>
        <v>#DIV/0!</v>
      </c>
      <c r="AJ31" s="46" t="e">
        <f t="shared" si="22"/>
        <v>#DIV/0!</v>
      </c>
      <c r="AK31" s="46" t="e">
        <f t="shared" si="25"/>
        <v>#DIV/0!</v>
      </c>
      <c r="AL31" s="46" t="e">
        <f t="shared" si="23"/>
        <v>#DIV/0!</v>
      </c>
      <c r="AM31" s="45" t="e">
        <f t="shared" si="24"/>
        <v>#DIV/0!</v>
      </c>
      <c r="AN31" s="44" t="e">
        <f t="shared" si="17"/>
        <v>#DIV/0!</v>
      </c>
    </row>
    <row r="32" spans="1:40" x14ac:dyDescent="0.35">
      <c r="A32" s="58" t="s">
        <v>45</v>
      </c>
      <c r="B32" s="57">
        <v>5</v>
      </c>
      <c r="C32" s="56">
        <v>12.61</v>
      </c>
      <c r="D32" s="55">
        <f t="shared" si="2"/>
        <v>3.5867679267286747</v>
      </c>
      <c r="E32" s="54">
        <f>SUM(D7:D32)</f>
        <v>98.825269505361675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132"/>
      <c r="T32" s="48">
        <f t="shared" si="5"/>
        <v>5</v>
      </c>
      <c r="U32" s="47" t="e">
        <f t="shared" si="6"/>
        <v>#DIV/0!</v>
      </c>
      <c r="V32" s="46" t="e">
        <f t="shared" si="7"/>
        <v>#DIV/0!</v>
      </c>
      <c r="W32" s="45" t="e">
        <f t="shared" si="8"/>
        <v>#DIV/0!</v>
      </c>
      <c r="X32" s="46" t="e">
        <f t="shared" si="9"/>
        <v>#DIV/0!</v>
      </c>
      <c r="Y32" s="46" t="e">
        <f t="shared" si="10"/>
        <v>#DIV/0!</v>
      </c>
      <c r="Z32" s="46" t="e">
        <f t="shared" si="11"/>
        <v>#DIV/0!</v>
      </c>
      <c r="AA32" s="46" t="e">
        <f t="shared" si="12"/>
        <v>#DIV/0!</v>
      </c>
      <c r="AB32" s="45" t="e">
        <f t="shared" si="13"/>
        <v>#DIV/0!</v>
      </c>
      <c r="AC32" s="49" t="e">
        <f t="shared" si="14"/>
        <v>#DIV/0!</v>
      </c>
      <c r="AE32" s="48">
        <f t="shared" si="15"/>
        <v>5</v>
      </c>
      <c r="AF32" s="47" t="e">
        <f t="shared" si="18"/>
        <v>#DIV/0!</v>
      </c>
      <c r="AG32" s="46" t="e">
        <f t="shared" si="19"/>
        <v>#DIV/0!</v>
      </c>
      <c r="AH32" s="45" t="e">
        <f t="shared" si="20"/>
        <v>#DIV/0!</v>
      </c>
      <c r="AI32" s="47" t="e">
        <f t="shared" si="21"/>
        <v>#DIV/0!</v>
      </c>
      <c r="AJ32" s="46" t="e">
        <f t="shared" si="22"/>
        <v>#DIV/0!</v>
      </c>
      <c r="AK32" s="46" t="e">
        <f t="shared" si="25"/>
        <v>#DIV/0!</v>
      </c>
      <c r="AL32" s="46" t="e">
        <f t="shared" si="23"/>
        <v>#DIV/0!</v>
      </c>
      <c r="AM32" s="45" t="e">
        <f t="shared" si="24"/>
        <v>#DIV/0!</v>
      </c>
      <c r="AN32" s="44" t="e">
        <f t="shared" si="17"/>
        <v>#DIV/0!</v>
      </c>
    </row>
    <row r="33" spans="1:40" ht="15" thickBot="1" x14ac:dyDescent="0.4">
      <c r="A33" s="43" t="s">
        <v>44</v>
      </c>
      <c r="B33" s="42" t="s">
        <v>43</v>
      </c>
      <c r="C33" s="41">
        <v>4.13</v>
      </c>
      <c r="D33" s="40">
        <f t="shared" si="2"/>
        <v>1.1747304946383368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132"/>
      <c r="T33" s="33" t="str">
        <f t="shared" si="5"/>
        <v>&gt;6</v>
      </c>
      <c r="U33" s="32" t="e">
        <f t="shared" si="6"/>
        <v>#DIV/0!</v>
      </c>
      <c r="V33" s="31" t="e">
        <f t="shared" si="7"/>
        <v>#DIV/0!</v>
      </c>
      <c r="W33" s="30" t="e">
        <f t="shared" si="8"/>
        <v>#DIV/0!</v>
      </c>
      <c r="X33" s="31" t="e">
        <f t="shared" si="9"/>
        <v>#DIV/0!</v>
      </c>
      <c r="Y33" s="31" t="e">
        <f t="shared" si="10"/>
        <v>#DIV/0!</v>
      </c>
      <c r="Z33" s="31" t="e">
        <f t="shared" si="11"/>
        <v>#DIV/0!</v>
      </c>
      <c r="AA33" s="31" t="e">
        <f t="shared" si="12"/>
        <v>#DIV/0!</v>
      </c>
      <c r="AB33" s="30" t="e">
        <f t="shared" si="13"/>
        <v>#DIV/0!</v>
      </c>
      <c r="AC33" s="34" t="e">
        <f t="shared" si="14"/>
        <v>#DIV/0!</v>
      </c>
      <c r="AE33" s="33" t="str">
        <f t="shared" si="15"/>
        <v>&gt;6</v>
      </c>
      <c r="AF33" s="32" t="e">
        <f t="shared" si="18"/>
        <v>#DIV/0!</v>
      </c>
      <c r="AG33" s="31" t="e">
        <f t="shared" si="19"/>
        <v>#DIV/0!</v>
      </c>
      <c r="AH33" s="30" t="e">
        <f t="shared" si="20"/>
        <v>#DIV/0!</v>
      </c>
      <c r="AI33" s="32" t="e">
        <f t="shared" si="21"/>
        <v>#DIV/0!</v>
      </c>
      <c r="AJ33" s="31" t="e">
        <f t="shared" si="22"/>
        <v>#DIV/0!</v>
      </c>
      <c r="AK33" s="31" t="e">
        <f t="shared" si="25"/>
        <v>#DIV/0!</v>
      </c>
      <c r="AL33" s="31" t="e">
        <f t="shared" si="23"/>
        <v>#DIV/0!</v>
      </c>
      <c r="AM33" s="30" t="e">
        <f t="shared" si="24"/>
        <v>#DIV/0!</v>
      </c>
      <c r="AN33" s="29" t="e">
        <f t="shared" si="17"/>
        <v>#DIV/0!</v>
      </c>
    </row>
    <row r="34" spans="1:40" x14ac:dyDescent="0.35">
      <c r="G34" t="s">
        <v>141</v>
      </c>
      <c r="H34">
        <f>SUM(H7:H33)</f>
        <v>0.57065594059405944</v>
      </c>
      <c r="I34">
        <f t="shared" ref="I34:O34" si="26">SUM(I7:I33)</f>
        <v>68.423799504950495</v>
      </c>
      <c r="J34">
        <f t="shared" si="26"/>
        <v>2.5069183168316829</v>
      </c>
      <c r="K34">
        <f t="shared" si="26"/>
        <v>1.9769183168316831</v>
      </c>
      <c r="L34">
        <f t="shared" si="26"/>
        <v>13.43170792079208</v>
      </c>
      <c r="M34">
        <f t="shared" si="26"/>
        <v>20.49</v>
      </c>
      <c r="N34">
        <f t="shared" si="26"/>
        <v>0</v>
      </c>
      <c r="O34">
        <f t="shared" si="26"/>
        <v>0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-3.9055426356589149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-1.4313848842289212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-0.80700259655955875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0.40472353087031976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1.5724779211956521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2.1887047841306875</v>
      </c>
      <c r="D74" s="2"/>
    </row>
    <row r="75" spans="1:5" x14ac:dyDescent="0.35">
      <c r="A75" s="24" t="s">
        <v>41</v>
      </c>
      <c r="B75" s="23">
        <v>95</v>
      </c>
      <c r="C75" s="18">
        <f t="shared" si="27"/>
        <v>4.3890873015872938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21.617316608356802</v>
      </c>
    </row>
    <row r="78" spans="1:5" x14ac:dyDescent="0.35">
      <c r="A78" s="20" t="s">
        <v>39</v>
      </c>
      <c r="B78">
        <f>SUM(C11:C20)/SUM(C7:C33)</f>
        <v>0.21617316608356804</v>
      </c>
      <c r="D78" s="19" t="s">
        <v>6</v>
      </c>
      <c r="E78" s="18">
        <f>SUM($D$21:$D$30)</f>
        <v>72.54600790738688</v>
      </c>
    </row>
    <row r="79" spans="1:5" x14ac:dyDescent="0.35">
      <c r="A79" s="20" t="s">
        <v>38</v>
      </c>
      <c r="B79">
        <f>SUM(C21:C33)/SUM(C7:C33)</f>
        <v>0.78382683391643215</v>
      </c>
      <c r="D79" s="19" t="s">
        <v>5</v>
      </c>
      <c r="E79" s="18">
        <f>SUM($D$31:$D$33)</f>
        <v>5.8366754842563369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66.574835905378237</v>
      </c>
      <c r="D81" s="16" t="s">
        <v>4</v>
      </c>
      <c r="E81">
        <f>100*SUM(H7:J33)/SUM(P7:P33)</f>
        <v>66.574835905378237</v>
      </c>
      <c r="G81" s="17" t="s">
        <v>2</v>
      </c>
      <c r="H81">
        <f>100*SUM(H7:H33)/(SUM(P7:P33)-SUM(M7:N33))</f>
        <v>0.65660561568756115</v>
      </c>
    </row>
    <row r="82" spans="1:8" x14ac:dyDescent="0.35">
      <c r="A82" s="16" t="s">
        <v>0</v>
      </c>
      <c r="B82">
        <f>100*SUM(K7:L33)/SUM(P7:P33)</f>
        <v>14.346951804118961</v>
      </c>
      <c r="D82" s="16" t="s">
        <v>0</v>
      </c>
      <c r="E82">
        <f>100*SUM(K7:L33)/SUM(P7:P33)</f>
        <v>14.346951804118961</v>
      </c>
      <c r="G82" s="17" t="s">
        <v>1</v>
      </c>
      <c r="H82">
        <f>100*SUM(I7:J33)/(SUM(P7:P33)-SUM(M7:N33))</f>
        <v>81.613988979153348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19.078212290502794</v>
      </c>
      <c r="G83" s="17" t="s">
        <v>0</v>
      </c>
      <c r="H83">
        <f>100*SUM(K7:L33)/(SUM(P7:P33)-SUM(M7:N33))</f>
        <v>17.729405405159088</v>
      </c>
    </row>
    <row r="85" spans="1:8" x14ac:dyDescent="0.35">
      <c r="A85" s="16" t="s">
        <v>36</v>
      </c>
      <c r="B85" s="2"/>
      <c r="C85" s="2"/>
      <c r="D85" s="13">
        <f>(C70+C74+C72)/3</f>
        <v>0.38734781025736204</v>
      </c>
    </row>
    <row r="86" spans="1:8" x14ac:dyDescent="0.35">
      <c r="A86" s="14" t="s">
        <v>35</v>
      </c>
      <c r="B86" s="14"/>
      <c r="C86" s="14"/>
      <c r="D86" s="7">
        <f>C72</f>
        <v>0.40472353087031976</v>
      </c>
    </row>
    <row r="87" spans="1:8" x14ac:dyDescent="0.35">
      <c r="A87" s="14" t="s">
        <v>34</v>
      </c>
      <c r="B87" s="14"/>
      <c r="C87" s="14"/>
      <c r="D87" s="7">
        <f>(C74-C70)/2</f>
        <v>1.8100448341798043</v>
      </c>
    </row>
    <row r="88" spans="1:8" x14ac:dyDescent="0.35">
      <c r="A88" s="15" t="s">
        <v>33</v>
      </c>
      <c r="B88" s="14"/>
      <c r="C88" s="14"/>
      <c r="D88" s="13">
        <f>(C74+C70-D86)/D87</f>
        <v>0.19479979853163168</v>
      </c>
    </row>
    <row r="89" spans="1:8" x14ac:dyDescent="0.35">
      <c r="A89" s="3" t="s">
        <v>32</v>
      </c>
      <c r="B89" s="12"/>
      <c r="C89" s="11"/>
      <c r="D89" s="7">
        <f>((C74-C70)/4)+((C75-C69)/6.6)</f>
        <v>2.1617845287938735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-2.684509081567301E-2</v>
      </c>
    </row>
    <row r="91" spans="1:8" x14ac:dyDescent="0.35">
      <c r="A91" s="3" t="s">
        <v>30</v>
      </c>
      <c r="B91" s="9"/>
      <c r="C91" s="8"/>
      <c r="D91" s="7">
        <f>(C74-C69)/(2.44*(C73-C71))</f>
        <v>1.0496586824404579</v>
      </c>
    </row>
    <row r="92" spans="1:8" x14ac:dyDescent="0.35">
      <c r="A92" s="6" t="s">
        <v>29</v>
      </c>
      <c r="B92" s="6"/>
      <c r="C92" s="5"/>
      <c r="D92" s="7">
        <f>(C70+C72+C74)/3</f>
        <v>0.38734781025736204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0.37865994995088315</v>
      </c>
    </row>
    <row r="95" spans="1:8" x14ac:dyDescent="0.35">
      <c r="A95" s="2" t="s">
        <v>9</v>
      </c>
      <c r="B95" s="2"/>
      <c r="C95" s="2"/>
      <c r="D95" s="1">
        <f>100-E23</f>
        <v>47.814091077168129</v>
      </c>
    </row>
    <row r="96" spans="1:8" x14ac:dyDescent="0.35">
      <c r="A96" s="2" t="s">
        <v>8</v>
      </c>
      <c r="B96" s="2"/>
      <c r="C96" s="2"/>
      <c r="D96" s="1">
        <f>100-E30</f>
        <v>5.8366754842563182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N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MAY181215_13 aggr</v>
      </c>
      <c r="E2" s="144"/>
      <c r="G2" s="109" t="s">
        <v>90</v>
      </c>
      <c r="H2" s="108" t="str">
        <f ca="1">D2</f>
        <v>MAY181215_13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351.56999999999994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119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AB33" si="5">100*H7/$P7</f>
        <v>#DIV/0!</v>
      </c>
      <c r="V7" s="46" t="e">
        <f t="shared" si="5"/>
        <v>#DIV/0!</v>
      </c>
      <c r="W7" s="45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6" t="e">
        <f t="shared" si="5"/>
        <v>#DIV/0!</v>
      </c>
      <c r="AA7" s="46" t="e">
        <f t="shared" si="5"/>
        <v>#DIV/0!</v>
      </c>
      <c r="AB7" s="45" t="e">
        <f t="shared" si="5"/>
        <v>#DIV/0!</v>
      </c>
      <c r="AC7" s="49" t="e">
        <f t="shared" ref="AC7:AC33" si="6">SUM(U7:AB7)</f>
        <v>#DIV/0!</v>
      </c>
      <c r="AE7" s="48">
        <f t="shared" ref="AE7:AE33" si="7">T7</f>
        <v>-7.5</v>
      </c>
      <c r="AF7" s="47" t="e">
        <f t="shared" ref="AF7:AM14" si="8">U7*100/(SUM($U7:$Y7)+SUM($AA7:$AB7))</f>
        <v>#DIV/0!</v>
      </c>
      <c r="AG7" s="46" t="e">
        <f t="shared" si="8"/>
        <v>#DIV/0!</v>
      </c>
      <c r="AH7" s="45" t="e">
        <f t="shared" si="8"/>
        <v>#DIV/0!</v>
      </c>
      <c r="AI7" s="47" t="e">
        <f t="shared" si="8"/>
        <v>#DIV/0!</v>
      </c>
      <c r="AJ7" s="46" t="e">
        <f t="shared" si="8"/>
        <v>#DIV/0!</v>
      </c>
      <c r="AK7" s="46" t="e">
        <f t="shared" si="8"/>
        <v>#DIV/0!</v>
      </c>
      <c r="AL7" s="46" t="e">
        <f t="shared" si="8"/>
        <v>#DIV/0!</v>
      </c>
      <c r="AM7" s="45" t="e">
        <f t="shared" si="8"/>
        <v>#DIV/0!</v>
      </c>
      <c r="AN7" s="44" t="e">
        <f t="shared" ref="AN7:AN33" si="9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0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1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5"/>
        <v>#DIV/0!</v>
      </c>
      <c r="W8" s="45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6" t="e">
        <f t="shared" si="5"/>
        <v>#DIV/0!</v>
      </c>
      <c r="AA8" s="46" t="e">
        <f t="shared" si="5"/>
        <v>#DIV/0!</v>
      </c>
      <c r="AB8" s="45" t="e">
        <f t="shared" si="5"/>
        <v>#DIV/0!</v>
      </c>
      <c r="AC8" s="49" t="e">
        <f t="shared" si="6"/>
        <v>#DIV/0!</v>
      </c>
      <c r="AE8" s="48">
        <f t="shared" si="7"/>
        <v>-7</v>
      </c>
      <c r="AF8" s="47" t="e">
        <f t="shared" si="8"/>
        <v>#DIV/0!</v>
      </c>
      <c r="AG8" s="46" t="e">
        <f t="shared" si="8"/>
        <v>#DIV/0!</v>
      </c>
      <c r="AH8" s="45" t="e">
        <f t="shared" si="8"/>
        <v>#DIV/0!</v>
      </c>
      <c r="AI8" s="47" t="e">
        <f t="shared" si="8"/>
        <v>#DIV/0!</v>
      </c>
      <c r="AJ8" s="46" t="e">
        <f t="shared" si="8"/>
        <v>#DIV/0!</v>
      </c>
      <c r="AK8" s="46" t="e">
        <f t="shared" si="8"/>
        <v>#DIV/0!</v>
      </c>
      <c r="AL8" s="46" t="e">
        <f t="shared" si="8"/>
        <v>#DIV/0!</v>
      </c>
      <c r="AM8" s="45" t="e">
        <f t="shared" si="8"/>
        <v>#DIV/0!</v>
      </c>
      <c r="AN8" s="44" t="e">
        <f t="shared" si="9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1"/>
        <v>0</v>
      </c>
      <c r="T9" s="48">
        <f t="shared" si="4"/>
        <v>-6.5</v>
      </c>
      <c r="U9" s="47" t="e">
        <f t="shared" si="5"/>
        <v>#DIV/0!</v>
      </c>
      <c r="V9" s="46" t="e">
        <f t="shared" si="5"/>
        <v>#DIV/0!</v>
      </c>
      <c r="W9" s="45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6" t="e">
        <f t="shared" si="5"/>
        <v>#DIV/0!</v>
      </c>
      <c r="AA9" s="46" t="e">
        <f t="shared" si="5"/>
        <v>#DIV/0!</v>
      </c>
      <c r="AB9" s="45" t="e">
        <f t="shared" si="5"/>
        <v>#DIV/0!</v>
      </c>
      <c r="AC9" s="49" t="e">
        <f t="shared" si="6"/>
        <v>#DIV/0!</v>
      </c>
      <c r="AE9" s="48">
        <f t="shared" si="7"/>
        <v>-6.5</v>
      </c>
      <c r="AF9" s="47" t="e">
        <f t="shared" si="8"/>
        <v>#DIV/0!</v>
      </c>
      <c r="AG9" s="46" t="e">
        <f t="shared" si="8"/>
        <v>#DIV/0!</v>
      </c>
      <c r="AH9" s="45" t="e">
        <f t="shared" si="8"/>
        <v>#DIV/0!</v>
      </c>
      <c r="AI9" s="47" t="e">
        <f t="shared" si="8"/>
        <v>#DIV/0!</v>
      </c>
      <c r="AJ9" s="46" t="e">
        <f t="shared" si="8"/>
        <v>#DIV/0!</v>
      </c>
      <c r="AK9" s="46" t="e">
        <f t="shared" si="8"/>
        <v>#DIV/0!</v>
      </c>
      <c r="AL9" s="46" t="e">
        <f t="shared" si="8"/>
        <v>#DIV/0!</v>
      </c>
      <c r="AM9" s="45" t="e">
        <f t="shared" si="8"/>
        <v>#DIV/0!</v>
      </c>
      <c r="AN9" s="44" t="e">
        <f t="shared" si="9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1"/>
        <v>0</v>
      </c>
      <c r="T10" s="48">
        <f t="shared" si="4"/>
        <v>-6</v>
      </c>
      <c r="U10" s="47" t="e">
        <f t="shared" si="5"/>
        <v>#DIV/0!</v>
      </c>
      <c r="V10" s="46" t="e">
        <f t="shared" si="5"/>
        <v>#DIV/0!</v>
      </c>
      <c r="W10" s="45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6" t="e">
        <f t="shared" si="5"/>
        <v>#DIV/0!</v>
      </c>
      <c r="AA10" s="46" t="e">
        <f t="shared" si="5"/>
        <v>#DIV/0!</v>
      </c>
      <c r="AB10" s="45" t="e">
        <f t="shared" si="5"/>
        <v>#DIV/0!</v>
      </c>
      <c r="AC10" s="49" t="e">
        <f t="shared" si="6"/>
        <v>#DIV/0!</v>
      </c>
      <c r="AE10" s="48">
        <f t="shared" si="7"/>
        <v>-6</v>
      </c>
      <c r="AF10" s="47" t="e">
        <f t="shared" si="8"/>
        <v>#DIV/0!</v>
      </c>
      <c r="AG10" s="46" t="e">
        <f t="shared" si="8"/>
        <v>#DIV/0!</v>
      </c>
      <c r="AH10" s="45" t="e">
        <f t="shared" si="8"/>
        <v>#DIV/0!</v>
      </c>
      <c r="AI10" s="47" t="e">
        <f t="shared" si="8"/>
        <v>#DIV/0!</v>
      </c>
      <c r="AJ10" s="46" t="e">
        <f t="shared" si="8"/>
        <v>#DIV/0!</v>
      </c>
      <c r="AK10" s="46" t="e">
        <f t="shared" si="8"/>
        <v>#DIV/0!</v>
      </c>
      <c r="AL10" s="46" t="e">
        <f t="shared" si="8"/>
        <v>#DIV/0!</v>
      </c>
      <c r="AM10" s="45" t="e">
        <f t="shared" si="8"/>
        <v>#DIV/0!</v>
      </c>
      <c r="AN10" s="44" t="e">
        <f t="shared" si="9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0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1"/>
        <v>0</v>
      </c>
      <c r="T11" s="48">
        <f t="shared" si="4"/>
        <v>-5.5</v>
      </c>
      <c r="U11" s="47" t="e">
        <f t="shared" si="5"/>
        <v>#DIV/0!</v>
      </c>
      <c r="V11" s="46" t="e">
        <f t="shared" si="5"/>
        <v>#DIV/0!</v>
      </c>
      <c r="W11" s="45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6" t="e">
        <f t="shared" si="5"/>
        <v>#DIV/0!</v>
      </c>
      <c r="AA11" s="46" t="e">
        <f t="shared" si="5"/>
        <v>#DIV/0!</v>
      </c>
      <c r="AB11" s="45" t="e">
        <f t="shared" si="5"/>
        <v>#DIV/0!</v>
      </c>
      <c r="AC11" s="49" t="e">
        <f t="shared" si="6"/>
        <v>#DIV/0!</v>
      </c>
      <c r="AE11" s="48">
        <f t="shared" si="7"/>
        <v>-5.5</v>
      </c>
      <c r="AF11" s="47" t="e">
        <f t="shared" si="8"/>
        <v>#DIV/0!</v>
      </c>
      <c r="AG11" s="46" t="e">
        <f t="shared" si="8"/>
        <v>#DIV/0!</v>
      </c>
      <c r="AH11" s="45" t="e">
        <f t="shared" si="8"/>
        <v>#DIV/0!</v>
      </c>
      <c r="AI11" s="47" t="e">
        <f t="shared" si="8"/>
        <v>#DIV/0!</v>
      </c>
      <c r="AJ11" s="46" t="e">
        <f t="shared" si="8"/>
        <v>#DIV/0!</v>
      </c>
      <c r="AK11" s="46" t="e">
        <f t="shared" si="8"/>
        <v>#DIV/0!</v>
      </c>
      <c r="AL11" s="46" t="e">
        <f t="shared" si="8"/>
        <v>#DIV/0!</v>
      </c>
      <c r="AM11" s="45" t="e">
        <f t="shared" si="8"/>
        <v>#DIV/0!</v>
      </c>
      <c r="AN11" s="44" t="e">
        <f t="shared" si="9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0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1"/>
        <v>0</v>
      </c>
      <c r="T12" s="48">
        <f t="shared" si="4"/>
        <v>-5</v>
      </c>
      <c r="U12" s="47" t="e">
        <f t="shared" si="5"/>
        <v>#DIV/0!</v>
      </c>
      <c r="V12" s="46" t="e">
        <f t="shared" si="5"/>
        <v>#DIV/0!</v>
      </c>
      <c r="W12" s="45" t="e">
        <f t="shared" si="5"/>
        <v>#DIV/0!</v>
      </c>
      <c r="X12" s="46" t="e">
        <f t="shared" si="5"/>
        <v>#DIV/0!</v>
      </c>
      <c r="Y12" s="46" t="e">
        <f t="shared" si="5"/>
        <v>#DIV/0!</v>
      </c>
      <c r="Z12" s="46" t="e">
        <f t="shared" si="5"/>
        <v>#DIV/0!</v>
      </c>
      <c r="AA12" s="46" t="e">
        <f t="shared" si="5"/>
        <v>#DIV/0!</v>
      </c>
      <c r="AB12" s="45" t="e">
        <f t="shared" si="5"/>
        <v>#DIV/0!</v>
      </c>
      <c r="AC12" s="49" t="e">
        <f t="shared" si="6"/>
        <v>#DIV/0!</v>
      </c>
      <c r="AE12" s="48">
        <f t="shared" si="7"/>
        <v>-5</v>
      </c>
      <c r="AF12" s="47" t="e">
        <f t="shared" si="8"/>
        <v>#DIV/0!</v>
      </c>
      <c r="AG12" s="46" t="e">
        <f t="shared" si="8"/>
        <v>#DIV/0!</v>
      </c>
      <c r="AH12" s="45" t="e">
        <f t="shared" si="8"/>
        <v>#DIV/0!</v>
      </c>
      <c r="AI12" s="47" t="e">
        <f t="shared" si="8"/>
        <v>#DIV/0!</v>
      </c>
      <c r="AJ12" s="46" t="e">
        <f t="shared" si="8"/>
        <v>#DIV/0!</v>
      </c>
      <c r="AK12" s="46" t="e">
        <f t="shared" si="8"/>
        <v>#DIV/0!</v>
      </c>
      <c r="AL12" s="46" t="e">
        <f t="shared" si="8"/>
        <v>#DIV/0!</v>
      </c>
      <c r="AM12" s="45" t="e">
        <f t="shared" si="8"/>
        <v>#DIV/0!</v>
      </c>
      <c r="AN12" s="44" t="e">
        <f t="shared" si="9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0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16.75</v>
      </c>
      <c r="N13" s="60">
        <v>0</v>
      </c>
      <c r="O13" s="60">
        <v>0</v>
      </c>
      <c r="P13" s="50">
        <f t="shared" si="3"/>
        <v>16.75</v>
      </c>
      <c r="R13" s="132">
        <f t="shared" si="11"/>
        <v>4.7643428051312693</v>
      </c>
      <c r="T13" s="48">
        <f t="shared" si="4"/>
        <v>-4.5</v>
      </c>
      <c r="U13" s="47">
        <f t="shared" si="5"/>
        <v>0</v>
      </c>
      <c r="V13" s="46">
        <f t="shared" si="5"/>
        <v>0</v>
      </c>
      <c r="W13" s="45">
        <f t="shared" si="5"/>
        <v>0</v>
      </c>
      <c r="X13" s="46">
        <f t="shared" si="5"/>
        <v>0</v>
      </c>
      <c r="Y13" s="46">
        <f t="shared" si="5"/>
        <v>0</v>
      </c>
      <c r="Z13" s="46">
        <f t="shared" si="5"/>
        <v>100</v>
      </c>
      <c r="AA13" s="46">
        <f t="shared" si="5"/>
        <v>0</v>
      </c>
      <c r="AB13" s="45">
        <f t="shared" si="5"/>
        <v>0</v>
      </c>
      <c r="AC13" s="49">
        <f t="shared" si="6"/>
        <v>100</v>
      </c>
      <c r="AE13" s="48">
        <f t="shared" si="7"/>
        <v>-4.5</v>
      </c>
      <c r="AF13" s="47" t="e">
        <f t="shared" si="8"/>
        <v>#DIV/0!</v>
      </c>
      <c r="AG13" s="46" t="e">
        <f t="shared" si="8"/>
        <v>#DIV/0!</v>
      </c>
      <c r="AH13" s="45" t="e">
        <f t="shared" si="8"/>
        <v>#DIV/0!</v>
      </c>
      <c r="AI13" s="47" t="e">
        <f t="shared" si="8"/>
        <v>#DIV/0!</v>
      </c>
      <c r="AJ13" s="46" t="e">
        <f t="shared" si="8"/>
        <v>#DIV/0!</v>
      </c>
      <c r="AK13" s="46" t="e">
        <f t="shared" si="8"/>
        <v>#DIV/0!</v>
      </c>
      <c r="AL13" s="46" t="e">
        <f t="shared" si="8"/>
        <v>#DIV/0!</v>
      </c>
      <c r="AM13" s="45" t="e">
        <f t="shared" si="8"/>
        <v>#DIV/0!</v>
      </c>
      <c r="AN13" s="44" t="e">
        <f t="shared" si="9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0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132">
        <f t="shared" si="11"/>
        <v>0</v>
      </c>
      <c r="T14" s="48">
        <f t="shared" si="4"/>
        <v>-4</v>
      </c>
      <c r="U14" s="47" t="e">
        <f t="shared" si="5"/>
        <v>#DIV/0!</v>
      </c>
      <c r="V14" s="46" t="e">
        <f t="shared" si="5"/>
        <v>#DIV/0!</v>
      </c>
      <c r="W14" s="45" t="e">
        <f t="shared" si="5"/>
        <v>#DIV/0!</v>
      </c>
      <c r="X14" s="46" t="e">
        <f t="shared" si="5"/>
        <v>#DIV/0!</v>
      </c>
      <c r="Y14" s="46" t="e">
        <f t="shared" si="5"/>
        <v>#DIV/0!</v>
      </c>
      <c r="Z14" s="46" t="e">
        <f t="shared" si="5"/>
        <v>#DIV/0!</v>
      </c>
      <c r="AA14" s="46" t="e">
        <f t="shared" si="5"/>
        <v>#DIV/0!</v>
      </c>
      <c r="AB14" s="45" t="e">
        <f t="shared" si="5"/>
        <v>#DIV/0!</v>
      </c>
      <c r="AC14" s="49" t="e">
        <f t="shared" si="6"/>
        <v>#DIV/0!</v>
      </c>
      <c r="AE14" s="48">
        <f t="shared" si="7"/>
        <v>-4</v>
      </c>
      <c r="AF14" s="47" t="e">
        <f t="shared" si="8"/>
        <v>#DIV/0!</v>
      </c>
      <c r="AG14" s="46" t="e">
        <f t="shared" si="8"/>
        <v>#DIV/0!</v>
      </c>
      <c r="AH14" s="45" t="e">
        <f t="shared" si="8"/>
        <v>#DIV/0!</v>
      </c>
      <c r="AI14" s="47" t="e">
        <f t="shared" si="8"/>
        <v>#DIV/0!</v>
      </c>
      <c r="AJ14" s="46" t="e">
        <f t="shared" si="8"/>
        <v>#DIV/0!</v>
      </c>
      <c r="AK14" s="46" t="e">
        <f t="shared" si="8"/>
        <v>#DIV/0!</v>
      </c>
      <c r="AL14" s="46" t="e">
        <f t="shared" si="8"/>
        <v>#DIV/0!</v>
      </c>
      <c r="AM14" s="45" t="e">
        <f t="shared" si="8"/>
        <v>#DIV/0!</v>
      </c>
      <c r="AN14" s="44" t="e">
        <f t="shared" si="9"/>
        <v>#DIV/0!</v>
      </c>
    </row>
    <row r="15" spans="1:40" x14ac:dyDescent="0.35">
      <c r="A15" s="58" t="s">
        <v>62</v>
      </c>
      <c r="B15" s="57">
        <v>-3.5</v>
      </c>
      <c r="C15" s="62">
        <v>3.41</v>
      </c>
      <c r="D15" s="55">
        <f t="shared" si="10"/>
        <v>0.96993486361179859</v>
      </c>
      <c r="E15" s="54">
        <f>SUM(D6:D15)</f>
        <v>0.96993486361179859</v>
      </c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3.49</v>
      </c>
      <c r="M15" s="60">
        <v>3.04</v>
      </c>
      <c r="N15" s="60">
        <v>0</v>
      </c>
      <c r="O15" s="59">
        <v>0</v>
      </c>
      <c r="P15" s="50">
        <f t="shared" si="3"/>
        <v>6.53</v>
      </c>
      <c r="R15" s="132">
        <f t="shared" si="11"/>
        <v>0.86469266433427217</v>
      </c>
      <c r="T15" s="48">
        <f t="shared" si="4"/>
        <v>-3.5</v>
      </c>
      <c r="U15" s="67">
        <f t="shared" si="5"/>
        <v>0</v>
      </c>
      <c r="V15" s="66">
        <f t="shared" si="5"/>
        <v>0</v>
      </c>
      <c r="W15" s="65">
        <f t="shared" si="5"/>
        <v>0</v>
      </c>
      <c r="X15" s="66">
        <f t="shared" si="5"/>
        <v>0</v>
      </c>
      <c r="Y15" s="66">
        <f t="shared" si="5"/>
        <v>53.445635528330776</v>
      </c>
      <c r="Z15" s="66">
        <f t="shared" si="5"/>
        <v>46.554364471669217</v>
      </c>
      <c r="AA15" s="66">
        <f t="shared" si="5"/>
        <v>0</v>
      </c>
      <c r="AB15" s="65">
        <f t="shared" si="5"/>
        <v>0</v>
      </c>
      <c r="AC15" s="50">
        <f t="shared" si="6"/>
        <v>100</v>
      </c>
      <c r="AE15" s="48">
        <f t="shared" si="7"/>
        <v>-3.5</v>
      </c>
      <c r="AF15" s="67">
        <f t="shared" ref="AF15:AF33" si="12">U15*100/(SUM($U15:$Y15)+SUM($AA15:$AB15))</f>
        <v>0</v>
      </c>
      <c r="AG15" s="66">
        <f t="shared" ref="AG15:AK33" si="13">V15*100/(SUM($U15:$Y15)+SUM($AA15:$AB15))</f>
        <v>0</v>
      </c>
      <c r="AH15" s="65">
        <f t="shared" si="13"/>
        <v>0</v>
      </c>
      <c r="AI15" s="67">
        <f t="shared" si="13"/>
        <v>0</v>
      </c>
      <c r="AJ15" s="66">
        <f t="shared" si="13"/>
        <v>100</v>
      </c>
      <c r="AK15" s="66">
        <v>0</v>
      </c>
      <c r="AL15" s="66">
        <f t="shared" ref="AL15:AM33" si="14">AA15*100/(SUM($U15:$Y15)+SUM($AA15:$AB15))</f>
        <v>0</v>
      </c>
      <c r="AM15" s="65">
        <f t="shared" si="14"/>
        <v>0</v>
      </c>
      <c r="AN15" s="64">
        <f t="shared" si="9"/>
        <v>100</v>
      </c>
    </row>
    <row r="16" spans="1:40" x14ac:dyDescent="0.35">
      <c r="A16" s="71" t="s">
        <v>61</v>
      </c>
      <c r="B16" s="57">
        <v>-3</v>
      </c>
      <c r="C16" s="62">
        <v>0.78999999999999992</v>
      </c>
      <c r="D16" s="55">
        <f t="shared" si="10"/>
        <v>0.22470631737634045</v>
      </c>
      <c r="E16" s="54">
        <f>SUM(D6:D16)</f>
        <v>1.194641180988139</v>
      </c>
      <c r="G16" s="48">
        <f t="shared" si="2"/>
        <v>-3</v>
      </c>
      <c r="H16" s="61">
        <v>0</v>
      </c>
      <c r="I16" s="60">
        <v>0.96</v>
      </c>
      <c r="J16" s="59">
        <v>0</v>
      </c>
      <c r="K16" s="60">
        <v>0</v>
      </c>
      <c r="L16" s="60">
        <v>0</v>
      </c>
      <c r="M16" s="60">
        <v>0.17</v>
      </c>
      <c r="N16" s="60">
        <v>0</v>
      </c>
      <c r="O16" s="59">
        <v>0</v>
      </c>
      <c r="P16" s="50">
        <f t="shared" si="3"/>
        <v>1.1299999999999999</v>
      </c>
      <c r="R16" s="132">
        <f t="shared" si="11"/>
        <v>4.8354523992377059E-2</v>
      </c>
      <c r="T16" s="48">
        <f t="shared" si="4"/>
        <v>-3</v>
      </c>
      <c r="U16" s="67">
        <f t="shared" si="5"/>
        <v>0</v>
      </c>
      <c r="V16" s="66">
        <f t="shared" si="5"/>
        <v>84.955752212389385</v>
      </c>
      <c r="W16" s="65">
        <f t="shared" si="5"/>
        <v>0</v>
      </c>
      <c r="X16" s="66">
        <f t="shared" si="5"/>
        <v>0</v>
      </c>
      <c r="Y16" s="66">
        <f t="shared" si="5"/>
        <v>0</v>
      </c>
      <c r="Z16" s="66">
        <f t="shared" si="5"/>
        <v>15.044247787610621</v>
      </c>
      <c r="AA16" s="66">
        <f t="shared" si="5"/>
        <v>0</v>
      </c>
      <c r="AB16" s="65">
        <f t="shared" si="5"/>
        <v>0</v>
      </c>
      <c r="AC16" s="50">
        <f t="shared" si="6"/>
        <v>100</v>
      </c>
      <c r="AE16" s="48">
        <f t="shared" si="7"/>
        <v>-3</v>
      </c>
      <c r="AF16" s="67">
        <f t="shared" si="12"/>
        <v>0</v>
      </c>
      <c r="AG16" s="66">
        <f t="shared" si="13"/>
        <v>100</v>
      </c>
      <c r="AH16" s="65">
        <f t="shared" si="13"/>
        <v>0</v>
      </c>
      <c r="AI16" s="67">
        <f t="shared" si="13"/>
        <v>0</v>
      </c>
      <c r="AJ16" s="66">
        <f t="shared" si="13"/>
        <v>0</v>
      </c>
      <c r="AK16" s="66">
        <v>0</v>
      </c>
      <c r="AL16" s="66">
        <f t="shared" si="14"/>
        <v>0</v>
      </c>
      <c r="AM16" s="65">
        <f t="shared" si="14"/>
        <v>0</v>
      </c>
      <c r="AN16" s="64">
        <f t="shared" si="9"/>
        <v>100</v>
      </c>
    </row>
    <row r="17" spans="1:40" x14ac:dyDescent="0.35">
      <c r="A17" s="71" t="s">
        <v>60</v>
      </c>
      <c r="B17" s="57">
        <v>-2.5</v>
      </c>
      <c r="C17" s="62">
        <v>5.75</v>
      </c>
      <c r="D17" s="55">
        <f t="shared" si="10"/>
        <v>1.6355206644480476</v>
      </c>
      <c r="E17" s="54">
        <f>SUM(D6:D17)</f>
        <v>2.8301618454361863</v>
      </c>
      <c r="G17" s="48">
        <f t="shared" si="2"/>
        <v>-2.5</v>
      </c>
      <c r="H17" s="61">
        <v>0.11</v>
      </c>
      <c r="I17" s="60">
        <v>3.62</v>
      </c>
      <c r="J17" s="59">
        <v>0.21</v>
      </c>
      <c r="K17" s="60">
        <v>0.41</v>
      </c>
      <c r="L17" s="60">
        <v>1.34</v>
      </c>
      <c r="M17" s="60">
        <v>7.0000000000000007E-2</v>
      </c>
      <c r="N17" s="60">
        <v>0</v>
      </c>
      <c r="O17" s="59">
        <v>0</v>
      </c>
      <c r="P17" s="50">
        <f t="shared" si="3"/>
        <v>5.76</v>
      </c>
      <c r="R17" s="132">
        <f t="shared" si="11"/>
        <v>1.9910686349802323E-2</v>
      </c>
      <c r="T17" s="48">
        <f t="shared" si="4"/>
        <v>-2.5</v>
      </c>
      <c r="U17" s="67">
        <f t="shared" si="5"/>
        <v>1.9097222222222223</v>
      </c>
      <c r="V17" s="66">
        <f t="shared" si="5"/>
        <v>62.847222222222221</v>
      </c>
      <c r="W17" s="65">
        <f t="shared" si="5"/>
        <v>3.6458333333333335</v>
      </c>
      <c r="X17" s="66">
        <f t="shared" si="5"/>
        <v>7.1180555555555562</v>
      </c>
      <c r="Y17" s="66">
        <f t="shared" si="5"/>
        <v>23.263888888888889</v>
      </c>
      <c r="Z17" s="66">
        <f t="shared" si="5"/>
        <v>1.2152777777777779</v>
      </c>
      <c r="AA17" s="66">
        <f t="shared" si="5"/>
        <v>0</v>
      </c>
      <c r="AB17" s="65">
        <f t="shared" si="5"/>
        <v>0</v>
      </c>
      <c r="AC17" s="50">
        <f t="shared" si="6"/>
        <v>99.999999999999986</v>
      </c>
      <c r="AE17" s="48">
        <f t="shared" si="7"/>
        <v>-2.5</v>
      </c>
      <c r="AF17" s="67">
        <f t="shared" si="12"/>
        <v>1.9332161687170477</v>
      </c>
      <c r="AG17" s="66">
        <f t="shared" si="13"/>
        <v>63.620386643233743</v>
      </c>
      <c r="AH17" s="65">
        <f t="shared" si="13"/>
        <v>3.6906854130052733</v>
      </c>
      <c r="AI17" s="67">
        <f t="shared" si="13"/>
        <v>7.2056239015817241</v>
      </c>
      <c r="AJ17" s="66">
        <f t="shared" si="13"/>
        <v>23.550087873462218</v>
      </c>
      <c r="AK17" s="66">
        <v>0</v>
      </c>
      <c r="AL17" s="66">
        <f t="shared" si="14"/>
        <v>0</v>
      </c>
      <c r="AM17" s="65">
        <f t="shared" si="14"/>
        <v>0</v>
      </c>
      <c r="AN17" s="64">
        <f t="shared" si="9"/>
        <v>100</v>
      </c>
    </row>
    <row r="18" spans="1:40" x14ac:dyDescent="0.35">
      <c r="A18" s="58" t="s">
        <v>59</v>
      </c>
      <c r="B18" s="57">
        <v>-2</v>
      </c>
      <c r="C18" s="62">
        <v>7.97</v>
      </c>
      <c r="D18" s="55">
        <f t="shared" si="10"/>
        <v>2.266973860113207</v>
      </c>
      <c r="E18" s="54">
        <f>SUM(D6:D18)</f>
        <v>5.0971357055493929</v>
      </c>
      <c r="G18" s="48">
        <f t="shared" si="2"/>
        <v>-2</v>
      </c>
      <c r="H18" s="61">
        <v>0</v>
      </c>
      <c r="I18" s="60">
        <v>4.45</v>
      </c>
      <c r="J18" s="59">
        <v>1.51</v>
      </c>
      <c r="K18" s="60">
        <v>0.74</v>
      </c>
      <c r="L18" s="60">
        <v>1.4</v>
      </c>
      <c r="M18" s="60">
        <v>0.22</v>
      </c>
      <c r="N18" s="60">
        <v>0</v>
      </c>
      <c r="O18" s="59">
        <v>0</v>
      </c>
      <c r="P18" s="50">
        <f t="shared" si="3"/>
        <v>8.32</v>
      </c>
      <c r="R18" s="132">
        <f t="shared" si="11"/>
        <v>6.2576442813664437E-2</v>
      </c>
      <c r="T18" s="48">
        <f t="shared" si="4"/>
        <v>-2</v>
      </c>
      <c r="U18" s="67">
        <f t="shared" si="5"/>
        <v>0</v>
      </c>
      <c r="V18" s="66">
        <f t="shared" si="5"/>
        <v>53.48557692307692</v>
      </c>
      <c r="W18" s="65">
        <f t="shared" si="5"/>
        <v>18.14903846153846</v>
      </c>
      <c r="X18" s="66">
        <f t="shared" si="5"/>
        <v>8.8942307692307683</v>
      </c>
      <c r="Y18" s="66">
        <f t="shared" si="5"/>
        <v>16.826923076923077</v>
      </c>
      <c r="Z18" s="66">
        <f t="shared" si="5"/>
        <v>2.6442307692307692</v>
      </c>
      <c r="AA18" s="66">
        <f t="shared" si="5"/>
        <v>0</v>
      </c>
      <c r="AB18" s="65">
        <f t="shared" si="5"/>
        <v>0</v>
      </c>
      <c r="AC18" s="50">
        <f t="shared" si="6"/>
        <v>100.00000000000001</v>
      </c>
      <c r="AE18" s="48">
        <f t="shared" si="7"/>
        <v>-2</v>
      </c>
      <c r="AF18" s="67">
        <f t="shared" si="12"/>
        <v>0</v>
      </c>
      <c r="AG18" s="66">
        <f t="shared" si="13"/>
        <v>54.938271604938265</v>
      </c>
      <c r="AH18" s="65">
        <f t="shared" si="13"/>
        <v>18.641975308641971</v>
      </c>
      <c r="AI18" s="67">
        <f t="shared" si="13"/>
        <v>9.1358024691358004</v>
      </c>
      <c r="AJ18" s="66">
        <f t="shared" si="13"/>
        <v>17.283950617283949</v>
      </c>
      <c r="AK18" s="66">
        <v>0</v>
      </c>
      <c r="AL18" s="66">
        <f t="shared" si="14"/>
        <v>0</v>
      </c>
      <c r="AM18" s="65">
        <f t="shared" si="14"/>
        <v>0</v>
      </c>
      <c r="AN18" s="64">
        <f t="shared" si="9"/>
        <v>99.999999999999986</v>
      </c>
    </row>
    <row r="19" spans="1:40" x14ac:dyDescent="0.35">
      <c r="A19" s="58" t="s">
        <v>58</v>
      </c>
      <c r="B19" s="57">
        <v>-1.5</v>
      </c>
      <c r="C19" s="62">
        <v>15.11</v>
      </c>
      <c r="D19" s="55">
        <f t="shared" si="10"/>
        <v>4.2978638677930432</v>
      </c>
      <c r="E19" s="54">
        <f>SUM(D6:D19)</f>
        <v>9.3949995733424352</v>
      </c>
      <c r="G19" s="48">
        <f t="shared" si="2"/>
        <v>-1.5</v>
      </c>
      <c r="H19" s="61">
        <v>0.17</v>
      </c>
      <c r="I19" s="60">
        <v>12.19</v>
      </c>
      <c r="J19" s="59">
        <v>0.28999999999999998</v>
      </c>
      <c r="K19" s="60">
        <v>0.35</v>
      </c>
      <c r="L19" s="60">
        <v>2.12</v>
      </c>
      <c r="M19" s="60">
        <v>0.22</v>
      </c>
      <c r="N19" s="60">
        <v>0</v>
      </c>
      <c r="O19" s="59">
        <v>0</v>
      </c>
      <c r="P19" s="50">
        <f t="shared" si="3"/>
        <v>15.339999999999998</v>
      </c>
      <c r="R19" s="132">
        <f t="shared" si="11"/>
        <v>6.2576442813664437E-2</v>
      </c>
      <c r="T19" s="48">
        <f t="shared" si="4"/>
        <v>-1.5</v>
      </c>
      <c r="U19" s="67">
        <f t="shared" si="5"/>
        <v>1.108213820078227</v>
      </c>
      <c r="V19" s="66">
        <f t="shared" si="5"/>
        <v>79.465449804432865</v>
      </c>
      <c r="W19" s="65">
        <f t="shared" si="5"/>
        <v>1.8904823989569752</v>
      </c>
      <c r="X19" s="66">
        <f t="shared" si="5"/>
        <v>2.2816166883963498</v>
      </c>
      <c r="Y19" s="66">
        <f t="shared" si="5"/>
        <v>13.820078226857889</v>
      </c>
      <c r="Z19" s="66">
        <f t="shared" si="5"/>
        <v>1.4341590612777055</v>
      </c>
      <c r="AA19" s="66">
        <f t="shared" si="5"/>
        <v>0</v>
      </c>
      <c r="AB19" s="65">
        <f t="shared" si="5"/>
        <v>0</v>
      </c>
      <c r="AC19" s="50">
        <f t="shared" si="6"/>
        <v>100.00000000000003</v>
      </c>
      <c r="AE19" s="48">
        <f t="shared" si="7"/>
        <v>-1.5</v>
      </c>
      <c r="AF19" s="67">
        <f t="shared" si="12"/>
        <v>1.1243386243386242</v>
      </c>
      <c r="AG19" s="66">
        <f t="shared" si="13"/>
        <v>80.621693121693113</v>
      </c>
      <c r="AH19" s="65">
        <f t="shared" si="13"/>
        <v>1.9179894179894175</v>
      </c>
      <c r="AI19" s="67">
        <f t="shared" si="13"/>
        <v>2.3148148148148149</v>
      </c>
      <c r="AJ19" s="66">
        <f t="shared" si="13"/>
        <v>14.02116402116402</v>
      </c>
      <c r="AK19" s="66">
        <v>0</v>
      </c>
      <c r="AL19" s="66">
        <f t="shared" si="14"/>
        <v>0</v>
      </c>
      <c r="AM19" s="65">
        <f t="shared" si="14"/>
        <v>0</v>
      </c>
      <c r="AN19" s="64">
        <f t="shared" si="9"/>
        <v>99.999999999999986</v>
      </c>
    </row>
    <row r="20" spans="1:40" x14ac:dyDescent="0.35">
      <c r="A20" s="58" t="s">
        <v>57</v>
      </c>
      <c r="B20" s="57">
        <v>-1</v>
      </c>
      <c r="C20" s="62">
        <v>22.87</v>
      </c>
      <c r="D20" s="55">
        <f t="shared" si="10"/>
        <v>6.5051056688568432</v>
      </c>
      <c r="E20" s="54">
        <f>SUM(D6:D20)</f>
        <v>15.900105242199277</v>
      </c>
      <c r="G20" s="48">
        <f t="shared" si="2"/>
        <v>-1</v>
      </c>
      <c r="H20" s="61">
        <v>0.1</v>
      </c>
      <c r="I20" s="60">
        <v>19.940000000000001</v>
      </c>
      <c r="J20" s="59">
        <v>0.23</v>
      </c>
      <c r="K20" s="60">
        <v>0.21</v>
      </c>
      <c r="L20" s="60">
        <v>2.2599999999999998</v>
      </c>
      <c r="M20" s="60">
        <v>0.02</v>
      </c>
      <c r="N20" s="60">
        <v>0</v>
      </c>
      <c r="O20" s="59">
        <v>0</v>
      </c>
      <c r="P20" s="50">
        <f t="shared" si="3"/>
        <v>22.76</v>
      </c>
      <c r="R20" s="132">
        <f t="shared" si="11"/>
        <v>5.6887675285149488E-3</v>
      </c>
      <c r="T20" s="48">
        <f t="shared" si="4"/>
        <v>-1</v>
      </c>
      <c r="U20" s="67">
        <f t="shared" si="5"/>
        <v>0.43936731107205623</v>
      </c>
      <c r="V20" s="66">
        <f t="shared" si="5"/>
        <v>87.609841827768022</v>
      </c>
      <c r="W20" s="65">
        <f t="shared" si="5"/>
        <v>1.0105448154657293</v>
      </c>
      <c r="X20" s="66">
        <f t="shared" si="5"/>
        <v>0.92267135325131799</v>
      </c>
      <c r="Y20" s="66">
        <f t="shared" si="5"/>
        <v>9.9297012302284688</v>
      </c>
      <c r="Z20" s="66">
        <f t="shared" si="5"/>
        <v>8.7873462214411238E-2</v>
      </c>
      <c r="AA20" s="66">
        <f t="shared" si="5"/>
        <v>0</v>
      </c>
      <c r="AB20" s="65">
        <f t="shared" si="5"/>
        <v>0</v>
      </c>
      <c r="AC20" s="50">
        <f t="shared" si="6"/>
        <v>100.00000000000003</v>
      </c>
      <c r="AE20" s="48">
        <f t="shared" si="7"/>
        <v>-1</v>
      </c>
      <c r="AF20" s="67">
        <f t="shared" si="12"/>
        <v>0.43975373790677214</v>
      </c>
      <c r="AG20" s="66">
        <f t="shared" si="13"/>
        <v>87.686895338610356</v>
      </c>
      <c r="AH20" s="65">
        <f t="shared" si="13"/>
        <v>1.0114335971855759</v>
      </c>
      <c r="AI20" s="67">
        <f t="shared" si="13"/>
        <v>0.92348284960422133</v>
      </c>
      <c r="AJ20" s="66">
        <f t="shared" si="13"/>
        <v>9.9384344766930486</v>
      </c>
      <c r="AK20" s="66">
        <v>0</v>
      </c>
      <c r="AL20" s="66">
        <f t="shared" si="14"/>
        <v>0</v>
      </c>
      <c r="AM20" s="65">
        <f t="shared" si="14"/>
        <v>0</v>
      </c>
      <c r="AN20" s="64">
        <f t="shared" si="9"/>
        <v>99.999999999999972</v>
      </c>
    </row>
    <row r="21" spans="1:40" x14ac:dyDescent="0.35">
      <c r="A21" s="58" t="s">
        <v>56</v>
      </c>
      <c r="B21" s="57">
        <v>-0.5</v>
      </c>
      <c r="C21" s="62">
        <v>30.81</v>
      </c>
      <c r="D21" s="55">
        <f t="shared" si="10"/>
        <v>8.763546377677276</v>
      </c>
      <c r="E21" s="54">
        <f>SUM(D6:D21)</f>
        <v>24.663651619876553</v>
      </c>
      <c r="G21" s="70">
        <f t="shared" si="2"/>
        <v>-0.5</v>
      </c>
      <c r="H21" s="53">
        <v>0.19065594059405941</v>
      </c>
      <c r="I21" s="52">
        <v>27.263799504950498</v>
      </c>
      <c r="J21" s="51">
        <v>0.26691831683168321</v>
      </c>
      <c r="K21" s="52">
        <v>0.26691831683168321</v>
      </c>
      <c r="L21" s="52">
        <v>2.821707920792079</v>
      </c>
      <c r="M21" s="52">
        <v>0</v>
      </c>
      <c r="N21" s="52">
        <v>0</v>
      </c>
      <c r="O21" s="51">
        <v>0</v>
      </c>
      <c r="P21" s="69">
        <f t="shared" si="3"/>
        <v>30.810000000000006</v>
      </c>
      <c r="Q21" s="68" t="s">
        <v>113</v>
      </c>
      <c r="R21" s="132">
        <f t="shared" si="11"/>
        <v>0</v>
      </c>
      <c r="S21" s="68"/>
      <c r="T21" s="48">
        <f t="shared" si="4"/>
        <v>-0.5</v>
      </c>
      <c r="U21" s="67">
        <f t="shared" si="5"/>
        <v>0.6188118811881187</v>
      </c>
      <c r="V21" s="66">
        <f t="shared" si="5"/>
        <v>88.490099009900987</v>
      </c>
      <c r="W21" s="65">
        <f t="shared" si="5"/>
        <v>0.86633663366336633</v>
      </c>
      <c r="X21" s="66">
        <f t="shared" si="5"/>
        <v>0.86633663366336633</v>
      </c>
      <c r="Y21" s="66">
        <f t="shared" si="5"/>
        <v>9.1584158415841568</v>
      </c>
      <c r="Z21" s="66">
        <f t="shared" si="5"/>
        <v>0</v>
      </c>
      <c r="AA21" s="66">
        <f t="shared" si="5"/>
        <v>0</v>
      </c>
      <c r="AB21" s="65">
        <f t="shared" si="5"/>
        <v>0</v>
      </c>
      <c r="AC21" s="50">
        <f t="shared" si="6"/>
        <v>100</v>
      </c>
      <c r="AE21" s="48">
        <f t="shared" si="7"/>
        <v>-0.5</v>
      </c>
      <c r="AF21" s="67">
        <f t="shared" si="12"/>
        <v>0.6188118811881187</v>
      </c>
      <c r="AG21" s="66">
        <f t="shared" si="13"/>
        <v>88.490099009900987</v>
      </c>
      <c r="AH21" s="65">
        <f t="shared" si="13"/>
        <v>0.86633663366336633</v>
      </c>
      <c r="AI21" s="67">
        <f t="shared" si="13"/>
        <v>0.86633663366336633</v>
      </c>
      <c r="AJ21" s="66">
        <f t="shared" si="13"/>
        <v>9.1584158415841568</v>
      </c>
      <c r="AK21" s="66">
        <v>0</v>
      </c>
      <c r="AL21" s="66">
        <f t="shared" si="14"/>
        <v>0</v>
      </c>
      <c r="AM21" s="65">
        <f t="shared" si="14"/>
        <v>0</v>
      </c>
      <c r="AN21" s="64">
        <f t="shared" si="9"/>
        <v>100</v>
      </c>
    </row>
    <row r="22" spans="1:40" x14ac:dyDescent="0.35">
      <c r="A22" s="58" t="s">
        <v>55</v>
      </c>
      <c r="B22" s="57">
        <v>0</v>
      </c>
      <c r="C22" s="62">
        <v>36.33</v>
      </c>
      <c r="D22" s="55">
        <f t="shared" si="10"/>
        <v>10.333646215547402</v>
      </c>
      <c r="E22" s="54">
        <f>SUM(D6:D22)</f>
        <v>34.997297835423957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1"/>
        <v>0</v>
      </c>
      <c r="T22" s="48">
        <f t="shared" si="4"/>
        <v>0</v>
      </c>
      <c r="U22" s="47" t="e">
        <f t="shared" si="5"/>
        <v>#DIV/0!</v>
      </c>
      <c r="V22" s="46" t="e">
        <f t="shared" si="5"/>
        <v>#DIV/0!</v>
      </c>
      <c r="W22" s="45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6" t="e">
        <f t="shared" si="5"/>
        <v>#DIV/0!</v>
      </c>
      <c r="AA22" s="46" t="e">
        <f t="shared" si="5"/>
        <v>#DIV/0!</v>
      </c>
      <c r="AB22" s="45" t="e">
        <f t="shared" si="5"/>
        <v>#DIV/0!</v>
      </c>
      <c r="AC22" s="49" t="e">
        <f t="shared" si="6"/>
        <v>#DIV/0!</v>
      </c>
      <c r="AE22" s="48">
        <f t="shared" si="7"/>
        <v>0</v>
      </c>
      <c r="AF22" s="47" t="e">
        <f t="shared" si="12"/>
        <v>#DIV/0!</v>
      </c>
      <c r="AG22" s="46" t="e">
        <f t="shared" si="13"/>
        <v>#DIV/0!</v>
      </c>
      <c r="AH22" s="45" t="e">
        <f t="shared" si="13"/>
        <v>#DIV/0!</v>
      </c>
      <c r="AI22" s="47" t="e">
        <f t="shared" si="13"/>
        <v>#DIV/0!</v>
      </c>
      <c r="AJ22" s="46" t="e">
        <f t="shared" si="13"/>
        <v>#DIV/0!</v>
      </c>
      <c r="AK22" s="46" t="e">
        <f t="shared" si="13"/>
        <v>#DIV/0!</v>
      </c>
      <c r="AL22" s="46" t="e">
        <f t="shared" si="14"/>
        <v>#DIV/0!</v>
      </c>
      <c r="AM22" s="45" t="e">
        <f t="shared" si="14"/>
        <v>#DIV/0!</v>
      </c>
      <c r="AN22" s="44" t="e">
        <f t="shared" si="9"/>
        <v>#DIV/0!</v>
      </c>
    </row>
    <row r="23" spans="1:40" x14ac:dyDescent="0.35">
      <c r="A23" s="58" t="s">
        <v>54</v>
      </c>
      <c r="B23" s="57">
        <v>0.5</v>
      </c>
      <c r="C23" s="62">
        <v>40.33</v>
      </c>
      <c r="D23" s="55">
        <f t="shared" si="10"/>
        <v>11.471399721250393</v>
      </c>
      <c r="E23" s="54">
        <f>SUM(D6:D23)</f>
        <v>46.46869755667435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1"/>
        <v>0</v>
      </c>
      <c r="T23" s="48">
        <f t="shared" si="4"/>
        <v>0.5</v>
      </c>
      <c r="U23" s="47" t="e">
        <f t="shared" si="5"/>
        <v>#DIV/0!</v>
      </c>
      <c r="V23" s="46" t="e">
        <f t="shared" si="5"/>
        <v>#DIV/0!</v>
      </c>
      <c r="W23" s="45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6" t="e">
        <f t="shared" si="5"/>
        <v>#DIV/0!</v>
      </c>
      <c r="AA23" s="46" t="e">
        <f t="shared" si="5"/>
        <v>#DIV/0!</v>
      </c>
      <c r="AB23" s="45" t="e">
        <f t="shared" si="5"/>
        <v>#DIV/0!</v>
      </c>
      <c r="AC23" s="49" t="e">
        <f t="shared" si="6"/>
        <v>#DIV/0!</v>
      </c>
      <c r="AE23" s="48">
        <f t="shared" si="7"/>
        <v>0.5</v>
      </c>
      <c r="AF23" s="47" t="e">
        <f t="shared" si="12"/>
        <v>#DIV/0!</v>
      </c>
      <c r="AG23" s="46" t="e">
        <f t="shared" si="13"/>
        <v>#DIV/0!</v>
      </c>
      <c r="AH23" s="45" t="e">
        <f t="shared" si="13"/>
        <v>#DIV/0!</v>
      </c>
      <c r="AI23" s="47" t="e">
        <f t="shared" si="13"/>
        <v>#DIV/0!</v>
      </c>
      <c r="AJ23" s="46" t="e">
        <f t="shared" si="13"/>
        <v>#DIV/0!</v>
      </c>
      <c r="AK23" s="46" t="e">
        <f t="shared" si="13"/>
        <v>#DIV/0!</v>
      </c>
      <c r="AL23" s="46" t="e">
        <f t="shared" si="14"/>
        <v>#DIV/0!</v>
      </c>
      <c r="AM23" s="45" t="e">
        <f t="shared" si="14"/>
        <v>#DIV/0!</v>
      </c>
      <c r="AN23" s="44" t="e">
        <f t="shared" si="9"/>
        <v>#DIV/0!</v>
      </c>
    </row>
    <row r="24" spans="1:40" x14ac:dyDescent="0.35">
      <c r="A24" s="58" t="s">
        <v>53</v>
      </c>
      <c r="B24" s="57">
        <v>1</v>
      </c>
      <c r="C24" s="63">
        <v>39.979999999999997</v>
      </c>
      <c r="D24" s="55">
        <f t="shared" si="10"/>
        <v>11.371846289501381</v>
      </c>
      <c r="E24" s="54">
        <f>SUM(D6:D24)</f>
        <v>57.840543846175734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1"/>
        <v>0</v>
      </c>
      <c r="T24" s="48">
        <f t="shared" si="4"/>
        <v>1</v>
      </c>
      <c r="U24" s="47" t="e">
        <f t="shared" si="5"/>
        <v>#DIV/0!</v>
      </c>
      <c r="V24" s="46" t="e">
        <f t="shared" si="5"/>
        <v>#DIV/0!</v>
      </c>
      <c r="W24" s="45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6" t="e">
        <f t="shared" si="5"/>
        <v>#DIV/0!</v>
      </c>
      <c r="AA24" s="46" t="e">
        <f t="shared" si="5"/>
        <v>#DIV/0!</v>
      </c>
      <c r="AB24" s="45" t="e">
        <f t="shared" si="5"/>
        <v>#DIV/0!</v>
      </c>
      <c r="AC24" s="49" t="e">
        <f t="shared" si="6"/>
        <v>#DIV/0!</v>
      </c>
      <c r="AE24" s="48">
        <f t="shared" si="7"/>
        <v>1</v>
      </c>
      <c r="AF24" s="47" t="e">
        <f t="shared" si="12"/>
        <v>#DIV/0!</v>
      </c>
      <c r="AG24" s="46" t="e">
        <f t="shared" si="13"/>
        <v>#DIV/0!</v>
      </c>
      <c r="AH24" s="45" t="e">
        <f t="shared" si="13"/>
        <v>#DIV/0!</v>
      </c>
      <c r="AI24" s="47" t="e">
        <f t="shared" si="13"/>
        <v>#DIV/0!</v>
      </c>
      <c r="AJ24" s="46" t="e">
        <f t="shared" si="13"/>
        <v>#DIV/0!</v>
      </c>
      <c r="AK24" s="46" t="e">
        <f t="shared" si="13"/>
        <v>#DIV/0!</v>
      </c>
      <c r="AL24" s="46" t="e">
        <f t="shared" si="14"/>
        <v>#DIV/0!</v>
      </c>
      <c r="AM24" s="45" t="e">
        <f t="shared" si="14"/>
        <v>#DIV/0!</v>
      </c>
      <c r="AN24" s="44" t="e">
        <f t="shared" si="9"/>
        <v>#DIV/0!</v>
      </c>
    </row>
    <row r="25" spans="1:40" x14ac:dyDescent="0.35">
      <c r="A25" s="58" t="s">
        <v>52</v>
      </c>
      <c r="B25" s="57">
        <v>1.5</v>
      </c>
      <c r="C25" s="62">
        <v>35.96</v>
      </c>
      <c r="D25" s="55">
        <f t="shared" si="10"/>
        <v>10.228404016269877</v>
      </c>
      <c r="E25" s="54">
        <f>SUM(D6:D25)</f>
        <v>68.068947862445611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1"/>
        <v>0</v>
      </c>
      <c r="T25" s="48">
        <f t="shared" si="4"/>
        <v>1.5</v>
      </c>
      <c r="U25" s="47" t="e">
        <f t="shared" si="5"/>
        <v>#DIV/0!</v>
      </c>
      <c r="V25" s="46" t="e">
        <f t="shared" si="5"/>
        <v>#DIV/0!</v>
      </c>
      <c r="W25" s="45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6" t="e">
        <f t="shared" si="5"/>
        <v>#DIV/0!</v>
      </c>
      <c r="AA25" s="46" t="e">
        <f t="shared" si="5"/>
        <v>#DIV/0!</v>
      </c>
      <c r="AB25" s="45" t="e">
        <f t="shared" si="5"/>
        <v>#DIV/0!</v>
      </c>
      <c r="AC25" s="49" t="e">
        <f t="shared" si="6"/>
        <v>#DIV/0!</v>
      </c>
      <c r="AE25" s="48">
        <f t="shared" si="7"/>
        <v>1.5</v>
      </c>
      <c r="AF25" s="47" t="e">
        <f t="shared" si="12"/>
        <v>#DIV/0!</v>
      </c>
      <c r="AG25" s="46" t="e">
        <f t="shared" si="13"/>
        <v>#DIV/0!</v>
      </c>
      <c r="AH25" s="45" t="e">
        <f t="shared" si="13"/>
        <v>#DIV/0!</v>
      </c>
      <c r="AI25" s="47" t="e">
        <f t="shared" si="13"/>
        <v>#DIV/0!</v>
      </c>
      <c r="AJ25" s="46" t="e">
        <f t="shared" si="13"/>
        <v>#DIV/0!</v>
      </c>
      <c r="AK25" s="46" t="e">
        <f t="shared" si="13"/>
        <v>#DIV/0!</v>
      </c>
      <c r="AL25" s="46" t="e">
        <f t="shared" si="14"/>
        <v>#DIV/0!</v>
      </c>
      <c r="AM25" s="45" t="e">
        <f t="shared" si="14"/>
        <v>#DIV/0!</v>
      </c>
      <c r="AN25" s="44" t="e">
        <f t="shared" si="9"/>
        <v>#DIV/0!</v>
      </c>
    </row>
    <row r="26" spans="1:40" x14ac:dyDescent="0.35">
      <c r="A26" s="58" t="s">
        <v>51</v>
      </c>
      <c r="B26" s="57">
        <v>2</v>
      </c>
      <c r="C26" s="62">
        <v>29.44</v>
      </c>
      <c r="D26" s="55">
        <f t="shared" si="10"/>
        <v>8.373865801974004</v>
      </c>
      <c r="E26" s="54">
        <f>SUM(D6:D26)</f>
        <v>76.442813664419617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1"/>
        <v>0</v>
      </c>
      <c r="T26" s="48">
        <f t="shared" si="4"/>
        <v>2</v>
      </c>
      <c r="U26" s="47" t="e">
        <f t="shared" si="5"/>
        <v>#DIV/0!</v>
      </c>
      <c r="V26" s="46" t="e">
        <f t="shared" si="5"/>
        <v>#DIV/0!</v>
      </c>
      <c r="W26" s="45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6" t="e">
        <f t="shared" si="5"/>
        <v>#DIV/0!</v>
      </c>
      <c r="AA26" s="46" t="e">
        <f t="shared" si="5"/>
        <v>#DIV/0!</v>
      </c>
      <c r="AB26" s="45" t="e">
        <f t="shared" si="5"/>
        <v>#DIV/0!</v>
      </c>
      <c r="AC26" s="49" t="e">
        <f t="shared" si="6"/>
        <v>#DIV/0!</v>
      </c>
      <c r="AE26" s="48">
        <f t="shared" si="7"/>
        <v>2</v>
      </c>
      <c r="AF26" s="47" t="e">
        <f t="shared" si="12"/>
        <v>#DIV/0!</v>
      </c>
      <c r="AG26" s="46" t="e">
        <f t="shared" si="13"/>
        <v>#DIV/0!</v>
      </c>
      <c r="AH26" s="45" t="e">
        <f t="shared" si="13"/>
        <v>#DIV/0!</v>
      </c>
      <c r="AI26" s="47" t="e">
        <f t="shared" si="13"/>
        <v>#DIV/0!</v>
      </c>
      <c r="AJ26" s="46" t="e">
        <f t="shared" si="13"/>
        <v>#DIV/0!</v>
      </c>
      <c r="AK26" s="46" t="e">
        <f t="shared" si="13"/>
        <v>#DIV/0!</v>
      </c>
      <c r="AL26" s="46" t="e">
        <f t="shared" si="14"/>
        <v>#DIV/0!</v>
      </c>
      <c r="AM26" s="45" t="e">
        <f t="shared" si="14"/>
        <v>#DIV/0!</v>
      </c>
      <c r="AN26" s="44" t="e">
        <f t="shared" si="9"/>
        <v>#DIV/0!</v>
      </c>
    </row>
    <row r="27" spans="1:40" x14ac:dyDescent="0.35">
      <c r="A27" s="58" t="s">
        <v>50</v>
      </c>
      <c r="B27" s="57">
        <v>2.5</v>
      </c>
      <c r="C27" s="62">
        <v>17.14</v>
      </c>
      <c r="D27" s="55">
        <f t="shared" si="10"/>
        <v>4.8752737719373105</v>
      </c>
      <c r="E27" s="54">
        <f>SUM(D7:D27)</f>
        <v>81.318087436356933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1"/>
        <v>0</v>
      </c>
      <c r="T27" s="48">
        <f t="shared" si="4"/>
        <v>2.5</v>
      </c>
      <c r="U27" s="47" t="e">
        <f t="shared" si="5"/>
        <v>#DIV/0!</v>
      </c>
      <c r="V27" s="46" t="e">
        <f t="shared" si="5"/>
        <v>#DIV/0!</v>
      </c>
      <c r="W27" s="45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6" t="e">
        <f t="shared" si="5"/>
        <v>#DIV/0!</v>
      </c>
      <c r="AA27" s="46" t="e">
        <f t="shared" si="5"/>
        <v>#DIV/0!</v>
      </c>
      <c r="AB27" s="45" t="e">
        <f t="shared" si="5"/>
        <v>#DIV/0!</v>
      </c>
      <c r="AC27" s="49" t="e">
        <f t="shared" si="6"/>
        <v>#DIV/0!</v>
      </c>
      <c r="AE27" s="48">
        <f t="shared" si="7"/>
        <v>2.5</v>
      </c>
      <c r="AF27" s="47" t="e">
        <f t="shared" si="12"/>
        <v>#DIV/0!</v>
      </c>
      <c r="AG27" s="46" t="e">
        <f t="shared" si="13"/>
        <v>#DIV/0!</v>
      </c>
      <c r="AH27" s="45" t="e">
        <f t="shared" si="13"/>
        <v>#DIV/0!</v>
      </c>
      <c r="AI27" s="47" t="e">
        <f t="shared" si="13"/>
        <v>#DIV/0!</v>
      </c>
      <c r="AJ27" s="46" t="e">
        <f t="shared" si="13"/>
        <v>#DIV/0!</v>
      </c>
      <c r="AK27" s="46" t="e">
        <f t="shared" si="13"/>
        <v>#DIV/0!</v>
      </c>
      <c r="AL27" s="46" t="e">
        <f t="shared" si="14"/>
        <v>#DIV/0!</v>
      </c>
      <c r="AM27" s="45" t="e">
        <f t="shared" si="14"/>
        <v>#DIV/0!</v>
      </c>
      <c r="AN27" s="44" t="e">
        <f t="shared" si="9"/>
        <v>#DIV/0!</v>
      </c>
    </row>
    <row r="28" spans="1:40" x14ac:dyDescent="0.35">
      <c r="A28" s="58" t="s">
        <v>49</v>
      </c>
      <c r="B28" s="57">
        <v>3</v>
      </c>
      <c r="C28" s="56">
        <v>11.75</v>
      </c>
      <c r="D28" s="55">
        <f t="shared" si="10"/>
        <v>3.3421509230025319</v>
      </c>
      <c r="E28" s="54">
        <f>SUM(D7:D28)</f>
        <v>84.660238359359468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1"/>
        <v>0</v>
      </c>
      <c r="T28" s="48">
        <f t="shared" si="4"/>
        <v>3</v>
      </c>
      <c r="U28" s="47" t="e">
        <f t="shared" si="5"/>
        <v>#DIV/0!</v>
      </c>
      <c r="V28" s="46" t="e">
        <f t="shared" si="5"/>
        <v>#DIV/0!</v>
      </c>
      <c r="W28" s="45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6" t="e">
        <f t="shared" si="5"/>
        <v>#DIV/0!</v>
      </c>
      <c r="AA28" s="46" t="e">
        <f t="shared" si="5"/>
        <v>#DIV/0!</v>
      </c>
      <c r="AB28" s="45" t="e">
        <f t="shared" si="5"/>
        <v>#DIV/0!</v>
      </c>
      <c r="AC28" s="49" t="e">
        <f t="shared" si="6"/>
        <v>#DIV/0!</v>
      </c>
      <c r="AE28" s="48">
        <f t="shared" si="7"/>
        <v>3</v>
      </c>
      <c r="AF28" s="47" t="e">
        <f t="shared" si="12"/>
        <v>#DIV/0!</v>
      </c>
      <c r="AG28" s="46" t="e">
        <f t="shared" si="13"/>
        <v>#DIV/0!</v>
      </c>
      <c r="AH28" s="45" t="e">
        <f t="shared" si="13"/>
        <v>#DIV/0!</v>
      </c>
      <c r="AI28" s="47" t="e">
        <f t="shared" si="13"/>
        <v>#DIV/0!</v>
      </c>
      <c r="AJ28" s="46" t="e">
        <f t="shared" si="13"/>
        <v>#DIV/0!</v>
      </c>
      <c r="AK28" s="46" t="e">
        <f t="shared" si="13"/>
        <v>#DIV/0!</v>
      </c>
      <c r="AL28" s="46" t="e">
        <f t="shared" si="14"/>
        <v>#DIV/0!</v>
      </c>
      <c r="AM28" s="45" t="e">
        <f t="shared" si="14"/>
        <v>#DIV/0!</v>
      </c>
      <c r="AN28" s="44" t="e">
        <f t="shared" si="9"/>
        <v>#DIV/0!</v>
      </c>
    </row>
    <row r="29" spans="1:40" x14ac:dyDescent="0.35">
      <c r="A29" s="58" t="s">
        <v>48</v>
      </c>
      <c r="B29" s="57">
        <v>3.5</v>
      </c>
      <c r="C29" s="56">
        <v>7.82</v>
      </c>
      <c r="D29" s="55">
        <f t="shared" si="10"/>
        <v>2.2243081036493448</v>
      </c>
      <c r="E29" s="54">
        <f>SUM(D7:D29)</f>
        <v>86.884546463008817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132">
        <f t="shared" si="11"/>
        <v>0</v>
      </c>
      <c r="T29" s="48">
        <f t="shared" si="4"/>
        <v>3.5</v>
      </c>
      <c r="U29" s="47" t="e">
        <f t="shared" si="5"/>
        <v>#DIV/0!</v>
      </c>
      <c r="V29" s="46" t="e">
        <f t="shared" si="5"/>
        <v>#DIV/0!</v>
      </c>
      <c r="W29" s="45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6" t="e">
        <f t="shared" si="5"/>
        <v>#DIV/0!</v>
      </c>
      <c r="AA29" s="46" t="e">
        <f t="shared" si="5"/>
        <v>#DIV/0!</v>
      </c>
      <c r="AB29" s="45" t="e">
        <f t="shared" si="5"/>
        <v>#DIV/0!</v>
      </c>
      <c r="AC29" s="49" t="e">
        <f t="shared" si="6"/>
        <v>#DIV/0!</v>
      </c>
      <c r="AE29" s="48">
        <f t="shared" si="7"/>
        <v>3.5</v>
      </c>
      <c r="AF29" s="47" t="e">
        <f t="shared" si="12"/>
        <v>#DIV/0!</v>
      </c>
      <c r="AG29" s="46" t="e">
        <f t="shared" si="13"/>
        <v>#DIV/0!</v>
      </c>
      <c r="AH29" s="45" t="e">
        <f t="shared" si="13"/>
        <v>#DIV/0!</v>
      </c>
      <c r="AI29" s="47" t="e">
        <f t="shared" si="13"/>
        <v>#DIV/0!</v>
      </c>
      <c r="AJ29" s="46" t="e">
        <f t="shared" si="13"/>
        <v>#DIV/0!</v>
      </c>
      <c r="AK29" s="46" t="e">
        <f t="shared" si="13"/>
        <v>#DIV/0!</v>
      </c>
      <c r="AL29" s="46" t="e">
        <f t="shared" si="14"/>
        <v>#DIV/0!</v>
      </c>
      <c r="AM29" s="45" t="e">
        <f t="shared" si="14"/>
        <v>#DIV/0!</v>
      </c>
      <c r="AN29" s="44" t="e">
        <f t="shared" si="9"/>
        <v>#DIV/0!</v>
      </c>
    </row>
    <row r="30" spans="1:40" x14ac:dyDescent="0.35">
      <c r="A30" s="58" t="s">
        <v>47</v>
      </c>
      <c r="B30" s="57">
        <v>4</v>
      </c>
      <c r="C30" s="56">
        <v>5.49</v>
      </c>
      <c r="D30" s="55">
        <f t="shared" si="10"/>
        <v>1.5615666865773532</v>
      </c>
      <c r="E30" s="54">
        <f>SUM(D7:D30)</f>
        <v>88.446113149586168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132">
        <f t="shared" si="11"/>
        <v>0</v>
      </c>
      <c r="T30" s="48">
        <f t="shared" si="4"/>
        <v>4</v>
      </c>
      <c r="U30" s="47" t="e">
        <f t="shared" si="5"/>
        <v>#DIV/0!</v>
      </c>
      <c r="V30" s="46" t="e">
        <f t="shared" si="5"/>
        <v>#DIV/0!</v>
      </c>
      <c r="W30" s="45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6" t="e">
        <f t="shared" si="5"/>
        <v>#DIV/0!</v>
      </c>
      <c r="AA30" s="46" t="e">
        <f t="shared" si="5"/>
        <v>#DIV/0!</v>
      </c>
      <c r="AB30" s="45" t="e">
        <f t="shared" si="5"/>
        <v>#DIV/0!</v>
      </c>
      <c r="AC30" s="49" t="e">
        <f t="shared" si="6"/>
        <v>#DIV/0!</v>
      </c>
      <c r="AE30" s="48">
        <f t="shared" si="7"/>
        <v>4</v>
      </c>
      <c r="AF30" s="47" t="e">
        <f t="shared" si="12"/>
        <v>#DIV/0!</v>
      </c>
      <c r="AG30" s="46" t="e">
        <f t="shared" si="13"/>
        <v>#DIV/0!</v>
      </c>
      <c r="AH30" s="45" t="e">
        <f t="shared" si="13"/>
        <v>#DIV/0!</v>
      </c>
      <c r="AI30" s="47" t="e">
        <f t="shared" si="13"/>
        <v>#DIV/0!</v>
      </c>
      <c r="AJ30" s="46" t="e">
        <f t="shared" si="13"/>
        <v>#DIV/0!</v>
      </c>
      <c r="AK30" s="46" t="e">
        <f t="shared" si="13"/>
        <v>#DIV/0!</v>
      </c>
      <c r="AL30" s="46" t="e">
        <f t="shared" si="14"/>
        <v>#DIV/0!</v>
      </c>
      <c r="AM30" s="45" t="e">
        <f t="shared" si="14"/>
        <v>#DIV/0!</v>
      </c>
      <c r="AN30" s="44" t="e">
        <f t="shared" si="9"/>
        <v>#DIV/0!</v>
      </c>
    </row>
    <row r="31" spans="1:40" x14ac:dyDescent="0.35">
      <c r="A31" s="58" t="s">
        <v>46</v>
      </c>
      <c r="B31" s="57">
        <v>4.5</v>
      </c>
      <c r="C31" s="56">
        <v>3.78</v>
      </c>
      <c r="D31" s="55">
        <f t="shared" si="10"/>
        <v>1.0751770628893254</v>
      </c>
      <c r="E31" s="54">
        <f>SUM(D7:D31)</f>
        <v>89.521290212475492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132">
        <f t="shared" si="11"/>
        <v>0</v>
      </c>
      <c r="T31" s="48">
        <f t="shared" si="4"/>
        <v>4.5</v>
      </c>
      <c r="U31" s="47" t="e">
        <f t="shared" si="5"/>
        <v>#DIV/0!</v>
      </c>
      <c r="V31" s="46" t="e">
        <f t="shared" si="5"/>
        <v>#DIV/0!</v>
      </c>
      <c r="W31" s="45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6" t="e">
        <f t="shared" si="5"/>
        <v>#DIV/0!</v>
      </c>
      <c r="AA31" s="46" t="e">
        <f t="shared" si="5"/>
        <v>#DIV/0!</v>
      </c>
      <c r="AB31" s="45" t="e">
        <f t="shared" si="5"/>
        <v>#DIV/0!</v>
      </c>
      <c r="AC31" s="49" t="e">
        <f t="shared" si="6"/>
        <v>#DIV/0!</v>
      </c>
      <c r="AE31" s="48">
        <f t="shared" si="7"/>
        <v>4.5</v>
      </c>
      <c r="AF31" s="47" t="e">
        <f t="shared" si="12"/>
        <v>#DIV/0!</v>
      </c>
      <c r="AG31" s="46" t="e">
        <f t="shared" si="13"/>
        <v>#DIV/0!</v>
      </c>
      <c r="AH31" s="45" t="e">
        <f t="shared" si="13"/>
        <v>#DIV/0!</v>
      </c>
      <c r="AI31" s="47" t="e">
        <f t="shared" si="13"/>
        <v>#DIV/0!</v>
      </c>
      <c r="AJ31" s="46" t="e">
        <f t="shared" si="13"/>
        <v>#DIV/0!</v>
      </c>
      <c r="AK31" s="46" t="e">
        <f t="shared" si="13"/>
        <v>#DIV/0!</v>
      </c>
      <c r="AL31" s="46" t="e">
        <f t="shared" si="14"/>
        <v>#DIV/0!</v>
      </c>
      <c r="AM31" s="45" t="e">
        <f t="shared" si="14"/>
        <v>#DIV/0!</v>
      </c>
      <c r="AN31" s="44" t="e">
        <f t="shared" si="9"/>
        <v>#DIV/0!</v>
      </c>
    </row>
    <row r="32" spans="1:40" x14ac:dyDescent="0.35">
      <c r="A32" s="58" t="s">
        <v>45</v>
      </c>
      <c r="B32" s="57">
        <v>5</v>
      </c>
      <c r="C32" s="56">
        <v>12.61</v>
      </c>
      <c r="D32" s="55">
        <f t="shared" si="10"/>
        <v>3.5867679267286747</v>
      </c>
      <c r="E32" s="54">
        <f>SUM(D7:D32)</f>
        <v>93.108058139204161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132">
        <f t="shared" si="11"/>
        <v>0</v>
      </c>
      <c r="T32" s="48">
        <f t="shared" si="4"/>
        <v>5</v>
      </c>
      <c r="U32" s="47" t="e">
        <f t="shared" si="5"/>
        <v>#DIV/0!</v>
      </c>
      <c r="V32" s="46" t="e">
        <f t="shared" si="5"/>
        <v>#DIV/0!</v>
      </c>
      <c r="W32" s="45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6" t="e">
        <f t="shared" si="5"/>
        <v>#DIV/0!</v>
      </c>
      <c r="AA32" s="46" t="e">
        <f t="shared" si="5"/>
        <v>#DIV/0!</v>
      </c>
      <c r="AB32" s="45" t="e">
        <f t="shared" si="5"/>
        <v>#DIV/0!</v>
      </c>
      <c r="AC32" s="49" t="e">
        <f t="shared" si="6"/>
        <v>#DIV/0!</v>
      </c>
      <c r="AE32" s="48">
        <f t="shared" si="7"/>
        <v>5</v>
      </c>
      <c r="AF32" s="47" t="e">
        <f t="shared" si="12"/>
        <v>#DIV/0!</v>
      </c>
      <c r="AG32" s="46" t="e">
        <f t="shared" si="13"/>
        <v>#DIV/0!</v>
      </c>
      <c r="AH32" s="45" t="e">
        <f t="shared" si="13"/>
        <v>#DIV/0!</v>
      </c>
      <c r="AI32" s="47" t="e">
        <f t="shared" si="13"/>
        <v>#DIV/0!</v>
      </c>
      <c r="AJ32" s="46" t="e">
        <f t="shared" si="13"/>
        <v>#DIV/0!</v>
      </c>
      <c r="AK32" s="46" t="e">
        <f t="shared" si="13"/>
        <v>#DIV/0!</v>
      </c>
      <c r="AL32" s="46" t="e">
        <f t="shared" si="14"/>
        <v>#DIV/0!</v>
      </c>
      <c r="AM32" s="45" t="e">
        <f t="shared" si="14"/>
        <v>#DIV/0!</v>
      </c>
      <c r="AN32" s="44" t="e">
        <f t="shared" si="9"/>
        <v>#DIV/0!</v>
      </c>
    </row>
    <row r="33" spans="1:40" ht="15" thickBot="1" x14ac:dyDescent="0.4">
      <c r="A33" s="43" t="s">
        <v>44</v>
      </c>
      <c r="B33" s="42" t="s">
        <v>43</v>
      </c>
      <c r="C33" s="41">
        <v>4.13</v>
      </c>
      <c r="D33" s="40">
        <f t="shared" si="10"/>
        <v>1.1747304946383368</v>
      </c>
      <c r="E33" s="39">
        <f>SUM(D7:D33)</f>
        <v>94.2827886338425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1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5"/>
        <v>#DIV/0!</v>
      </c>
      <c r="W33" s="30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1" t="e">
        <f t="shared" si="5"/>
        <v>#DIV/0!</v>
      </c>
      <c r="AA33" s="31" t="e">
        <f t="shared" si="5"/>
        <v>#DIV/0!</v>
      </c>
      <c r="AB33" s="30" t="e">
        <f t="shared" si="5"/>
        <v>#DIV/0!</v>
      </c>
      <c r="AC33" s="34" t="e">
        <f t="shared" si="6"/>
        <v>#DIV/0!</v>
      </c>
      <c r="AE33" s="33" t="str">
        <f t="shared" si="7"/>
        <v>&gt;6</v>
      </c>
      <c r="AF33" s="32" t="e">
        <f t="shared" si="12"/>
        <v>#DIV/0!</v>
      </c>
      <c r="AG33" s="31" t="e">
        <f t="shared" si="13"/>
        <v>#DIV/0!</v>
      </c>
      <c r="AH33" s="30" t="e">
        <f t="shared" si="13"/>
        <v>#DIV/0!</v>
      </c>
      <c r="AI33" s="32" t="e">
        <f t="shared" si="13"/>
        <v>#DIV/0!</v>
      </c>
      <c r="AJ33" s="31" t="e">
        <f t="shared" si="13"/>
        <v>#DIV/0!</v>
      </c>
      <c r="AK33" s="31" t="e">
        <f t="shared" si="13"/>
        <v>#DIV/0!</v>
      </c>
      <c r="AL33" s="31" t="e">
        <f t="shared" si="14"/>
        <v>#DIV/0!</v>
      </c>
      <c r="AM33" s="30" t="e">
        <f t="shared" si="14"/>
        <v>#DIV/0!</v>
      </c>
      <c r="AN33" s="29" t="e">
        <f t="shared" si="9"/>
        <v>#DIV/0!</v>
      </c>
    </row>
    <row r="34" spans="1:40" x14ac:dyDescent="0.35">
      <c r="G34" t="s">
        <v>141</v>
      </c>
      <c r="H34">
        <f>SUM(H7:H33)</f>
        <v>0.57065594059405944</v>
      </c>
      <c r="I34">
        <f t="shared" ref="I34:O34" si="15">SUM(I7:I33)</f>
        <v>68.423799504950495</v>
      </c>
      <c r="J34">
        <f t="shared" si="15"/>
        <v>2.5069183168316829</v>
      </c>
      <c r="K34">
        <f t="shared" si="15"/>
        <v>1.9769183168316831</v>
      </c>
      <c r="L34">
        <f t="shared" si="15"/>
        <v>13.43170792079208</v>
      </c>
      <c r="M34">
        <f t="shared" si="15"/>
        <v>20.49</v>
      </c>
      <c r="N34">
        <f t="shared" si="15"/>
        <v>0</v>
      </c>
      <c r="O34">
        <f t="shared" si="15"/>
        <v>0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-2.0214240903387704</v>
      </c>
      <c r="D69" s="2"/>
    </row>
    <row r="70" spans="1:5" x14ac:dyDescent="0.35">
      <c r="A70" s="24" t="s">
        <v>41</v>
      </c>
      <c r="B70" s="23">
        <v>16</v>
      </c>
      <c r="C70" s="18">
        <f t="shared" si="16"/>
        <v>-0.99430055176890619</v>
      </c>
      <c r="D70" s="2"/>
    </row>
    <row r="71" spans="1:5" x14ac:dyDescent="0.35">
      <c r="A71" s="24" t="s">
        <v>41</v>
      </c>
      <c r="B71" s="23">
        <v>25</v>
      </c>
      <c r="C71" s="18">
        <f t="shared" si="16"/>
        <v>-0.48372557115331682</v>
      </c>
      <c r="D71" s="2"/>
    </row>
    <row r="72" spans="1:5" x14ac:dyDescent="0.35">
      <c r="A72" s="24" t="s">
        <v>41</v>
      </c>
      <c r="B72" s="23">
        <v>50</v>
      </c>
      <c r="C72" s="18">
        <f t="shared" si="16"/>
        <v>0.65526513256628294</v>
      </c>
      <c r="D72" s="2"/>
    </row>
    <row r="73" spans="1:5" x14ac:dyDescent="0.35">
      <c r="A73" s="24" t="s">
        <v>41</v>
      </c>
      <c r="B73" s="23">
        <v>75</v>
      </c>
      <c r="C73" s="18">
        <f t="shared" si="16"/>
        <v>1.913850203804347</v>
      </c>
      <c r="D73" s="2"/>
    </row>
    <row r="74" spans="1:5" x14ac:dyDescent="0.35">
      <c r="A74" s="24" t="s">
        <v>41</v>
      </c>
      <c r="B74" s="23">
        <v>84</v>
      </c>
      <c r="C74" s="18">
        <f t="shared" si="16"/>
        <v>2.9012255319148901</v>
      </c>
      <c r="D74" s="2"/>
    </row>
    <row r="75" spans="1:5" x14ac:dyDescent="0.35">
      <c r="A75" s="24" t="s">
        <v>41</v>
      </c>
      <c r="B75" s="23">
        <v>95</v>
      </c>
      <c r="C75" s="18" t="str">
        <f t="shared" si="16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15.900105242199277</v>
      </c>
    </row>
    <row r="78" spans="1:5" x14ac:dyDescent="0.35">
      <c r="A78" s="20" t="s">
        <v>39</v>
      </c>
      <c r="B78">
        <f>SUM(C11:C20)/SUM(C7:C33)</f>
        <v>0.16864271276435278</v>
      </c>
      <c r="D78" s="19" t="s">
        <v>6</v>
      </c>
      <c r="E78" s="18">
        <f>SUM($D$21:$D$30)</f>
        <v>72.54600790738688</v>
      </c>
    </row>
    <row r="79" spans="1:5" x14ac:dyDescent="0.35">
      <c r="A79" s="20" t="s">
        <v>38</v>
      </c>
      <c r="B79">
        <f>SUM(C21:C33)/SUM(C7:C33)</f>
        <v>0.83135728723564728</v>
      </c>
      <c r="D79" s="19" t="s">
        <v>5</v>
      </c>
      <c r="E79" s="18">
        <f>SUM($D$31:$D$33)</f>
        <v>5.8366754842563369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66.574835905378237</v>
      </c>
      <c r="D81" s="16" t="s">
        <v>4</v>
      </c>
      <c r="E81">
        <f>100*SUM(H7:J33)/SUM(P7:P33)</f>
        <v>66.574835905378237</v>
      </c>
      <c r="G81" s="17" t="s">
        <v>2</v>
      </c>
      <c r="H81">
        <f>100*SUM(H7:H33)/(SUM(P7:P33)-SUM(M7:N33))</f>
        <v>0.65660561568756115</v>
      </c>
    </row>
    <row r="82" spans="1:8" x14ac:dyDescent="0.35">
      <c r="A82" s="16" t="s">
        <v>0</v>
      </c>
      <c r="B82">
        <f>100*SUM(K7:L33)/SUM(P7:P33)</f>
        <v>14.346951804118961</v>
      </c>
      <c r="D82" s="16" t="s">
        <v>0</v>
      </c>
      <c r="E82">
        <f>100*SUM(K7:L33)/SUM(P7:P33)</f>
        <v>14.346951804118961</v>
      </c>
      <c r="G82" s="17" t="s">
        <v>1</v>
      </c>
      <c r="H82">
        <f>100*SUM(I7:J33)/(SUM(P7:P33)-SUM(M7:N33))</f>
        <v>81.613988979153348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19.078212290502794</v>
      </c>
      <c r="G83" s="17" t="s">
        <v>0</v>
      </c>
      <c r="H83">
        <f>100*SUM(K7:L33)/(SUM(P7:P33)-SUM(M7:N33))</f>
        <v>17.729405405159088</v>
      </c>
    </row>
    <row r="85" spans="1:8" x14ac:dyDescent="0.35">
      <c r="A85" s="16" t="s">
        <v>36</v>
      </c>
      <c r="B85" s="2"/>
      <c r="C85" s="2"/>
      <c r="D85" s="13">
        <f>(C70+C74+C72)/3</f>
        <v>0.8540633709040889</v>
      </c>
    </row>
    <row r="86" spans="1:8" x14ac:dyDescent="0.35">
      <c r="A86" s="14" t="s">
        <v>35</v>
      </c>
      <c r="B86" s="14"/>
      <c r="C86" s="14"/>
      <c r="D86" s="7">
        <f>C72</f>
        <v>0.65526513256628294</v>
      </c>
    </row>
    <row r="87" spans="1:8" x14ac:dyDescent="0.35">
      <c r="A87" s="14" t="s">
        <v>34</v>
      </c>
      <c r="B87" s="14"/>
      <c r="C87" s="14"/>
      <c r="D87" s="7">
        <f>(C74-C70)/2</f>
        <v>1.9477630418418981</v>
      </c>
    </row>
    <row r="88" spans="1:8" x14ac:dyDescent="0.35">
      <c r="A88" s="15" t="s">
        <v>33</v>
      </c>
      <c r="B88" s="14"/>
      <c r="C88" s="14"/>
      <c r="D88" s="13">
        <f>(C74+C70-D86)/D87</f>
        <v>0.64261402475122009</v>
      </c>
    </row>
    <row r="89" spans="1:8" x14ac:dyDescent="0.35">
      <c r="A89" s="3" t="s">
        <v>32</v>
      </c>
      <c r="B89" s="12"/>
      <c r="C89" s="11"/>
      <c r="D89" s="7">
        <f>((C74-C70)/4)+((C75-C69)/6.6)</f>
        <v>2.1892488073359146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0.24285615380058473</v>
      </c>
    </row>
    <row r="91" spans="1:8" x14ac:dyDescent="0.35">
      <c r="A91" s="3" t="s">
        <v>30</v>
      </c>
      <c r="B91" s="9"/>
      <c r="C91" s="8"/>
      <c r="D91" s="7">
        <f>(C74-C69)/(2.44*(C73-C71))</f>
        <v>0.84146635716582174</v>
      </c>
    </row>
    <row r="92" spans="1:8" x14ac:dyDescent="0.35">
      <c r="A92" s="6" t="s">
        <v>29</v>
      </c>
      <c r="B92" s="6"/>
      <c r="C92" s="5"/>
      <c r="D92" s="7">
        <f>(C70+C72+C74)/3</f>
        <v>0.8540633709040889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0.953462490072992</v>
      </c>
    </row>
    <row r="95" spans="1:8" x14ac:dyDescent="0.35">
      <c r="A95" s="2" t="s">
        <v>9</v>
      </c>
      <c r="B95" s="2"/>
      <c r="C95" s="2"/>
      <c r="D95" s="1">
        <f>100-E23</f>
        <v>53.53130244332565</v>
      </c>
    </row>
    <row r="96" spans="1:8" x14ac:dyDescent="0.35">
      <c r="A96" s="2" t="s">
        <v>8</v>
      </c>
      <c r="B96" s="2"/>
      <c r="C96" s="2"/>
      <c r="D96" s="1">
        <f>100-E30</f>
        <v>11.553886850413832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MAY181215_13_no_aggr</v>
      </c>
      <c r="E2" s="144"/>
      <c r="G2" s="109" t="s">
        <v>90</v>
      </c>
      <c r="H2" s="108" t="str">
        <f ca="1">D2</f>
        <v>MAY181215_13_no_aggr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331.46999999999997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3.41</v>
      </c>
      <c r="D15" s="55">
        <f t="shared" si="2"/>
        <v>1.0287507165052647</v>
      </c>
      <c r="E15" s="54">
        <f>SUM(D6:D15)</f>
        <v>1.0287507165052647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3.49</v>
      </c>
      <c r="M15" s="60">
        <v>0</v>
      </c>
      <c r="N15" s="60">
        <v>0</v>
      </c>
      <c r="O15" s="59">
        <v>0</v>
      </c>
      <c r="P15" s="50">
        <f t="shared" si="4"/>
        <v>3.49</v>
      </c>
      <c r="R15" s="48">
        <f t="shared" si="5"/>
        <v>-3.5</v>
      </c>
      <c r="S15" s="67">
        <f t="shared" si="6"/>
        <v>0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100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0</v>
      </c>
      <c r="AE15" s="66">
        <f t="shared" ref="AE15:AH33" si="12">T15*100/(SUM($S15:$W15)+SUM($Y15:$Z15))</f>
        <v>0</v>
      </c>
      <c r="AF15" s="65">
        <f t="shared" si="12"/>
        <v>0</v>
      </c>
      <c r="AG15" s="67">
        <f t="shared" si="12"/>
        <v>0</v>
      </c>
      <c r="AH15" s="66">
        <f t="shared" si="12"/>
        <v>100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0.78999999999999992</v>
      </c>
      <c r="D16" s="55">
        <f t="shared" si="2"/>
        <v>0.23833227743083837</v>
      </c>
      <c r="E16" s="54">
        <f>SUM(D6:D16)</f>
        <v>1.267082993936103</v>
      </c>
      <c r="G16" s="48">
        <f t="shared" si="3"/>
        <v>-3</v>
      </c>
      <c r="H16" s="61">
        <v>0</v>
      </c>
      <c r="I16" s="60">
        <v>0.96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0.96</v>
      </c>
      <c r="R16" s="48">
        <f t="shared" si="5"/>
        <v>-3</v>
      </c>
      <c r="S16" s="67">
        <f t="shared" si="6"/>
        <v>0</v>
      </c>
      <c r="T16" s="66">
        <f t="shared" si="6"/>
        <v>100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0</v>
      </c>
      <c r="AE16" s="66">
        <f t="shared" si="12"/>
        <v>100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5.75</v>
      </c>
      <c r="D17" s="55">
        <f t="shared" si="2"/>
        <v>1.7346969559839505</v>
      </c>
      <c r="E17" s="54">
        <f>SUM(D6:D17)</f>
        <v>3.0017799499200537</v>
      </c>
      <c r="G17" s="48">
        <f t="shared" si="3"/>
        <v>-2.5</v>
      </c>
      <c r="H17" s="61">
        <v>0.11</v>
      </c>
      <c r="I17" s="60">
        <v>3.62</v>
      </c>
      <c r="J17" s="59">
        <v>0.21</v>
      </c>
      <c r="K17" s="60">
        <v>0.41</v>
      </c>
      <c r="L17" s="60">
        <v>1.34</v>
      </c>
      <c r="M17" s="60">
        <v>0</v>
      </c>
      <c r="N17" s="60">
        <v>0</v>
      </c>
      <c r="O17" s="59">
        <v>0</v>
      </c>
      <c r="P17" s="50">
        <f t="shared" si="4"/>
        <v>5.6899999999999995</v>
      </c>
      <c r="R17" s="48">
        <f t="shared" si="5"/>
        <v>-2.5</v>
      </c>
      <c r="S17" s="67">
        <f t="shared" si="6"/>
        <v>1.9332161687170477</v>
      </c>
      <c r="T17" s="66">
        <f t="shared" si="6"/>
        <v>63.620386643233751</v>
      </c>
      <c r="U17" s="65">
        <f t="shared" si="6"/>
        <v>3.6906854130052729</v>
      </c>
      <c r="V17" s="66">
        <f t="shared" si="6"/>
        <v>7.2056239015817232</v>
      </c>
      <c r="W17" s="66">
        <f t="shared" si="6"/>
        <v>23.550087873462218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1.9332161687170477</v>
      </c>
      <c r="AE17" s="66">
        <f t="shared" si="12"/>
        <v>63.620386643233751</v>
      </c>
      <c r="AF17" s="65">
        <f t="shared" si="12"/>
        <v>3.6906854130052729</v>
      </c>
      <c r="AG17" s="67">
        <f t="shared" si="12"/>
        <v>7.2056239015817232</v>
      </c>
      <c r="AH17" s="66">
        <f t="shared" si="12"/>
        <v>23.550087873462218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7.97</v>
      </c>
      <c r="D18" s="55">
        <f t="shared" si="2"/>
        <v>2.404440824207319</v>
      </c>
      <c r="E18" s="54">
        <f>SUM(D6:D18)</f>
        <v>5.4062207741273731</v>
      </c>
      <c r="G18" s="48">
        <f t="shared" si="3"/>
        <v>-2</v>
      </c>
      <c r="H18" s="61">
        <v>0</v>
      </c>
      <c r="I18" s="60">
        <v>4.45</v>
      </c>
      <c r="J18" s="59">
        <v>1.51</v>
      </c>
      <c r="K18" s="60">
        <v>0.74</v>
      </c>
      <c r="L18" s="60">
        <v>1.4</v>
      </c>
      <c r="M18" s="60">
        <v>0</v>
      </c>
      <c r="N18" s="60">
        <v>0</v>
      </c>
      <c r="O18" s="59">
        <v>0</v>
      </c>
      <c r="P18" s="50">
        <f t="shared" si="4"/>
        <v>8.1</v>
      </c>
      <c r="R18" s="48">
        <f t="shared" si="5"/>
        <v>-2</v>
      </c>
      <c r="S18" s="67">
        <f t="shared" si="6"/>
        <v>0</v>
      </c>
      <c r="T18" s="66">
        <f t="shared" si="6"/>
        <v>54.938271604938272</v>
      </c>
      <c r="U18" s="65">
        <f t="shared" si="6"/>
        <v>18.641975308641975</v>
      </c>
      <c r="V18" s="66">
        <f t="shared" si="6"/>
        <v>9.1358024691358022</v>
      </c>
      <c r="W18" s="66">
        <f t="shared" si="6"/>
        <v>17.283950617283953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0</v>
      </c>
      <c r="AE18" s="66">
        <f t="shared" si="12"/>
        <v>54.938271604938272</v>
      </c>
      <c r="AF18" s="65">
        <f t="shared" si="12"/>
        <v>18.641975308641975</v>
      </c>
      <c r="AG18" s="67">
        <f t="shared" si="12"/>
        <v>9.1358024691358022</v>
      </c>
      <c r="AH18" s="66">
        <f t="shared" si="12"/>
        <v>17.283950617283953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15.11</v>
      </c>
      <c r="D19" s="55">
        <f t="shared" si="2"/>
        <v>4.5584819138986941</v>
      </c>
      <c r="E19" s="54">
        <f>SUM(D6:D19)</f>
        <v>9.9647026880260672</v>
      </c>
      <c r="G19" s="48">
        <f t="shared" si="3"/>
        <v>-1.5</v>
      </c>
      <c r="H19" s="61">
        <v>0.17</v>
      </c>
      <c r="I19" s="60">
        <v>12.19</v>
      </c>
      <c r="J19" s="59">
        <v>0.28999999999999998</v>
      </c>
      <c r="K19" s="60">
        <v>0.35</v>
      </c>
      <c r="L19" s="60">
        <v>2.12</v>
      </c>
      <c r="M19" s="60">
        <v>0</v>
      </c>
      <c r="N19" s="60">
        <v>0</v>
      </c>
      <c r="O19" s="59">
        <v>0</v>
      </c>
      <c r="P19" s="50">
        <f t="shared" si="4"/>
        <v>15.119999999999997</v>
      </c>
      <c r="R19" s="48">
        <f t="shared" si="5"/>
        <v>-1.5</v>
      </c>
      <c r="S19" s="67">
        <f t="shared" si="6"/>
        <v>1.1243386243386246</v>
      </c>
      <c r="T19" s="66">
        <f t="shared" si="6"/>
        <v>80.621693121693141</v>
      </c>
      <c r="U19" s="65">
        <f t="shared" si="6"/>
        <v>1.9179894179894181</v>
      </c>
      <c r="V19" s="66">
        <f t="shared" si="6"/>
        <v>2.3148148148148153</v>
      </c>
      <c r="W19" s="66">
        <f t="shared" si="6"/>
        <v>14.021164021164024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100.00000000000001</v>
      </c>
      <c r="AC19" s="48">
        <f t="shared" si="8"/>
        <v>-1.5</v>
      </c>
      <c r="AD19" s="67">
        <f t="shared" si="11"/>
        <v>1.1243386243386244</v>
      </c>
      <c r="AE19" s="66">
        <f t="shared" si="12"/>
        <v>80.621693121693127</v>
      </c>
      <c r="AF19" s="65">
        <f t="shared" si="12"/>
        <v>1.9179894179894179</v>
      </c>
      <c r="AG19" s="67">
        <f t="shared" si="12"/>
        <v>2.3148148148148149</v>
      </c>
      <c r="AH19" s="66">
        <f t="shared" si="12"/>
        <v>14.021164021164022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22.87</v>
      </c>
      <c r="D20" s="55">
        <f t="shared" si="2"/>
        <v>6.8995685884092079</v>
      </c>
      <c r="E20" s="54">
        <f>SUM(D6:D20)</f>
        <v>16.864271276435275</v>
      </c>
      <c r="G20" s="48">
        <f t="shared" si="3"/>
        <v>-1</v>
      </c>
      <c r="H20" s="61">
        <v>0.1</v>
      </c>
      <c r="I20" s="60">
        <v>19.940000000000001</v>
      </c>
      <c r="J20" s="59">
        <v>0.23</v>
      </c>
      <c r="K20" s="60">
        <v>0.21</v>
      </c>
      <c r="L20" s="60">
        <v>2.2599999999999998</v>
      </c>
      <c r="M20" s="60">
        <v>0</v>
      </c>
      <c r="N20" s="60">
        <v>0</v>
      </c>
      <c r="O20" s="59">
        <v>0</v>
      </c>
      <c r="P20" s="50">
        <f t="shared" si="4"/>
        <v>22.740000000000002</v>
      </c>
      <c r="R20" s="48">
        <f t="shared" si="5"/>
        <v>-1</v>
      </c>
      <c r="S20" s="67">
        <f t="shared" si="6"/>
        <v>0.43975373790677219</v>
      </c>
      <c r="T20" s="66">
        <f t="shared" si="6"/>
        <v>87.686895338610384</v>
      </c>
      <c r="U20" s="65">
        <f t="shared" si="6"/>
        <v>1.0114335971855759</v>
      </c>
      <c r="V20" s="66">
        <f t="shared" si="6"/>
        <v>0.92348284960422156</v>
      </c>
      <c r="W20" s="66">
        <f t="shared" si="6"/>
        <v>9.9384344766930504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0.43975373790677219</v>
      </c>
      <c r="AE20" s="66">
        <f t="shared" si="12"/>
        <v>87.68689533861037</v>
      </c>
      <c r="AF20" s="65">
        <f t="shared" si="12"/>
        <v>1.0114335971855759</v>
      </c>
      <c r="AG20" s="67">
        <f t="shared" si="12"/>
        <v>0.92348284960422145</v>
      </c>
      <c r="AH20" s="66">
        <f t="shared" si="12"/>
        <v>9.9384344766930504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99.999999999999986</v>
      </c>
    </row>
    <row r="21" spans="1:38" x14ac:dyDescent="0.35">
      <c r="A21" s="58" t="s">
        <v>56</v>
      </c>
      <c r="B21" s="57">
        <v>-0.5</v>
      </c>
      <c r="C21" s="62">
        <v>30.81</v>
      </c>
      <c r="D21" s="55">
        <f t="shared" si="2"/>
        <v>9.2949588198026962</v>
      </c>
      <c r="E21" s="54">
        <f>SUM(D6:D21)</f>
        <v>26.15923009623797</v>
      </c>
      <c r="G21" s="70">
        <f t="shared" si="3"/>
        <v>-0.5</v>
      </c>
      <c r="H21" s="53">
        <v>0.19065594059405941</v>
      </c>
      <c r="I21" s="52">
        <v>27.263799504950498</v>
      </c>
      <c r="J21" s="51">
        <v>0.26691831683168321</v>
      </c>
      <c r="K21" s="52">
        <v>0.26691831683168321</v>
      </c>
      <c r="L21" s="52">
        <v>2.821707920792079</v>
      </c>
      <c r="M21" s="60">
        <v>0</v>
      </c>
      <c r="N21" s="52">
        <v>0</v>
      </c>
      <c r="O21" s="51">
        <v>0</v>
      </c>
      <c r="P21" s="69">
        <f t="shared" si="4"/>
        <v>30.810000000000006</v>
      </c>
      <c r="Q21" s="68" t="s">
        <v>113</v>
      </c>
      <c r="R21" s="48">
        <f t="shared" si="5"/>
        <v>-0.5</v>
      </c>
      <c r="S21" s="67">
        <f t="shared" si="6"/>
        <v>0.6188118811881187</v>
      </c>
      <c r="T21" s="66">
        <f t="shared" si="6"/>
        <v>88.490099009900987</v>
      </c>
      <c r="U21" s="65">
        <f t="shared" si="6"/>
        <v>0.86633663366336633</v>
      </c>
      <c r="V21" s="66">
        <f t="shared" si="6"/>
        <v>0.86633663366336633</v>
      </c>
      <c r="W21" s="66">
        <f t="shared" si="6"/>
        <v>9.1584158415841568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0.6188118811881187</v>
      </c>
      <c r="AE21" s="66">
        <f t="shared" si="12"/>
        <v>88.490099009900987</v>
      </c>
      <c r="AF21" s="65">
        <f t="shared" si="12"/>
        <v>0.86633663366336633</v>
      </c>
      <c r="AG21" s="67">
        <f t="shared" si="12"/>
        <v>0.86633663366336633</v>
      </c>
      <c r="AH21" s="66">
        <f t="shared" si="12"/>
        <v>9.1584158415841568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36.33</v>
      </c>
      <c r="D22" s="55">
        <f t="shared" si="2"/>
        <v>10.96026789754729</v>
      </c>
      <c r="E22" s="54">
        <f>SUM(D6:D22)</f>
        <v>37.119497993785259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ref="AI22:AI33" si="14">X22*100/(SUM($S22:$W22)+SUM($Y22:$Z22))</f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40.33</v>
      </c>
      <c r="D23" s="55">
        <f t="shared" si="2"/>
        <v>12.167013606057864</v>
      </c>
      <c r="E23" s="54">
        <f>SUM(D6:D23)</f>
        <v>49.286511599843124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4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39.979999999999997</v>
      </c>
      <c r="D24" s="55">
        <f t="shared" si="2"/>
        <v>12.061423356563189</v>
      </c>
      <c r="E24" s="54">
        <f>SUM(D6:D24)</f>
        <v>61.347934956406313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4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35.96</v>
      </c>
      <c r="D25" s="55">
        <f t="shared" si="2"/>
        <v>10.848643919510062</v>
      </c>
      <c r="E25" s="54">
        <f>SUM(D6:D25)</f>
        <v>72.196578875916373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4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29.44</v>
      </c>
      <c r="D26" s="55">
        <f t="shared" si="2"/>
        <v>8.8816484146378265</v>
      </c>
      <c r="E26" s="54">
        <f>SUM(D6:D26)</f>
        <v>81.078227290554196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4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17.14</v>
      </c>
      <c r="D27" s="55">
        <f t="shared" si="2"/>
        <v>5.1709053609678106</v>
      </c>
      <c r="E27" s="54">
        <f>SUM(D7:D27)</f>
        <v>86.249132651522004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4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11.75</v>
      </c>
      <c r="D28" s="55">
        <f t="shared" si="2"/>
        <v>3.5448155187498118</v>
      </c>
      <c r="E28" s="54">
        <f>SUM(D7:D28)</f>
        <v>89.793948170271818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4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7.82</v>
      </c>
      <c r="D29" s="55">
        <f t="shared" si="2"/>
        <v>2.3591878601381726</v>
      </c>
      <c r="E29" s="54">
        <f>SUM(D7:D29)</f>
        <v>92.153136030409996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4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5.49</v>
      </c>
      <c r="D30" s="55">
        <f t="shared" si="2"/>
        <v>1.6562584849307633</v>
      </c>
      <c r="E30" s="54">
        <f>SUM(D7:D30)</f>
        <v>93.809394515340756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4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3.78</v>
      </c>
      <c r="D31" s="55">
        <f t="shared" si="2"/>
        <v>1.1403746945424924</v>
      </c>
      <c r="E31" s="54">
        <f>SUM(D7:D31)</f>
        <v>94.949769209883243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4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12.61</v>
      </c>
      <c r="D32" s="55">
        <f t="shared" si="2"/>
        <v>3.8042658460795851</v>
      </c>
      <c r="E32" s="54">
        <f>SUM(D7:D32)</f>
        <v>98.754035055962831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4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4.13</v>
      </c>
      <c r="D33" s="40">
        <f t="shared" si="2"/>
        <v>1.2459649440371678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4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0.57065594059405944</v>
      </c>
      <c r="I34">
        <f t="shared" ref="I34:O34" si="15">SUM(I7:I33)</f>
        <v>68.423799504950495</v>
      </c>
      <c r="J34">
        <f t="shared" si="15"/>
        <v>2.5069183168316829</v>
      </c>
      <c r="K34">
        <f t="shared" si="15"/>
        <v>1.9769183168316831</v>
      </c>
      <c r="L34">
        <f t="shared" si="15"/>
        <v>13.43170792079208</v>
      </c>
      <c r="M34">
        <f t="shared" si="15"/>
        <v>0</v>
      </c>
      <c r="N34">
        <f t="shared" si="15"/>
        <v>0</v>
      </c>
      <c r="O34">
        <f t="shared" si="15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0:10" x14ac:dyDescent="0.35">
      <c r="J56" s="132"/>
    </row>
    <row r="57" spans="10:10" x14ac:dyDescent="0.35">
      <c r="J57" s="132"/>
    </row>
    <row r="58" spans="10:10" x14ac:dyDescent="0.35">
      <c r="J58" s="132"/>
    </row>
    <row r="59" spans="10:10" x14ac:dyDescent="0.35">
      <c r="J59" s="132"/>
    </row>
    <row r="60" spans="10:10" x14ac:dyDescent="0.35">
      <c r="J60" s="132"/>
    </row>
    <row r="61" spans="10:10" x14ac:dyDescent="0.35">
      <c r="J61" s="132"/>
    </row>
    <row r="62" spans="10:10" x14ac:dyDescent="0.35">
      <c r="J62" s="132"/>
    </row>
    <row r="63" spans="10:10" x14ac:dyDescent="0.35">
      <c r="J63" s="132"/>
    </row>
    <row r="64" spans="10:10" x14ac:dyDescent="0.35">
      <c r="J64" s="132"/>
    </row>
    <row r="65" spans="1:10" x14ac:dyDescent="0.35">
      <c r="J65" s="132"/>
    </row>
    <row r="66" spans="1:10" x14ac:dyDescent="0.35">
      <c r="J66" s="132"/>
    </row>
    <row r="67" spans="1:10" x14ac:dyDescent="0.35">
      <c r="A67" s="5" t="s">
        <v>27</v>
      </c>
      <c r="B67" s="26"/>
      <c r="C67" s="2"/>
      <c r="D67" s="2"/>
      <c r="J67" s="132"/>
    </row>
    <row r="68" spans="1:10" x14ac:dyDescent="0.35">
      <c r="A68" s="25" t="s">
        <v>42</v>
      </c>
      <c r="B68" s="25"/>
      <c r="C68" s="2"/>
      <c r="D68" s="2"/>
      <c r="J68" s="132"/>
    </row>
    <row r="69" spans="1:10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-2.084473023839398</v>
      </c>
      <c r="D69" s="2"/>
      <c r="J69" s="132"/>
    </row>
    <row r="70" spans="1:10" x14ac:dyDescent="0.35">
      <c r="A70" s="24" t="s">
        <v>41</v>
      </c>
      <c r="B70" s="23">
        <v>16</v>
      </c>
      <c r="C70" s="18">
        <f t="shared" si="16"/>
        <v>-1.0626322693484918</v>
      </c>
      <c r="D70" s="2"/>
      <c r="J70" s="132"/>
    </row>
    <row r="71" spans="1:10" x14ac:dyDescent="0.35">
      <c r="A71" s="24" t="s">
        <v>41</v>
      </c>
      <c r="B71" s="23">
        <v>25</v>
      </c>
      <c r="C71" s="18">
        <f t="shared" si="16"/>
        <v>-0.56235800064913977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6"/>
        <v>0.52957728864432219</v>
      </c>
      <c r="D72" s="2"/>
      <c r="J72" s="132"/>
    </row>
    <row r="73" spans="1:10" x14ac:dyDescent="0.35">
      <c r="A73" s="24" t="s">
        <v>41</v>
      </c>
      <c r="B73" s="23">
        <v>75</v>
      </c>
      <c r="C73" s="18">
        <f t="shared" si="16"/>
        <v>1.6578209918478262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6"/>
        <v>2.282520420070012</v>
      </c>
      <c r="D74" s="2"/>
      <c r="J74" s="132"/>
    </row>
    <row r="75" spans="1:10" x14ac:dyDescent="0.35">
      <c r="A75" s="24" t="s">
        <v>41</v>
      </c>
      <c r="B75" s="23">
        <v>95</v>
      </c>
      <c r="C75" s="18">
        <f t="shared" si="16"/>
        <v>4.5066019032513882</v>
      </c>
      <c r="D75" s="2"/>
      <c r="J75" s="132"/>
    </row>
    <row r="76" spans="1:10" x14ac:dyDescent="0.35">
      <c r="A76" s="18"/>
      <c r="B76" s="22"/>
      <c r="C76" s="2"/>
      <c r="D76" s="2"/>
      <c r="J76" s="132"/>
    </row>
    <row r="77" spans="1:10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16.864271276435275</v>
      </c>
    </row>
    <row r="78" spans="1:10" x14ac:dyDescent="0.35">
      <c r="A78" s="20" t="s">
        <v>39</v>
      </c>
      <c r="B78">
        <f>SUM(C11:C20)/SUM(C7:C33)</f>
        <v>0.16864271276435278</v>
      </c>
      <c r="D78" s="19" t="s">
        <v>6</v>
      </c>
      <c r="E78" s="18">
        <f>SUM($D$21:$D$30)</f>
        <v>76.945123238905481</v>
      </c>
    </row>
    <row r="79" spans="1:10" x14ac:dyDescent="0.35">
      <c r="A79" s="20" t="s">
        <v>38</v>
      </c>
      <c r="B79">
        <f>SUM(C21:C33)/SUM(C7:C33)</f>
        <v>0.83135728723564728</v>
      </c>
      <c r="D79" s="19" t="s">
        <v>5</v>
      </c>
      <c r="E79" s="18">
        <f>SUM($D$31:$D$33)</f>
        <v>6.1906054846592458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82.270594594840901</v>
      </c>
      <c r="D81" s="16" t="s">
        <v>4</v>
      </c>
      <c r="E81">
        <f>100*SUM(H7:J33)/SUM(P7:P33)</f>
        <v>82.270594594840901</v>
      </c>
      <c r="G81" s="17" t="s">
        <v>2</v>
      </c>
      <c r="H81">
        <f>100*SUM(H7:H33)/(SUM(P7:P33)-SUM(M7:N33))</f>
        <v>0.65660561568756115</v>
      </c>
    </row>
    <row r="82" spans="1:8" x14ac:dyDescent="0.35">
      <c r="A82" s="16" t="s">
        <v>0</v>
      </c>
      <c r="B82">
        <f>100*SUM(K7:L33)/SUM(P7:P33)</f>
        <v>17.729405405159088</v>
      </c>
      <c r="D82" s="16" t="s">
        <v>0</v>
      </c>
      <c r="E82">
        <f>100*SUM(K7:L33)/SUM(P7:P33)</f>
        <v>17.729405405159088</v>
      </c>
      <c r="G82" s="17" t="s">
        <v>1</v>
      </c>
      <c r="H82">
        <f>100*SUM(I7:J33)/(SUM(P7:P33)-SUM(M7:N33))</f>
        <v>81.613988979153348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17.729405405159088</v>
      </c>
    </row>
    <row r="85" spans="1:8" x14ac:dyDescent="0.35">
      <c r="A85" s="16" t="s">
        <v>36</v>
      </c>
      <c r="B85" s="2"/>
      <c r="C85" s="2"/>
      <c r="D85" s="13">
        <f>(C70+C74+C72)/3</f>
        <v>0.58315514645528077</v>
      </c>
    </row>
    <row r="86" spans="1:8" x14ac:dyDescent="0.35">
      <c r="A86" s="14" t="s">
        <v>35</v>
      </c>
      <c r="B86" s="14"/>
      <c r="C86" s="14"/>
      <c r="D86" s="7">
        <f>C72</f>
        <v>0.52957728864432219</v>
      </c>
    </row>
    <row r="87" spans="1:8" x14ac:dyDescent="0.35">
      <c r="A87" s="14" t="s">
        <v>34</v>
      </c>
      <c r="B87" s="14"/>
      <c r="C87" s="14"/>
      <c r="D87" s="7">
        <f>(C74-C70)/2</f>
        <v>1.6725763447092519</v>
      </c>
    </row>
    <row r="88" spans="1:8" x14ac:dyDescent="0.35">
      <c r="A88" s="15" t="s">
        <v>33</v>
      </c>
      <c r="B88" s="14"/>
      <c r="C88" s="14"/>
      <c r="D88" s="13">
        <f>(C74+C70-D86)/D87</f>
        <v>0.41272308092889864</v>
      </c>
    </row>
    <row r="89" spans="1:8" x14ac:dyDescent="0.35">
      <c r="A89" s="3" t="s">
        <v>32</v>
      </c>
      <c r="B89" s="12"/>
      <c r="C89" s="11"/>
      <c r="D89" s="7">
        <f>((C74-C70)/4)+((C75-C69)/6.6)</f>
        <v>1.8349358885805027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0.12742029747963837</v>
      </c>
    </row>
    <row r="91" spans="1:8" x14ac:dyDescent="0.35">
      <c r="A91" s="3" t="s">
        <v>30</v>
      </c>
      <c r="B91" s="9"/>
      <c r="C91" s="8"/>
      <c r="D91" s="7">
        <f>(C74-C69)/(2.44*(C73-C71))</f>
        <v>0.80612933348468674</v>
      </c>
    </row>
    <row r="92" spans="1:8" x14ac:dyDescent="0.35">
      <c r="A92" s="6" t="s">
        <v>29</v>
      </c>
      <c r="B92" s="6"/>
      <c r="C92" s="5"/>
      <c r="D92" s="7">
        <f>(C70+C72+C74)/3</f>
        <v>0.58315514645528077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0.60994407536076012</v>
      </c>
    </row>
    <row r="95" spans="1:8" x14ac:dyDescent="0.35">
      <c r="A95" s="2" t="s">
        <v>9</v>
      </c>
      <c r="B95" s="2"/>
      <c r="C95" s="2"/>
      <c r="D95" s="1">
        <f>100-E23</f>
        <v>50.713488400156876</v>
      </c>
    </row>
    <row r="96" spans="1:8" x14ac:dyDescent="0.35">
      <c r="A96" s="2" t="s">
        <v>8</v>
      </c>
      <c r="B96" s="2"/>
      <c r="C96" s="2"/>
      <c r="D96" s="1">
        <f>100-E30</f>
        <v>6.190605484659244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MAY181217_18</v>
      </c>
      <c r="E2" s="144"/>
      <c r="G2" s="109" t="s">
        <v>90</v>
      </c>
      <c r="H2" s="108" t="str">
        <f ca="1">D2</f>
        <v>MAY181217_18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454.27000000000004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33.049999999999997</v>
      </c>
      <c r="D12" s="55">
        <f t="shared" si="2"/>
        <v>7.2754088977920617</v>
      </c>
      <c r="E12" s="54">
        <f>SUM(D6:D12)</f>
        <v>7.2754088977920617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33.51</v>
      </c>
      <c r="N12" s="60">
        <v>0</v>
      </c>
      <c r="O12" s="60">
        <v>0</v>
      </c>
      <c r="P12" s="50">
        <f t="shared" si="4"/>
        <v>33.51</v>
      </c>
      <c r="R12" s="48">
        <f t="shared" si="5"/>
        <v>-5</v>
      </c>
      <c r="S12" s="47">
        <f t="shared" si="6"/>
        <v>0</v>
      </c>
      <c r="T12" s="46">
        <f t="shared" si="7"/>
        <v>0</v>
      </c>
      <c r="U12" s="45">
        <f t="shared" si="8"/>
        <v>0</v>
      </c>
      <c r="V12" s="46">
        <f t="shared" si="9"/>
        <v>0</v>
      </c>
      <c r="W12" s="46">
        <f t="shared" si="10"/>
        <v>0</v>
      </c>
      <c r="X12" s="46">
        <f t="shared" si="11"/>
        <v>100</v>
      </c>
      <c r="Y12" s="46">
        <f t="shared" si="12"/>
        <v>0</v>
      </c>
      <c r="Z12" s="45">
        <f t="shared" si="13"/>
        <v>0</v>
      </c>
      <c r="AA12" s="49">
        <f t="shared" si="14"/>
        <v>100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33.020000000000003</v>
      </c>
      <c r="D13" s="55">
        <f t="shared" si="2"/>
        <v>7.2688048957668352</v>
      </c>
      <c r="E13" s="54">
        <f>SUM(D7:D13)</f>
        <v>14.544213793558896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33.43</v>
      </c>
      <c r="N13" s="60">
        <v>0</v>
      </c>
      <c r="O13" s="60">
        <v>0</v>
      </c>
      <c r="P13" s="50">
        <f t="shared" si="4"/>
        <v>33.43</v>
      </c>
      <c r="R13" s="48">
        <f t="shared" si="5"/>
        <v>-4.5</v>
      </c>
      <c r="S13" s="47">
        <f t="shared" si="6"/>
        <v>0</v>
      </c>
      <c r="T13" s="46">
        <f t="shared" si="7"/>
        <v>0</v>
      </c>
      <c r="U13" s="45">
        <f t="shared" si="8"/>
        <v>0</v>
      </c>
      <c r="V13" s="46">
        <f t="shared" si="9"/>
        <v>0</v>
      </c>
      <c r="W13" s="46">
        <f t="shared" si="10"/>
        <v>0</v>
      </c>
      <c r="X13" s="46">
        <f t="shared" si="11"/>
        <v>100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26.63</v>
      </c>
      <c r="D14" s="55">
        <f t="shared" si="2"/>
        <v>5.8621524643934215</v>
      </c>
      <c r="E14" s="54">
        <f>SUM(D8:D14)</f>
        <v>20.406366257952318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26.92</v>
      </c>
      <c r="N14" s="60">
        <v>0</v>
      </c>
      <c r="O14" s="60">
        <v>0</v>
      </c>
      <c r="P14" s="50">
        <f t="shared" si="4"/>
        <v>26.92</v>
      </c>
      <c r="R14" s="48">
        <f t="shared" si="5"/>
        <v>-4</v>
      </c>
      <c r="S14" s="47">
        <f t="shared" si="6"/>
        <v>0</v>
      </c>
      <c r="T14" s="46">
        <f t="shared" si="7"/>
        <v>0</v>
      </c>
      <c r="U14" s="45">
        <f t="shared" si="8"/>
        <v>0</v>
      </c>
      <c r="V14" s="46">
        <f t="shared" si="9"/>
        <v>0</v>
      </c>
      <c r="W14" s="46">
        <f t="shared" si="10"/>
        <v>0</v>
      </c>
      <c r="X14" s="46">
        <f t="shared" si="11"/>
        <v>100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24.43</v>
      </c>
      <c r="D15" s="55">
        <f t="shared" si="2"/>
        <v>5.3778589825434207</v>
      </c>
      <c r="E15" s="54">
        <f>SUM(D6:D15)</f>
        <v>25.784225240495736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24.72</v>
      </c>
      <c r="N15" s="60">
        <v>0</v>
      </c>
      <c r="O15" s="59">
        <v>0</v>
      </c>
      <c r="P15" s="50">
        <f t="shared" si="4"/>
        <v>24.72</v>
      </c>
      <c r="R15" s="48">
        <f t="shared" si="5"/>
        <v>-3.5</v>
      </c>
      <c r="S15" s="67">
        <f t="shared" si="6"/>
        <v>0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100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>
        <v>8.64</v>
      </c>
      <c r="D16" s="55">
        <f t="shared" si="2"/>
        <v>1.9019525832654589</v>
      </c>
      <c r="E16" s="54">
        <f>SUM(D6:D16)</f>
        <v>27.686177823761195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1.05</v>
      </c>
      <c r="M16" s="60">
        <v>6.88</v>
      </c>
      <c r="N16" s="60">
        <v>0.7</v>
      </c>
      <c r="O16" s="59">
        <v>0</v>
      </c>
      <c r="P16" s="50">
        <f t="shared" si="4"/>
        <v>8.629999999999999</v>
      </c>
      <c r="R16" s="48">
        <f t="shared" si="5"/>
        <v>-3</v>
      </c>
      <c r="S16" s="67">
        <f t="shared" si="6"/>
        <v>0</v>
      </c>
      <c r="T16" s="66">
        <f t="shared" si="7"/>
        <v>0</v>
      </c>
      <c r="U16" s="65">
        <f t="shared" si="8"/>
        <v>0</v>
      </c>
      <c r="V16" s="66">
        <f t="shared" si="9"/>
        <v>0</v>
      </c>
      <c r="W16" s="66">
        <f t="shared" si="10"/>
        <v>12.166859791425262</v>
      </c>
      <c r="X16" s="66">
        <f t="shared" si="11"/>
        <v>79.721900347624569</v>
      </c>
      <c r="Y16" s="66">
        <f t="shared" si="12"/>
        <v>8.1112398609501746</v>
      </c>
      <c r="Z16" s="65">
        <f t="shared" si="13"/>
        <v>0</v>
      </c>
      <c r="AA16" s="50">
        <f t="shared" si="14"/>
        <v>100.00000000000001</v>
      </c>
      <c r="AC16" s="48">
        <f t="shared" si="15"/>
        <v>-3</v>
      </c>
      <c r="AD16" s="67">
        <f t="shared" si="18"/>
        <v>0</v>
      </c>
      <c r="AE16" s="66">
        <f t="shared" si="19"/>
        <v>0</v>
      </c>
      <c r="AF16" s="65">
        <f t="shared" si="20"/>
        <v>0</v>
      </c>
      <c r="AG16" s="67">
        <f t="shared" si="21"/>
        <v>0</v>
      </c>
      <c r="AH16" s="66">
        <f t="shared" si="22"/>
        <v>59.999999999999993</v>
      </c>
      <c r="AI16" s="66">
        <v>0</v>
      </c>
      <c r="AJ16" s="66">
        <f t="shared" si="23"/>
        <v>40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23.1</v>
      </c>
      <c r="D17" s="55">
        <f t="shared" si="2"/>
        <v>5.0850815594250118</v>
      </c>
      <c r="E17" s="54">
        <f>SUM(D6:D17)</f>
        <v>32.771259383186205</v>
      </c>
      <c r="G17" s="48">
        <f t="shared" si="3"/>
        <v>-2.5</v>
      </c>
      <c r="H17" s="61">
        <v>0.05</v>
      </c>
      <c r="I17" s="60">
        <v>0</v>
      </c>
      <c r="J17" s="59">
        <v>0</v>
      </c>
      <c r="K17" s="60">
        <v>1.37</v>
      </c>
      <c r="L17" s="60">
        <v>1.5</v>
      </c>
      <c r="M17" s="60">
        <v>12.42</v>
      </c>
      <c r="N17" s="60">
        <v>7.87</v>
      </c>
      <c r="O17" s="59">
        <v>0</v>
      </c>
      <c r="P17" s="50">
        <f t="shared" si="4"/>
        <v>23.21</v>
      </c>
      <c r="R17" s="48">
        <f t="shared" si="5"/>
        <v>-2.5</v>
      </c>
      <c r="S17" s="67">
        <f t="shared" si="6"/>
        <v>0.21542438604049977</v>
      </c>
      <c r="T17" s="66">
        <f t="shared" si="7"/>
        <v>0</v>
      </c>
      <c r="U17" s="65">
        <f t="shared" si="8"/>
        <v>0</v>
      </c>
      <c r="V17" s="66">
        <f t="shared" si="9"/>
        <v>5.902628177509694</v>
      </c>
      <c r="W17" s="66">
        <f t="shared" si="10"/>
        <v>6.4627315812149932</v>
      </c>
      <c r="X17" s="66">
        <f t="shared" si="11"/>
        <v>53.511417492460147</v>
      </c>
      <c r="Y17" s="66">
        <f t="shared" si="12"/>
        <v>33.907798362774663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0.46339202965708992</v>
      </c>
      <c r="AE17" s="66">
        <f t="shared" si="19"/>
        <v>0</v>
      </c>
      <c r="AF17" s="65">
        <f t="shared" si="20"/>
        <v>0</v>
      </c>
      <c r="AG17" s="67">
        <f t="shared" si="21"/>
        <v>12.696941612604265</v>
      </c>
      <c r="AH17" s="66">
        <f t="shared" si="22"/>
        <v>13.901760889712699</v>
      </c>
      <c r="AI17" s="66">
        <v>0</v>
      </c>
      <c r="AJ17" s="66">
        <f t="shared" si="23"/>
        <v>72.93790546802596</v>
      </c>
      <c r="AK17" s="65">
        <f t="shared" si="24"/>
        <v>0</v>
      </c>
      <c r="AL17" s="64">
        <f t="shared" si="17"/>
        <v>100.00000000000001</v>
      </c>
    </row>
    <row r="18" spans="1:38" x14ac:dyDescent="0.35">
      <c r="A18" s="58" t="s">
        <v>59</v>
      </c>
      <c r="B18" s="57">
        <v>-2</v>
      </c>
      <c r="C18" s="62">
        <v>16.62</v>
      </c>
      <c r="D18" s="55">
        <f t="shared" si="2"/>
        <v>3.6586171219759169</v>
      </c>
      <c r="E18" s="54">
        <f>SUM(D6:D18)</f>
        <v>36.42987650516212</v>
      </c>
      <c r="G18" s="48">
        <f t="shared" si="3"/>
        <v>-2</v>
      </c>
      <c r="H18" s="61">
        <v>0.11</v>
      </c>
      <c r="I18" s="60">
        <v>0</v>
      </c>
      <c r="J18" s="59">
        <v>0</v>
      </c>
      <c r="K18" s="60">
        <v>0.83</v>
      </c>
      <c r="L18" s="60">
        <v>2.23</v>
      </c>
      <c r="M18" s="60">
        <v>7.62</v>
      </c>
      <c r="N18" s="60">
        <v>5.81</v>
      </c>
      <c r="O18" s="59">
        <v>0</v>
      </c>
      <c r="P18" s="50">
        <f t="shared" si="4"/>
        <v>16.599999999999998</v>
      </c>
      <c r="R18" s="48">
        <f t="shared" si="5"/>
        <v>-2</v>
      </c>
      <c r="S18" s="67">
        <f t="shared" si="6"/>
        <v>0.66265060240963869</v>
      </c>
      <c r="T18" s="66">
        <f t="shared" si="7"/>
        <v>0</v>
      </c>
      <c r="U18" s="65">
        <f t="shared" si="8"/>
        <v>0</v>
      </c>
      <c r="V18" s="66">
        <f t="shared" si="9"/>
        <v>5.0000000000000009</v>
      </c>
      <c r="W18" s="66">
        <f t="shared" si="10"/>
        <v>13.433734939759038</v>
      </c>
      <c r="X18" s="66">
        <f t="shared" si="11"/>
        <v>45.903614457831331</v>
      </c>
      <c r="Y18" s="66">
        <f t="shared" si="12"/>
        <v>35.000000000000007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1.2249443207126949</v>
      </c>
      <c r="AE18" s="66">
        <f t="shared" si="19"/>
        <v>0</v>
      </c>
      <c r="AF18" s="65">
        <f t="shared" si="20"/>
        <v>0</v>
      </c>
      <c r="AG18" s="67">
        <f t="shared" si="21"/>
        <v>9.2427616926503351</v>
      </c>
      <c r="AH18" s="66">
        <f t="shared" si="22"/>
        <v>24.832962138084632</v>
      </c>
      <c r="AI18" s="66">
        <v>0</v>
      </c>
      <c r="AJ18" s="66">
        <f t="shared" si="23"/>
        <v>64.699331848552347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19.739999999999998</v>
      </c>
      <c r="D19" s="55">
        <f t="shared" si="2"/>
        <v>4.3454333325995549</v>
      </c>
      <c r="E19" s="54">
        <f>SUM(D6:D19)</f>
        <v>40.775309837761675</v>
      </c>
      <c r="G19" s="48">
        <f t="shared" si="3"/>
        <v>-1.5</v>
      </c>
      <c r="H19" s="61">
        <v>0.36</v>
      </c>
      <c r="I19" s="60">
        <v>0.05</v>
      </c>
      <c r="J19" s="59">
        <v>0</v>
      </c>
      <c r="K19" s="60">
        <v>0.28000000000000003</v>
      </c>
      <c r="L19" s="60">
        <v>1.41</v>
      </c>
      <c r="M19" s="60">
        <v>7.41</v>
      </c>
      <c r="N19" s="60">
        <v>10.33</v>
      </c>
      <c r="O19" s="59">
        <v>0</v>
      </c>
      <c r="P19" s="50">
        <f t="shared" si="4"/>
        <v>19.84</v>
      </c>
      <c r="R19" s="48">
        <f t="shared" si="5"/>
        <v>-1.5</v>
      </c>
      <c r="S19" s="67">
        <f t="shared" si="6"/>
        <v>1.814516129032258</v>
      </c>
      <c r="T19" s="66">
        <f t="shared" si="7"/>
        <v>0.25201612903225806</v>
      </c>
      <c r="U19" s="65">
        <f t="shared" si="8"/>
        <v>0</v>
      </c>
      <c r="V19" s="66">
        <f t="shared" si="9"/>
        <v>1.4112903225806452</v>
      </c>
      <c r="W19" s="66">
        <f t="shared" si="10"/>
        <v>7.106854838709677</v>
      </c>
      <c r="X19" s="66">
        <f t="shared" si="11"/>
        <v>37.348790322580648</v>
      </c>
      <c r="Y19" s="66">
        <f t="shared" si="12"/>
        <v>52.06653225806452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2.8962188254223649</v>
      </c>
      <c r="AE19" s="66">
        <f t="shared" si="19"/>
        <v>0.40225261464199519</v>
      </c>
      <c r="AF19" s="65">
        <f t="shared" si="20"/>
        <v>0</v>
      </c>
      <c r="AG19" s="67">
        <f t="shared" si="21"/>
        <v>2.2526146419951729</v>
      </c>
      <c r="AH19" s="66">
        <f t="shared" si="22"/>
        <v>11.343523732904263</v>
      </c>
      <c r="AI19" s="66">
        <v>0</v>
      </c>
      <c r="AJ19" s="66">
        <f t="shared" si="23"/>
        <v>83.1053901850362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23.05</v>
      </c>
      <c r="D20" s="55">
        <f t="shared" si="2"/>
        <v>5.0740748893829659</v>
      </c>
      <c r="E20" s="54">
        <f>SUM(D6:D20)</f>
        <v>45.849384727144638</v>
      </c>
      <c r="G20" s="48">
        <f t="shared" si="3"/>
        <v>-1</v>
      </c>
      <c r="H20" s="61">
        <v>0.54448818897637796</v>
      </c>
      <c r="I20" s="60">
        <v>0.12099737532808399</v>
      </c>
      <c r="J20" s="59">
        <v>0</v>
      </c>
      <c r="K20" s="60">
        <v>0.24199475065616799</v>
      </c>
      <c r="L20" s="60">
        <v>0.86714785651793524</v>
      </c>
      <c r="M20" s="60">
        <v>5.4852143482064744</v>
      </c>
      <c r="N20" s="60">
        <v>15.729658792650918</v>
      </c>
      <c r="O20" s="59">
        <v>4.0332458442694667E-2</v>
      </c>
      <c r="P20" s="50">
        <f t="shared" si="4"/>
        <v>23.029833770778652</v>
      </c>
      <c r="Q20" t="s">
        <v>95</v>
      </c>
      <c r="R20" s="48">
        <f t="shared" si="5"/>
        <v>-1</v>
      </c>
      <c r="S20" s="67">
        <f t="shared" si="6"/>
        <v>2.3642732049036779</v>
      </c>
      <c r="T20" s="66">
        <f t="shared" si="7"/>
        <v>0.5253940455341507</v>
      </c>
      <c r="U20" s="65">
        <f t="shared" si="8"/>
        <v>0</v>
      </c>
      <c r="V20" s="66">
        <f t="shared" si="9"/>
        <v>1.0507880910683014</v>
      </c>
      <c r="W20" s="66">
        <f t="shared" si="10"/>
        <v>3.765323992994746</v>
      </c>
      <c r="X20" s="66">
        <f t="shared" si="11"/>
        <v>23.817863397548162</v>
      </c>
      <c r="Y20" s="66">
        <f t="shared" si="12"/>
        <v>68.301225919439588</v>
      </c>
      <c r="Z20" s="65">
        <f t="shared" si="13"/>
        <v>0.17513134851138357</v>
      </c>
      <c r="AA20" s="50">
        <f t="shared" si="14"/>
        <v>100.00000000000001</v>
      </c>
      <c r="AC20" s="48">
        <f t="shared" si="15"/>
        <v>-1</v>
      </c>
      <c r="AD20" s="67">
        <f t="shared" si="18"/>
        <v>3.1034482758620685</v>
      </c>
      <c r="AE20" s="66">
        <f t="shared" si="19"/>
        <v>0.68965517241379315</v>
      </c>
      <c r="AF20" s="65">
        <f t="shared" si="20"/>
        <v>0</v>
      </c>
      <c r="AG20" s="67">
        <f t="shared" si="21"/>
        <v>1.3793103448275863</v>
      </c>
      <c r="AH20" s="66">
        <f t="shared" si="22"/>
        <v>4.942528735632183</v>
      </c>
      <c r="AI20" s="66">
        <v>0</v>
      </c>
      <c r="AJ20" s="66">
        <f t="shared" si="23"/>
        <v>89.655172413793096</v>
      </c>
      <c r="AK20" s="65">
        <f t="shared" si="24"/>
        <v>0.22988505747126439</v>
      </c>
      <c r="AL20" s="64">
        <f t="shared" si="17"/>
        <v>99.999999999999986</v>
      </c>
    </row>
    <row r="21" spans="1:38" x14ac:dyDescent="0.35">
      <c r="A21" s="58" t="s">
        <v>56</v>
      </c>
      <c r="B21" s="57">
        <v>-0.5</v>
      </c>
      <c r="C21" s="62">
        <v>22.49</v>
      </c>
      <c r="D21" s="55">
        <f t="shared" si="2"/>
        <v>4.9508001849120564</v>
      </c>
      <c r="E21" s="54">
        <f>SUM(D6:D21)</f>
        <v>50.800184912056693</v>
      </c>
      <c r="G21" s="70">
        <f t="shared" si="3"/>
        <v>-0.5</v>
      </c>
      <c r="H21" s="53">
        <v>0.15978685612788632</v>
      </c>
      <c r="I21" s="52">
        <v>0</v>
      </c>
      <c r="J21" s="51">
        <v>0</v>
      </c>
      <c r="K21" s="52">
        <v>0.1997335701598579</v>
      </c>
      <c r="L21" s="52">
        <v>1.1984014209591474</v>
      </c>
      <c r="M21" s="52">
        <v>3.6351509769094137</v>
      </c>
      <c r="N21" s="52">
        <v>17.296927175843695</v>
      </c>
      <c r="O21" s="51">
        <v>0</v>
      </c>
      <c r="P21" s="69">
        <f t="shared" si="4"/>
        <v>22.490000000000002</v>
      </c>
      <c r="Q21" s="68" t="s">
        <v>96</v>
      </c>
      <c r="R21" s="48">
        <f t="shared" si="5"/>
        <v>-0.5</v>
      </c>
      <c r="S21" s="67">
        <f t="shared" si="6"/>
        <v>0.71047957371225567</v>
      </c>
      <c r="T21" s="66">
        <f t="shared" si="7"/>
        <v>0</v>
      </c>
      <c r="U21" s="65">
        <f t="shared" si="8"/>
        <v>0</v>
      </c>
      <c r="V21" s="66">
        <f t="shared" si="9"/>
        <v>0.88809946714031962</v>
      </c>
      <c r="W21" s="66">
        <f t="shared" si="10"/>
        <v>5.3285968028419175</v>
      </c>
      <c r="X21" s="66">
        <f t="shared" si="11"/>
        <v>16.163410301953817</v>
      </c>
      <c r="Y21" s="66">
        <f t="shared" si="12"/>
        <v>76.909413854351683</v>
      </c>
      <c r="Z21" s="65">
        <f t="shared" si="13"/>
        <v>0</v>
      </c>
      <c r="AA21" s="50">
        <f t="shared" si="14"/>
        <v>100</v>
      </c>
      <c r="AC21" s="48">
        <f t="shared" si="15"/>
        <v>-0.5</v>
      </c>
      <c r="AD21" s="67">
        <f t="shared" si="18"/>
        <v>0.84745762711864392</v>
      </c>
      <c r="AE21" s="66">
        <f t="shared" si="19"/>
        <v>0</v>
      </c>
      <c r="AF21" s="65">
        <f t="shared" si="20"/>
        <v>0</v>
      </c>
      <c r="AG21" s="67">
        <f t="shared" si="21"/>
        <v>1.0593220338983049</v>
      </c>
      <c r="AH21" s="66">
        <f t="shared" si="22"/>
        <v>6.3559322033898296</v>
      </c>
      <c r="AI21" s="66">
        <v>0</v>
      </c>
      <c r="AJ21" s="66">
        <f t="shared" si="23"/>
        <v>91.737288135593218</v>
      </c>
      <c r="AK21" s="65">
        <f t="shared" si="24"/>
        <v>0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23.71</v>
      </c>
      <c r="D22" s="55">
        <f t="shared" si="2"/>
        <v>5.2193629339379664</v>
      </c>
      <c r="E22" s="54">
        <f>SUM(D6:D22)</f>
        <v>56.019547845994659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14.81</v>
      </c>
      <c r="D23" s="55">
        <f t="shared" si="2"/>
        <v>3.260175666453871</v>
      </c>
      <c r="E23" s="54">
        <f>SUM(D6:D23)</f>
        <v>59.279723512448527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25.38</v>
      </c>
      <c r="D24" s="55">
        <f t="shared" si="2"/>
        <v>5.5869857133422842</v>
      </c>
      <c r="E24" s="54">
        <f>SUM(D6:D24)</f>
        <v>64.866709225790814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25.98</v>
      </c>
      <c r="D25" s="55">
        <f t="shared" si="2"/>
        <v>5.7190657538468308</v>
      </c>
      <c r="E25" s="54">
        <f>SUM(D6:D25)</f>
        <v>70.585774979637648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23.58</v>
      </c>
      <c r="D26" s="55">
        <f t="shared" si="2"/>
        <v>5.1907455918286471</v>
      </c>
      <c r="E26" s="54">
        <f>SUM(D6:D26)</f>
        <v>75.776520571466293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18.71</v>
      </c>
      <c r="D27" s="55">
        <f t="shared" si="2"/>
        <v>4.118695929733418</v>
      </c>
      <c r="E27" s="54">
        <f>SUM(D7:D27)</f>
        <v>79.895216501199712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17.489999999999998</v>
      </c>
      <c r="D28" s="55">
        <f t="shared" si="2"/>
        <v>3.8501331807075081</v>
      </c>
      <c r="E28" s="54">
        <f>SUM(D7:D28)</f>
        <v>83.745349681907214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13.54</v>
      </c>
      <c r="D29" s="55">
        <f t="shared" si="2"/>
        <v>2.9806062473859156</v>
      </c>
      <c r="E29" s="54">
        <f>SUM(D7:D29)</f>
        <v>86.725955929293136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12.38</v>
      </c>
      <c r="D30" s="55">
        <f t="shared" si="2"/>
        <v>2.7252515024104604</v>
      </c>
      <c r="E30" s="54">
        <f>SUM(D7:D30)</f>
        <v>89.451207431703594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7.56</v>
      </c>
      <c r="D31" s="55">
        <f t="shared" si="2"/>
        <v>1.6642085103572763</v>
      </c>
      <c r="E31" s="54">
        <f>SUM(D7:D31)</f>
        <v>91.115415942060864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15.85</v>
      </c>
      <c r="D32" s="55">
        <f t="shared" si="2"/>
        <v>3.4891144033284167</v>
      </c>
      <c r="E32" s="54">
        <f>SUM(D7:D32)</f>
        <v>94.604530345389279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24.51</v>
      </c>
      <c r="D33" s="40">
        <f t="shared" si="2"/>
        <v>5.3954696546106939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1.2242750451042643</v>
      </c>
      <c r="I34">
        <f t="shared" ref="I34:O34" si="26">SUM(I7:I33)</f>
        <v>0.17099737532808401</v>
      </c>
      <c r="J34">
        <f t="shared" si="26"/>
        <v>0</v>
      </c>
      <c r="K34">
        <f t="shared" si="26"/>
        <v>2.9217283208160261</v>
      </c>
      <c r="L34">
        <f t="shared" si="26"/>
        <v>8.2555492774770816</v>
      </c>
      <c r="M34">
        <f t="shared" si="26"/>
        <v>162.03036532511589</v>
      </c>
      <c r="N34">
        <f t="shared" si="26"/>
        <v>57.736585968494609</v>
      </c>
      <c r="O34">
        <f t="shared" si="26"/>
        <v>4.0332458442694667E-2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-5.1563767019667175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-4.3758317686819375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-3.5729124027834627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-0.58081369497554336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1.9252014418999166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3.0427178729689843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45.849384727144638</v>
      </c>
    </row>
    <row r="78" spans="1:5" x14ac:dyDescent="0.35">
      <c r="A78" s="20" t="s">
        <v>39</v>
      </c>
      <c r="B78">
        <f>SUM(C11:C20)/SUM(C7:C33)</f>
        <v>0.45849384727144654</v>
      </c>
      <c r="D78" s="19" t="s">
        <v>6</v>
      </c>
      <c r="E78" s="18">
        <f>SUM($D$21:$D$30)</f>
        <v>43.601822704558955</v>
      </c>
    </row>
    <row r="79" spans="1:5" x14ac:dyDescent="0.35">
      <c r="A79" s="20" t="s">
        <v>38</v>
      </c>
      <c r="B79">
        <f>SUM(C21:C33)/SUM(C7:C33)</f>
        <v>0.5415061527285534</v>
      </c>
      <c r="D79" s="19" t="s">
        <v>5</v>
      </c>
      <c r="E79" s="18">
        <f>SUM($D$31:$D$33)</f>
        <v>10.548792568296388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0.60042749742589807</v>
      </c>
      <c r="D81" s="16" t="s">
        <v>4</v>
      </c>
      <c r="E81">
        <f>100*SUM(H7:J33)/SUM(P7:P33)</f>
        <v>0.60042749742589807</v>
      </c>
      <c r="G81" s="17" t="s">
        <v>2</v>
      </c>
      <c r="H81">
        <f>100*SUM(H7:H33)/(SUM(P7:P33)-SUM(M7:N33))</f>
        <v>9.7065444581795752</v>
      </c>
    </row>
    <row r="82" spans="1:8" x14ac:dyDescent="0.35">
      <c r="A82" s="16" t="s">
        <v>0</v>
      </c>
      <c r="B82">
        <f>100*SUM(K7:L33)/SUM(P7:P33)</f>
        <v>4.8099172019024961</v>
      </c>
      <c r="D82" s="16" t="s">
        <v>0</v>
      </c>
      <c r="E82">
        <f>100*SUM(K7:L33)/SUM(P7:P33)</f>
        <v>4.8099172019024961</v>
      </c>
      <c r="G82" s="17" t="s">
        <v>1</v>
      </c>
      <c r="H82">
        <f>100*SUM(I7:J33)/(SUM(P7:P33)-SUM(M7:N33))</f>
        <v>1.3557358965139339</v>
      </c>
    </row>
    <row r="83" spans="1:8" x14ac:dyDescent="0.35">
      <c r="A83" s="16" t="s">
        <v>3</v>
      </c>
      <c r="B83">
        <f>100*SUM(O7:O33)/SUM(P7:P33)</f>
        <v>1.7356264434924648E-2</v>
      </c>
      <c r="D83" s="16" t="s">
        <v>37</v>
      </c>
      <c r="E83">
        <f>100*SUM(M7:N33)/SUM(P7:P33)</f>
        <v>94.5722990362367</v>
      </c>
      <c r="G83" s="17" t="s">
        <v>0</v>
      </c>
      <c r="H83">
        <f>100*SUM(K7:L33)/(SUM(P7:P33)-SUM(M7:N33))</f>
        <v>88.617947709623536</v>
      </c>
    </row>
    <row r="85" spans="1:8" x14ac:dyDescent="0.35">
      <c r="A85" s="16" t="s">
        <v>36</v>
      </c>
      <c r="B85" s="2"/>
      <c r="C85" s="2"/>
      <c r="D85" s="13">
        <f>(C70+C74+C72)/3</f>
        <v>-0.6379758635628322</v>
      </c>
    </row>
    <row r="86" spans="1:8" x14ac:dyDescent="0.35">
      <c r="A86" s="14" t="s">
        <v>35</v>
      </c>
      <c r="B86" s="14"/>
      <c r="C86" s="14"/>
      <c r="D86" s="7">
        <f>C72</f>
        <v>-0.58081369497554336</v>
      </c>
    </row>
    <row r="87" spans="1:8" x14ac:dyDescent="0.35">
      <c r="A87" s="14" t="s">
        <v>34</v>
      </c>
      <c r="B87" s="14"/>
      <c r="C87" s="14"/>
      <c r="D87" s="7">
        <f>(C74-C70)/2</f>
        <v>3.7092748208254607</v>
      </c>
    </row>
    <row r="88" spans="1:8" x14ac:dyDescent="0.35">
      <c r="A88" s="15" t="s">
        <v>33</v>
      </c>
      <c r="B88" s="14"/>
      <c r="C88" s="14"/>
      <c r="D88" s="13">
        <f>(C74+C70-D86)/D87</f>
        <v>-0.20281597807573426</v>
      </c>
    </row>
    <row r="89" spans="1:8" x14ac:dyDescent="0.35">
      <c r="A89" s="3" t="s">
        <v>32</v>
      </c>
      <c r="B89" s="12"/>
      <c r="C89" s="11"/>
      <c r="D89" s="7">
        <f>((C74-C70)/4)+((C75-C69)/6.6)</f>
        <v>3.5449975167713239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7.831220498822343E-2</v>
      </c>
    </row>
    <row r="91" spans="1:8" x14ac:dyDescent="0.35">
      <c r="A91" s="3" t="s">
        <v>30</v>
      </c>
      <c r="B91" s="9"/>
      <c r="C91" s="8"/>
      <c r="D91" s="7">
        <f>(C74-C69)/(2.44*(C73-C71))</f>
        <v>0.6111704407700207</v>
      </c>
    </row>
    <row r="92" spans="1:8" x14ac:dyDescent="0.35">
      <c r="A92" s="6" t="s">
        <v>29</v>
      </c>
      <c r="B92" s="6"/>
      <c r="C92" s="5"/>
      <c r="D92" s="7">
        <f>(C70+C72+C74)/3</f>
        <v>-0.63797586356283198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-0.66655694785647657</v>
      </c>
    </row>
    <row r="95" spans="1:8" x14ac:dyDescent="0.35">
      <c r="A95" s="2" t="s">
        <v>9</v>
      </c>
      <c r="B95" s="2"/>
      <c r="C95" s="2"/>
      <c r="D95" s="1">
        <f>100-E23</f>
        <v>40.720276487551473</v>
      </c>
    </row>
    <row r="96" spans="1:8" x14ac:dyDescent="0.35">
      <c r="A96" s="2" t="s">
        <v>8</v>
      </c>
      <c r="B96" s="2"/>
      <c r="C96" s="2"/>
      <c r="D96" s="1">
        <f>100-E30</f>
        <v>10.548792568296406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N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6" max="6" width="11.453125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MAY181217_18 aggr</v>
      </c>
      <c r="E2" s="144"/>
      <c r="G2" s="109" t="s">
        <v>90</v>
      </c>
      <c r="H2" s="108" t="str">
        <f ca="1">D2</f>
        <v>MAY181217_18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454.27000000000004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118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133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133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133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133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3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3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33.51</v>
      </c>
      <c r="N12" s="60">
        <v>0</v>
      </c>
      <c r="O12" s="60">
        <v>0</v>
      </c>
      <c r="P12" s="50">
        <f t="shared" si="3"/>
        <v>33.51</v>
      </c>
      <c r="R12" s="132">
        <f t="shared" si="18"/>
        <v>7.3766702621788793</v>
      </c>
      <c r="T12" s="48">
        <f t="shared" si="4"/>
        <v>-5</v>
      </c>
      <c r="U12" s="47">
        <f t="shared" si="5"/>
        <v>0</v>
      </c>
      <c r="V12" s="46">
        <f t="shared" si="6"/>
        <v>0</v>
      </c>
      <c r="W12" s="45">
        <f t="shared" si="7"/>
        <v>0</v>
      </c>
      <c r="X12" s="46">
        <f t="shared" si="8"/>
        <v>0</v>
      </c>
      <c r="Y12" s="46">
        <f t="shared" si="9"/>
        <v>0</v>
      </c>
      <c r="Z12" s="46">
        <f t="shared" si="10"/>
        <v>100</v>
      </c>
      <c r="AA12" s="46">
        <f t="shared" si="11"/>
        <v>0</v>
      </c>
      <c r="AB12" s="45">
        <f t="shared" si="12"/>
        <v>0</v>
      </c>
      <c r="AC12" s="49">
        <f t="shared" si="13"/>
        <v>100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3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33.43</v>
      </c>
      <c r="N13" s="60">
        <v>0</v>
      </c>
      <c r="O13" s="60">
        <v>0</v>
      </c>
      <c r="P13" s="50">
        <f t="shared" si="3"/>
        <v>33.43</v>
      </c>
      <c r="R13" s="132">
        <f t="shared" si="18"/>
        <v>7.3590595901116069</v>
      </c>
      <c r="T13" s="48">
        <f t="shared" si="4"/>
        <v>-4.5</v>
      </c>
      <c r="U13" s="47">
        <f t="shared" si="5"/>
        <v>0</v>
      </c>
      <c r="V13" s="46">
        <f t="shared" si="6"/>
        <v>0</v>
      </c>
      <c r="W13" s="45">
        <f t="shared" si="7"/>
        <v>0</v>
      </c>
      <c r="X13" s="46">
        <f t="shared" si="8"/>
        <v>0</v>
      </c>
      <c r="Y13" s="46">
        <f t="shared" si="9"/>
        <v>0</v>
      </c>
      <c r="Z13" s="46">
        <f t="shared" si="10"/>
        <v>100</v>
      </c>
      <c r="AA13" s="46">
        <f t="shared" si="11"/>
        <v>0</v>
      </c>
      <c r="AB13" s="45">
        <f t="shared" si="12"/>
        <v>0</v>
      </c>
      <c r="AC13" s="49">
        <f t="shared" si="13"/>
        <v>100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3">
        <v>0</v>
      </c>
      <c r="D14" s="55">
        <f t="shared" si="17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26.92</v>
      </c>
      <c r="N14" s="60">
        <v>0</v>
      </c>
      <c r="O14" s="60">
        <v>0</v>
      </c>
      <c r="P14" s="50">
        <f t="shared" si="3"/>
        <v>26.92</v>
      </c>
      <c r="R14" s="132">
        <f t="shared" si="18"/>
        <v>5.9259911506372855</v>
      </c>
      <c r="T14" s="48">
        <f t="shared" si="4"/>
        <v>-4</v>
      </c>
      <c r="U14" s="47">
        <f t="shared" si="5"/>
        <v>0</v>
      </c>
      <c r="V14" s="46">
        <f t="shared" si="6"/>
        <v>0</v>
      </c>
      <c r="W14" s="45">
        <f t="shared" si="7"/>
        <v>0</v>
      </c>
      <c r="X14" s="46">
        <f t="shared" si="8"/>
        <v>0</v>
      </c>
      <c r="Y14" s="46">
        <f t="shared" si="9"/>
        <v>0</v>
      </c>
      <c r="Z14" s="46">
        <f t="shared" si="10"/>
        <v>100</v>
      </c>
      <c r="AA14" s="46">
        <f t="shared" si="11"/>
        <v>0</v>
      </c>
      <c r="AB14" s="45">
        <f t="shared" si="12"/>
        <v>0</v>
      </c>
      <c r="AC14" s="49">
        <f t="shared" si="13"/>
        <v>100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3">
        <v>0</v>
      </c>
      <c r="D15" s="55">
        <f t="shared" si="17"/>
        <v>0</v>
      </c>
      <c r="E15" s="54">
        <f>SUM(D6:D15)</f>
        <v>0</v>
      </c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24.72</v>
      </c>
      <c r="N15" s="60">
        <v>0</v>
      </c>
      <c r="O15" s="59">
        <v>0</v>
      </c>
      <c r="P15" s="50">
        <f t="shared" si="3"/>
        <v>24.72</v>
      </c>
      <c r="R15" s="132">
        <f t="shared" si="18"/>
        <v>5.4416976687872838</v>
      </c>
      <c r="T15" s="48">
        <f t="shared" si="4"/>
        <v>-3.5</v>
      </c>
      <c r="U15" s="67">
        <f t="shared" si="5"/>
        <v>0</v>
      </c>
      <c r="V15" s="66">
        <f t="shared" si="6"/>
        <v>0</v>
      </c>
      <c r="W15" s="65">
        <f t="shared" si="7"/>
        <v>0</v>
      </c>
      <c r="X15" s="66">
        <f t="shared" si="8"/>
        <v>0</v>
      </c>
      <c r="Y15" s="66">
        <f t="shared" si="9"/>
        <v>0</v>
      </c>
      <c r="Z15" s="66">
        <f t="shared" si="10"/>
        <v>100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 t="e">
        <f t="shared" ref="AF15:AF33" si="19">U15*100/(SUM($U15:$Y15)+SUM($AA15:$AB15))</f>
        <v>#DIV/0!</v>
      </c>
      <c r="AG15" s="66" t="e">
        <f t="shared" ref="AG15:AK33" si="20">V15*100/(SUM($U15:$Y15)+SUM($AA15:$AB15))</f>
        <v>#DIV/0!</v>
      </c>
      <c r="AH15" s="65" t="e">
        <f t="shared" si="20"/>
        <v>#DIV/0!</v>
      </c>
      <c r="AI15" s="67" t="e">
        <f t="shared" si="20"/>
        <v>#DIV/0!</v>
      </c>
      <c r="AJ15" s="66" t="e">
        <f t="shared" si="20"/>
        <v>#DIV/0!</v>
      </c>
      <c r="AK15" s="66">
        <v>0</v>
      </c>
      <c r="AL15" s="66" t="e">
        <f t="shared" ref="AL15:AM33" si="21">AA15*100/(SUM($U15:$Y15)+SUM($AA15:$AB15))</f>
        <v>#DIV/0!</v>
      </c>
      <c r="AM15" s="65" t="e">
        <f t="shared" si="21"/>
        <v>#DIV/0!</v>
      </c>
      <c r="AN15" s="64" t="e">
        <f t="shared" si="16"/>
        <v>#DIV/0!</v>
      </c>
    </row>
    <row r="16" spans="1:40" x14ac:dyDescent="0.35">
      <c r="A16" s="71" t="s">
        <v>61</v>
      </c>
      <c r="B16" s="57">
        <v>-3</v>
      </c>
      <c r="C16" s="63">
        <v>1.7600000000000007</v>
      </c>
      <c r="D16" s="55">
        <f t="shared" si="17"/>
        <v>0.38743478548000099</v>
      </c>
      <c r="E16" s="54">
        <f>SUM(D6:D16)</f>
        <v>0.38743478548000099</v>
      </c>
      <c r="G16" s="48">
        <f t="shared" si="2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1.05</v>
      </c>
      <c r="M16" s="60">
        <v>6.88</v>
      </c>
      <c r="N16" s="60">
        <v>0.7</v>
      </c>
      <c r="O16" s="59">
        <v>0</v>
      </c>
      <c r="P16" s="50">
        <f t="shared" si="3"/>
        <v>8.629999999999999</v>
      </c>
      <c r="R16" s="132">
        <f t="shared" si="18"/>
        <v>1.5145177977854578</v>
      </c>
      <c r="T16" s="48">
        <f t="shared" si="4"/>
        <v>-3</v>
      </c>
      <c r="U16" s="67">
        <f t="shared" si="5"/>
        <v>0</v>
      </c>
      <c r="V16" s="66">
        <f t="shared" si="6"/>
        <v>0</v>
      </c>
      <c r="W16" s="65">
        <f t="shared" si="7"/>
        <v>0</v>
      </c>
      <c r="X16" s="66">
        <f t="shared" si="8"/>
        <v>0</v>
      </c>
      <c r="Y16" s="66">
        <f t="shared" si="9"/>
        <v>12.166859791425262</v>
      </c>
      <c r="Z16" s="66">
        <f t="shared" si="10"/>
        <v>79.721900347624569</v>
      </c>
      <c r="AA16" s="66">
        <f t="shared" si="11"/>
        <v>8.1112398609501746</v>
      </c>
      <c r="AB16" s="65">
        <f t="shared" si="12"/>
        <v>0</v>
      </c>
      <c r="AC16" s="50">
        <f t="shared" si="13"/>
        <v>100.00000000000001</v>
      </c>
      <c r="AE16" s="48">
        <f t="shared" si="14"/>
        <v>-3</v>
      </c>
      <c r="AF16" s="67">
        <f t="shared" si="19"/>
        <v>0</v>
      </c>
      <c r="AG16" s="66">
        <f t="shared" si="20"/>
        <v>0</v>
      </c>
      <c r="AH16" s="65">
        <f t="shared" si="20"/>
        <v>0</v>
      </c>
      <c r="AI16" s="67">
        <f t="shared" si="20"/>
        <v>0</v>
      </c>
      <c r="AJ16" s="66">
        <f t="shared" si="20"/>
        <v>59.999999999999993</v>
      </c>
      <c r="AK16" s="66">
        <v>0</v>
      </c>
      <c r="AL16" s="66">
        <f t="shared" si="21"/>
        <v>40</v>
      </c>
      <c r="AM16" s="65">
        <f t="shared" si="21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3">
        <v>10.680000000000001</v>
      </c>
      <c r="D17" s="55">
        <f t="shared" si="17"/>
        <v>2.3510247209809148</v>
      </c>
      <c r="E17" s="54">
        <f>SUM(D6:D17)</f>
        <v>2.7384595064609156</v>
      </c>
      <c r="G17" s="48">
        <f t="shared" si="2"/>
        <v>-2.5</v>
      </c>
      <c r="H17" s="61">
        <v>0.05</v>
      </c>
      <c r="I17" s="60">
        <v>0</v>
      </c>
      <c r="J17" s="59">
        <v>0</v>
      </c>
      <c r="K17" s="60">
        <v>1.37</v>
      </c>
      <c r="L17" s="60">
        <v>1.5</v>
      </c>
      <c r="M17" s="60">
        <v>12.42</v>
      </c>
      <c r="N17" s="60">
        <v>7.87</v>
      </c>
      <c r="O17" s="59">
        <v>0</v>
      </c>
      <c r="P17" s="50">
        <f t="shared" si="3"/>
        <v>23.21</v>
      </c>
      <c r="R17" s="132">
        <f t="shared" si="18"/>
        <v>2.7340568384440966</v>
      </c>
      <c r="T17" s="48">
        <f t="shared" si="4"/>
        <v>-2.5</v>
      </c>
      <c r="U17" s="67">
        <f t="shared" si="5"/>
        <v>0.21542438604049977</v>
      </c>
      <c r="V17" s="66">
        <f t="shared" si="6"/>
        <v>0</v>
      </c>
      <c r="W17" s="65">
        <f t="shared" si="7"/>
        <v>0</v>
      </c>
      <c r="X17" s="66">
        <f t="shared" si="8"/>
        <v>5.902628177509694</v>
      </c>
      <c r="Y17" s="66">
        <f t="shared" si="9"/>
        <v>6.4627315812149932</v>
      </c>
      <c r="Z17" s="66">
        <f t="shared" si="10"/>
        <v>53.511417492460147</v>
      </c>
      <c r="AA17" s="66">
        <f t="shared" si="11"/>
        <v>33.907798362774663</v>
      </c>
      <c r="AB17" s="65">
        <f t="shared" si="12"/>
        <v>0</v>
      </c>
      <c r="AC17" s="50">
        <f t="shared" si="13"/>
        <v>100</v>
      </c>
      <c r="AE17" s="48">
        <f t="shared" si="14"/>
        <v>-2.5</v>
      </c>
      <c r="AF17" s="67">
        <f t="shared" si="19"/>
        <v>0.46339202965708992</v>
      </c>
      <c r="AG17" s="66">
        <f t="shared" si="20"/>
        <v>0</v>
      </c>
      <c r="AH17" s="65">
        <f t="shared" si="20"/>
        <v>0</v>
      </c>
      <c r="AI17" s="67">
        <f t="shared" si="20"/>
        <v>12.696941612604265</v>
      </c>
      <c r="AJ17" s="66">
        <f t="shared" si="20"/>
        <v>13.901760889712699</v>
      </c>
      <c r="AK17" s="66">
        <v>0</v>
      </c>
      <c r="AL17" s="66">
        <f t="shared" si="21"/>
        <v>72.93790546802596</v>
      </c>
      <c r="AM17" s="65">
        <f t="shared" si="21"/>
        <v>0</v>
      </c>
      <c r="AN17" s="64">
        <f t="shared" si="16"/>
        <v>100.00000000000001</v>
      </c>
    </row>
    <row r="18" spans="1:40" x14ac:dyDescent="0.35">
      <c r="A18" s="58" t="s">
        <v>59</v>
      </c>
      <c r="B18" s="57">
        <v>-2</v>
      </c>
      <c r="C18" s="63">
        <v>9</v>
      </c>
      <c r="D18" s="55">
        <f t="shared" si="17"/>
        <v>1.9812006075681861</v>
      </c>
      <c r="E18" s="54">
        <f>SUM(D6:D18)</f>
        <v>4.7196601140291019</v>
      </c>
      <c r="G18" s="48">
        <f t="shared" si="2"/>
        <v>-2</v>
      </c>
      <c r="H18" s="61">
        <v>0.11</v>
      </c>
      <c r="I18" s="60">
        <v>0</v>
      </c>
      <c r="J18" s="59">
        <v>0</v>
      </c>
      <c r="K18" s="60">
        <v>0.83</v>
      </c>
      <c r="L18" s="60">
        <v>2.23</v>
      </c>
      <c r="M18" s="60">
        <v>7.62</v>
      </c>
      <c r="N18" s="60">
        <v>5.81</v>
      </c>
      <c r="O18" s="59">
        <v>0</v>
      </c>
      <c r="P18" s="50">
        <f t="shared" si="3"/>
        <v>16.599999999999998</v>
      </c>
      <c r="R18" s="132">
        <f t="shared" si="18"/>
        <v>1.6774165144077309</v>
      </c>
      <c r="T18" s="48">
        <f t="shared" si="4"/>
        <v>-2</v>
      </c>
      <c r="U18" s="67">
        <f t="shared" si="5"/>
        <v>0.66265060240963869</v>
      </c>
      <c r="V18" s="66">
        <f t="shared" si="6"/>
        <v>0</v>
      </c>
      <c r="W18" s="65">
        <f t="shared" si="7"/>
        <v>0</v>
      </c>
      <c r="X18" s="66">
        <f t="shared" si="8"/>
        <v>5.0000000000000009</v>
      </c>
      <c r="Y18" s="66">
        <f t="shared" si="9"/>
        <v>13.433734939759038</v>
      </c>
      <c r="Z18" s="66">
        <f t="shared" si="10"/>
        <v>45.903614457831331</v>
      </c>
      <c r="AA18" s="66">
        <f t="shared" si="11"/>
        <v>35.000000000000007</v>
      </c>
      <c r="AB18" s="65">
        <f t="shared" si="12"/>
        <v>0</v>
      </c>
      <c r="AC18" s="50">
        <f t="shared" si="13"/>
        <v>100</v>
      </c>
      <c r="AE18" s="48">
        <f t="shared" si="14"/>
        <v>-2</v>
      </c>
      <c r="AF18" s="67">
        <f t="shared" si="19"/>
        <v>1.2249443207126949</v>
      </c>
      <c r="AG18" s="66">
        <f t="shared" si="20"/>
        <v>0</v>
      </c>
      <c r="AH18" s="65">
        <f t="shared" si="20"/>
        <v>0</v>
      </c>
      <c r="AI18" s="67">
        <f t="shared" si="20"/>
        <v>9.2427616926503351</v>
      </c>
      <c r="AJ18" s="66">
        <f t="shared" si="20"/>
        <v>24.832962138084632</v>
      </c>
      <c r="AK18" s="66">
        <v>0</v>
      </c>
      <c r="AL18" s="66">
        <f t="shared" si="21"/>
        <v>64.699331848552347</v>
      </c>
      <c r="AM18" s="65">
        <f t="shared" si="21"/>
        <v>0</v>
      </c>
      <c r="AN18" s="64">
        <f t="shared" si="16"/>
        <v>100</v>
      </c>
    </row>
    <row r="19" spans="1:40" x14ac:dyDescent="0.35">
      <c r="A19" s="58" t="s">
        <v>58</v>
      </c>
      <c r="B19" s="57">
        <v>-1.5</v>
      </c>
      <c r="C19" s="63">
        <v>12.329999999999998</v>
      </c>
      <c r="D19" s="55">
        <f t="shared" si="17"/>
        <v>2.7142448323684145</v>
      </c>
      <c r="E19" s="54">
        <f>SUM(D6:D19)</f>
        <v>7.4339049463975169</v>
      </c>
      <c r="G19" s="48">
        <f t="shared" si="2"/>
        <v>-1.5</v>
      </c>
      <c r="H19" s="61">
        <v>0.36</v>
      </c>
      <c r="I19" s="60">
        <v>0.05</v>
      </c>
      <c r="J19" s="59">
        <v>0</v>
      </c>
      <c r="K19" s="60">
        <v>0.28000000000000003</v>
      </c>
      <c r="L19" s="60">
        <v>1.41</v>
      </c>
      <c r="M19" s="60">
        <v>7.41</v>
      </c>
      <c r="N19" s="60">
        <v>10.33</v>
      </c>
      <c r="O19" s="59">
        <v>0</v>
      </c>
      <c r="P19" s="50">
        <f t="shared" si="3"/>
        <v>19.84</v>
      </c>
      <c r="R19" s="132">
        <f t="shared" si="18"/>
        <v>1.6311885002311399</v>
      </c>
      <c r="T19" s="48">
        <f t="shared" si="4"/>
        <v>-1.5</v>
      </c>
      <c r="U19" s="67">
        <f t="shared" si="5"/>
        <v>1.814516129032258</v>
      </c>
      <c r="V19" s="66">
        <f t="shared" si="6"/>
        <v>0.25201612903225806</v>
      </c>
      <c r="W19" s="65">
        <f t="shared" si="7"/>
        <v>0</v>
      </c>
      <c r="X19" s="66">
        <f t="shared" si="8"/>
        <v>1.4112903225806452</v>
      </c>
      <c r="Y19" s="66">
        <f t="shared" si="9"/>
        <v>7.106854838709677</v>
      </c>
      <c r="Z19" s="66">
        <f t="shared" si="10"/>
        <v>37.348790322580648</v>
      </c>
      <c r="AA19" s="66">
        <f t="shared" si="11"/>
        <v>52.06653225806452</v>
      </c>
      <c r="AB19" s="65">
        <f t="shared" si="12"/>
        <v>0</v>
      </c>
      <c r="AC19" s="50">
        <f t="shared" si="13"/>
        <v>100</v>
      </c>
      <c r="AE19" s="48">
        <f t="shared" si="14"/>
        <v>-1.5</v>
      </c>
      <c r="AF19" s="67">
        <f t="shared" si="19"/>
        <v>2.8962188254223649</v>
      </c>
      <c r="AG19" s="66">
        <f t="shared" si="20"/>
        <v>0.40225261464199519</v>
      </c>
      <c r="AH19" s="65">
        <f t="shared" si="20"/>
        <v>0</v>
      </c>
      <c r="AI19" s="67">
        <f t="shared" si="20"/>
        <v>2.2526146419951729</v>
      </c>
      <c r="AJ19" s="66">
        <f t="shared" si="20"/>
        <v>11.343523732904263</v>
      </c>
      <c r="AK19" s="66">
        <v>0</v>
      </c>
      <c r="AL19" s="66">
        <f t="shared" si="21"/>
        <v>83.1053901850362</v>
      </c>
      <c r="AM19" s="65">
        <f t="shared" si="21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3">
        <v>17.564785651793528</v>
      </c>
      <c r="D20" s="55">
        <f t="shared" si="17"/>
        <v>3.8665960005709219</v>
      </c>
      <c r="E20" s="54">
        <f>SUM(D6:D20)</f>
        <v>11.300500946968439</v>
      </c>
      <c r="G20" s="48">
        <f t="shared" si="2"/>
        <v>-1</v>
      </c>
      <c r="H20" s="61">
        <v>0.54448818897637796</v>
      </c>
      <c r="I20" s="60">
        <v>0.12099737532808399</v>
      </c>
      <c r="J20" s="59">
        <v>0</v>
      </c>
      <c r="K20" s="60">
        <v>0.24199475065616799</v>
      </c>
      <c r="L20" s="60">
        <v>0.86714785651793524</v>
      </c>
      <c r="M20" s="60">
        <v>5.4852143482064744</v>
      </c>
      <c r="N20" s="60">
        <v>15.729658792650918</v>
      </c>
      <c r="O20" s="59">
        <v>4.0332458442694667E-2</v>
      </c>
      <c r="P20" s="50">
        <f t="shared" si="3"/>
        <v>23.029833770778652</v>
      </c>
      <c r="Q20" t="s">
        <v>95</v>
      </c>
      <c r="R20" s="132">
        <f t="shared" si="18"/>
        <v>1.2074788888120442</v>
      </c>
      <c r="T20" s="48">
        <f t="shared" si="4"/>
        <v>-1</v>
      </c>
      <c r="U20" s="67">
        <f t="shared" si="5"/>
        <v>2.3642732049036779</v>
      </c>
      <c r="V20" s="66">
        <f t="shared" si="6"/>
        <v>0.5253940455341507</v>
      </c>
      <c r="W20" s="65">
        <f t="shared" si="7"/>
        <v>0</v>
      </c>
      <c r="X20" s="66">
        <f t="shared" si="8"/>
        <v>1.0507880910683014</v>
      </c>
      <c r="Y20" s="66">
        <f t="shared" si="9"/>
        <v>3.765323992994746</v>
      </c>
      <c r="Z20" s="66">
        <f t="shared" si="10"/>
        <v>23.817863397548162</v>
      </c>
      <c r="AA20" s="66">
        <f t="shared" si="11"/>
        <v>68.301225919439588</v>
      </c>
      <c r="AB20" s="65">
        <f t="shared" si="12"/>
        <v>0.17513134851138357</v>
      </c>
      <c r="AC20" s="50">
        <f t="shared" si="13"/>
        <v>100.00000000000001</v>
      </c>
      <c r="AE20" s="48">
        <f t="shared" si="14"/>
        <v>-1</v>
      </c>
      <c r="AF20" s="67">
        <f t="shared" si="19"/>
        <v>3.1034482758620685</v>
      </c>
      <c r="AG20" s="66">
        <f t="shared" si="20"/>
        <v>0.68965517241379315</v>
      </c>
      <c r="AH20" s="65">
        <f t="shared" si="20"/>
        <v>0</v>
      </c>
      <c r="AI20" s="67">
        <f t="shared" si="20"/>
        <v>1.3793103448275863</v>
      </c>
      <c r="AJ20" s="66">
        <f t="shared" si="20"/>
        <v>4.942528735632183</v>
      </c>
      <c r="AK20" s="66">
        <v>0</v>
      </c>
      <c r="AL20" s="66">
        <f t="shared" si="21"/>
        <v>89.655172413793096</v>
      </c>
      <c r="AM20" s="65">
        <f t="shared" si="21"/>
        <v>0.22988505747126439</v>
      </c>
      <c r="AN20" s="64">
        <f t="shared" si="16"/>
        <v>99.999999999999986</v>
      </c>
    </row>
    <row r="21" spans="1:40" x14ac:dyDescent="0.35">
      <c r="A21" s="58" t="s">
        <v>56</v>
      </c>
      <c r="B21" s="57">
        <v>-0.5</v>
      </c>
      <c r="C21" s="63">
        <v>18.854849023090583</v>
      </c>
      <c r="D21" s="55">
        <f t="shared" si="17"/>
        <v>4.1505820377948321</v>
      </c>
      <c r="E21" s="54">
        <f>SUM(D6:D21)</f>
        <v>15.451082984763271</v>
      </c>
      <c r="G21" s="70">
        <f t="shared" si="2"/>
        <v>-0.5</v>
      </c>
      <c r="H21" s="53">
        <v>0.15978685612788632</v>
      </c>
      <c r="I21" s="52">
        <v>0</v>
      </c>
      <c r="J21" s="51">
        <v>0</v>
      </c>
      <c r="K21" s="52">
        <v>0.1997335701598579</v>
      </c>
      <c r="L21" s="52">
        <v>1.1984014209591474</v>
      </c>
      <c r="M21" s="52">
        <v>3.6351509769094137</v>
      </c>
      <c r="N21" s="52">
        <v>17.296927175843695</v>
      </c>
      <c r="O21" s="51">
        <v>0</v>
      </c>
      <c r="P21" s="69">
        <f t="shared" si="3"/>
        <v>22.490000000000002</v>
      </c>
      <c r="Q21" s="68" t="s">
        <v>96</v>
      </c>
      <c r="R21" s="132">
        <f t="shared" si="18"/>
        <v>0.80021814711722394</v>
      </c>
      <c r="S21" s="68"/>
      <c r="T21" s="48">
        <f t="shared" si="4"/>
        <v>-0.5</v>
      </c>
      <c r="U21" s="67">
        <f t="shared" si="5"/>
        <v>0.71047957371225567</v>
      </c>
      <c r="V21" s="66">
        <f t="shared" si="6"/>
        <v>0</v>
      </c>
      <c r="W21" s="65">
        <f t="shared" si="7"/>
        <v>0</v>
      </c>
      <c r="X21" s="66">
        <f t="shared" si="8"/>
        <v>0.88809946714031962</v>
      </c>
      <c r="Y21" s="66">
        <f t="shared" si="9"/>
        <v>5.3285968028419175</v>
      </c>
      <c r="Z21" s="66">
        <f t="shared" si="10"/>
        <v>16.163410301953817</v>
      </c>
      <c r="AA21" s="66">
        <f t="shared" si="11"/>
        <v>76.909413854351683</v>
      </c>
      <c r="AB21" s="65">
        <f t="shared" si="12"/>
        <v>0</v>
      </c>
      <c r="AC21" s="50">
        <f t="shared" si="13"/>
        <v>100</v>
      </c>
      <c r="AE21" s="48">
        <f t="shared" si="14"/>
        <v>-0.5</v>
      </c>
      <c r="AF21" s="67">
        <f t="shared" si="19"/>
        <v>0.84745762711864392</v>
      </c>
      <c r="AG21" s="66">
        <f t="shared" si="20"/>
        <v>0</v>
      </c>
      <c r="AH21" s="65">
        <f t="shared" si="20"/>
        <v>0</v>
      </c>
      <c r="AI21" s="67">
        <f t="shared" si="20"/>
        <v>1.0593220338983049</v>
      </c>
      <c r="AJ21" s="66">
        <f t="shared" si="20"/>
        <v>6.3559322033898296</v>
      </c>
      <c r="AK21" s="66">
        <v>0</v>
      </c>
      <c r="AL21" s="66">
        <f t="shared" si="21"/>
        <v>91.737288135593218</v>
      </c>
      <c r="AM21" s="65">
        <f t="shared" si="21"/>
        <v>0</v>
      </c>
      <c r="AN21" s="64">
        <f t="shared" si="16"/>
        <v>100</v>
      </c>
    </row>
    <row r="22" spans="1:40" x14ac:dyDescent="0.35">
      <c r="A22" s="58" t="s">
        <v>55</v>
      </c>
      <c r="B22" s="57">
        <v>0</v>
      </c>
      <c r="C22" s="63">
        <v>23.71</v>
      </c>
      <c r="D22" s="55">
        <f t="shared" si="17"/>
        <v>5.2193629339379664</v>
      </c>
      <c r="E22" s="54">
        <f>SUM(D6:D22)</f>
        <v>20.670445918701237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0"/>
        <v>#DIV/0!</v>
      </c>
      <c r="AI22" s="47" t="e">
        <f t="shared" si="20"/>
        <v>#DIV/0!</v>
      </c>
      <c r="AJ22" s="46" t="e">
        <f t="shared" si="20"/>
        <v>#DIV/0!</v>
      </c>
      <c r="AK22" s="46" t="e">
        <f t="shared" si="20"/>
        <v>#DIV/0!</v>
      </c>
      <c r="AL22" s="46" t="e">
        <f t="shared" si="21"/>
        <v>#DIV/0!</v>
      </c>
      <c r="AM22" s="45" t="e">
        <f t="shared" si="21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3">
        <v>14.81</v>
      </c>
      <c r="D23" s="55">
        <f t="shared" si="17"/>
        <v>3.260175666453871</v>
      </c>
      <c r="E23" s="54">
        <f>SUM(D6:D23)</f>
        <v>23.930621585155109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0"/>
        <v>#DIV/0!</v>
      </c>
      <c r="AI23" s="47" t="e">
        <f t="shared" si="20"/>
        <v>#DIV/0!</v>
      </c>
      <c r="AJ23" s="46" t="e">
        <f t="shared" si="20"/>
        <v>#DIV/0!</v>
      </c>
      <c r="AK23" s="46" t="e">
        <f t="shared" si="20"/>
        <v>#DIV/0!</v>
      </c>
      <c r="AL23" s="46" t="e">
        <f t="shared" si="21"/>
        <v>#DIV/0!</v>
      </c>
      <c r="AM23" s="45" t="e">
        <f t="shared" si="21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25.38</v>
      </c>
      <c r="D24" s="55">
        <f t="shared" si="17"/>
        <v>5.5869857133422842</v>
      </c>
      <c r="E24" s="54">
        <f>SUM(D6:D24)</f>
        <v>29.517607298497392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0"/>
        <v>#DIV/0!</v>
      </c>
      <c r="AI24" s="47" t="e">
        <f t="shared" si="20"/>
        <v>#DIV/0!</v>
      </c>
      <c r="AJ24" s="46" t="e">
        <f t="shared" si="20"/>
        <v>#DIV/0!</v>
      </c>
      <c r="AK24" s="46" t="e">
        <f t="shared" si="20"/>
        <v>#DIV/0!</v>
      </c>
      <c r="AL24" s="46" t="e">
        <f t="shared" si="21"/>
        <v>#DIV/0!</v>
      </c>
      <c r="AM24" s="45" t="e">
        <f t="shared" si="21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3">
        <v>25.98</v>
      </c>
      <c r="D25" s="55">
        <f t="shared" si="17"/>
        <v>5.7190657538468308</v>
      </c>
      <c r="E25" s="54">
        <f>SUM(D6:D25)</f>
        <v>35.236673052344223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0"/>
        <v>#DIV/0!</v>
      </c>
      <c r="AI25" s="47" t="e">
        <f t="shared" si="20"/>
        <v>#DIV/0!</v>
      </c>
      <c r="AJ25" s="46" t="e">
        <f t="shared" si="20"/>
        <v>#DIV/0!</v>
      </c>
      <c r="AK25" s="46" t="e">
        <f t="shared" si="20"/>
        <v>#DIV/0!</v>
      </c>
      <c r="AL25" s="46" t="e">
        <f t="shared" si="21"/>
        <v>#DIV/0!</v>
      </c>
      <c r="AM25" s="45" t="e">
        <f t="shared" si="21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3">
        <v>23.58</v>
      </c>
      <c r="D26" s="55">
        <f t="shared" si="17"/>
        <v>5.1907455918286471</v>
      </c>
      <c r="E26" s="54">
        <f>SUM(D6:D26)</f>
        <v>40.427418644172867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0"/>
        <v>#DIV/0!</v>
      </c>
      <c r="AI26" s="47" t="e">
        <f t="shared" si="20"/>
        <v>#DIV/0!</v>
      </c>
      <c r="AJ26" s="46" t="e">
        <f t="shared" si="20"/>
        <v>#DIV/0!</v>
      </c>
      <c r="AK26" s="46" t="e">
        <f t="shared" si="20"/>
        <v>#DIV/0!</v>
      </c>
      <c r="AL26" s="46" t="e">
        <f t="shared" si="21"/>
        <v>#DIV/0!</v>
      </c>
      <c r="AM26" s="45" t="e">
        <f t="shared" si="21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3">
        <v>18.71</v>
      </c>
      <c r="D27" s="55">
        <f t="shared" si="17"/>
        <v>4.118695929733418</v>
      </c>
      <c r="E27" s="54">
        <f>SUM(D7:D27)</f>
        <v>44.546114573906287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0"/>
        <v>#DIV/0!</v>
      </c>
      <c r="AI27" s="47" t="e">
        <f t="shared" si="20"/>
        <v>#DIV/0!</v>
      </c>
      <c r="AJ27" s="46" t="e">
        <f t="shared" si="20"/>
        <v>#DIV/0!</v>
      </c>
      <c r="AK27" s="46" t="e">
        <f t="shared" si="20"/>
        <v>#DIV/0!</v>
      </c>
      <c r="AL27" s="46" t="e">
        <f t="shared" si="21"/>
        <v>#DIV/0!</v>
      </c>
      <c r="AM27" s="45" t="e">
        <f t="shared" si="21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17.489999999999998</v>
      </c>
      <c r="D28" s="55">
        <f t="shared" si="17"/>
        <v>3.8501331807075081</v>
      </c>
      <c r="E28" s="54">
        <f>SUM(D7:D28)</f>
        <v>48.396247754613796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0"/>
        <v>#DIV/0!</v>
      </c>
      <c r="AI28" s="47" t="e">
        <f t="shared" si="20"/>
        <v>#DIV/0!</v>
      </c>
      <c r="AJ28" s="46" t="e">
        <f t="shared" si="20"/>
        <v>#DIV/0!</v>
      </c>
      <c r="AK28" s="46" t="e">
        <f t="shared" si="20"/>
        <v>#DIV/0!</v>
      </c>
      <c r="AL28" s="46" t="e">
        <f t="shared" si="21"/>
        <v>#DIV/0!</v>
      </c>
      <c r="AM28" s="45" t="e">
        <f t="shared" si="21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13.54</v>
      </c>
      <c r="D29" s="55">
        <f t="shared" si="17"/>
        <v>2.9806062473859156</v>
      </c>
      <c r="E29" s="54">
        <f>SUM(D7:D29)</f>
        <v>51.37685400199971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0"/>
        <v>#DIV/0!</v>
      </c>
      <c r="AI29" s="47" t="e">
        <f t="shared" si="20"/>
        <v>#DIV/0!</v>
      </c>
      <c r="AJ29" s="46" t="e">
        <f t="shared" si="20"/>
        <v>#DIV/0!</v>
      </c>
      <c r="AK29" s="46" t="e">
        <f t="shared" si="20"/>
        <v>#DIV/0!</v>
      </c>
      <c r="AL29" s="46" t="e">
        <f t="shared" si="21"/>
        <v>#DIV/0!</v>
      </c>
      <c r="AM29" s="45" t="e">
        <f t="shared" si="21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12.38</v>
      </c>
      <c r="D30" s="55">
        <f t="shared" si="17"/>
        <v>2.7252515024104604</v>
      </c>
      <c r="E30" s="54">
        <f>SUM(D7:D30)</f>
        <v>54.102105504410169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0"/>
        <v>#DIV/0!</v>
      </c>
      <c r="AI30" s="47" t="e">
        <f t="shared" si="20"/>
        <v>#DIV/0!</v>
      </c>
      <c r="AJ30" s="46" t="e">
        <f t="shared" si="20"/>
        <v>#DIV/0!</v>
      </c>
      <c r="AK30" s="46" t="e">
        <f t="shared" si="20"/>
        <v>#DIV/0!</v>
      </c>
      <c r="AL30" s="46" t="e">
        <f t="shared" si="21"/>
        <v>#DIV/0!</v>
      </c>
      <c r="AM30" s="45" t="e">
        <f t="shared" si="21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7.56</v>
      </c>
      <c r="D31" s="55">
        <f t="shared" si="17"/>
        <v>1.6642085103572763</v>
      </c>
      <c r="E31" s="54">
        <f>SUM(D7:D31)</f>
        <v>55.766314014767445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0"/>
        <v>#DIV/0!</v>
      </c>
      <c r="AI31" s="47" t="e">
        <f t="shared" si="20"/>
        <v>#DIV/0!</v>
      </c>
      <c r="AJ31" s="46" t="e">
        <f t="shared" si="20"/>
        <v>#DIV/0!</v>
      </c>
      <c r="AK31" s="46" t="e">
        <f t="shared" si="20"/>
        <v>#DIV/0!</v>
      </c>
      <c r="AL31" s="46" t="e">
        <f t="shared" si="21"/>
        <v>#DIV/0!</v>
      </c>
      <c r="AM31" s="45" t="e">
        <f t="shared" si="21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15.85</v>
      </c>
      <c r="D32" s="55">
        <f t="shared" si="17"/>
        <v>3.4891144033284167</v>
      </c>
      <c r="E32" s="54">
        <f>SUM(D7:D32)</f>
        <v>59.25542841809586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0"/>
        <v>#DIV/0!</v>
      </c>
      <c r="AI32" s="47" t="e">
        <f t="shared" si="20"/>
        <v>#DIV/0!</v>
      </c>
      <c r="AJ32" s="46" t="e">
        <f t="shared" si="20"/>
        <v>#DIV/0!</v>
      </c>
      <c r="AK32" s="46" t="e">
        <f t="shared" si="20"/>
        <v>#DIV/0!</v>
      </c>
      <c r="AL32" s="46" t="e">
        <f t="shared" si="21"/>
        <v>#DIV/0!</v>
      </c>
      <c r="AM32" s="45" t="e">
        <f t="shared" si="21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24.51</v>
      </c>
      <c r="D33" s="40">
        <f t="shared" si="17"/>
        <v>5.3954696546106939</v>
      </c>
      <c r="E33" s="39">
        <f>SUM(D7:D33)</f>
        <v>64.650898072706553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0"/>
        <v>#DIV/0!</v>
      </c>
      <c r="AI33" s="32" t="e">
        <f t="shared" si="20"/>
        <v>#DIV/0!</v>
      </c>
      <c r="AJ33" s="31" t="e">
        <f t="shared" si="20"/>
        <v>#DIV/0!</v>
      </c>
      <c r="AK33" s="31" t="e">
        <f t="shared" si="20"/>
        <v>#DIV/0!</v>
      </c>
      <c r="AL33" s="31" t="e">
        <f t="shared" si="21"/>
        <v>#DIV/0!</v>
      </c>
      <c r="AM33" s="30" t="e">
        <f t="shared" si="21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1.2242750451042643</v>
      </c>
      <c r="I34">
        <f t="shared" ref="I34:O34" si="22">SUM(I7:I33)</f>
        <v>0.17099737532808401</v>
      </c>
      <c r="J34">
        <f t="shared" si="22"/>
        <v>0</v>
      </c>
      <c r="K34">
        <f t="shared" si="22"/>
        <v>2.9217283208160261</v>
      </c>
      <c r="L34">
        <f t="shared" si="22"/>
        <v>8.2555492774770816</v>
      </c>
      <c r="M34">
        <f t="shared" si="22"/>
        <v>162.03036532511589</v>
      </c>
      <c r="N34">
        <f t="shared" si="22"/>
        <v>57.736585968494609</v>
      </c>
      <c r="O34">
        <f t="shared" si="22"/>
        <v>4.0332458442694667E-2</v>
      </c>
      <c r="T34" s="28"/>
    </row>
    <row r="40" spans="1:40" x14ac:dyDescent="0.35">
      <c r="H40" s="27"/>
      <c r="R40" s="132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-1.9483576642335767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-0.4474153242278387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0.59570262657832718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3.2690312158462302</v>
      </c>
      <c r="D72" s="2"/>
    </row>
    <row r="73" spans="1:5" x14ac:dyDescent="0.35">
      <c r="A73" s="24" t="s">
        <v>41</v>
      </c>
      <c r="B73" s="23">
        <v>75</v>
      </c>
      <c r="C73" s="18" t="str">
        <f t="shared" si="23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3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11.300500946968439</v>
      </c>
    </row>
    <row r="78" spans="1:5" x14ac:dyDescent="0.35">
      <c r="A78" s="20" t="s">
        <v>39</v>
      </c>
      <c r="B78">
        <f>SUM(C11:C20)/SUM(C7:C33)</f>
        <v>0.17479263682091262</v>
      </c>
      <c r="D78" s="19" t="s">
        <v>6</v>
      </c>
      <c r="E78" s="18">
        <f>SUM($D$21:$D$30)</f>
        <v>42.801604557441735</v>
      </c>
    </row>
    <row r="79" spans="1:5" x14ac:dyDescent="0.35">
      <c r="A79" s="20" t="s">
        <v>38</v>
      </c>
      <c r="B79">
        <f>SUM(C21:C33)/SUM(C7:C33)</f>
        <v>0.82520736317908727</v>
      </c>
      <c r="D79" s="19" t="s">
        <v>5</v>
      </c>
      <c r="E79" s="18">
        <f>SUM($D$31:$D$33)</f>
        <v>10.548792568296388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0.60042749742589807</v>
      </c>
      <c r="D81" s="16" t="s">
        <v>4</v>
      </c>
      <c r="E81">
        <f>100*SUM(H7:J33)/SUM(P7:P33)</f>
        <v>0.60042749742589807</v>
      </c>
      <c r="G81" s="17" t="s">
        <v>2</v>
      </c>
      <c r="H81">
        <f>100*SUM(H7:H33)/(SUM(P7:P33)-SUM(M7:N33))</f>
        <v>9.7065444581795752</v>
      </c>
    </row>
    <row r="82" spans="1:8" x14ac:dyDescent="0.35">
      <c r="A82" s="16" t="s">
        <v>0</v>
      </c>
      <c r="B82">
        <f>100*SUM(K7:L33)/SUM(P7:P33)</f>
        <v>4.8099172019024961</v>
      </c>
      <c r="D82" s="16" t="s">
        <v>0</v>
      </c>
      <c r="E82">
        <f>100*SUM(K7:L33)/SUM(P7:P33)</f>
        <v>4.8099172019024961</v>
      </c>
      <c r="G82" s="17" t="s">
        <v>1</v>
      </c>
      <c r="H82">
        <f>100*SUM(I7:J33)/(SUM(P7:P33)-SUM(M7:N33))</f>
        <v>1.3557358965139339</v>
      </c>
    </row>
    <row r="83" spans="1:8" x14ac:dyDescent="0.35">
      <c r="A83" s="16" t="s">
        <v>3</v>
      </c>
      <c r="B83">
        <f>100*SUM(O7:O33)/SUM(P7:P33)</f>
        <v>1.7356264434924648E-2</v>
      </c>
      <c r="D83" s="16" t="s">
        <v>37</v>
      </c>
      <c r="E83">
        <f>100*SUM(M7:N33)/SUM(P7:P33)</f>
        <v>94.5722990362367</v>
      </c>
      <c r="G83" s="17" t="s">
        <v>0</v>
      </c>
      <c r="H83">
        <f>100*SUM(K7:L33)/(SUM(P7:P33)-SUM(M7:N33))</f>
        <v>88.617947709623536</v>
      </c>
    </row>
    <row r="85" spans="1:8" x14ac:dyDescent="0.35">
      <c r="A85" s="16" t="s">
        <v>36</v>
      </c>
      <c r="B85" s="2"/>
      <c r="C85" s="2"/>
      <c r="D85" s="13">
        <f>(C70+C74+C72)/3</f>
        <v>2.9405386305394638</v>
      </c>
    </row>
    <row r="86" spans="1:8" x14ac:dyDescent="0.35">
      <c r="A86" s="14" t="s">
        <v>35</v>
      </c>
      <c r="B86" s="14"/>
      <c r="C86" s="14"/>
      <c r="D86" s="7">
        <f>C72</f>
        <v>3.2690312158462302</v>
      </c>
    </row>
    <row r="87" spans="1:8" x14ac:dyDescent="0.35">
      <c r="A87" s="14" t="s">
        <v>34</v>
      </c>
      <c r="B87" s="14"/>
      <c r="C87" s="14"/>
      <c r="D87" s="7">
        <f>(C74-C70)/2</f>
        <v>3.2237076621139193</v>
      </c>
    </row>
    <row r="88" spans="1:8" x14ac:dyDescent="0.35">
      <c r="A88" s="15" t="s">
        <v>33</v>
      </c>
      <c r="B88" s="14"/>
      <c r="C88" s="14"/>
      <c r="D88" s="13">
        <f>(C74+C70-D86)/D87</f>
        <v>0.70836245071567994</v>
      </c>
    </row>
    <row r="89" spans="1:8" x14ac:dyDescent="0.35">
      <c r="A89" s="3" t="s">
        <v>32</v>
      </c>
      <c r="B89" s="12"/>
      <c r="C89" s="11"/>
      <c r="D89" s="7">
        <f>((C74-C70)/4)+((C75-C69)/6.6)</f>
        <v>2.8161504468499259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-0.2328351838350457</v>
      </c>
    </row>
    <row r="91" spans="1:8" x14ac:dyDescent="0.35">
      <c r="A91" s="3" t="s">
        <v>30</v>
      </c>
      <c r="B91" s="9"/>
      <c r="C91" s="8"/>
      <c r="D91" s="7">
        <f>(C74-C69)/(2.44*(C73-C71))</f>
        <v>0.6027654305077863</v>
      </c>
    </row>
    <row r="92" spans="1:8" x14ac:dyDescent="0.35">
      <c r="A92" s="6" t="s">
        <v>29</v>
      </c>
      <c r="B92" s="6"/>
      <c r="C92" s="5"/>
      <c r="D92" s="7">
        <f>(C70+C72+C74)/3</f>
        <v>2.9405386305394638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2.7762923378860807</v>
      </c>
    </row>
    <row r="95" spans="1:8" x14ac:dyDescent="0.35">
      <c r="A95" s="2" t="s">
        <v>9</v>
      </c>
      <c r="B95" s="2"/>
      <c r="C95" s="2"/>
      <c r="D95" s="1">
        <f>100-E23</f>
        <v>76.069378414844891</v>
      </c>
    </row>
    <row r="96" spans="1:8" x14ac:dyDescent="0.35">
      <c r="A96" s="2" t="s">
        <v>8</v>
      </c>
      <c r="B96" s="2"/>
      <c r="C96" s="2"/>
      <c r="D96" s="1">
        <f>100-E30</f>
        <v>45.897894495589831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MAY181217_18_no_aggr</v>
      </c>
      <c r="E2" s="144"/>
      <c r="G2" s="109" t="s">
        <v>90</v>
      </c>
      <c r="H2" s="108" t="str">
        <f ca="1">D2</f>
        <v>MAY181217_18_no_aggr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293.68963467488413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I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2">
        <v>1.7600000000000007</v>
      </c>
      <c r="D16" s="55">
        <f t="shared" si="2"/>
        <v>0.59927208597209414</v>
      </c>
      <c r="E16" s="54">
        <f>SUM(D6:D16)</f>
        <v>0.59927208597209414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1.05</v>
      </c>
      <c r="M16" s="60">
        <v>0</v>
      </c>
      <c r="N16" s="60">
        <v>0.7</v>
      </c>
      <c r="O16" s="59">
        <v>0</v>
      </c>
      <c r="P16" s="50">
        <f t="shared" si="4"/>
        <v>1.75</v>
      </c>
      <c r="R16" s="48">
        <f t="shared" si="5"/>
        <v>-3</v>
      </c>
      <c r="S16" s="67">
        <f t="shared" si="6"/>
        <v>0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60</v>
      </c>
      <c r="X16" s="66">
        <f t="shared" si="6"/>
        <v>0</v>
      </c>
      <c r="Y16" s="66">
        <f t="shared" si="6"/>
        <v>40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0</v>
      </c>
      <c r="AE16" s="66">
        <f t="shared" si="12"/>
        <v>0</v>
      </c>
      <c r="AF16" s="65">
        <f t="shared" si="12"/>
        <v>0</v>
      </c>
      <c r="AG16" s="67">
        <f t="shared" si="12"/>
        <v>0</v>
      </c>
      <c r="AH16" s="66">
        <f t="shared" si="12"/>
        <v>60</v>
      </c>
      <c r="AI16" s="66">
        <v>0</v>
      </c>
      <c r="AJ16" s="66">
        <f t="shared" si="13"/>
        <v>40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10.680000000000001</v>
      </c>
      <c r="D17" s="55">
        <f t="shared" si="2"/>
        <v>3.6364919762397516</v>
      </c>
      <c r="E17" s="54">
        <f>SUM(D6:D17)</f>
        <v>4.235764062211846</v>
      </c>
      <c r="G17" s="48">
        <f t="shared" si="3"/>
        <v>-2.5</v>
      </c>
      <c r="H17" s="61">
        <v>0.05</v>
      </c>
      <c r="I17" s="60">
        <v>0</v>
      </c>
      <c r="J17" s="59">
        <v>0</v>
      </c>
      <c r="K17" s="60">
        <v>1.37</v>
      </c>
      <c r="L17" s="60">
        <v>1.5</v>
      </c>
      <c r="M17" s="60">
        <v>0</v>
      </c>
      <c r="N17" s="60">
        <v>7.87</v>
      </c>
      <c r="O17" s="59">
        <v>0</v>
      </c>
      <c r="P17" s="50">
        <f t="shared" si="4"/>
        <v>10.79</v>
      </c>
      <c r="R17" s="48">
        <f t="shared" si="5"/>
        <v>-2.5</v>
      </c>
      <c r="S17" s="67">
        <f t="shared" si="6"/>
        <v>0.46339202965708992</v>
      </c>
      <c r="T17" s="66">
        <f t="shared" si="6"/>
        <v>0</v>
      </c>
      <c r="U17" s="65">
        <f t="shared" si="6"/>
        <v>0</v>
      </c>
      <c r="V17" s="66">
        <f t="shared" si="6"/>
        <v>12.696941612604265</v>
      </c>
      <c r="W17" s="66">
        <f t="shared" si="6"/>
        <v>13.901760889712698</v>
      </c>
      <c r="X17" s="66">
        <f t="shared" si="6"/>
        <v>0</v>
      </c>
      <c r="Y17" s="66">
        <f t="shared" si="6"/>
        <v>72.93790546802596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1"/>
        <v>0.46339202965708987</v>
      </c>
      <c r="AE17" s="66">
        <f t="shared" si="12"/>
        <v>0</v>
      </c>
      <c r="AF17" s="65">
        <f t="shared" si="12"/>
        <v>0</v>
      </c>
      <c r="AG17" s="67">
        <f t="shared" si="12"/>
        <v>12.696941612604263</v>
      </c>
      <c r="AH17" s="66">
        <f t="shared" si="12"/>
        <v>13.901760889712696</v>
      </c>
      <c r="AI17" s="66">
        <v>0</v>
      </c>
      <c r="AJ17" s="66">
        <f t="shared" si="13"/>
        <v>72.937905468025946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9</v>
      </c>
      <c r="D18" s="55">
        <f t="shared" si="2"/>
        <v>3.0644595305391165</v>
      </c>
      <c r="E18" s="54">
        <f>SUM(D6:D18)</f>
        <v>7.300223592750962</v>
      </c>
      <c r="G18" s="48">
        <f t="shared" si="3"/>
        <v>-2</v>
      </c>
      <c r="H18" s="61">
        <v>0.11</v>
      </c>
      <c r="I18" s="60">
        <v>0</v>
      </c>
      <c r="J18" s="59">
        <v>0</v>
      </c>
      <c r="K18" s="60">
        <v>0.83</v>
      </c>
      <c r="L18" s="60">
        <v>2.23</v>
      </c>
      <c r="M18" s="60">
        <v>0</v>
      </c>
      <c r="N18" s="60">
        <v>5.81</v>
      </c>
      <c r="O18" s="59">
        <v>0</v>
      </c>
      <c r="P18" s="50">
        <f t="shared" si="4"/>
        <v>8.98</v>
      </c>
      <c r="R18" s="48">
        <f t="shared" si="5"/>
        <v>-2</v>
      </c>
      <c r="S18" s="67">
        <f t="shared" si="6"/>
        <v>1.2249443207126949</v>
      </c>
      <c r="T18" s="66">
        <f t="shared" si="6"/>
        <v>0</v>
      </c>
      <c r="U18" s="65">
        <f t="shared" si="6"/>
        <v>0</v>
      </c>
      <c r="V18" s="66">
        <f t="shared" si="6"/>
        <v>9.2427616926503333</v>
      </c>
      <c r="W18" s="66">
        <f t="shared" si="6"/>
        <v>24.832962138084632</v>
      </c>
      <c r="X18" s="66">
        <f t="shared" si="6"/>
        <v>0</v>
      </c>
      <c r="Y18" s="66">
        <f t="shared" si="6"/>
        <v>64.699331848552333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1.2249443207126949</v>
      </c>
      <c r="AE18" s="66">
        <f t="shared" si="12"/>
        <v>0</v>
      </c>
      <c r="AF18" s="65">
        <f t="shared" si="12"/>
        <v>0</v>
      </c>
      <c r="AG18" s="67">
        <f t="shared" si="12"/>
        <v>9.2427616926503333</v>
      </c>
      <c r="AH18" s="66">
        <f t="shared" si="12"/>
        <v>24.832962138084632</v>
      </c>
      <c r="AI18" s="66">
        <v>0</v>
      </c>
      <c r="AJ18" s="66">
        <f t="shared" si="13"/>
        <v>64.699331848552333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12.329999999999998</v>
      </c>
      <c r="D19" s="55">
        <f t="shared" si="2"/>
        <v>4.1983095568385886</v>
      </c>
      <c r="E19" s="54">
        <f>SUM(D6:D19)</f>
        <v>11.498533149589552</v>
      </c>
      <c r="G19" s="48">
        <f t="shared" si="3"/>
        <v>-1.5</v>
      </c>
      <c r="H19" s="61">
        <v>0.36</v>
      </c>
      <c r="I19" s="60">
        <v>0.05</v>
      </c>
      <c r="J19" s="59">
        <v>0</v>
      </c>
      <c r="K19" s="60">
        <v>0.28000000000000003</v>
      </c>
      <c r="L19" s="60">
        <v>1.41</v>
      </c>
      <c r="M19" s="60">
        <v>0</v>
      </c>
      <c r="N19" s="60">
        <v>10.33</v>
      </c>
      <c r="O19" s="59">
        <v>0</v>
      </c>
      <c r="P19" s="50">
        <f t="shared" si="4"/>
        <v>12.43</v>
      </c>
      <c r="R19" s="48">
        <f t="shared" si="5"/>
        <v>-1.5</v>
      </c>
      <c r="S19" s="67">
        <f t="shared" si="6"/>
        <v>2.8962188254223653</v>
      </c>
      <c r="T19" s="66">
        <f t="shared" si="6"/>
        <v>0.40225261464199519</v>
      </c>
      <c r="U19" s="65">
        <f t="shared" si="6"/>
        <v>0</v>
      </c>
      <c r="V19" s="66">
        <f t="shared" si="6"/>
        <v>2.2526146419951734</v>
      </c>
      <c r="W19" s="66">
        <f t="shared" si="6"/>
        <v>11.343523732904265</v>
      </c>
      <c r="X19" s="66">
        <f t="shared" si="6"/>
        <v>0</v>
      </c>
      <c r="Y19" s="66">
        <f t="shared" si="6"/>
        <v>83.1053901850362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2.8962188254223649</v>
      </c>
      <c r="AE19" s="66">
        <f t="shared" si="12"/>
        <v>0.40225261464199519</v>
      </c>
      <c r="AF19" s="65">
        <f t="shared" si="12"/>
        <v>0</v>
      </c>
      <c r="AG19" s="67">
        <f t="shared" si="12"/>
        <v>2.2526146419951734</v>
      </c>
      <c r="AH19" s="66">
        <f t="shared" si="12"/>
        <v>11.343523732904265</v>
      </c>
      <c r="AI19" s="66">
        <v>0</v>
      </c>
      <c r="AJ19" s="66">
        <f t="shared" si="13"/>
        <v>83.1053901850362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17.564785651793528</v>
      </c>
      <c r="D20" s="55">
        <f t="shared" si="2"/>
        <v>5.9807305325017115</v>
      </c>
      <c r="E20" s="54">
        <f>SUM(D6:D20)</f>
        <v>17.479263682091265</v>
      </c>
      <c r="G20" s="48">
        <f t="shared" si="3"/>
        <v>-1</v>
      </c>
      <c r="H20" s="61">
        <v>0.54448818897637796</v>
      </c>
      <c r="I20" s="60">
        <v>0.12099737532808399</v>
      </c>
      <c r="J20" s="59">
        <v>0</v>
      </c>
      <c r="K20" s="60">
        <v>0.24199475065616799</v>
      </c>
      <c r="L20" s="60">
        <v>0.86714785651793524</v>
      </c>
      <c r="M20" s="60">
        <v>0</v>
      </c>
      <c r="N20" s="60">
        <v>15.729658792650918</v>
      </c>
      <c r="O20" s="59">
        <v>4.0332458442694667E-2</v>
      </c>
      <c r="P20" s="50">
        <f t="shared" si="4"/>
        <v>17.544619422572179</v>
      </c>
      <c r="Q20" t="s">
        <v>95</v>
      </c>
      <c r="R20" s="48">
        <f t="shared" si="5"/>
        <v>-1</v>
      </c>
      <c r="S20" s="67">
        <f t="shared" si="6"/>
        <v>3.1034482758620685</v>
      </c>
      <c r="T20" s="66">
        <f t="shared" si="6"/>
        <v>0.68965517241379315</v>
      </c>
      <c r="U20" s="65">
        <f t="shared" si="6"/>
        <v>0</v>
      </c>
      <c r="V20" s="66">
        <f t="shared" si="6"/>
        <v>1.3793103448275863</v>
      </c>
      <c r="W20" s="66">
        <f t="shared" si="6"/>
        <v>4.942528735632183</v>
      </c>
      <c r="X20" s="66">
        <f t="shared" si="6"/>
        <v>0</v>
      </c>
      <c r="Y20" s="66">
        <f t="shared" si="6"/>
        <v>89.655172413793096</v>
      </c>
      <c r="Z20" s="65">
        <f t="shared" si="6"/>
        <v>0.22988505747126439</v>
      </c>
      <c r="AA20" s="50">
        <f t="shared" si="7"/>
        <v>99.999999999999986</v>
      </c>
      <c r="AC20" s="48">
        <f t="shared" si="8"/>
        <v>-1</v>
      </c>
      <c r="AD20" s="67">
        <f t="shared" si="11"/>
        <v>3.1034482758620685</v>
      </c>
      <c r="AE20" s="66">
        <f t="shared" si="12"/>
        <v>0.68965517241379315</v>
      </c>
      <c r="AF20" s="65">
        <f t="shared" si="12"/>
        <v>0</v>
      </c>
      <c r="AG20" s="67">
        <f t="shared" si="12"/>
        <v>1.3793103448275863</v>
      </c>
      <c r="AH20" s="66">
        <f t="shared" si="12"/>
        <v>4.942528735632183</v>
      </c>
      <c r="AI20" s="66">
        <v>0</v>
      </c>
      <c r="AJ20" s="66">
        <f t="shared" si="13"/>
        <v>89.655172413793096</v>
      </c>
      <c r="AK20" s="65">
        <f t="shared" si="13"/>
        <v>0.22988505747126439</v>
      </c>
      <c r="AL20" s="64">
        <f t="shared" si="10"/>
        <v>99.999999999999986</v>
      </c>
    </row>
    <row r="21" spans="1:38" x14ac:dyDescent="0.35">
      <c r="A21" s="58" t="s">
        <v>56</v>
      </c>
      <c r="B21" s="57">
        <v>-0.5</v>
      </c>
      <c r="C21" s="62">
        <v>18.854849023090583</v>
      </c>
      <c r="D21" s="55">
        <f t="shared" si="2"/>
        <v>6.4199913095206753</v>
      </c>
      <c r="E21" s="54">
        <f>SUM(D6:D21)</f>
        <v>23.89925499161194</v>
      </c>
      <c r="G21" s="70">
        <f t="shared" si="3"/>
        <v>-0.5</v>
      </c>
      <c r="H21" s="53">
        <v>0.15978685612788632</v>
      </c>
      <c r="I21" s="52">
        <v>0</v>
      </c>
      <c r="J21" s="51">
        <v>0</v>
      </c>
      <c r="K21" s="52">
        <v>0.1997335701598579</v>
      </c>
      <c r="L21" s="52">
        <v>1.1984014209591474</v>
      </c>
      <c r="M21" s="60">
        <v>0</v>
      </c>
      <c r="N21" s="52">
        <v>17.296927175843695</v>
      </c>
      <c r="O21" s="51">
        <v>0</v>
      </c>
      <c r="P21" s="69">
        <f t="shared" si="4"/>
        <v>18.854849023090587</v>
      </c>
      <c r="Q21" s="68" t="s">
        <v>96</v>
      </c>
      <c r="R21" s="48">
        <f t="shared" si="5"/>
        <v>-0.5</v>
      </c>
      <c r="S21" s="67">
        <f t="shared" si="6"/>
        <v>0.84745762711864392</v>
      </c>
      <c r="T21" s="66">
        <f t="shared" si="6"/>
        <v>0</v>
      </c>
      <c r="U21" s="65">
        <f t="shared" si="6"/>
        <v>0</v>
      </c>
      <c r="V21" s="66">
        <f t="shared" si="6"/>
        <v>1.0593220338983051</v>
      </c>
      <c r="W21" s="66">
        <f t="shared" si="6"/>
        <v>6.3559322033898304</v>
      </c>
      <c r="X21" s="66">
        <f t="shared" si="6"/>
        <v>0</v>
      </c>
      <c r="Y21" s="66">
        <f t="shared" si="6"/>
        <v>91.737288135593218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0.84745762711864392</v>
      </c>
      <c r="AE21" s="66">
        <f t="shared" si="12"/>
        <v>0</v>
      </c>
      <c r="AF21" s="65">
        <f t="shared" si="12"/>
        <v>0</v>
      </c>
      <c r="AG21" s="67">
        <f t="shared" si="12"/>
        <v>1.0593220338983051</v>
      </c>
      <c r="AH21" s="66">
        <f t="shared" si="12"/>
        <v>6.3559322033898304</v>
      </c>
      <c r="AI21" s="66">
        <v>0</v>
      </c>
      <c r="AJ21" s="66">
        <f t="shared" si="13"/>
        <v>91.737288135593232</v>
      </c>
      <c r="AK21" s="65">
        <f t="shared" si="13"/>
        <v>0</v>
      </c>
      <c r="AL21" s="64">
        <f t="shared" si="10"/>
        <v>100.00000000000001</v>
      </c>
    </row>
    <row r="22" spans="1:38" x14ac:dyDescent="0.35">
      <c r="A22" s="58" t="s">
        <v>55</v>
      </c>
      <c r="B22" s="57">
        <v>0</v>
      </c>
      <c r="C22" s="62">
        <v>23.71</v>
      </c>
      <c r="D22" s="55">
        <f t="shared" si="2"/>
        <v>8.0731483854536066</v>
      </c>
      <c r="E22" s="54">
        <f>SUM(D6:D22)</f>
        <v>31.972403377065547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14.81</v>
      </c>
      <c r="D23" s="55">
        <f t="shared" si="2"/>
        <v>5.0427384052538127</v>
      </c>
      <c r="E23" s="54">
        <f>SUM(D6:D23)</f>
        <v>37.015141782319361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25.38</v>
      </c>
      <c r="D24" s="55">
        <f t="shared" si="2"/>
        <v>8.6417758761203078</v>
      </c>
      <c r="E24" s="54">
        <f>SUM(D6:D24)</f>
        <v>45.656917658439667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25.98</v>
      </c>
      <c r="D25" s="55">
        <f t="shared" si="2"/>
        <v>8.8460731781562494</v>
      </c>
      <c r="E25" s="54">
        <f>SUM(D6:D25)</f>
        <v>54.502990836595913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23.58</v>
      </c>
      <c r="D26" s="55">
        <f t="shared" si="2"/>
        <v>8.028883970012485</v>
      </c>
      <c r="E26" s="54">
        <f>SUM(D6:D26)</f>
        <v>62.5318748066084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18.71</v>
      </c>
      <c r="D27" s="55">
        <f t="shared" si="2"/>
        <v>6.37067086848743</v>
      </c>
      <c r="E27" s="54">
        <f>SUM(D7:D27)</f>
        <v>68.902545675095837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17.489999999999998</v>
      </c>
      <c r="D28" s="55">
        <f t="shared" si="2"/>
        <v>5.9552663543476827</v>
      </c>
      <c r="E28" s="54">
        <f>SUM(D7:D28)</f>
        <v>74.857812029443522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13.54</v>
      </c>
      <c r="D29" s="55">
        <f t="shared" si="2"/>
        <v>4.6103091159444034</v>
      </c>
      <c r="E29" s="54">
        <f>SUM(D7:D29)</f>
        <v>79.468121145387926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12.38</v>
      </c>
      <c r="D30" s="55">
        <f t="shared" si="2"/>
        <v>4.2153343320082515</v>
      </c>
      <c r="E30" s="54">
        <f>SUM(D7:D30)</f>
        <v>83.68345547739618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7.56</v>
      </c>
      <c r="D31" s="55">
        <f t="shared" si="2"/>
        <v>2.5741460056528576</v>
      </c>
      <c r="E31" s="54">
        <f>SUM(D7:D31)</f>
        <v>86.257601483049044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15.85</v>
      </c>
      <c r="D32" s="55">
        <f t="shared" si="2"/>
        <v>5.3968537287827774</v>
      </c>
      <c r="E32" s="54">
        <f>SUM(D7:D32)</f>
        <v>91.654455211831817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24.51</v>
      </c>
      <c r="D33" s="40">
        <f t="shared" si="2"/>
        <v>8.3455447881681941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1.2242750451042643</v>
      </c>
      <c r="I34">
        <f t="shared" ref="I34:O34" si="14">SUM(I7:I33)</f>
        <v>0.17099737532808401</v>
      </c>
      <c r="J34">
        <f t="shared" si="14"/>
        <v>0</v>
      </c>
      <c r="K34">
        <f t="shared" si="14"/>
        <v>2.9217283208160261</v>
      </c>
      <c r="L34">
        <f t="shared" si="14"/>
        <v>8.2555492774770816</v>
      </c>
      <c r="M34">
        <f t="shared" si="14"/>
        <v>0</v>
      </c>
      <c r="N34">
        <f t="shared" si="14"/>
        <v>57.736585968494609</v>
      </c>
      <c r="O34">
        <f t="shared" si="14"/>
        <v>4.0332458442694667E-2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1:11" x14ac:dyDescent="0.35">
      <c r="K56" s="132"/>
    </row>
    <row r="57" spans="11:11" x14ac:dyDescent="0.35">
      <c r="K57" s="132"/>
    </row>
    <row r="58" spans="11:11" x14ac:dyDescent="0.35">
      <c r="K58" s="132"/>
    </row>
    <row r="59" spans="11:11" x14ac:dyDescent="0.35">
      <c r="K59" s="132"/>
    </row>
    <row r="60" spans="11:11" x14ac:dyDescent="0.35">
      <c r="K60" s="132"/>
    </row>
    <row r="61" spans="11:11" x14ac:dyDescent="0.35">
      <c r="K61" s="132"/>
    </row>
    <row r="62" spans="11:11" x14ac:dyDescent="0.35">
      <c r="K62" s="132"/>
    </row>
    <row r="63" spans="11:11" x14ac:dyDescent="0.35">
      <c r="K63" s="132"/>
    </row>
    <row r="64" spans="11:11" x14ac:dyDescent="0.35">
      <c r="K64" s="132"/>
    </row>
    <row r="65" spans="1:11" x14ac:dyDescent="0.35">
      <c r="K65" s="132"/>
    </row>
    <row r="66" spans="1:11" x14ac:dyDescent="0.35">
      <c r="K66" s="132"/>
    </row>
    <row r="67" spans="1:11" x14ac:dyDescent="0.35">
      <c r="A67" s="5" t="s">
        <v>27</v>
      </c>
      <c r="B67" s="26"/>
      <c r="C67" s="2"/>
      <c r="D67" s="2"/>
      <c r="K67" s="132"/>
    </row>
    <row r="68" spans="1:11" x14ac:dyDescent="0.35">
      <c r="A68" s="25" t="s">
        <v>42</v>
      </c>
      <c r="B68" s="25"/>
      <c r="C68" s="2"/>
      <c r="D68" s="2"/>
      <c r="K68" s="132"/>
    </row>
    <row r="69" spans="1:11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-2.375306570347544</v>
      </c>
      <c r="D69" s="2"/>
      <c r="K69" s="132"/>
    </row>
    <row r="70" spans="1:11" x14ac:dyDescent="0.35">
      <c r="A70" s="24" t="s">
        <v>41</v>
      </c>
      <c r="B70" s="23">
        <v>16</v>
      </c>
      <c r="C70" s="18">
        <f t="shared" si="15"/>
        <v>-1.1236691466077886</v>
      </c>
      <c r="D70" s="2"/>
      <c r="K70" s="132"/>
    </row>
    <row r="71" spans="1:11" x14ac:dyDescent="0.35">
      <c r="A71" s="24" t="s">
        <v>41</v>
      </c>
      <c r="B71" s="23">
        <v>25</v>
      </c>
      <c r="C71" s="18">
        <f t="shared" si="15"/>
        <v>-0.43182678207851299</v>
      </c>
      <c r="D71" s="2"/>
      <c r="K71" s="132"/>
    </row>
    <row r="72" spans="1:11" x14ac:dyDescent="0.35">
      <c r="A72" s="24" t="s">
        <v>41</v>
      </c>
      <c r="B72" s="23">
        <v>50</v>
      </c>
      <c r="C72" s="18">
        <f t="shared" si="15"/>
        <v>1.2454808056689366</v>
      </c>
      <c r="D72" s="2"/>
      <c r="K72" s="132"/>
    </row>
    <row r="73" spans="1:11" x14ac:dyDescent="0.35">
      <c r="A73" s="24" t="s">
        <v>41</v>
      </c>
      <c r="B73" s="23">
        <v>75</v>
      </c>
      <c r="C73" s="18">
        <f t="shared" si="15"/>
        <v>3.0154206547739641</v>
      </c>
      <c r="D73" s="2"/>
      <c r="K73" s="132"/>
    </row>
    <row r="74" spans="1:11" x14ac:dyDescent="0.35">
      <c r="A74" s="24" t="s">
        <v>41</v>
      </c>
      <c r="B74" s="23">
        <v>84</v>
      </c>
      <c r="C74" s="18">
        <f t="shared" si="15"/>
        <v>4.0614853473557222</v>
      </c>
      <c r="D74" s="2"/>
      <c r="K74" s="132"/>
    </row>
    <row r="75" spans="1:11" x14ac:dyDescent="0.35">
      <c r="A75" s="24" t="s">
        <v>41</v>
      </c>
      <c r="B75" s="23">
        <v>95</v>
      </c>
      <c r="C75" s="18" t="str">
        <f t="shared" si="15"/>
        <v>6</v>
      </c>
      <c r="D75" s="2"/>
      <c r="K75" s="132"/>
    </row>
    <row r="76" spans="1:11" x14ac:dyDescent="0.35">
      <c r="A76" s="18"/>
      <c r="B76" s="22"/>
      <c r="C76" s="2"/>
      <c r="D76" s="2"/>
      <c r="K76" s="132"/>
    </row>
    <row r="77" spans="1:11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17.479263682091265</v>
      </c>
      <c r="K77" s="132"/>
    </row>
    <row r="78" spans="1:11" x14ac:dyDescent="0.35">
      <c r="A78" s="20" t="s">
        <v>39</v>
      </c>
      <c r="B78">
        <f>SUM(C11:C20)/SUM(C7:C33)</f>
        <v>0.17479263682091262</v>
      </c>
      <c r="D78" s="19" t="s">
        <v>6</v>
      </c>
      <c r="E78" s="18">
        <f>SUM($D$21:$D$30)</f>
        <v>66.204191795304908</v>
      </c>
      <c r="K78" s="132"/>
    </row>
    <row r="79" spans="1:11" x14ac:dyDescent="0.35">
      <c r="A79" s="20" t="s">
        <v>38</v>
      </c>
      <c r="B79">
        <f>SUM(C21:C33)/SUM(C7:C33)</f>
        <v>0.82520736317908727</v>
      </c>
      <c r="D79" s="19" t="s">
        <v>5</v>
      </c>
      <c r="E79" s="18">
        <f>SUM($D$31:$D$33)</f>
        <v>16.316544522603827</v>
      </c>
      <c r="K79" s="132"/>
    </row>
    <row r="80" spans="1:11" x14ac:dyDescent="0.35">
      <c r="A80" s="11"/>
      <c r="B80" s="8"/>
      <c r="D80" s="2"/>
      <c r="E80" s="2"/>
      <c r="K80" s="132"/>
    </row>
    <row r="81" spans="1:11" x14ac:dyDescent="0.35">
      <c r="A81" s="16" t="s">
        <v>4</v>
      </c>
      <c r="B81">
        <f>100*SUM(H7:J33)/SUM(P7:P33)</f>
        <v>1.9833446524333622</v>
      </c>
      <c r="D81" s="16" t="s">
        <v>4</v>
      </c>
      <c r="E81">
        <f>100*SUM(H7:J33)/SUM(P7:P33)</f>
        <v>1.9833446524333622</v>
      </c>
      <c r="G81" s="17" t="s">
        <v>2</v>
      </c>
      <c r="H81">
        <f>100*SUM(H7:H33)/(SUM(P7:P33)-SUM(M7:N33))</f>
        <v>9.7065444581795308</v>
      </c>
      <c r="K81" s="132"/>
    </row>
    <row r="82" spans="1:11" x14ac:dyDescent="0.35">
      <c r="A82" s="16" t="s">
        <v>0</v>
      </c>
      <c r="B82">
        <f>100*SUM(K7:L33)/SUM(P7:P33)</f>
        <v>15.888218980540449</v>
      </c>
      <c r="D82" s="16" t="s">
        <v>0</v>
      </c>
      <c r="E82">
        <f>100*SUM(K7:L33)/SUM(P7:P33)</f>
        <v>15.888218980540449</v>
      </c>
      <c r="G82" s="17" t="s">
        <v>1</v>
      </c>
      <c r="H82">
        <f>100*SUM(I7:J33)/(SUM(P7:P33)-SUM(M7:N33))</f>
        <v>1.3557358965139279</v>
      </c>
      <c r="K82" s="132"/>
    </row>
    <row r="83" spans="1:11" x14ac:dyDescent="0.35">
      <c r="A83" s="16" t="s">
        <v>3</v>
      </c>
      <c r="B83">
        <f>100*SUM(O7:O33)/SUM(P7:P33)</f>
        <v>5.7331575253972318E-2</v>
      </c>
      <c r="D83" s="16" t="s">
        <v>37</v>
      </c>
      <c r="E83">
        <f>100*SUM(M7:N33)/SUM(P7:P33)</f>
        <v>82.071104791772186</v>
      </c>
      <c r="G83" s="17" t="s">
        <v>0</v>
      </c>
      <c r="H83">
        <f>100*SUM(K7:L33)/(SUM(P7:P33)-SUM(M7:N33))</f>
        <v>88.617947709623124</v>
      </c>
      <c r="K83" s="132"/>
    </row>
    <row r="85" spans="1:11" x14ac:dyDescent="0.35">
      <c r="A85" s="16" t="s">
        <v>36</v>
      </c>
      <c r="B85" s="2"/>
      <c r="C85" s="2"/>
      <c r="D85" s="13">
        <f>(C70+C74+C72)/3</f>
        <v>1.3944323354722901</v>
      </c>
    </row>
    <row r="86" spans="1:11" x14ac:dyDescent="0.35">
      <c r="A86" s="14" t="s">
        <v>35</v>
      </c>
      <c r="B86" s="14"/>
      <c r="C86" s="14"/>
      <c r="D86" s="7">
        <f>C72</f>
        <v>1.2454808056689366</v>
      </c>
    </row>
    <row r="87" spans="1:11" x14ac:dyDescent="0.35">
      <c r="A87" s="14" t="s">
        <v>34</v>
      </c>
      <c r="B87" s="14"/>
      <c r="C87" s="14"/>
      <c r="D87" s="7">
        <f>(C74-C70)/2</f>
        <v>2.5925772469817554</v>
      </c>
    </row>
    <row r="88" spans="1:11" x14ac:dyDescent="0.35">
      <c r="A88" s="15" t="s">
        <v>33</v>
      </c>
      <c r="B88" s="14"/>
      <c r="C88" s="14"/>
      <c r="D88" s="13">
        <f>(C74+C70-D86)/D87</f>
        <v>0.65276180181292254</v>
      </c>
    </row>
    <row r="89" spans="1:11" x14ac:dyDescent="0.35">
      <c r="A89" s="3" t="s">
        <v>32</v>
      </c>
      <c r="B89" s="12"/>
      <c r="C89" s="11"/>
      <c r="D89" s="7">
        <f>((C74-C70)/4)+((C75-C69)/6.6)</f>
        <v>2.5652744674829298</v>
      </c>
    </row>
    <row r="90" spans="1:11" x14ac:dyDescent="0.35">
      <c r="A90" s="3" t="s">
        <v>31</v>
      </c>
      <c r="B90" s="10"/>
      <c r="C90" s="10"/>
      <c r="D90" s="7">
        <f>((C70+C74-(2*C72))/(2*(C74-C70)))+((C69+C75-(2*C72))/(2*(C75-C69)))</f>
        <v>0.11077280886857932</v>
      </c>
    </row>
    <row r="91" spans="1:11" x14ac:dyDescent="0.35">
      <c r="A91" s="3" t="s">
        <v>30</v>
      </c>
      <c r="B91" s="9"/>
      <c r="C91" s="8"/>
      <c r="D91" s="7">
        <f>(C74-C69)/(2.44*(C73-C71))</f>
        <v>0.76525678031316913</v>
      </c>
    </row>
    <row r="92" spans="1:11" x14ac:dyDescent="0.35">
      <c r="A92" s="6" t="s">
        <v>29</v>
      </c>
      <c r="B92" s="6"/>
      <c r="C92" s="5"/>
      <c r="D92" s="7">
        <f>(C70+C72+C74)/3</f>
        <v>1.3944323354722901</v>
      </c>
    </row>
    <row r="93" spans="1:11" x14ac:dyDescent="0.35">
      <c r="A93" s="6"/>
      <c r="B93" s="6"/>
      <c r="C93" s="5"/>
      <c r="D93" s="4"/>
    </row>
    <row r="94" spans="1:11" x14ac:dyDescent="0.35">
      <c r="A94" s="3" t="s">
        <v>28</v>
      </c>
      <c r="B94" s="2"/>
      <c r="C94" s="2"/>
      <c r="D94" s="2">
        <f>(C70+C74)/2</f>
        <v>1.4689081003739668</v>
      </c>
    </row>
    <row r="95" spans="1:11" x14ac:dyDescent="0.35">
      <c r="A95" s="2" t="s">
        <v>9</v>
      </c>
      <c r="B95" s="2"/>
      <c r="C95" s="2"/>
      <c r="D95" s="1">
        <f>100-E23</f>
        <v>62.984858217680639</v>
      </c>
    </row>
    <row r="96" spans="1:11" x14ac:dyDescent="0.35">
      <c r="A96" s="2" t="s">
        <v>8</v>
      </c>
      <c r="B96" s="2"/>
      <c r="C96" s="2"/>
      <c r="D96" s="1">
        <f>100-E30</f>
        <v>16.31654452260382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MAY181217_19</v>
      </c>
      <c r="E2" s="144"/>
      <c r="G2" s="109" t="s">
        <v>90</v>
      </c>
      <c r="H2" s="108" t="str">
        <f ca="1">D2</f>
        <v>MAY181217_19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401.81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6.14</v>
      </c>
      <c r="D15" s="55">
        <f t="shared" si="2"/>
        <v>1.5280854135038948</v>
      </c>
      <c r="E15" s="54">
        <f>SUM(D6:D15)</f>
        <v>1.5280854135038948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6.12</v>
      </c>
      <c r="N15" s="60">
        <v>0</v>
      </c>
      <c r="O15" s="59">
        <v>0</v>
      </c>
      <c r="P15" s="50">
        <f t="shared" si="4"/>
        <v>6.12</v>
      </c>
      <c r="R15" s="48">
        <f t="shared" si="5"/>
        <v>-3.5</v>
      </c>
      <c r="S15" s="67">
        <f t="shared" si="6"/>
        <v>0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100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>
        <v>1.03</v>
      </c>
      <c r="D16" s="55">
        <f t="shared" si="2"/>
        <v>0.2563400612229661</v>
      </c>
      <c r="E16" s="54">
        <f>SUM(D6:D16)</f>
        <v>1.7844254747268609</v>
      </c>
      <c r="G16" s="48">
        <f t="shared" si="3"/>
        <v>-3</v>
      </c>
      <c r="H16" s="61">
        <v>0.59</v>
      </c>
      <c r="I16" s="60">
        <v>0</v>
      </c>
      <c r="J16" s="59">
        <v>0</v>
      </c>
      <c r="K16" s="60">
        <v>0</v>
      </c>
      <c r="L16" s="60">
        <v>0</v>
      </c>
      <c r="M16" s="60">
        <v>0.42</v>
      </c>
      <c r="N16" s="60">
        <v>0</v>
      </c>
      <c r="O16" s="59">
        <v>0</v>
      </c>
      <c r="P16" s="50">
        <f t="shared" si="4"/>
        <v>1.01</v>
      </c>
      <c r="R16" s="48">
        <f t="shared" si="5"/>
        <v>-3</v>
      </c>
      <c r="S16" s="67">
        <f t="shared" si="6"/>
        <v>58.415841584158414</v>
      </c>
      <c r="T16" s="66">
        <f t="shared" si="7"/>
        <v>0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41.584158415841586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100</v>
      </c>
      <c r="AE16" s="66">
        <f t="shared" si="19"/>
        <v>0</v>
      </c>
      <c r="AF16" s="65">
        <f t="shared" si="20"/>
        <v>0</v>
      </c>
      <c r="AG16" s="67">
        <f t="shared" si="21"/>
        <v>0</v>
      </c>
      <c r="AH16" s="66">
        <f t="shared" si="22"/>
        <v>0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8.24</v>
      </c>
      <c r="D17" s="55">
        <f t="shared" si="2"/>
        <v>2.0507204897837288</v>
      </c>
      <c r="E17" s="54">
        <f>SUM(D6:D17)</f>
        <v>3.8351459645105894</v>
      </c>
      <c r="G17" s="48">
        <f t="shared" si="3"/>
        <v>-2.5</v>
      </c>
      <c r="H17" s="61">
        <v>1.24</v>
      </c>
      <c r="I17" s="60">
        <v>2.98</v>
      </c>
      <c r="J17" s="59">
        <v>0</v>
      </c>
      <c r="K17" s="60">
        <v>0</v>
      </c>
      <c r="L17" s="60">
        <v>1.46</v>
      </c>
      <c r="M17" s="60">
        <v>2.4700000000000002</v>
      </c>
      <c r="N17" s="60">
        <v>0</v>
      </c>
      <c r="O17" s="59">
        <v>0</v>
      </c>
      <c r="P17" s="50">
        <f t="shared" si="4"/>
        <v>8.15</v>
      </c>
      <c r="R17" s="48">
        <f t="shared" si="5"/>
        <v>-2.5</v>
      </c>
      <c r="S17" s="67">
        <f t="shared" si="6"/>
        <v>15.214723926380367</v>
      </c>
      <c r="T17" s="66">
        <f t="shared" si="7"/>
        <v>36.564417177914109</v>
      </c>
      <c r="U17" s="65">
        <f t="shared" si="8"/>
        <v>0</v>
      </c>
      <c r="V17" s="66">
        <f t="shared" si="9"/>
        <v>0</v>
      </c>
      <c r="W17" s="66">
        <f t="shared" si="10"/>
        <v>17.914110429447852</v>
      </c>
      <c r="X17" s="66">
        <f t="shared" si="11"/>
        <v>30.30674846625767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21.83098591549296</v>
      </c>
      <c r="AE17" s="66">
        <f t="shared" si="19"/>
        <v>52.464788732394368</v>
      </c>
      <c r="AF17" s="65">
        <f t="shared" si="20"/>
        <v>0</v>
      </c>
      <c r="AG17" s="67">
        <f t="shared" si="21"/>
        <v>0</v>
      </c>
      <c r="AH17" s="66">
        <f t="shared" si="22"/>
        <v>25.70422535211268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12.32</v>
      </c>
      <c r="D18" s="55">
        <f t="shared" si="2"/>
        <v>3.0661257808416913</v>
      </c>
      <c r="E18" s="54">
        <f>SUM(D6:D18)</f>
        <v>6.9012717453522807</v>
      </c>
      <c r="G18" s="48">
        <f t="shared" si="3"/>
        <v>-2</v>
      </c>
      <c r="H18" s="61">
        <v>1.59</v>
      </c>
      <c r="I18" s="60">
        <v>8.26</v>
      </c>
      <c r="J18" s="59">
        <v>0</v>
      </c>
      <c r="K18" s="60">
        <v>0</v>
      </c>
      <c r="L18" s="60">
        <v>1.02</v>
      </c>
      <c r="M18" s="60">
        <v>1.29</v>
      </c>
      <c r="N18" s="60">
        <v>0</v>
      </c>
      <c r="O18" s="59">
        <v>0</v>
      </c>
      <c r="P18" s="50">
        <f t="shared" si="4"/>
        <v>12.16</v>
      </c>
      <c r="R18" s="48">
        <f t="shared" si="5"/>
        <v>-2</v>
      </c>
      <c r="S18" s="67">
        <f t="shared" si="6"/>
        <v>13.075657894736842</v>
      </c>
      <c r="T18" s="66">
        <f t="shared" si="7"/>
        <v>67.92763157894737</v>
      </c>
      <c r="U18" s="65">
        <f t="shared" si="8"/>
        <v>0</v>
      </c>
      <c r="V18" s="66">
        <f t="shared" si="9"/>
        <v>0</v>
      </c>
      <c r="W18" s="66">
        <f t="shared" si="10"/>
        <v>8.3881578947368425</v>
      </c>
      <c r="X18" s="66">
        <f t="shared" si="11"/>
        <v>10.608552631578947</v>
      </c>
      <c r="Y18" s="66">
        <f t="shared" si="12"/>
        <v>0</v>
      </c>
      <c r="Z18" s="65">
        <f t="shared" si="13"/>
        <v>0</v>
      </c>
      <c r="AA18" s="50">
        <f t="shared" si="14"/>
        <v>100.00000000000001</v>
      </c>
      <c r="AC18" s="48">
        <f t="shared" si="15"/>
        <v>-2</v>
      </c>
      <c r="AD18" s="67">
        <f t="shared" si="18"/>
        <v>14.62741490340386</v>
      </c>
      <c r="AE18" s="66">
        <f t="shared" si="19"/>
        <v>75.988960441582321</v>
      </c>
      <c r="AF18" s="65">
        <f t="shared" si="20"/>
        <v>0</v>
      </c>
      <c r="AG18" s="67">
        <f t="shared" si="21"/>
        <v>0</v>
      </c>
      <c r="AH18" s="66">
        <f t="shared" si="22"/>
        <v>9.3836246550137989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99.999999999999986</v>
      </c>
    </row>
    <row r="19" spans="1:38" x14ac:dyDescent="0.35">
      <c r="A19" s="58" t="s">
        <v>58</v>
      </c>
      <c r="B19" s="57">
        <v>-1.5</v>
      </c>
      <c r="C19" s="62">
        <v>19.96</v>
      </c>
      <c r="D19" s="55">
        <f t="shared" si="2"/>
        <v>4.9675219631168961</v>
      </c>
      <c r="E19" s="54">
        <f>SUM(D6:D19)</f>
        <v>11.868793708469177</v>
      </c>
      <c r="G19" s="48">
        <f t="shared" si="3"/>
        <v>-1.5</v>
      </c>
      <c r="H19" s="61">
        <v>3.87</v>
      </c>
      <c r="I19" s="60">
        <v>13.19</v>
      </c>
      <c r="J19" s="59">
        <v>0</v>
      </c>
      <c r="K19" s="60">
        <v>0.71</v>
      </c>
      <c r="L19" s="60">
        <v>0.35</v>
      </c>
      <c r="M19" s="60">
        <v>1.67</v>
      </c>
      <c r="N19" s="60">
        <v>0</v>
      </c>
      <c r="O19" s="59">
        <v>0</v>
      </c>
      <c r="P19" s="50">
        <f t="shared" si="4"/>
        <v>19.79</v>
      </c>
      <c r="R19" s="48">
        <f t="shared" si="5"/>
        <v>-1.5</v>
      </c>
      <c r="S19" s="67">
        <f t="shared" si="6"/>
        <v>19.555330975240022</v>
      </c>
      <c r="T19" s="66">
        <f t="shared" si="7"/>
        <v>66.649823143001512</v>
      </c>
      <c r="U19" s="65">
        <f t="shared" si="8"/>
        <v>0</v>
      </c>
      <c r="V19" s="66">
        <f t="shared" si="9"/>
        <v>3.5876705406771099</v>
      </c>
      <c r="W19" s="66">
        <f t="shared" si="10"/>
        <v>1.7685699848408287</v>
      </c>
      <c r="X19" s="66">
        <f t="shared" si="11"/>
        <v>8.4386053562405259</v>
      </c>
      <c r="Y19" s="66">
        <f t="shared" si="12"/>
        <v>0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21.357615894039739</v>
      </c>
      <c r="AE19" s="66">
        <f t="shared" si="19"/>
        <v>72.792494481236204</v>
      </c>
      <c r="AF19" s="65">
        <f t="shared" si="20"/>
        <v>0</v>
      </c>
      <c r="AG19" s="67">
        <f t="shared" si="21"/>
        <v>3.9183222958057402</v>
      </c>
      <c r="AH19" s="66">
        <f t="shared" si="22"/>
        <v>1.9315673289183224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27.6</v>
      </c>
      <c r="D20" s="55">
        <f t="shared" si="2"/>
        <v>6.8689181453921018</v>
      </c>
      <c r="E20" s="54">
        <f>SUM(D6:D20)</f>
        <v>18.737711853861278</v>
      </c>
      <c r="G20" s="48">
        <f t="shared" si="3"/>
        <v>-1</v>
      </c>
      <c r="H20" s="61">
        <v>3.8333333333333339</v>
      </c>
      <c r="I20" s="60">
        <v>21.179166666666671</v>
      </c>
      <c r="J20" s="59">
        <v>0</v>
      </c>
      <c r="K20" s="60">
        <v>0.80500000000000016</v>
      </c>
      <c r="L20" s="60">
        <v>0.5558333333333334</v>
      </c>
      <c r="M20" s="60">
        <v>1.0158333333333336</v>
      </c>
      <c r="N20" s="60">
        <v>0.21083333333333334</v>
      </c>
      <c r="O20" s="59">
        <v>0</v>
      </c>
      <c r="P20" s="50">
        <f t="shared" si="4"/>
        <v>27.6</v>
      </c>
      <c r="Q20" t="s">
        <v>97</v>
      </c>
      <c r="R20" s="48">
        <f t="shared" si="5"/>
        <v>-1</v>
      </c>
      <c r="S20" s="67">
        <f t="shared" si="6"/>
        <v>13.888888888888889</v>
      </c>
      <c r="T20" s="66">
        <f t="shared" si="7"/>
        <v>76.736111111111114</v>
      </c>
      <c r="U20" s="65">
        <f t="shared" si="8"/>
        <v>0</v>
      </c>
      <c r="V20" s="66">
        <f t="shared" si="9"/>
        <v>2.916666666666667</v>
      </c>
      <c r="W20" s="66">
        <f t="shared" si="10"/>
        <v>2.0138888888888893</v>
      </c>
      <c r="X20" s="66">
        <f t="shared" si="11"/>
        <v>3.6805555555555562</v>
      </c>
      <c r="Y20" s="66">
        <f t="shared" si="12"/>
        <v>0.76388888888888895</v>
      </c>
      <c r="Z20" s="65">
        <f t="shared" si="13"/>
        <v>0</v>
      </c>
      <c r="AA20" s="50">
        <f t="shared" si="14"/>
        <v>100</v>
      </c>
      <c r="AC20" s="48">
        <f t="shared" si="15"/>
        <v>-1</v>
      </c>
      <c r="AD20" s="67">
        <f t="shared" si="18"/>
        <v>14.419610670511897</v>
      </c>
      <c r="AE20" s="66">
        <f t="shared" si="19"/>
        <v>79.668348954578235</v>
      </c>
      <c r="AF20" s="65">
        <f t="shared" si="20"/>
        <v>0</v>
      </c>
      <c r="AG20" s="67">
        <f t="shared" si="21"/>
        <v>3.0281182408074985</v>
      </c>
      <c r="AH20" s="66">
        <f t="shared" si="22"/>
        <v>2.0908435472242251</v>
      </c>
      <c r="AI20" s="66">
        <v>0</v>
      </c>
      <c r="AJ20" s="66">
        <f t="shared" si="23"/>
        <v>0.79307858687815447</v>
      </c>
      <c r="AK20" s="65">
        <f t="shared" si="24"/>
        <v>0</v>
      </c>
      <c r="AL20" s="64">
        <f t="shared" si="17"/>
        <v>100.00000000000001</v>
      </c>
    </row>
    <row r="21" spans="1:38" x14ac:dyDescent="0.35">
      <c r="A21" s="58" t="s">
        <v>56</v>
      </c>
      <c r="B21" s="57">
        <v>-0.5</v>
      </c>
      <c r="C21" s="62">
        <v>27.44</v>
      </c>
      <c r="D21" s="55">
        <f t="shared" si="2"/>
        <v>6.8290983300564951</v>
      </c>
      <c r="E21" s="54">
        <f>SUM(D6:D21)</f>
        <v>25.566810183917774</v>
      </c>
      <c r="G21" s="70">
        <f t="shared" si="3"/>
        <v>-0.5</v>
      </c>
      <c r="H21" s="53">
        <v>2.375402985074627</v>
      </c>
      <c r="I21" s="52">
        <v>23.958805970149257</v>
      </c>
      <c r="J21" s="51">
        <v>0</v>
      </c>
      <c r="K21" s="52">
        <v>0.69623880597014942</v>
      </c>
      <c r="L21" s="52">
        <v>0</v>
      </c>
      <c r="M21" s="52">
        <v>0.3276417910447762</v>
      </c>
      <c r="N21" s="52">
        <v>0</v>
      </c>
      <c r="O21" s="51">
        <v>8.191044776119405E-2</v>
      </c>
      <c r="P21" s="69">
        <f t="shared" si="4"/>
        <v>27.440000000000005</v>
      </c>
      <c r="Q21" s="68" t="s">
        <v>98</v>
      </c>
      <c r="R21" s="48">
        <f t="shared" si="5"/>
        <v>-0.5</v>
      </c>
      <c r="S21" s="67">
        <f t="shared" si="6"/>
        <v>8.656716417910447</v>
      </c>
      <c r="T21" s="66">
        <f t="shared" si="7"/>
        <v>87.31343283582089</v>
      </c>
      <c r="U21" s="65">
        <f t="shared" si="8"/>
        <v>0</v>
      </c>
      <c r="V21" s="66">
        <f t="shared" si="9"/>
        <v>2.5373134328358211</v>
      </c>
      <c r="W21" s="66">
        <f t="shared" si="10"/>
        <v>0</v>
      </c>
      <c r="X21" s="66">
        <f t="shared" si="11"/>
        <v>1.1940298507462688</v>
      </c>
      <c r="Y21" s="66">
        <f t="shared" si="12"/>
        <v>0</v>
      </c>
      <c r="Z21" s="65">
        <f t="shared" si="13"/>
        <v>0.29850746268656719</v>
      </c>
      <c r="AA21" s="50">
        <f t="shared" si="14"/>
        <v>100</v>
      </c>
      <c r="AC21" s="48">
        <f t="shared" si="15"/>
        <v>-0.5</v>
      </c>
      <c r="AD21" s="67">
        <f t="shared" si="18"/>
        <v>8.761329305135952</v>
      </c>
      <c r="AE21" s="66">
        <f t="shared" si="19"/>
        <v>88.368580060422971</v>
      </c>
      <c r="AF21" s="65">
        <f t="shared" si="20"/>
        <v>0</v>
      </c>
      <c r="AG21" s="67">
        <f t="shared" si="21"/>
        <v>2.5679758308157101</v>
      </c>
      <c r="AH21" s="66">
        <f t="shared" si="22"/>
        <v>0</v>
      </c>
      <c r="AI21" s="66">
        <v>0</v>
      </c>
      <c r="AJ21" s="66">
        <f t="shared" si="23"/>
        <v>0</v>
      </c>
      <c r="AK21" s="65">
        <f t="shared" si="24"/>
        <v>0.30211480362537774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30.13</v>
      </c>
      <c r="D22" s="55">
        <f t="shared" si="2"/>
        <v>7.4985689753863758</v>
      </c>
      <c r="E22" s="54">
        <f>SUM(D6:D22)</f>
        <v>33.06537915930415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29.96</v>
      </c>
      <c r="D23" s="55">
        <f t="shared" si="2"/>
        <v>7.4562604215922947</v>
      </c>
      <c r="E23" s="54">
        <f>SUM(D6:D23)</f>
        <v>40.521639580896448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27.05</v>
      </c>
      <c r="D24" s="55">
        <f t="shared" si="2"/>
        <v>6.7320375301759539</v>
      </c>
      <c r="E24" s="54">
        <f>SUM(D6:D24)</f>
        <v>47.253677111072399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24.95</v>
      </c>
      <c r="D25" s="55">
        <f t="shared" si="2"/>
        <v>6.2094024538961197</v>
      </c>
      <c r="E25" s="54">
        <f>SUM(D6:D25)</f>
        <v>53.463079564968517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23.44</v>
      </c>
      <c r="D26" s="55">
        <f t="shared" si="2"/>
        <v>5.8336029466663355</v>
      </c>
      <c r="E26" s="54">
        <f>SUM(D6:D26)</f>
        <v>59.296682511634856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20.47</v>
      </c>
      <c r="D27" s="55">
        <f t="shared" si="2"/>
        <v>5.094447624499141</v>
      </c>
      <c r="E27" s="54">
        <f>SUM(D7:D27)</f>
        <v>64.391130136133995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19.8</v>
      </c>
      <c r="D28" s="55">
        <f t="shared" si="2"/>
        <v>4.9277021477812895</v>
      </c>
      <c r="E28" s="54">
        <f>SUM(D7:D28)</f>
        <v>69.318832283915285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24.7</v>
      </c>
      <c r="D29" s="55">
        <f t="shared" si="2"/>
        <v>6.1471839924342344</v>
      </c>
      <c r="E29" s="54">
        <f>SUM(D7:D29)</f>
        <v>75.466016276349521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20.09</v>
      </c>
      <c r="D30" s="55">
        <f t="shared" si="2"/>
        <v>4.9998755630770759</v>
      </c>
      <c r="E30" s="54">
        <f>SUM(D7:D30)</f>
        <v>80.465891839426604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11.32</v>
      </c>
      <c r="D31" s="55">
        <f t="shared" si="2"/>
        <v>2.8172519349941516</v>
      </c>
      <c r="E31" s="54">
        <f>SUM(D7:D31)</f>
        <v>83.283143774420751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39.42</v>
      </c>
      <c r="D32" s="55">
        <f t="shared" si="2"/>
        <v>9.8106070033100217</v>
      </c>
      <c r="E32" s="54">
        <f>SUM(D7:D32)</f>
        <v>93.093750777730776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27.75</v>
      </c>
      <c r="D33" s="40">
        <f t="shared" si="2"/>
        <v>6.9062492222692313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13.498736318407962</v>
      </c>
      <c r="I34">
        <f t="shared" ref="I34:O34" si="26">SUM(I7:I33)</f>
        <v>69.567972636815924</v>
      </c>
      <c r="J34">
        <f t="shared" si="26"/>
        <v>0</v>
      </c>
      <c r="K34">
        <f t="shared" si="26"/>
        <v>2.2112388059701495</v>
      </c>
      <c r="L34">
        <f t="shared" si="26"/>
        <v>3.3858333333333333</v>
      </c>
      <c r="M34">
        <f t="shared" si="26"/>
        <v>13.31347512437811</v>
      </c>
      <c r="N34">
        <f t="shared" si="26"/>
        <v>0.21083333333333334</v>
      </c>
      <c r="O34">
        <f t="shared" si="26"/>
        <v>8.191044776119405E-2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-2.3100446428571431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-1.1992826086956521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-0.54149963556851322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1.2211422845691382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3.4620951417004049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4.5365347539320142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18.737711853861278</v>
      </c>
    </row>
    <row r="78" spans="1:5" x14ac:dyDescent="0.35">
      <c r="A78" s="20" t="s">
        <v>39</v>
      </c>
      <c r="B78">
        <f>SUM(C11:C20)/SUM(C7:C33)</f>
        <v>0.18737711853861275</v>
      </c>
      <c r="D78" s="19" t="s">
        <v>6</v>
      </c>
      <c r="E78" s="18">
        <f>SUM($D$21:$D$30)</f>
        <v>61.728179985565312</v>
      </c>
    </row>
    <row r="79" spans="1:5" x14ac:dyDescent="0.35">
      <c r="A79" s="20" t="s">
        <v>38</v>
      </c>
      <c r="B79">
        <f>SUM(C21:C33)/SUM(C7:C33)</f>
        <v>0.81262288146138728</v>
      </c>
      <c r="D79" s="19" t="s">
        <v>5</v>
      </c>
      <c r="E79" s="18">
        <f>SUM($D$31:$D$33)</f>
        <v>19.534108160573403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81.222948034833166</v>
      </c>
      <c r="D81" s="16" t="s">
        <v>4</v>
      </c>
      <c r="E81">
        <f>100*SUM(H7:J33)/SUM(P7:P33)</f>
        <v>81.222948034833166</v>
      </c>
      <c r="G81" s="17" t="s">
        <v>2</v>
      </c>
      <c r="H81">
        <f>100*SUM(H7:H33)/(SUM(P7:P33)-SUM(M7:N33))</f>
        <v>15.210582152008612</v>
      </c>
    </row>
    <row r="82" spans="1:8" x14ac:dyDescent="0.35">
      <c r="A82" s="16" t="s">
        <v>0</v>
      </c>
      <c r="B82">
        <f>100*SUM(K7:L33)/SUM(P7:P33)</f>
        <v>5.4728387007954264</v>
      </c>
      <c r="D82" s="16" t="s">
        <v>0</v>
      </c>
      <c r="E82">
        <f>100*SUM(K7:L33)/SUM(P7:P33)</f>
        <v>5.4728387007954264</v>
      </c>
      <c r="G82" s="17" t="s">
        <v>1</v>
      </c>
      <c r="H82">
        <f>100*SUM(I7:J33)/(SUM(P7:P33)-SUM(M7:N33))</f>
        <v>78.390253574919527</v>
      </c>
    </row>
    <row r="83" spans="1:8" x14ac:dyDescent="0.35">
      <c r="A83" s="16" t="s">
        <v>3</v>
      </c>
      <c r="B83">
        <f>100*SUM(O7:O33)/SUM(P7:P33)</f>
        <v>8.0092351384759994E-2</v>
      </c>
      <c r="D83" s="16" t="s">
        <v>37</v>
      </c>
      <c r="E83">
        <f>100*SUM(M7:N33)/SUM(P7:P33)</f>
        <v>13.224120912986644</v>
      </c>
      <c r="G83" s="17" t="s">
        <v>0</v>
      </c>
      <c r="H83">
        <f>100*SUM(K7:L33)/(SUM(P7:P33)-SUM(M7:N33))</f>
        <v>6.3068663301095578</v>
      </c>
    </row>
    <row r="85" spans="1:8" x14ac:dyDescent="0.35">
      <c r="A85" s="16" t="s">
        <v>36</v>
      </c>
      <c r="B85" s="2"/>
      <c r="C85" s="2"/>
      <c r="D85" s="13">
        <f>(C70+C74+C72)/3</f>
        <v>1.5194648099351669</v>
      </c>
    </row>
    <row r="86" spans="1:8" x14ac:dyDescent="0.35">
      <c r="A86" s="14" t="s">
        <v>35</v>
      </c>
      <c r="B86" s="14"/>
      <c r="C86" s="14"/>
      <c r="D86" s="7">
        <f>C72</f>
        <v>1.2211422845691382</v>
      </c>
    </row>
    <row r="87" spans="1:8" x14ac:dyDescent="0.35">
      <c r="A87" s="14" t="s">
        <v>34</v>
      </c>
      <c r="B87" s="14"/>
      <c r="C87" s="14"/>
      <c r="D87" s="7">
        <f>(C74-C70)/2</f>
        <v>2.8679086813138333</v>
      </c>
    </row>
    <row r="88" spans="1:8" x14ac:dyDescent="0.35">
      <c r="A88" s="15" t="s">
        <v>33</v>
      </c>
      <c r="B88" s="14"/>
      <c r="C88" s="14"/>
      <c r="D88" s="13">
        <f>(C74+C70-D86)/D87</f>
        <v>0.73785817325878067</v>
      </c>
    </row>
    <row r="89" spans="1:8" x14ac:dyDescent="0.35">
      <c r="A89" s="3" t="s">
        <v>32</v>
      </c>
      <c r="B89" s="12"/>
      <c r="C89" s="11"/>
      <c r="D89" s="7">
        <f>((C74-C70)/4)+((C75-C69)/6.6)</f>
        <v>2.6930520138170899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0.15308573799750633</v>
      </c>
    </row>
    <row r="91" spans="1:8" x14ac:dyDescent="0.35">
      <c r="A91" s="3" t="s">
        <v>30</v>
      </c>
      <c r="B91" s="9"/>
      <c r="C91" s="8"/>
      <c r="D91" s="7">
        <f>(C74-C69)/(2.44*(C73-C71))</f>
        <v>0.70086392822517962</v>
      </c>
    </row>
    <row r="92" spans="1:8" x14ac:dyDescent="0.35">
      <c r="A92" s="6" t="s">
        <v>29</v>
      </c>
      <c r="B92" s="6"/>
      <c r="C92" s="5"/>
      <c r="D92" s="7">
        <f>(C70+C72+C74)/3</f>
        <v>1.5194648099351669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1.668626072618181</v>
      </c>
    </row>
    <row r="95" spans="1:8" x14ac:dyDescent="0.35">
      <c r="A95" s="2" t="s">
        <v>9</v>
      </c>
      <c r="B95" s="2"/>
      <c r="C95" s="2"/>
      <c r="D95" s="1">
        <f>100-E23</f>
        <v>59.478360419103552</v>
      </c>
    </row>
    <row r="96" spans="1:8" x14ac:dyDescent="0.35">
      <c r="A96" s="2" t="s">
        <v>8</v>
      </c>
      <c r="B96" s="2"/>
      <c r="C96" s="2"/>
      <c r="D96" s="1">
        <f>100-E30</f>
        <v>19.534108160573396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N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MAY181217_19 aggr</v>
      </c>
      <c r="E2" s="144"/>
      <c r="G2" s="109" t="s">
        <v>90</v>
      </c>
      <c r="H2" s="108" t="str">
        <f ca="1">D2</f>
        <v>MAY181217_19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401.81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117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(M7/B$4)*100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(M8/B$4)*100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2">
        <f t="shared" si="18"/>
        <v>0</v>
      </c>
      <c r="T13" s="48">
        <f t="shared" si="4"/>
        <v>-4.5</v>
      </c>
      <c r="U13" s="47" t="e">
        <f t="shared" si="5"/>
        <v>#DIV/0!</v>
      </c>
      <c r="V13" s="46" t="e">
        <f t="shared" si="6"/>
        <v>#DIV/0!</v>
      </c>
      <c r="W13" s="45" t="e">
        <f t="shared" si="7"/>
        <v>#DIV/0!</v>
      </c>
      <c r="X13" s="46" t="e">
        <f t="shared" si="8"/>
        <v>#DIV/0!</v>
      </c>
      <c r="Y13" s="46" t="e">
        <f t="shared" si="9"/>
        <v>#DIV/0!</v>
      </c>
      <c r="Z13" s="46" t="e">
        <f t="shared" si="10"/>
        <v>#DIV/0!</v>
      </c>
      <c r="AA13" s="46" t="e">
        <f t="shared" si="11"/>
        <v>#DIV/0!</v>
      </c>
      <c r="AB13" s="45" t="e">
        <f t="shared" si="12"/>
        <v>#DIV/0!</v>
      </c>
      <c r="AC13" s="49" t="e">
        <f t="shared" si="13"/>
        <v>#DIV/0!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132">
        <f t="shared" si="18"/>
        <v>0</v>
      </c>
      <c r="T14" s="48">
        <f t="shared" si="4"/>
        <v>-4</v>
      </c>
      <c r="U14" s="47" t="e">
        <f t="shared" si="5"/>
        <v>#DIV/0!</v>
      </c>
      <c r="V14" s="46" t="e">
        <f t="shared" si="6"/>
        <v>#DIV/0!</v>
      </c>
      <c r="W14" s="45" t="e">
        <f t="shared" si="7"/>
        <v>#DIV/0!</v>
      </c>
      <c r="X14" s="46" t="e">
        <f t="shared" si="8"/>
        <v>#DIV/0!</v>
      </c>
      <c r="Y14" s="46" t="e">
        <f t="shared" si="9"/>
        <v>#DIV/0!</v>
      </c>
      <c r="Z14" s="46" t="e">
        <f t="shared" si="10"/>
        <v>#DIV/0!</v>
      </c>
      <c r="AA14" s="46" t="e">
        <f t="shared" si="11"/>
        <v>#DIV/0!</v>
      </c>
      <c r="AB14" s="45" t="e">
        <f t="shared" si="12"/>
        <v>#DIV/0!</v>
      </c>
      <c r="AC14" s="49" t="e">
        <f t="shared" si="13"/>
        <v>#DIV/0!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2">
        <v>1.9999999999999574E-2</v>
      </c>
      <c r="D15" s="55">
        <f t="shared" si="17"/>
        <v>4.9774769169506914E-3</v>
      </c>
      <c r="E15" s="54">
        <f>SUM(D6:D15)</f>
        <v>4.9774769169506914E-3</v>
      </c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6.12</v>
      </c>
      <c r="N15" s="60">
        <v>0</v>
      </c>
      <c r="O15" s="59">
        <v>0</v>
      </c>
      <c r="P15" s="50">
        <f t="shared" si="3"/>
        <v>6.12</v>
      </c>
      <c r="R15" s="132">
        <f t="shared" si="18"/>
        <v>1.523107936586944</v>
      </c>
      <c r="T15" s="48">
        <f t="shared" si="4"/>
        <v>-3.5</v>
      </c>
      <c r="U15" s="67">
        <f t="shared" si="5"/>
        <v>0</v>
      </c>
      <c r="V15" s="66">
        <f t="shared" si="6"/>
        <v>0</v>
      </c>
      <c r="W15" s="65">
        <f t="shared" si="7"/>
        <v>0</v>
      </c>
      <c r="X15" s="66">
        <f t="shared" si="8"/>
        <v>0</v>
      </c>
      <c r="Y15" s="66">
        <f t="shared" si="9"/>
        <v>0</v>
      </c>
      <c r="Z15" s="66">
        <f t="shared" si="10"/>
        <v>100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 t="e">
        <f t="shared" ref="AF15:AF33" si="19">U15*100/(SUM($U15:$Y15)+SUM($AA15:$AB15))</f>
        <v>#DIV/0!</v>
      </c>
      <c r="AG15" s="66" t="e">
        <f t="shared" ref="AG15:AK33" si="20">V15*100/(SUM($U15:$Y15)+SUM($AA15:$AB15))</f>
        <v>#DIV/0!</v>
      </c>
      <c r="AH15" s="65" t="e">
        <f t="shared" si="20"/>
        <v>#DIV/0!</v>
      </c>
      <c r="AI15" s="67" t="e">
        <f t="shared" si="20"/>
        <v>#DIV/0!</v>
      </c>
      <c r="AJ15" s="66" t="e">
        <f t="shared" si="20"/>
        <v>#DIV/0!</v>
      </c>
      <c r="AK15" s="66">
        <v>0</v>
      </c>
      <c r="AL15" s="66" t="e">
        <f t="shared" ref="AL15:AM33" si="21">AA15*100/(SUM($U15:$Y15)+SUM($AA15:$AB15))</f>
        <v>#DIV/0!</v>
      </c>
      <c r="AM15" s="65" t="e">
        <f t="shared" si="21"/>
        <v>#DIV/0!</v>
      </c>
      <c r="AN15" s="64" t="e">
        <f t="shared" si="16"/>
        <v>#DIV/0!</v>
      </c>
    </row>
    <row r="16" spans="1:40" x14ac:dyDescent="0.35">
      <c r="A16" s="71" t="s">
        <v>61</v>
      </c>
      <c r="B16" s="57">
        <v>-3</v>
      </c>
      <c r="C16" s="62">
        <v>0.6100000000000001</v>
      </c>
      <c r="D16" s="55">
        <f t="shared" si="17"/>
        <v>0.15181304596699935</v>
      </c>
      <c r="E16" s="54">
        <f>SUM(D6:D16)</f>
        <v>0.15679052288395004</v>
      </c>
      <c r="G16" s="48">
        <f t="shared" si="2"/>
        <v>-3</v>
      </c>
      <c r="H16" s="61">
        <v>0.59</v>
      </c>
      <c r="I16" s="60">
        <v>0</v>
      </c>
      <c r="J16" s="59">
        <v>0</v>
      </c>
      <c r="K16" s="60">
        <v>0</v>
      </c>
      <c r="L16" s="60">
        <v>0</v>
      </c>
      <c r="M16" s="60">
        <v>0.42</v>
      </c>
      <c r="N16" s="60">
        <v>0</v>
      </c>
      <c r="O16" s="59">
        <v>0</v>
      </c>
      <c r="P16" s="50">
        <f t="shared" si="3"/>
        <v>1.01</v>
      </c>
      <c r="R16" s="132">
        <f t="shared" si="18"/>
        <v>0.10452701525596675</v>
      </c>
      <c r="T16" s="48">
        <f t="shared" si="4"/>
        <v>-3</v>
      </c>
      <c r="U16" s="67">
        <f t="shared" si="5"/>
        <v>58.415841584158414</v>
      </c>
      <c r="V16" s="66">
        <f t="shared" si="6"/>
        <v>0</v>
      </c>
      <c r="W16" s="65">
        <f t="shared" si="7"/>
        <v>0</v>
      </c>
      <c r="X16" s="66">
        <f t="shared" si="8"/>
        <v>0</v>
      </c>
      <c r="Y16" s="66">
        <f t="shared" si="9"/>
        <v>0</v>
      </c>
      <c r="Z16" s="66">
        <f t="shared" si="10"/>
        <v>41.584158415841586</v>
      </c>
      <c r="AA16" s="66">
        <f t="shared" si="11"/>
        <v>0</v>
      </c>
      <c r="AB16" s="65">
        <f t="shared" si="12"/>
        <v>0</v>
      </c>
      <c r="AC16" s="50">
        <f t="shared" si="13"/>
        <v>100</v>
      </c>
      <c r="AE16" s="48">
        <f t="shared" si="14"/>
        <v>-3</v>
      </c>
      <c r="AF16" s="67">
        <f t="shared" si="19"/>
        <v>100</v>
      </c>
      <c r="AG16" s="66">
        <f t="shared" si="20"/>
        <v>0</v>
      </c>
      <c r="AH16" s="65">
        <f t="shared" si="20"/>
        <v>0</v>
      </c>
      <c r="AI16" s="67">
        <f t="shared" si="20"/>
        <v>0</v>
      </c>
      <c r="AJ16" s="66">
        <f t="shared" si="20"/>
        <v>0</v>
      </c>
      <c r="AK16" s="66">
        <v>0</v>
      </c>
      <c r="AL16" s="66">
        <f t="shared" si="21"/>
        <v>0</v>
      </c>
      <c r="AM16" s="65">
        <f t="shared" si="21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5.77</v>
      </c>
      <c r="D17" s="55">
        <f t="shared" si="17"/>
        <v>1.436002090540305</v>
      </c>
      <c r="E17" s="54">
        <f>SUM(D6:D17)</f>
        <v>1.5927926134242552</v>
      </c>
      <c r="G17" s="48">
        <f t="shared" si="2"/>
        <v>-2.5</v>
      </c>
      <c r="H17" s="61">
        <v>1.24</v>
      </c>
      <c r="I17" s="60">
        <v>2.98</v>
      </c>
      <c r="J17" s="59">
        <v>0</v>
      </c>
      <c r="K17" s="60">
        <v>0</v>
      </c>
      <c r="L17" s="60">
        <v>1.46</v>
      </c>
      <c r="M17" s="60">
        <v>2.4700000000000002</v>
      </c>
      <c r="N17" s="60">
        <v>0</v>
      </c>
      <c r="O17" s="59">
        <v>0</v>
      </c>
      <c r="P17" s="50">
        <f t="shared" si="3"/>
        <v>8.15</v>
      </c>
      <c r="R17" s="132">
        <f t="shared" si="18"/>
        <v>0.61471839924342353</v>
      </c>
      <c r="T17" s="48">
        <f t="shared" si="4"/>
        <v>-2.5</v>
      </c>
      <c r="U17" s="67">
        <f t="shared" si="5"/>
        <v>15.214723926380367</v>
      </c>
      <c r="V17" s="66">
        <f t="shared" si="6"/>
        <v>36.564417177914109</v>
      </c>
      <c r="W17" s="65">
        <f t="shared" si="7"/>
        <v>0</v>
      </c>
      <c r="X17" s="66">
        <f t="shared" si="8"/>
        <v>0</v>
      </c>
      <c r="Y17" s="66">
        <f t="shared" si="9"/>
        <v>17.914110429447852</v>
      </c>
      <c r="Z17" s="66">
        <f t="shared" si="10"/>
        <v>30.30674846625767</v>
      </c>
      <c r="AA17" s="66">
        <f t="shared" si="11"/>
        <v>0</v>
      </c>
      <c r="AB17" s="65">
        <f t="shared" si="12"/>
        <v>0</v>
      </c>
      <c r="AC17" s="50">
        <f t="shared" si="13"/>
        <v>100</v>
      </c>
      <c r="AE17" s="48">
        <f t="shared" si="14"/>
        <v>-2.5</v>
      </c>
      <c r="AF17" s="67">
        <f t="shared" si="19"/>
        <v>21.83098591549296</v>
      </c>
      <c r="AG17" s="66">
        <f t="shared" si="20"/>
        <v>52.464788732394368</v>
      </c>
      <c r="AH17" s="65">
        <f t="shared" si="20"/>
        <v>0</v>
      </c>
      <c r="AI17" s="67">
        <f t="shared" si="20"/>
        <v>0</v>
      </c>
      <c r="AJ17" s="66">
        <f t="shared" si="20"/>
        <v>25.70422535211268</v>
      </c>
      <c r="AK17" s="66">
        <v>0</v>
      </c>
      <c r="AL17" s="66">
        <f t="shared" si="21"/>
        <v>0</v>
      </c>
      <c r="AM17" s="65">
        <f t="shared" si="21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11.030000000000001</v>
      </c>
      <c r="D18" s="55">
        <f t="shared" si="17"/>
        <v>2.7450785196983651</v>
      </c>
      <c r="E18" s="54">
        <f>SUM(D6:D18)</f>
        <v>4.3378711331226203</v>
      </c>
      <c r="G18" s="48">
        <f t="shared" si="2"/>
        <v>-2</v>
      </c>
      <c r="H18" s="61">
        <v>1.59</v>
      </c>
      <c r="I18" s="60">
        <v>8.26</v>
      </c>
      <c r="J18" s="59">
        <v>0</v>
      </c>
      <c r="K18" s="60">
        <v>0</v>
      </c>
      <c r="L18" s="60">
        <v>1.02</v>
      </c>
      <c r="M18" s="60">
        <v>1.29</v>
      </c>
      <c r="N18" s="60">
        <v>0</v>
      </c>
      <c r="O18" s="59">
        <v>0</v>
      </c>
      <c r="P18" s="50">
        <f t="shared" si="3"/>
        <v>12.16</v>
      </c>
      <c r="R18" s="132">
        <f t="shared" si="18"/>
        <v>0.32104726114332643</v>
      </c>
      <c r="T18" s="48">
        <f t="shared" si="4"/>
        <v>-2</v>
      </c>
      <c r="U18" s="67">
        <f t="shared" si="5"/>
        <v>13.075657894736842</v>
      </c>
      <c r="V18" s="66">
        <f t="shared" si="6"/>
        <v>67.92763157894737</v>
      </c>
      <c r="W18" s="65">
        <f t="shared" si="7"/>
        <v>0</v>
      </c>
      <c r="X18" s="66">
        <f t="shared" si="8"/>
        <v>0</v>
      </c>
      <c r="Y18" s="66">
        <f t="shared" si="9"/>
        <v>8.3881578947368425</v>
      </c>
      <c r="Z18" s="66">
        <f t="shared" si="10"/>
        <v>10.608552631578947</v>
      </c>
      <c r="AA18" s="66">
        <f t="shared" si="11"/>
        <v>0</v>
      </c>
      <c r="AB18" s="65">
        <f t="shared" si="12"/>
        <v>0</v>
      </c>
      <c r="AC18" s="50">
        <f t="shared" si="13"/>
        <v>100.00000000000001</v>
      </c>
      <c r="AE18" s="48">
        <f t="shared" si="14"/>
        <v>-2</v>
      </c>
      <c r="AF18" s="67">
        <f t="shared" si="19"/>
        <v>14.62741490340386</v>
      </c>
      <c r="AG18" s="66">
        <f t="shared" si="20"/>
        <v>75.988960441582321</v>
      </c>
      <c r="AH18" s="65">
        <f t="shared" si="20"/>
        <v>0</v>
      </c>
      <c r="AI18" s="67">
        <f t="shared" si="20"/>
        <v>0</v>
      </c>
      <c r="AJ18" s="66">
        <f t="shared" si="20"/>
        <v>9.3836246550137989</v>
      </c>
      <c r="AK18" s="66">
        <v>0</v>
      </c>
      <c r="AL18" s="66">
        <f t="shared" si="21"/>
        <v>0</v>
      </c>
      <c r="AM18" s="65">
        <f t="shared" si="21"/>
        <v>0</v>
      </c>
      <c r="AN18" s="64">
        <f t="shared" si="16"/>
        <v>99.999999999999986</v>
      </c>
    </row>
    <row r="19" spans="1:40" x14ac:dyDescent="0.35">
      <c r="A19" s="58" t="s">
        <v>58</v>
      </c>
      <c r="B19" s="57">
        <v>-1.5</v>
      </c>
      <c r="C19" s="62">
        <v>18.29</v>
      </c>
      <c r="D19" s="55">
        <f t="shared" si="17"/>
        <v>4.5519026405515044</v>
      </c>
      <c r="E19" s="54">
        <f>SUM(D6:D19)</f>
        <v>8.8897737736741256</v>
      </c>
      <c r="G19" s="48">
        <f t="shared" si="2"/>
        <v>-1.5</v>
      </c>
      <c r="H19" s="61">
        <v>3.87</v>
      </c>
      <c r="I19" s="60">
        <v>13.19</v>
      </c>
      <c r="J19" s="59">
        <v>0</v>
      </c>
      <c r="K19" s="60">
        <v>0.71</v>
      </c>
      <c r="L19" s="60">
        <v>0.35</v>
      </c>
      <c r="M19" s="60">
        <v>1.67</v>
      </c>
      <c r="N19" s="60">
        <v>0</v>
      </c>
      <c r="O19" s="59">
        <v>0</v>
      </c>
      <c r="P19" s="50">
        <f t="shared" si="3"/>
        <v>19.79</v>
      </c>
      <c r="R19" s="132">
        <f t="shared" si="18"/>
        <v>0.41561932256539158</v>
      </c>
      <c r="T19" s="48">
        <f t="shared" si="4"/>
        <v>-1.5</v>
      </c>
      <c r="U19" s="67">
        <f t="shared" si="5"/>
        <v>19.555330975240022</v>
      </c>
      <c r="V19" s="66">
        <f t="shared" si="6"/>
        <v>66.649823143001512</v>
      </c>
      <c r="W19" s="65">
        <f t="shared" si="7"/>
        <v>0</v>
      </c>
      <c r="X19" s="66">
        <f t="shared" si="8"/>
        <v>3.5876705406771099</v>
      </c>
      <c r="Y19" s="66">
        <f t="shared" si="9"/>
        <v>1.7685699848408287</v>
      </c>
      <c r="Z19" s="66">
        <f t="shared" si="10"/>
        <v>8.4386053562405259</v>
      </c>
      <c r="AA19" s="66">
        <f t="shared" si="11"/>
        <v>0</v>
      </c>
      <c r="AB19" s="65">
        <f t="shared" si="12"/>
        <v>0</v>
      </c>
      <c r="AC19" s="50">
        <f t="shared" si="13"/>
        <v>100</v>
      </c>
      <c r="AE19" s="48">
        <f t="shared" si="14"/>
        <v>-1.5</v>
      </c>
      <c r="AF19" s="67">
        <f t="shared" si="19"/>
        <v>21.357615894039739</v>
      </c>
      <c r="AG19" s="66">
        <f t="shared" si="20"/>
        <v>72.792494481236204</v>
      </c>
      <c r="AH19" s="65">
        <f t="shared" si="20"/>
        <v>0</v>
      </c>
      <c r="AI19" s="67">
        <f t="shared" si="20"/>
        <v>3.9183222958057402</v>
      </c>
      <c r="AJ19" s="66">
        <f t="shared" si="20"/>
        <v>1.9315673289183224</v>
      </c>
      <c r="AK19" s="66">
        <v>0</v>
      </c>
      <c r="AL19" s="66">
        <f t="shared" si="21"/>
        <v>0</v>
      </c>
      <c r="AM19" s="65">
        <f t="shared" si="21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2">
        <v>26.584166666666668</v>
      </c>
      <c r="D20" s="55">
        <f t="shared" si="17"/>
        <v>6.6161037969853078</v>
      </c>
      <c r="E20" s="54">
        <f>SUM(D6:D20)</f>
        <v>15.505877570659433</v>
      </c>
      <c r="G20" s="48">
        <f t="shared" si="2"/>
        <v>-1</v>
      </c>
      <c r="H20" s="61">
        <v>3.8333333333333339</v>
      </c>
      <c r="I20" s="60">
        <v>21.179166666666671</v>
      </c>
      <c r="J20" s="59">
        <v>0</v>
      </c>
      <c r="K20" s="60">
        <v>0.80500000000000016</v>
      </c>
      <c r="L20" s="60">
        <v>0.5558333333333334</v>
      </c>
      <c r="M20" s="60">
        <v>1.0158333333333336</v>
      </c>
      <c r="N20" s="60">
        <v>0.21083333333333334</v>
      </c>
      <c r="O20" s="59">
        <v>0</v>
      </c>
      <c r="P20" s="50">
        <f t="shared" si="3"/>
        <v>27.6</v>
      </c>
      <c r="Q20" t="s">
        <v>97</v>
      </c>
      <c r="R20" s="132">
        <f t="shared" si="18"/>
        <v>0.25281434840679262</v>
      </c>
      <c r="T20" s="48">
        <f t="shared" si="4"/>
        <v>-1</v>
      </c>
      <c r="U20" s="67">
        <f t="shared" si="5"/>
        <v>13.888888888888889</v>
      </c>
      <c r="V20" s="66">
        <f t="shared" si="6"/>
        <v>76.736111111111114</v>
      </c>
      <c r="W20" s="65">
        <f t="shared" si="7"/>
        <v>0</v>
      </c>
      <c r="X20" s="66">
        <f t="shared" si="8"/>
        <v>2.916666666666667</v>
      </c>
      <c r="Y20" s="66">
        <f t="shared" si="9"/>
        <v>2.0138888888888893</v>
      </c>
      <c r="Z20" s="66">
        <f t="shared" si="10"/>
        <v>3.6805555555555562</v>
      </c>
      <c r="AA20" s="66">
        <f t="shared" si="11"/>
        <v>0.76388888888888895</v>
      </c>
      <c r="AB20" s="65">
        <f t="shared" si="12"/>
        <v>0</v>
      </c>
      <c r="AC20" s="50">
        <f t="shared" si="13"/>
        <v>100</v>
      </c>
      <c r="AE20" s="48">
        <f t="shared" si="14"/>
        <v>-1</v>
      </c>
      <c r="AF20" s="67">
        <f t="shared" si="19"/>
        <v>14.419610670511897</v>
      </c>
      <c r="AG20" s="66">
        <f t="shared" si="20"/>
        <v>79.668348954578235</v>
      </c>
      <c r="AH20" s="65">
        <f t="shared" si="20"/>
        <v>0</v>
      </c>
      <c r="AI20" s="67">
        <f t="shared" si="20"/>
        <v>3.0281182408074985</v>
      </c>
      <c r="AJ20" s="66">
        <f t="shared" si="20"/>
        <v>2.0908435472242251</v>
      </c>
      <c r="AK20" s="66">
        <v>0</v>
      </c>
      <c r="AL20" s="66">
        <f t="shared" si="21"/>
        <v>0.79307858687815447</v>
      </c>
      <c r="AM20" s="65">
        <f t="shared" si="21"/>
        <v>0</v>
      </c>
      <c r="AN20" s="64">
        <f t="shared" si="16"/>
        <v>100.00000000000001</v>
      </c>
    </row>
    <row r="21" spans="1:40" x14ac:dyDescent="0.35">
      <c r="A21" s="58" t="s">
        <v>56</v>
      </c>
      <c r="B21" s="57">
        <v>-0.5</v>
      </c>
      <c r="C21" s="62">
        <v>27.112358208955225</v>
      </c>
      <c r="D21" s="55">
        <f t="shared" si="17"/>
        <v>6.7475568574588056</v>
      </c>
      <c r="E21" s="54">
        <f>SUM(D6:D21)</f>
        <v>22.25343442811824</v>
      </c>
      <c r="G21" s="70">
        <f t="shared" si="2"/>
        <v>-0.5</v>
      </c>
      <c r="H21" s="53">
        <v>2.375402985074627</v>
      </c>
      <c r="I21" s="52">
        <v>23.958805970149257</v>
      </c>
      <c r="J21" s="51">
        <v>0</v>
      </c>
      <c r="K21" s="52">
        <v>0.69623880597014942</v>
      </c>
      <c r="L21" s="52">
        <v>0</v>
      </c>
      <c r="M21" s="52">
        <v>0.3276417910447762</v>
      </c>
      <c r="N21" s="52">
        <v>0</v>
      </c>
      <c r="O21" s="51">
        <v>8.191044776119405E-2</v>
      </c>
      <c r="P21" s="69">
        <f t="shared" si="3"/>
        <v>27.440000000000005</v>
      </c>
      <c r="Q21" s="68" t="s">
        <v>98</v>
      </c>
      <c r="R21" s="132">
        <f t="shared" si="18"/>
        <v>8.1541472597689499E-2</v>
      </c>
      <c r="S21" s="68"/>
      <c r="T21" s="48">
        <f t="shared" si="4"/>
        <v>-0.5</v>
      </c>
      <c r="U21" s="67">
        <f t="shared" si="5"/>
        <v>8.656716417910447</v>
      </c>
      <c r="V21" s="66">
        <f t="shared" si="6"/>
        <v>87.31343283582089</v>
      </c>
      <c r="W21" s="65">
        <f t="shared" si="7"/>
        <v>0</v>
      </c>
      <c r="X21" s="66">
        <f t="shared" si="8"/>
        <v>2.5373134328358211</v>
      </c>
      <c r="Y21" s="66">
        <f t="shared" si="9"/>
        <v>0</v>
      </c>
      <c r="Z21" s="66">
        <f t="shared" si="10"/>
        <v>1.1940298507462688</v>
      </c>
      <c r="AA21" s="66">
        <f t="shared" si="11"/>
        <v>0</v>
      </c>
      <c r="AB21" s="65">
        <f t="shared" si="12"/>
        <v>0.29850746268656719</v>
      </c>
      <c r="AC21" s="50">
        <f t="shared" si="13"/>
        <v>100</v>
      </c>
      <c r="AE21" s="48">
        <f t="shared" si="14"/>
        <v>-0.5</v>
      </c>
      <c r="AF21" s="67">
        <f t="shared" si="19"/>
        <v>8.761329305135952</v>
      </c>
      <c r="AG21" s="66">
        <f t="shared" si="20"/>
        <v>88.368580060422971</v>
      </c>
      <c r="AH21" s="65">
        <f t="shared" si="20"/>
        <v>0</v>
      </c>
      <c r="AI21" s="67">
        <f t="shared" si="20"/>
        <v>2.5679758308157101</v>
      </c>
      <c r="AJ21" s="66">
        <f t="shared" si="20"/>
        <v>0</v>
      </c>
      <c r="AK21" s="66">
        <v>0</v>
      </c>
      <c r="AL21" s="66">
        <f t="shared" si="21"/>
        <v>0</v>
      </c>
      <c r="AM21" s="65">
        <f t="shared" si="21"/>
        <v>0.30211480362537774</v>
      </c>
      <c r="AN21" s="64">
        <f t="shared" si="16"/>
        <v>100</v>
      </c>
    </row>
    <row r="22" spans="1:40" x14ac:dyDescent="0.35">
      <c r="A22" s="58" t="s">
        <v>55</v>
      </c>
      <c r="B22" s="57">
        <v>0</v>
      </c>
      <c r="C22" s="62">
        <v>30.13</v>
      </c>
      <c r="D22" s="55">
        <f t="shared" si="17"/>
        <v>7.4985689753863758</v>
      </c>
      <c r="E22" s="54">
        <f>SUM(D6:D22)</f>
        <v>29.752003403504617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0"/>
        <v>#DIV/0!</v>
      </c>
      <c r="AI22" s="47" t="e">
        <f t="shared" si="20"/>
        <v>#DIV/0!</v>
      </c>
      <c r="AJ22" s="46" t="e">
        <f t="shared" si="20"/>
        <v>#DIV/0!</v>
      </c>
      <c r="AK22" s="46" t="e">
        <f t="shared" si="20"/>
        <v>#DIV/0!</v>
      </c>
      <c r="AL22" s="46" t="e">
        <f t="shared" si="21"/>
        <v>#DIV/0!</v>
      </c>
      <c r="AM22" s="45" t="e">
        <f t="shared" si="21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29.96</v>
      </c>
      <c r="D23" s="55">
        <f t="shared" si="17"/>
        <v>7.4562604215922947</v>
      </c>
      <c r="E23" s="54">
        <f>SUM(D6:D23)</f>
        <v>37.208263825096914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0"/>
        <v>#DIV/0!</v>
      </c>
      <c r="AI23" s="47" t="e">
        <f t="shared" si="20"/>
        <v>#DIV/0!</v>
      </c>
      <c r="AJ23" s="46" t="e">
        <f t="shared" si="20"/>
        <v>#DIV/0!</v>
      </c>
      <c r="AK23" s="46" t="e">
        <f t="shared" si="20"/>
        <v>#DIV/0!</v>
      </c>
      <c r="AL23" s="46" t="e">
        <f t="shared" si="21"/>
        <v>#DIV/0!</v>
      </c>
      <c r="AM23" s="45" t="e">
        <f t="shared" si="21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27.05</v>
      </c>
      <c r="D24" s="55">
        <f t="shared" si="17"/>
        <v>6.7320375301759539</v>
      </c>
      <c r="E24" s="54">
        <f>SUM(D6:D24)</f>
        <v>43.940301355272865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0"/>
        <v>#DIV/0!</v>
      </c>
      <c r="AI24" s="47" t="e">
        <f t="shared" si="20"/>
        <v>#DIV/0!</v>
      </c>
      <c r="AJ24" s="46" t="e">
        <f t="shared" si="20"/>
        <v>#DIV/0!</v>
      </c>
      <c r="AK24" s="46" t="e">
        <f t="shared" si="20"/>
        <v>#DIV/0!</v>
      </c>
      <c r="AL24" s="46" t="e">
        <f t="shared" si="21"/>
        <v>#DIV/0!</v>
      </c>
      <c r="AM24" s="45" t="e">
        <f t="shared" si="21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24.95</v>
      </c>
      <c r="D25" s="55">
        <f t="shared" si="17"/>
        <v>6.2094024538961197</v>
      </c>
      <c r="E25" s="54">
        <f>SUM(D6:D25)</f>
        <v>50.149703809168983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0"/>
        <v>#DIV/0!</v>
      </c>
      <c r="AI25" s="47" t="e">
        <f t="shared" si="20"/>
        <v>#DIV/0!</v>
      </c>
      <c r="AJ25" s="46" t="e">
        <f t="shared" si="20"/>
        <v>#DIV/0!</v>
      </c>
      <c r="AK25" s="46" t="e">
        <f t="shared" si="20"/>
        <v>#DIV/0!</v>
      </c>
      <c r="AL25" s="46" t="e">
        <f t="shared" si="21"/>
        <v>#DIV/0!</v>
      </c>
      <c r="AM25" s="45" t="e">
        <f t="shared" si="21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23.44</v>
      </c>
      <c r="D26" s="55">
        <f t="shared" si="17"/>
        <v>5.8336029466663355</v>
      </c>
      <c r="E26" s="54">
        <f>SUM(D6:D26)</f>
        <v>55.983306755835315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0"/>
        <v>#DIV/0!</v>
      </c>
      <c r="AI26" s="47" t="e">
        <f t="shared" si="20"/>
        <v>#DIV/0!</v>
      </c>
      <c r="AJ26" s="46" t="e">
        <f t="shared" si="20"/>
        <v>#DIV/0!</v>
      </c>
      <c r="AK26" s="46" t="e">
        <f t="shared" si="20"/>
        <v>#DIV/0!</v>
      </c>
      <c r="AL26" s="46" t="e">
        <f t="shared" si="21"/>
        <v>#DIV/0!</v>
      </c>
      <c r="AM26" s="45" t="e">
        <f t="shared" si="21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2">
        <v>20.47</v>
      </c>
      <c r="D27" s="55">
        <f t="shared" si="17"/>
        <v>5.094447624499141</v>
      </c>
      <c r="E27" s="54">
        <f>SUM(D7:D27)</f>
        <v>61.077754380334454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0"/>
        <v>#DIV/0!</v>
      </c>
      <c r="AI27" s="47" t="e">
        <f t="shared" si="20"/>
        <v>#DIV/0!</v>
      </c>
      <c r="AJ27" s="46" t="e">
        <f t="shared" si="20"/>
        <v>#DIV/0!</v>
      </c>
      <c r="AK27" s="46" t="e">
        <f t="shared" si="20"/>
        <v>#DIV/0!</v>
      </c>
      <c r="AL27" s="46" t="e">
        <f t="shared" si="21"/>
        <v>#DIV/0!</v>
      </c>
      <c r="AM27" s="45" t="e">
        <f t="shared" si="21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19.8</v>
      </c>
      <c r="D28" s="55">
        <f t="shared" si="17"/>
        <v>4.9277021477812895</v>
      </c>
      <c r="E28" s="54">
        <f>SUM(D7:D28)</f>
        <v>66.005456528115744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0"/>
        <v>#DIV/0!</v>
      </c>
      <c r="AI28" s="47" t="e">
        <f t="shared" si="20"/>
        <v>#DIV/0!</v>
      </c>
      <c r="AJ28" s="46" t="e">
        <f t="shared" si="20"/>
        <v>#DIV/0!</v>
      </c>
      <c r="AK28" s="46" t="e">
        <f t="shared" si="20"/>
        <v>#DIV/0!</v>
      </c>
      <c r="AL28" s="46" t="e">
        <f t="shared" si="21"/>
        <v>#DIV/0!</v>
      </c>
      <c r="AM28" s="45" t="e">
        <f t="shared" si="21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24.7</v>
      </c>
      <c r="D29" s="55">
        <f t="shared" si="17"/>
        <v>6.1471839924342344</v>
      </c>
      <c r="E29" s="54">
        <f>SUM(D7:D29)</f>
        <v>72.15264052054998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0"/>
        <v>#DIV/0!</v>
      </c>
      <c r="AI29" s="47" t="e">
        <f t="shared" si="20"/>
        <v>#DIV/0!</v>
      </c>
      <c r="AJ29" s="46" t="e">
        <f t="shared" si="20"/>
        <v>#DIV/0!</v>
      </c>
      <c r="AK29" s="46" t="e">
        <f t="shared" si="20"/>
        <v>#DIV/0!</v>
      </c>
      <c r="AL29" s="46" t="e">
        <f t="shared" si="21"/>
        <v>#DIV/0!</v>
      </c>
      <c r="AM29" s="45" t="e">
        <f t="shared" si="21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20.09</v>
      </c>
      <c r="D30" s="55">
        <f t="shared" si="17"/>
        <v>4.9998755630770759</v>
      </c>
      <c r="E30" s="54">
        <f>SUM(D7:D30)</f>
        <v>77.152516083627063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0"/>
        <v>#DIV/0!</v>
      </c>
      <c r="AI30" s="47" t="e">
        <f t="shared" si="20"/>
        <v>#DIV/0!</v>
      </c>
      <c r="AJ30" s="46" t="e">
        <f t="shared" si="20"/>
        <v>#DIV/0!</v>
      </c>
      <c r="AK30" s="46" t="e">
        <f t="shared" si="20"/>
        <v>#DIV/0!</v>
      </c>
      <c r="AL30" s="46" t="e">
        <f t="shared" si="21"/>
        <v>#DIV/0!</v>
      </c>
      <c r="AM30" s="45" t="e">
        <f t="shared" si="21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11.32</v>
      </c>
      <c r="D31" s="55">
        <f t="shared" si="17"/>
        <v>2.8172519349941516</v>
      </c>
      <c r="E31" s="54">
        <f>SUM(D7:D31)</f>
        <v>79.96976801862121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0"/>
        <v>#DIV/0!</v>
      </c>
      <c r="AI31" s="47" t="e">
        <f t="shared" si="20"/>
        <v>#DIV/0!</v>
      </c>
      <c r="AJ31" s="46" t="e">
        <f t="shared" si="20"/>
        <v>#DIV/0!</v>
      </c>
      <c r="AK31" s="46" t="e">
        <f t="shared" si="20"/>
        <v>#DIV/0!</v>
      </c>
      <c r="AL31" s="46" t="e">
        <f t="shared" si="21"/>
        <v>#DIV/0!</v>
      </c>
      <c r="AM31" s="45" t="e">
        <f t="shared" si="21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39.42</v>
      </c>
      <c r="D32" s="55">
        <f t="shared" si="17"/>
        <v>9.8106070033100217</v>
      </c>
      <c r="E32" s="54">
        <f>SUM(D7:D32)</f>
        <v>89.780375021931235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0"/>
        <v>#DIV/0!</v>
      </c>
      <c r="AI32" s="47" t="e">
        <f t="shared" si="20"/>
        <v>#DIV/0!</v>
      </c>
      <c r="AJ32" s="46" t="e">
        <f t="shared" si="20"/>
        <v>#DIV/0!</v>
      </c>
      <c r="AK32" s="46" t="e">
        <f t="shared" si="20"/>
        <v>#DIV/0!</v>
      </c>
      <c r="AL32" s="46" t="e">
        <f t="shared" si="21"/>
        <v>#DIV/0!</v>
      </c>
      <c r="AM32" s="45" t="e">
        <f t="shared" si="21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27.75</v>
      </c>
      <c r="D33" s="40">
        <f t="shared" si="17"/>
        <v>6.9062492222692313</v>
      </c>
      <c r="E33" s="39">
        <f>SUM(D7:D33)</f>
        <v>96.686624244200459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0"/>
        <v>#DIV/0!</v>
      </c>
      <c r="AI33" s="32" t="e">
        <f t="shared" si="20"/>
        <v>#DIV/0!</v>
      </c>
      <c r="AJ33" s="31" t="e">
        <f t="shared" si="20"/>
        <v>#DIV/0!</v>
      </c>
      <c r="AK33" s="31" t="e">
        <f t="shared" si="20"/>
        <v>#DIV/0!</v>
      </c>
      <c r="AL33" s="31" t="e">
        <f t="shared" si="21"/>
        <v>#DIV/0!</v>
      </c>
      <c r="AM33" s="30" t="e">
        <f t="shared" si="21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13.498736318407962</v>
      </c>
      <c r="I34">
        <f t="shared" ref="I34:O34" si="22">SUM(I7:I33)</f>
        <v>69.567972636815924</v>
      </c>
      <c r="J34">
        <f t="shared" si="22"/>
        <v>0</v>
      </c>
      <c r="K34">
        <f t="shared" si="22"/>
        <v>2.2112388059701495</v>
      </c>
      <c r="L34">
        <f t="shared" si="22"/>
        <v>3.3858333333333333</v>
      </c>
      <c r="M34">
        <f t="shared" si="22"/>
        <v>13.31347512437811</v>
      </c>
      <c r="N34">
        <f t="shared" si="22"/>
        <v>0.21083333333333334</v>
      </c>
      <c r="O34">
        <f t="shared" si="22"/>
        <v>8.191044776119405E-2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-1.9272689994532533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-0.96338508590747474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-0.31686068495887654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1.4879453932741105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3.784743034454408</v>
      </c>
      <c r="D73" s="2"/>
    </row>
    <row r="74" spans="1:5" x14ac:dyDescent="0.35">
      <c r="A74" s="24" t="s">
        <v>41</v>
      </c>
      <c r="B74" s="23">
        <v>84</v>
      </c>
      <c r="C74" s="18">
        <f t="shared" si="23"/>
        <v>4.7054017646420361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15.505877570659433</v>
      </c>
    </row>
    <row r="78" spans="1:5" x14ac:dyDescent="0.35">
      <c r="A78" s="20" t="s">
        <v>39</v>
      </c>
      <c r="B78">
        <f>SUM(C11:C20)/SUM(C7:C33)</f>
        <v>0.16037251989992318</v>
      </c>
      <c r="D78" s="19" t="s">
        <v>6</v>
      </c>
      <c r="E78" s="18">
        <f>SUM($D$21:$D$30)</f>
        <v>61.64663851296762</v>
      </c>
    </row>
    <row r="79" spans="1:5" x14ac:dyDescent="0.35">
      <c r="A79" s="20" t="s">
        <v>38</v>
      </c>
      <c r="B79">
        <f>SUM(C21:C33)/SUM(C7:C33)</f>
        <v>0.83962748010007693</v>
      </c>
      <c r="D79" s="19" t="s">
        <v>5</v>
      </c>
      <c r="E79" s="18">
        <f>SUM($D$31:$D$33)</f>
        <v>19.534108160573403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81.222948034833166</v>
      </c>
      <c r="D81" s="16" t="s">
        <v>4</v>
      </c>
      <c r="E81">
        <f>100*SUM(H7:J33)/SUM(P7:P33)</f>
        <v>81.222948034833166</v>
      </c>
      <c r="G81" s="17" t="s">
        <v>2</v>
      </c>
      <c r="H81">
        <f>100*SUM(H7:H33)/(SUM(P7:P33)-SUM(M7:N33))</f>
        <v>15.210582152008612</v>
      </c>
    </row>
    <row r="82" spans="1:8" x14ac:dyDescent="0.35">
      <c r="A82" s="16" t="s">
        <v>0</v>
      </c>
      <c r="B82">
        <f>100*SUM(K7:L33)/SUM(P7:P33)</f>
        <v>5.4728387007954264</v>
      </c>
      <c r="D82" s="16" t="s">
        <v>0</v>
      </c>
      <c r="E82">
        <f>100*SUM(K7:L33)/SUM(P7:P33)</f>
        <v>5.4728387007954264</v>
      </c>
      <c r="G82" s="17" t="s">
        <v>1</v>
      </c>
      <c r="H82">
        <f>100*SUM(I7:J33)/(SUM(P7:P33)-SUM(M7:N33))</f>
        <v>78.390253574919527</v>
      </c>
    </row>
    <row r="83" spans="1:8" x14ac:dyDescent="0.35">
      <c r="A83" s="16" t="s">
        <v>3</v>
      </c>
      <c r="B83">
        <f>100*SUM(O7:O33)/SUM(P7:P33)</f>
        <v>8.0092351384759994E-2</v>
      </c>
      <c r="D83" s="16" t="s">
        <v>37</v>
      </c>
      <c r="E83">
        <f>100*SUM(M7:N33)/SUM(P7:P33)</f>
        <v>13.224120912986644</v>
      </c>
      <c r="G83" s="17" t="s">
        <v>0</v>
      </c>
      <c r="H83">
        <f>100*SUM(K7:L33)/(SUM(P7:P33)-SUM(M7:N33))</f>
        <v>6.3068663301095578</v>
      </c>
    </row>
    <row r="85" spans="1:8" x14ac:dyDescent="0.35">
      <c r="A85" s="16" t="s">
        <v>36</v>
      </c>
      <c r="B85" s="2"/>
      <c r="C85" s="2"/>
      <c r="D85" s="13">
        <f>(C70+C74+C72)/3</f>
        <v>1.7433206906695571</v>
      </c>
    </row>
    <row r="86" spans="1:8" x14ac:dyDescent="0.35">
      <c r="A86" s="14" t="s">
        <v>35</v>
      </c>
      <c r="B86" s="14"/>
      <c r="C86" s="14"/>
      <c r="D86" s="7">
        <f>C72</f>
        <v>1.4879453932741105</v>
      </c>
    </row>
    <row r="87" spans="1:8" x14ac:dyDescent="0.35">
      <c r="A87" s="14" t="s">
        <v>34</v>
      </c>
      <c r="B87" s="14"/>
      <c r="C87" s="14"/>
      <c r="D87" s="7">
        <f>(C74-C70)/2</f>
        <v>2.8343934252747554</v>
      </c>
    </row>
    <row r="88" spans="1:8" x14ac:dyDescent="0.35">
      <c r="A88" s="15" t="s">
        <v>33</v>
      </c>
      <c r="B88" s="14"/>
      <c r="C88" s="14"/>
      <c r="D88" s="13">
        <f>(C74+C70-D86)/D87</f>
        <v>0.79525702584564451</v>
      </c>
    </row>
    <row r="89" spans="1:8" x14ac:dyDescent="0.35">
      <c r="A89" s="3" t="s">
        <v>32</v>
      </c>
      <c r="B89" s="12"/>
      <c r="C89" s="11"/>
      <c r="D89" s="7">
        <f>((C74-C70)/4)+((C75-C69)/6.6)</f>
        <v>2.6182980761909009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0.13675552863560247</v>
      </c>
    </row>
    <row r="91" spans="1:8" x14ac:dyDescent="0.35">
      <c r="A91" s="3" t="s">
        <v>30</v>
      </c>
      <c r="B91" s="9"/>
      <c r="C91" s="8"/>
      <c r="D91" s="7">
        <f>(C74-C69)/(2.44*(C73-C71))</f>
        <v>0.66274264316100939</v>
      </c>
    </row>
    <row r="92" spans="1:8" x14ac:dyDescent="0.35">
      <c r="A92" s="6" t="s">
        <v>29</v>
      </c>
      <c r="B92" s="6"/>
      <c r="C92" s="5"/>
      <c r="D92" s="7">
        <f>(C70+C72+C74)/3</f>
        <v>1.7433206906695571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1.8710083393672807</v>
      </c>
    </row>
    <row r="95" spans="1:8" x14ac:dyDescent="0.35">
      <c r="A95" s="2" t="s">
        <v>9</v>
      </c>
      <c r="B95" s="2"/>
      <c r="C95" s="2"/>
      <c r="D95" s="1">
        <f>100-E23</f>
        <v>62.791736174903086</v>
      </c>
    </row>
    <row r="96" spans="1:8" x14ac:dyDescent="0.35">
      <c r="A96" s="2" t="s">
        <v>8</v>
      </c>
      <c r="B96" s="2"/>
      <c r="C96" s="2"/>
      <c r="D96" s="1">
        <f>100-E30</f>
        <v>22.847483916372937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MAY181217_19_no_aggr</v>
      </c>
      <c r="E2" s="144"/>
      <c r="G2" s="109" t="s">
        <v>90</v>
      </c>
      <c r="H2" s="108" t="str">
        <f ca="1">D2</f>
        <v>MAY181217_19_no_aggr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388.49652487562184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3">
        <v>1.9999999999999574E-2</v>
      </c>
      <c r="D15" s="55">
        <f t="shared" si="2"/>
        <v>5.1480511972153741E-3</v>
      </c>
      <c r="E15" s="54">
        <f>SUM(D6:D15)</f>
        <v>5.1480511972153741E-3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I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3">
        <v>0.6100000000000001</v>
      </c>
      <c r="D16" s="55">
        <f t="shared" si="2"/>
        <v>0.15701556151507229</v>
      </c>
      <c r="E16" s="54">
        <f>SUM(D6:D16)</f>
        <v>0.16216361271228766</v>
      </c>
      <c r="G16" s="48">
        <f t="shared" si="3"/>
        <v>-3</v>
      </c>
      <c r="H16" s="61">
        <v>0.59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0.59</v>
      </c>
      <c r="R16" s="48">
        <f t="shared" si="5"/>
        <v>-3</v>
      </c>
      <c r="S16" s="67">
        <f t="shared" si="6"/>
        <v>100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100</v>
      </c>
      <c r="AE16" s="66">
        <f t="shared" si="12"/>
        <v>0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3">
        <v>5.77</v>
      </c>
      <c r="D17" s="55">
        <f t="shared" si="2"/>
        <v>1.4852127703966669</v>
      </c>
      <c r="E17" s="54">
        <f>SUM(D6:D17)</f>
        <v>1.6473763831089545</v>
      </c>
      <c r="G17" s="48">
        <f t="shared" si="3"/>
        <v>-2.5</v>
      </c>
      <c r="H17" s="61">
        <v>1.24</v>
      </c>
      <c r="I17" s="60">
        <v>2.98</v>
      </c>
      <c r="J17" s="59">
        <v>0</v>
      </c>
      <c r="K17" s="60">
        <v>0</v>
      </c>
      <c r="L17" s="60">
        <v>1.46</v>
      </c>
      <c r="M17" s="60">
        <v>0</v>
      </c>
      <c r="N17" s="60">
        <v>0</v>
      </c>
      <c r="O17" s="59">
        <v>0</v>
      </c>
      <c r="P17" s="50">
        <f t="shared" si="4"/>
        <v>5.68</v>
      </c>
      <c r="R17" s="48">
        <f t="shared" si="5"/>
        <v>-2.5</v>
      </c>
      <c r="S17" s="67">
        <f t="shared" si="6"/>
        <v>21.83098591549296</v>
      </c>
      <c r="T17" s="66">
        <f t="shared" si="6"/>
        <v>52.464788732394368</v>
      </c>
      <c r="U17" s="65">
        <f t="shared" si="6"/>
        <v>0</v>
      </c>
      <c r="V17" s="66">
        <f t="shared" si="6"/>
        <v>0</v>
      </c>
      <c r="W17" s="66">
        <f t="shared" si="6"/>
        <v>25.704225352112676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21.83098591549296</v>
      </c>
      <c r="AE17" s="66">
        <f t="shared" si="12"/>
        <v>52.464788732394375</v>
      </c>
      <c r="AF17" s="65">
        <f t="shared" si="12"/>
        <v>0</v>
      </c>
      <c r="AG17" s="67">
        <f t="shared" si="12"/>
        <v>0</v>
      </c>
      <c r="AH17" s="66">
        <f t="shared" si="12"/>
        <v>25.704225352112676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3">
        <v>11.030000000000001</v>
      </c>
      <c r="D18" s="55">
        <f t="shared" si="2"/>
        <v>2.8391502352643396</v>
      </c>
      <c r="E18" s="54">
        <f>SUM(D6:D18)</f>
        <v>4.4865266183732944</v>
      </c>
      <c r="G18" s="48">
        <f t="shared" si="3"/>
        <v>-2</v>
      </c>
      <c r="H18" s="61">
        <v>1.59</v>
      </c>
      <c r="I18" s="60">
        <v>8.26</v>
      </c>
      <c r="J18" s="59">
        <v>0</v>
      </c>
      <c r="K18" s="60">
        <v>0</v>
      </c>
      <c r="L18" s="60">
        <v>1.02</v>
      </c>
      <c r="M18" s="60">
        <v>0</v>
      </c>
      <c r="N18" s="60">
        <v>0</v>
      </c>
      <c r="O18" s="59">
        <v>0</v>
      </c>
      <c r="P18" s="50">
        <f t="shared" si="4"/>
        <v>10.87</v>
      </c>
      <c r="R18" s="48">
        <f t="shared" si="5"/>
        <v>-2</v>
      </c>
      <c r="S18" s="67">
        <f t="shared" si="6"/>
        <v>14.627414903403865</v>
      </c>
      <c r="T18" s="66">
        <f t="shared" si="6"/>
        <v>75.988960441582336</v>
      </c>
      <c r="U18" s="65">
        <f t="shared" si="6"/>
        <v>0</v>
      </c>
      <c r="V18" s="66">
        <f t="shared" si="6"/>
        <v>0</v>
      </c>
      <c r="W18" s="66">
        <f t="shared" si="6"/>
        <v>9.3836246550138007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14.627414903403865</v>
      </c>
      <c r="AE18" s="66">
        <f t="shared" si="12"/>
        <v>75.988960441582336</v>
      </c>
      <c r="AF18" s="65">
        <f t="shared" si="12"/>
        <v>0</v>
      </c>
      <c r="AG18" s="67">
        <f t="shared" si="12"/>
        <v>0</v>
      </c>
      <c r="AH18" s="66">
        <f t="shared" si="12"/>
        <v>9.3836246550138007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3">
        <v>18.29</v>
      </c>
      <c r="D19" s="55">
        <f t="shared" si="2"/>
        <v>4.7078928198535595</v>
      </c>
      <c r="E19" s="54">
        <f>SUM(D6:D19)</f>
        <v>9.1944194382268538</v>
      </c>
      <c r="G19" s="48">
        <f t="shared" si="3"/>
        <v>-1.5</v>
      </c>
      <c r="H19" s="61">
        <v>3.87</v>
      </c>
      <c r="I19" s="60">
        <v>13.19</v>
      </c>
      <c r="J19" s="59">
        <v>0</v>
      </c>
      <c r="K19" s="60">
        <v>0.71</v>
      </c>
      <c r="L19" s="60">
        <v>0.35</v>
      </c>
      <c r="M19" s="60">
        <v>0</v>
      </c>
      <c r="N19" s="60">
        <v>0</v>
      </c>
      <c r="O19" s="59">
        <v>0</v>
      </c>
      <c r="P19" s="50">
        <f t="shared" si="4"/>
        <v>18.12</v>
      </c>
      <c r="R19" s="48">
        <f t="shared" si="5"/>
        <v>-1.5</v>
      </c>
      <c r="S19" s="67">
        <f t="shared" si="6"/>
        <v>21.357615894039736</v>
      </c>
      <c r="T19" s="66">
        <f t="shared" si="6"/>
        <v>72.792494481236204</v>
      </c>
      <c r="U19" s="65">
        <f t="shared" si="6"/>
        <v>0</v>
      </c>
      <c r="V19" s="66">
        <f t="shared" si="6"/>
        <v>3.9183222958057393</v>
      </c>
      <c r="W19" s="66">
        <f t="shared" si="6"/>
        <v>1.9315673289183222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21.357615894039736</v>
      </c>
      <c r="AE19" s="66">
        <f t="shared" si="12"/>
        <v>72.792494481236204</v>
      </c>
      <c r="AF19" s="65">
        <f t="shared" si="12"/>
        <v>0</v>
      </c>
      <c r="AG19" s="67">
        <f t="shared" si="12"/>
        <v>3.9183222958057393</v>
      </c>
      <c r="AH19" s="66">
        <f t="shared" si="12"/>
        <v>1.9315673289183222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3">
        <v>26.584166666666668</v>
      </c>
      <c r="D20" s="55">
        <f t="shared" si="2"/>
        <v>6.8428325517654649</v>
      </c>
      <c r="E20" s="54">
        <f>SUM(D6:D20)</f>
        <v>16.03725198999232</v>
      </c>
      <c r="G20" s="48">
        <f t="shared" si="3"/>
        <v>-1</v>
      </c>
      <c r="H20" s="61">
        <v>3.8333333333333339</v>
      </c>
      <c r="I20" s="60">
        <v>21.179166666666671</v>
      </c>
      <c r="J20" s="59">
        <v>0</v>
      </c>
      <c r="K20" s="60">
        <v>0.80500000000000016</v>
      </c>
      <c r="L20" s="60">
        <v>0.5558333333333334</v>
      </c>
      <c r="M20" s="60">
        <v>0</v>
      </c>
      <c r="N20" s="60">
        <v>0.21083333333333334</v>
      </c>
      <c r="O20" s="59">
        <v>0</v>
      </c>
      <c r="P20" s="50">
        <f t="shared" si="4"/>
        <v>26.584166666666668</v>
      </c>
      <c r="Q20" t="s">
        <v>97</v>
      </c>
      <c r="R20" s="48">
        <f t="shared" si="5"/>
        <v>-1</v>
      </c>
      <c r="S20" s="67">
        <f t="shared" si="6"/>
        <v>14.419610670511897</v>
      </c>
      <c r="T20" s="66">
        <f t="shared" si="6"/>
        <v>79.668348954578235</v>
      </c>
      <c r="U20" s="65">
        <f t="shared" si="6"/>
        <v>0</v>
      </c>
      <c r="V20" s="66">
        <f t="shared" si="6"/>
        <v>3.0281182408074985</v>
      </c>
      <c r="W20" s="66">
        <f t="shared" si="6"/>
        <v>2.0908435472242251</v>
      </c>
      <c r="X20" s="66">
        <f t="shared" si="6"/>
        <v>0</v>
      </c>
      <c r="Y20" s="66">
        <f t="shared" si="6"/>
        <v>0.79307858687815436</v>
      </c>
      <c r="Z20" s="65">
        <f t="shared" si="6"/>
        <v>0</v>
      </c>
      <c r="AA20" s="50">
        <f t="shared" si="7"/>
        <v>100.00000000000001</v>
      </c>
      <c r="AC20" s="48">
        <f t="shared" si="8"/>
        <v>-1</v>
      </c>
      <c r="AD20" s="67">
        <f t="shared" si="11"/>
        <v>14.419610670511895</v>
      </c>
      <c r="AE20" s="66">
        <f t="shared" si="12"/>
        <v>79.668348954578221</v>
      </c>
      <c r="AF20" s="65">
        <f t="shared" si="12"/>
        <v>0</v>
      </c>
      <c r="AG20" s="67">
        <f t="shared" si="12"/>
        <v>3.028118240807498</v>
      </c>
      <c r="AH20" s="66">
        <f t="shared" si="12"/>
        <v>2.0908435472242251</v>
      </c>
      <c r="AI20" s="66">
        <v>0</v>
      </c>
      <c r="AJ20" s="66">
        <f t="shared" si="13"/>
        <v>0.79307858687815425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3">
        <v>27.112358208955225</v>
      </c>
      <c r="D21" s="55">
        <f t="shared" si="2"/>
        <v>6.9787904068473505</v>
      </c>
      <c r="E21" s="54">
        <f>SUM(D6:D21)</f>
        <v>23.016042396839673</v>
      </c>
      <c r="G21" s="70">
        <f t="shared" si="3"/>
        <v>-0.5</v>
      </c>
      <c r="H21" s="53">
        <v>2.375402985074627</v>
      </c>
      <c r="I21" s="52">
        <v>23.958805970149257</v>
      </c>
      <c r="J21" s="51">
        <v>0</v>
      </c>
      <c r="K21" s="52">
        <v>0.69623880597014942</v>
      </c>
      <c r="L21" s="52">
        <v>0</v>
      </c>
      <c r="M21" s="60">
        <v>0</v>
      </c>
      <c r="N21" s="52">
        <v>0</v>
      </c>
      <c r="O21" s="51">
        <v>8.191044776119405E-2</v>
      </c>
      <c r="P21" s="69">
        <f t="shared" si="4"/>
        <v>27.112358208955229</v>
      </c>
      <c r="Q21" s="68" t="s">
        <v>98</v>
      </c>
      <c r="R21" s="48">
        <f t="shared" si="5"/>
        <v>-0.5</v>
      </c>
      <c r="S21" s="67">
        <f t="shared" si="6"/>
        <v>8.7613293051359502</v>
      </c>
      <c r="T21" s="66">
        <f t="shared" si="6"/>
        <v>88.368580060422957</v>
      </c>
      <c r="U21" s="65">
        <f t="shared" si="6"/>
        <v>0</v>
      </c>
      <c r="V21" s="66">
        <f t="shared" si="6"/>
        <v>2.5679758308157101</v>
      </c>
      <c r="W21" s="66">
        <f t="shared" si="6"/>
        <v>0</v>
      </c>
      <c r="X21" s="66">
        <f t="shared" si="6"/>
        <v>0</v>
      </c>
      <c r="Y21" s="66">
        <f t="shared" si="6"/>
        <v>0</v>
      </c>
      <c r="Z21" s="65">
        <f t="shared" si="6"/>
        <v>0.30211480362537768</v>
      </c>
      <c r="AA21" s="50">
        <f t="shared" si="7"/>
        <v>99.999999999999986</v>
      </c>
      <c r="AC21" s="48">
        <f t="shared" si="8"/>
        <v>-0.5</v>
      </c>
      <c r="AD21" s="67">
        <f t="shared" si="11"/>
        <v>8.761329305135952</v>
      </c>
      <c r="AE21" s="66">
        <f t="shared" si="12"/>
        <v>88.368580060422971</v>
      </c>
      <c r="AF21" s="65">
        <f t="shared" si="12"/>
        <v>0</v>
      </c>
      <c r="AG21" s="67">
        <f t="shared" si="12"/>
        <v>2.5679758308157106</v>
      </c>
      <c r="AH21" s="66">
        <f t="shared" si="12"/>
        <v>0</v>
      </c>
      <c r="AI21" s="66">
        <v>0</v>
      </c>
      <c r="AJ21" s="66">
        <f t="shared" si="13"/>
        <v>0</v>
      </c>
      <c r="AK21" s="65">
        <f t="shared" si="13"/>
        <v>0.30211480362537774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3">
        <v>30.13</v>
      </c>
      <c r="D22" s="55">
        <f t="shared" si="2"/>
        <v>7.7555391286051254</v>
      </c>
      <c r="E22" s="54">
        <f>SUM(D6:D22)</f>
        <v>30.771581525444798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3">
        <v>29.96</v>
      </c>
      <c r="D23" s="55">
        <f t="shared" si="2"/>
        <v>7.7117806934287954</v>
      </c>
      <c r="E23" s="54">
        <f>SUM(D6:D23)</f>
        <v>38.483362218873594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27.05</v>
      </c>
      <c r="D24" s="55">
        <f t="shared" si="2"/>
        <v>6.9627392442339424</v>
      </c>
      <c r="E24" s="54">
        <f>SUM(D6:D24)</f>
        <v>45.446101463107539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3">
        <v>24.95</v>
      </c>
      <c r="D25" s="55">
        <f t="shared" si="2"/>
        <v>6.4221938685263158</v>
      </c>
      <c r="E25" s="54">
        <f>SUM(D6:D25)</f>
        <v>51.868295331633853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3">
        <v>23.44</v>
      </c>
      <c r="D26" s="55">
        <f t="shared" si="2"/>
        <v>6.0335160031365476</v>
      </c>
      <c r="E26" s="54">
        <f>SUM(D6:D26)</f>
        <v>57.9018113347704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20.47</v>
      </c>
      <c r="D27" s="55">
        <f t="shared" si="2"/>
        <v>5.2690304003500472</v>
      </c>
      <c r="E27" s="54">
        <f>SUM(D7:D27)</f>
        <v>63.170841735120447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19.8</v>
      </c>
      <c r="D28" s="55">
        <f t="shared" si="2"/>
        <v>5.0965706852433286</v>
      </c>
      <c r="E28" s="54">
        <f>SUM(D7:D28)</f>
        <v>68.267412420363769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24.7</v>
      </c>
      <c r="D29" s="55">
        <f t="shared" si="2"/>
        <v>6.3578432285611219</v>
      </c>
      <c r="E29" s="54">
        <f>SUM(D7:D29)</f>
        <v>74.625255648924892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20.09</v>
      </c>
      <c r="D30" s="55">
        <f t="shared" si="2"/>
        <v>5.1712174276029534</v>
      </c>
      <c r="E30" s="54">
        <f>SUM(D7:D30)</f>
        <v>79.796473076527846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11.32</v>
      </c>
      <c r="D31" s="55">
        <f t="shared" si="2"/>
        <v>2.9137969776239636</v>
      </c>
      <c r="E31" s="54">
        <f>SUM(D7:D31)</f>
        <v>82.710270054151806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39.42</v>
      </c>
      <c r="D32" s="55">
        <f t="shared" si="2"/>
        <v>10.146808909711719</v>
      </c>
      <c r="E32" s="54">
        <f>SUM(D7:D32)</f>
        <v>92.857078963863529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27.75</v>
      </c>
      <c r="D33" s="40">
        <f t="shared" si="2"/>
        <v>7.1429210361364834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13.498736318407962</v>
      </c>
      <c r="I34">
        <f t="shared" ref="I34:O34" si="14">SUM(I7:I33)</f>
        <v>69.567972636815924</v>
      </c>
      <c r="J34">
        <f t="shared" si="14"/>
        <v>0</v>
      </c>
      <c r="K34">
        <f t="shared" si="14"/>
        <v>2.2112388059701495</v>
      </c>
      <c r="L34">
        <f t="shared" si="14"/>
        <v>3.3858333333333333</v>
      </c>
      <c r="M34">
        <f t="shared" si="14"/>
        <v>0</v>
      </c>
      <c r="N34">
        <f t="shared" si="14"/>
        <v>0.21083333333333334</v>
      </c>
      <c r="O34">
        <f t="shared" si="14"/>
        <v>8.191044776119405E-2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7" spans="10:10" x14ac:dyDescent="0.35">
      <c r="J57" s="132"/>
    </row>
    <row r="58" spans="10:10" x14ac:dyDescent="0.35">
      <c r="J58" s="132"/>
    </row>
    <row r="59" spans="10:10" x14ac:dyDescent="0.35">
      <c r="J59" s="132"/>
    </row>
    <row r="60" spans="10:10" x14ac:dyDescent="0.35">
      <c r="J60" s="132"/>
    </row>
    <row r="61" spans="10:10" x14ac:dyDescent="0.35">
      <c r="J61" s="132"/>
    </row>
    <row r="62" spans="10:10" x14ac:dyDescent="0.35">
      <c r="J62" s="132"/>
    </row>
    <row r="63" spans="10:10" x14ac:dyDescent="0.35">
      <c r="J63" s="132"/>
    </row>
    <row r="64" spans="10:10" x14ac:dyDescent="0.35">
      <c r="J64" s="132"/>
    </row>
    <row r="65" spans="1:10" x14ac:dyDescent="0.35">
      <c r="J65" s="132"/>
    </row>
    <row r="66" spans="1:10" x14ac:dyDescent="0.35">
      <c r="J66" s="132"/>
    </row>
    <row r="67" spans="1:10" x14ac:dyDescent="0.35">
      <c r="A67" s="5" t="s">
        <v>27</v>
      </c>
      <c r="B67" s="26"/>
      <c r="C67" s="2"/>
      <c r="D67" s="2"/>
      <c r="J67" s="132"/>
    </row>
    <row r="68" spans="1:10" x14ac:dyDescent="0.35">
      <c r="A68" s="25" t="s">
        <v>42</v>
      </c>
      <c r="B68" s="25"/>
      <c r="C68" s="2"/>
      <c r="D68" s="2"/>
      <c r="J68" s="132"/>
    </row>
    <row r="69" spans="1:10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-1.9454667511268153</v>
      </c>
      <c r="D69" s="2"/>
      <c r="J69" s="132"/>
    </row>
    <row r="70" spans="1:10" x14ac:dyDescent="0.35">
      <c r="A70" s="24" t="s">
        <v>41</v>
      </c>
      <c r="B70" s="23">
        <v>16</v>
      </c>
      <c r="C70" s="18">
        <f t="shared" si="15"/>
        <v>-1.0027219714723774</v>
      </c>
      <c r="D70" s="2"/>
      <c r="J70" s="132"/>
    </row>
    <row r="71" spans="1:10" x14ac:dyDescent="0.35">
      <c r="A71" s="24" t="s">
        <v>41</v>
      </c>
      <c r="B71" s="23">
        <v>25</v>
      </c>
      <c r="C71" s="18">
        <f t="shared" si="15"/>
        <v>-0.37209415294916109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5"/>
        <v>1.3545438389216233</v>
      </c>
      <c r="D72" s="2"/>
      <c r="J72" s="132"/>
    </row>
    <row r="73" spans="1:10" x14ac:dyDescent="0.35">
      <c r="A73" s="24" t="s">
        <v>41</v>
      </c>
      <c r="B73" s="23">
        <v>75</v>
      </c>
      <c r="C73" s="18">
        <f t="shared" si="15"/>
        <v>3.5362336680212665</v>
      </c>
      <c r="D73" s="2"/>
      <c r="J73" s="132"/>
    </row>
    <row r="74" spans="1:10" x14ac:dyDescent="0.35">
      <c r="A74" s="24" t="s">
        <v>41</v>
      </c>
      <c r="B74" s="23">
        <v>84</v>
      </c>
      <c r="C74" s="18">
        <f t="shared" si="15"/>
        <v>4.5635534756456178</v>
      </c>
      <c r="D74" s="2"/>
      <c r="J74" s="132"/>
    </row>
    <row r="75" spans="1:10" x14ac:dyDescent="0.35">
      <c r="A75" s="24" t="s">
        <v>41</v>
      </c>
      <c r="B75" s="23">
        <v>95</v>
      </c>
      <c r="C75" s="18" t="str">
        <f t="shared" si="15"/>
        <v>6</v>
      </c>
      <c r="D75" s="2"/>
      <c r="J75" s="132"/>
    </row>
    <row r="76" spans="1:10" x14ac:dyDescent="0.35">
      <c r="A76" s="18"/>
      <c r="B76" s="22"/>
      <c r="C76" s="2"/>
      <c r="D76" s="2"/>
      <c r="J76" s="132"/>
    </row>
    <row r="77" spans="1:10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16.03725198999232</v>
      </c>
    </row>
    <row r="78" spans="1:10" x14ac:dyDescent="0.35">
      <c r="A78" s="20" t="s">
        <v>39</v>
      </c>
      <c r="B78">
        <f>SUM(C11:C20)/SUM(C7:C33)</f>
        <v>0.16037251989992318</v>
      </c>
      <c r="D78" s="19" t="s">
        <v>6</v>
      </c>
      <c r="E78" s="18">
        <f>SUM($D$21:$D$30)</f>
        <v>63.759221086535526</v>
      </c>
    </row>
    <row r="79" spans="1:10" x14ac:dyDescent="0.35">
      <c r="A79" s="20" t="s">
        <v>38</v>
      </c>
      <c r="B79">
        <f>SUM(C21:C33)/SUM(C7:C33)</f>
        <v>0.83962748010007693</v>
      </c>
      <c r="D79" s="19" t="s">
        <v>5</v>
      </c>
      <c r="E79" s="18">
        <f>SUM($D$31:$D$33)</f>
        <v>20.203526923472168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93.378995044339817</v>
      </c>
      <c r="D81" s="16" t="s">
        <v>4</v>
      </c>
      <c r="E81">
        <f>100*SUM(H7:J33)/SUM(P7:P33)</f>
        <v>93.378995044339817</v>
      </c>
      <c r="G81" s="17" t="s">
        <v>2</v>
      </c>
      <c r="H81">
        <f>100*SUM(H7:H33)/(SUM(P7:P33)-SUM(M7:N33))</f>
        <v>15.210582152008611</v>
      </c>
    </row>
    <row r="82" spans="1:8" x14ac:dyDescent="0.35">
      <c r="A82" s="16" t="s">
        <v>0</v>
      </c>
      <c r="B82">
        <f>100*SUM(K7:L33)/SUM(P7:P33)</f>
        <v>6.2919186053291218</v>
      </c>
      <c r="D82" s="16" t="s">
        <v>0</v>
      </c>
      <c r="E82">
        <f>100*SUM(K7:L33)/SUM(P7:P33)</f>
        <v>6.2919186053291218</v>
      </c>
      <c r="G82" s="17" t="s">
        <v>1</v>
      </c>
      <c r="H82">
        <f>100*SUM(I7:J33)/(SUM(P7:P33)-SUM(M7:N33))</f>
        <v>78.390253574919512</v>
      </c>
    </row>
    <row r="83" spans="1:8" x14ac:dyDescent="0.35">
      <c r="A83" s="16" t="s">
        <v>3</v>
      </c>
      <c r="B83">
        <f>100*SUM(O7:O33)/SUM(P7:P33)</f>
        <v>9.2079190228845365E-2</v>
      </c>
      <c r="D83" s="16" t="s">
        <v>37</v>
      </c>
      <c r="E83">
        <f>100*SUM(M7:N33)/SUM(P7:P33)</f>
        <v>0.23700716010221659</v>
      </c>
      <c r="G83" s="17" t="s">
        <v>0</v>
      </c>
      <c r="H83">
        <f>100*SUM(K7:L33)/(SUM(P7:P33)-SUM(M7:N33))</f>
        <v>6.3068663301095569</v>
      </c>
    </row>
    <row r="85" spans="1:8" x14ac:dyDescent="0.35">
      <c r="A85" s="16" t="s">
        <v>36</v>
      </c>
      <c r="B85" s="2"/>
      <c r="C85" s="2"/>
      <c r="D85" s="13">
        <f>(C70+C74+C72)/3</f>
        <v>1.638458447698288</v>
      </c>
    </row>
    <row r="86" spans="1:8" x14ac:dyDescent="0.35">
      <c r="A86" s="14" t="s">
        <v>35</v>
      </c>
      <c r="B86" s="14"/>
      <c r="C86" s="14"/>
      <c r="D86" s="7">
        <f>C72</f>
        <v>1.3545438389216233</v>
      </c>
    </row>
    <row r="87" spans="1:8" x14ac:dyDescent="0.35">
      <c r="A87" s="14" t="s">
        <v>34</v>
      </c>
      <c r="B87" s="14"/>
      <c r="C87" s="14"/>
      <c r="D87" s="7">
        <f>(C74-C70)/2</f>
        <v>2.7831377235589976</v>
      </c>
    </row>
    <row r="88" spans="1:8" x14ac:dyDescent="0.35">
      <c r="A88" s="15" t="s">
        <v>33</v>
      </c>
      <c r="B88" s="14"/>
      <c r="C88" s="14"/>
      <c r="D88" s="13">
        <f>(C74+C70-D86)/D87</f>
        <v>0.79273391560022366</v>
      </c>
    </row>
    <row r="89" spans="1:8" x14ac:dyDescent="0.35">
      <c r="A89" s="3" t="s">
        <v>32</v>
      </c>
      <c r="B89" s="12"/>
      <c r="C89" s="11"/>
      <c r="D89" s="7">
        <f>((C74-C70)/4)+((C75-C69)/6.6)</f>
        <v>2.5954274604350767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0.16117681089454083</v>
      </c>
    </row>
    <row r="91" spans="1:8" x14ac:dyDescent="0.35">
      <c r="A91" s="3" t="s">
        <v>30</v>
      </c>
      <c r="B91" s="9"/>
      <c r="C91" s="8"/>
      <c r="D91" s="7">
        <f>(C74-C69)/(2.44*(C73-C71))</f>
        <v>0.68255053380300623</v>
      </c>
    </row>
    <row r="92" spans="1:8" x14ac:dyDescent="0.35">
      <c r="A92" s="6" t="s">
        <v>29</v>
      </c>
      <c r="B92" s="6"/>
      <c r="C92" s="5"/>
      <c r="D92" s="7">
        <f>(C70+C72+C74)/3</f>
        <v>1.638458447698288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1.7804157520866202</v>
      </c>
    </row>
    <row r="95" spans="1:8" x14ac:dyDescent="0.35">
      <c r="A95" s="2" t="s">
        <v>9</v>
      </c>
      <c r="B95" s="2"/>
      <c r="C95" s="2"/>
      <c r="D95" s="1">
        <f>100-E23</f>
        <v>61.516637781126406</v>
      </c>
    </row>
    <row r="96" spans="1:8" x14ac:dyDescent="0.35">
      <c r="A96" s="2" t="s">
        <v>8</v>
      </c>
      <c r="B96" s="2"/>
      <c r="C96" s="2"/>
      <c r="D96" s="1">
        <f>100-E30</f>
        <v>20.203526923472154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MAY181217_21</v>
      </c>
      <c r="E2" s="144"/>
      <c r="G2" s="109" t="s">
        <v>90</v>
      </c>
      <c r="H2" s="108" t="str">
        <f ca="1">D2</f>
        <v>MAY181217_21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523.05999999999995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2.2599999999999998</v>
      </c>
      <c r="D15" s="55">
        <f t="shared" si="2"/>
        <v>0.43207280235537038</v>
      </c>
      <c r="E15" s="54">
        <f>SUM(D6:D15)</f>
        <v>0.43207280235537038</v>
      </c>
      <c r="G15" s="48">
        <f t="shared" si="3"/>
        <v>-3.5</v>
      </c>
      <c r="H15" s="61">
        <v>1.3</v>
      </c>
      <c r="I15" s="60">
        <v>0</v>
      </c>
      <c r="J15" s="59">
        <v>0</v>
      </c>
      <c r="K15" s="60">
        <v>0</v>
      </c>
      <c r="L15" s="60">
        <v>0</v>
      </c>
      <c r="M15" s="60">
        <v>0.9</v>
      </c>
      <c r="N15" s="60">
        <v>0</v>
      </c>
      <c r="O15" s="59">
        <v>0</v>
      </c>
      <c r="P15" s="50">
        <f t="shared" si="4"/>
        <v>2.2000000000000002</v>
      </c>
      <c r="R15" s="48">
        <f t="shared" si="5"/>
        <v>-3.5</v>
      </c>
      <c r="S15" s="67">
        <f t="shared" si="6"/>
        <v>59.090909090909086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40.909090909090907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100</v>
      </c>
      <c r="AE15" s="66">
        <f t="shared" ref="AE15:AE33" si="19">T15*100/(SUM($S15:$W15)+SUM($Y15:$Z15))</f>
        <v>0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0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9.2899999999999991</v>
      </c>
      <c r="D16" s="55">
        <f t="shared" si="2"/>
        <v>1.7760868733988453</v>
      </c>
      <c r="E16" s="54">
        <f>SUM(D6:D16)</f>
        <v>2.2081596757542155</v>
      </c>
      <c r="G16" s="48">
        <f t="shared" si="3"/>
        <v>-3</v>
      </c>
      <c r="H16" s="61">
        <v>3.1</v>
      </c>
      <c r="I16" s="60">
        <v>1.1000000000000001</v>
      </c>
      <c r="J16" s="59">
        <v>0</v>
      </c>
      <c r="K16" s="60">
        <v>0</v>
      </c>
      <c r="L16" s="60">
        <v>0</v>
      </c>
      <c r="M16" s="60">
        <v>4.4000000000000004</v>
      </c>
      <c r="N16" s="60">
        <v>0.6</v>
      </c>
      <c r="O16" s="59">
        <v>0</v>
      </c>
      <c r="P16" s="50">
        <f t="shared" si="4"/>
        <v>9.2000000000000011</v>
      </c>
      <c r="R16" s="48">
        <f t="shared" si="5"/>
        <v>-3</v>
      </c>
      <c r="S16" s="67">
        <f t="shared" si="6"/>
        <v>33.695652173913039</v>
      </c>
      <c r="T16" s="66">
        <f t="shared" si="7"/>
        <v>11.956521739130435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47.826086956521742</v>
      </c>
      <c r="Y16" s="66">
        <f t="shared" si="12"/>
        <v>6.5217391304347823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64.583333333333329</v>
      </c>
      <c r="AE16" s="66">
        <f t="shared" si="19"/>
        <v>22.916666666666668</v>
      </c>
      <c r="AF16" s="65">
        <f t="shared" si="20"/>
        <v>0</v>
      </c>
      <c r="AG16" s="67">
        <f t="shared" si="21"/>
        <v>0</v>
      </c>
      <c r="AH16" s="66">
        <f t="shared" si="22"/>
        <v>0</v>
      </c>
      <c r="AI16" s="66">
        <v>0</v>
      </c>
      <c r="AJ16" s="66">
        <f t="shared" si="23"/>
        <v>12.5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14.26</v>
      </c>
      <c r="D17" s="55">
        <f t="shared" si="2"/>
        <v>2.7262646732688411</v>
      </c>
      <c r="E17" s="54">
        <f>SUM(D6:D17)</f>
        <v>4.9344243490230566</v>
      </c>
      <c r="G17" s="48">
        <f t="shared" si="3"/>
        <v>-2.5</v>
      </c>
      <c r="H17" s="61">
        <v>5.6</v>
      </c>
      <c r="I17" s="60">
        <v>3.7</v>
      </c>
      <c r="J17" s="59">
        <v>0.3</v>
      </c>
      <c r="K17" s="60">
        <v>2.1</v>
      </c>
      <c r="L17" s="60">
        <v>0</v>
      </c>
      <c r="M17" s="60">
        <v>2.1</v>
      </c>
      <c r="N17" s="60">
        <v>0.4</v>
      </c>
      <c r="O17" s="59">
        <v>0</v>
      </c>
      <c r="P17" s="50">
        <f t="shared" si="4"/>
        <v>14.200000000000001</v>
      </c>
      <c r="R17" s="48">
        <f t="shared" si="5"/>
        <v>-2.5</v>
      </c>
      <c r="S17" s="67">
        <f t="shared" si="6"/>
        <v>39.436619718309856</v>
      </c>
      <c r="T17" s="66">
        <f t="shared" si="7"/>
        <v>26.056338028169012</v>
      </c>
      <c r="U17" s="65">
        <f t="shared" si="8"/>
        <v>2.112676056338028</v>
      </c>
      <c r="V17" s="66">
        <f t="shared" si="9"/>
        <v>14.788732394366196</v>
      </c>
      <c r="W17" s="66">
        <f t="shared" si="10"/>
        <v>0</v>
      </c>
      <c r="X17" s="66">
        <f t="shared" si="11"/>
        <v>14.788732394366196</v>
      </c>
      <c r="Y17" s="66">
        <f t="shared" si="12"/>
        <v>2.816901408450704</v>
      </c>
      <c r="Z17" s="65">
        <f t="shared" si="13"/>
        <v>0</v>
      </c>
      <c r="AA17" s="50">
        <f t="shared" si="14"/>
        <v>99.999999999999986</v>
      </c>
      <c r="AC17" s="48">
        <f t="shared" si="15"/>
        <v>-2.5</v>
      </c>
      <c r="AD17" s="67">
        <f t="shared" si="18"/>
        <v>46.280991735537192</v>
      </c>
      <c r="AE17" s="66">
        <f t="shared" si="19"/>
        <v>30.578512396694215</v>
      </c>
      <c r="AF17" s="65">
        <f t="shared" si="20"/>
        <v>2.4793388429752068</v>
      </c>
      <c r="AG17" s="67">
        <f t="shared" si="21"/>
        <v>17.355371900826444</v>
      </c>
      <c r="AH17" s="66">
        <f t="shared" si="22"/>
        <v>0</v>
      </c>
      <c r="AI17" s="66">
        <v>0</v>
      </c>
      <c r="AJ17" s="66">
        <f t="shared" si="23"/>
        <v>3.3057851239669422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21.47</v>
      </c>
      <c r="D18" s="55">
        <f t="shared" si="2"/>
        <v>4.1046916223760181</v>
      </c>
      <c r="E18" s="54">
        <f>SUM(D6:D18)</f>
        <v>9.0391159713990739</v>
      </c>
      <c r="G18" s="48">
        <f t="shared" si="3"/>
        <v>-2</v>
      </c>
      <c r="H18" s="61">
        <v>7.2</v>
      </c>
      <c r="I18" s="60">
        <v>10.6</v>
      </c>
      <c r="J18" s="59">
        <v>0</v>
      </c>
      <c r="K18" s="60">
        <v>1.8</v>
      </c>
      <c r="L18" s="60">
        <v>0</v>
      </c>
      <c r="M18" s="60">
        <v>1.5</v>
      </c>
      <c r="N18" s="60">
        <v>0.2</v>
      </c>
      <c r="O18" s="59">
        <v>0</v>
      </c>
      <c r="P18" s="50">
        <f t="shared" si="4"/>
        <v>21.3</v>
      </c>
      <c r="R18" s="48">
        <f t="shared" si="5"/>
        <v>-2</v>
      </c>
      <c r="S18" s="67">
        <f t="shared" si="6"/>
        <v>33.802816901408448</v>
      </c>
      <c r="T18" s="66">
        <f t="shared" si="7"/>
        <v>49.76525821596244</v>
      </c>
      <c r="U18" s="65">
        <f t="shared" si="8"/>
        <v>0</v>
      </c>
      <c r="V18" s="66">
        <f t="shared" si="9"/>
        <v>8.4507042253521121</v>
      </c>
      <c r="W18" s="66">
        <f t="shared" si="10"/>
        <v>0</v>
      </c>
      <c r="X18" s="66">
        <f t="shared" si="11"/>
        <v>7.0422535211267601</v>
      </c>
      <c r="Y18" s="66">
        <f t="shared" si="12"/>
        <v>0.93896713615023475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36.363636363636367</v>
      </c>
      <c r="AE18" s="66">
        <f t="shared" si="19"/>
        <v>53.535353535353536</v>
      </c>
      <c r="AF18" s="65">
        <f t="shared" si="20"/>
        <v>0</v>
      </c>
      <c r="AG18" s="67">
        <f t="shared" si="21"/>
        <v>9.0909090909090917</v>
      </c>
      <c r="AH18" s="66">
        <f t="shared" si="22"/>
        <v>0</v>
      </c>
      <c r="AI18" s="66">
        <v>0</v>
      </c>
      <c r="AJ18" s="66">
        <f t="shared" si="23"/>
        <v>1.0101010101010102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26.31</v>
      </c>
      <c r="D19" s="55">
        <f t="shared" si="2"/>
        <v>5.0300156769777855</v>
      </c>
      <c r="E19" s="54">
        <f>SUM(D6:D19)</f>
        <v>14.06913164837686</v>
      </c>
      <c r="G19" s="48">
        <f t="shared" si="3"/>
        <v>-1.5</v>
      </c>
      <c r="H19" s="61">
        <v>7.5</v>
      </c>
      <c r="I19" s="60">
        <v>13.3</v>
      </c>
      <c r="J19" s="59">
        <v>0.1</v>
      </c>
      <c r="K19" s="60">
        <v>1.7</v>
      </c>
      <c r="L19" s="60">
        <v>1.8</v>
      </c>
      <c r="M19" s="60">
        <v>0.8</v>
      </c>
      <c r="N19" s="60">
        <v>0.8</v>
      </c>
      <c r="O19" s="59">
        <v>0</v>
      </c>
      <c r="P19" s="50">
        <f t="shared" si="4"/>
        <v>26.000000000000004</v>
      </c>
      <c r="R19" s="48">
        <f t="shared" si="5"/>
        <v>-1.5</v>
      </c>
      <c r="S19" s="67">
        <f t="shared" si="6"/>
        <v>28.846153846153843</v>
      </c>
      <c r="T19" s="66">
        <f t="shared" si="7"/>
        <v>51.153846153846146</v>
      </c>
      <c r="U19" s="65">
        <f t="shared" si="8"/>
        <v>0.38461538461538458</v>
      </c>
      <c r="V19" s="66">
        <f t="shared" si="9"/>
        <v>6.5384615384615374</v>
      </c>
      <c r="W19" s="66">
        <f t="shared" si="10"/>
        <v>6.9230769230769225</v>
      </c>
      <c r="X19" s="66">
        <f t="shared" si="11"/>
        <v>3.0769230769230766</v>
      </c>
      <c r="Y19" s="66">
        <f t="shared" si="12"/>
        <v>3.0769230769230766</v>
      </c>
      <c r="Z19" s="65">
        <f t="shared" si="13"/>
        <v>0</v>
      </c>
      <c r="AA19" s="50">
        <f t="shared" si="14"/>
        <v>99.999999999999986</v>
      </c>
      <c r="AC19" s="48">
        <f t="shared" si="15"/>
        <v>-1.5</v>
      </c>
      <c r="AD19" s="67">
        <f t="shared" si="18"/>
        <v>29.761904761904763</v>
      </c>
      <c r="AE19" s="66">
        <f t="shared" si="19"/>
        <v>52.777777777777779</v>
      </c>
      <c r="AF19" s="65">
        <f t="shared" si="20"/>
        <v>0.39682539682539686</v>
      </c>
      <c r="AG19" s="67">
        <f t="shared" si="21"/>
        <v>6.746031746031746</v>
      </c>
      <c r="AH19" s="66">
        <f t="shared" si="22"/>
        <v>7.1428571428571441</v>
      </c>
      <c r="AI19" s="66">
        <v>0</v>
      </c>
      <c r="AJ19" s="66">
        <f t="shared" si="23"/>
        <v>3.1746031746031749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30.47</v>
      </c>
      <c r="D20" s="55">
        <f t="shared" si="2"/>
        <v>5.8253355255611217</v>
      </c>
      <c r="E20" s="54">
        <f>SUM(D6:D20)</f>
        <v>19.894467173937983</v>
      </c>
      <c r="G20" s="48">
        <f t="shared" si="3"/>
        <v>-1</v>
      </c>
      <c r="H20" s="61">
        <v>6.5</v>
      </c>
      <c r="I20" s="60">
        <v>19</v>
      </c>
      <c r="J20" s="59">
        <v>0.2</v>
      </c>
      <c r="K20" s="60">
        <v>2.2000000000000002</v>
      </c>
      <c r="L20" s="60">
        <v>1.4</v>
      </c>
      <c r="M20" s="60">
        <v>0.5</v>
      </c>
      <c r="N20" s="60">
        <v>0.3</v>
      </c>
      <c r="O20" s="59">
        <v>0</v>
      </c>
      <c r="P20" s="50">
        <f t="shared" si="4"/>
        <v>30.099999999999998</v>
      </c>
      <c r="R20" s="48">
        <f t="shared" si="5"/>
        <v>-1</v>
      </c>
      <c r="S20" s="67">
        <f t="shared" si="6"/>
        <v>21.59468438538206</v>
      </c>
      <c r="T20" s="66">
        <f t="shared" si="7"/>
        <v>63.122923588039875</v>
      </c>
      <c r="U20" s="65">
        <f t="shared" si="8"/>
        <v>0.66445182724252494</v>
      </c>
      <c r="V20" s="66">
        <f t="shared" si="9"/>
        <v>7.3089700996677758</v>
      </c>
      <c r="W20" s="66">
        <f t="shared" si="10"/>
        <v>4.6511627906976747</v>
      </c>
      <c r="X20" s="66">
        <f t="shared" si="11"/>
        <v>1.6611295681063125</v>
      </c>
      <c r="Y20" s="66">
        <f t="shared" si="12"/>
        <v>0.99667774086378746</v>
      </c>
      <c r="Z20" s="65">
        <f t="shared" si="13"/>
        <v>0</v>
      </c>
      <c r="AA20" s="50">
        <f t="shared" si="14"/>
        <v>100.00000000000001</v>
      </c>
      <c r="AC20" s="48">
        <f t="shared" si="15"/>
        <v>-1</v>
      </c>
      <c r="AD20" s="67">
        <f t="shared" si="18"/>
        <v>21.95945945945946</v>
      </c>
      <c r="AE20" s="66">
        <f t="shared" si="19"/>
        <v>64.189189189189193</v>
      </c>
      <c r="AF20" s="65">
        <f t="shared" si="20"/>
        <v>0.67567567567567555</v>
      </c>
      <c r="AG20" s="67">
        <f t="shared" si="21"/>
        <v>7.4324324324324333</v>
      </c>
      <c r="AH20" s="66">
        <f t="shared" si="22"/>
        <v>4.7297297297297298</v>
      </c>
      <c r="AI20" s="66">
        <v>0</v>
      </c>
      <c r="AJ20" s="66">
        <f t="shared" si="23"/>
        <v>1.0135135135135134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28.84</v>
      </c>
      <c r="D21" s="55">
        <f t="shared" si="2"/>
        <v>5.5137077964287089</v>
      </c>
      <c r="E21" s="54">
        <f>SUM(D6:D21)</f>
        <v>25.408174970366691</v>
      </c>
      <c r="G21" s="70">
        <f t="shared" si="3"/>
        <v>-0.5</v>
      </c>
      <c r="H21" s="53">
        <v>4.1842582517228868</v>
      </c>
      <c r="I21" s="52">
        <v>19.875226695683711</v>
      </c>
      <c r="J21" s="51">
        <v>0.34868818764357395</v>
      </c>
      <c r="K21" s="52">
        <v>3.1381936887921649</v>
      </c>
      <c r="L21" s="52">
        <v>0.69737637528714791</v>
      </c>
      <c r="M21" s="52">
        <v>0.25454237697980892</v>
      </c>
      <c r="N21" s="52">
        <v>0.2963849594970378</v>
      </c>
      <c r="O21" s="51">
        <v>4.5329464393664601E-2</v>
      </c>
      <c r="P21" s="69">
        <f t="shared" si="4"/>
        <v>28.839999999999996</v>
      </c>
      <c r="Q21" s="68" t="s">
        <v>99</v>
      </c>
      <c r="R21" s="48">
        <f t="shared" si="5"/>
        <v>-0.5</v>
      </c>
      <c r="S21" s="67">
        <f t="shared" si="6"/>
        <v>14.508523757707653</v>
      </c>
      <c r="T21" s="66">
        <f t="shared" si="7"/>
        <v>68.915487849111358</v>
      </c>
      <c r="U21" s="65">
        <f t="shared" si="8"/>
        <v>1.209043646475638</v>
      </c>
      <c r="V21" s="66">
        <f t="shared" si="9"/>
        <v>10.881392818280739</v>
      </c>
      <c r="W21" s="66">
        <f t="shared" si="10"/>
        <v>2.418087292951276</v>
      </c>
      <c r="X21" s="66">
        <f t="shared" si="11"/>
        <v>0.88260186192721546</v>
      </c>
      <c r="Y21" s="66">
        <f t="shared" si="12"/>
        <v>1.0276870995042922</v>
      </c>
      <c r="Z21" s="65">
        <f t="shared" si="13"/>
        <v>0.15717567404183291</v>
      </c>
      <c r="AA21" s="50">
        <f t="shared" si="14"/>
        <v>100</v>
      </c>
      <c r="AC21" s="48">
        <f t="shared" si="15"/>
        <v>-0.5</v>
      </c>
      <c r="AD21" s="67">
        <f t="shared" si="18"/>
        <v>14.637716516223469</v>
      </c>
      <c r="AE21" s="66">
        <f t="shared" si="19"/>
        <v>69.529153452061479</v>
      </c>
      <c r="AF21" s="65">
        <f t="shared" si="20"/>
        <v>1.2198097096852893</v>
      </c>
      <c r="AG21" s="67">
        <f t="shared" si="21"/>
        <v>10.978287387167601</v>
      </c>
      <c r="AH21" s="66">
        <f t="shared" si="22"/>
        <v>2.4396194193705787</v>
      </c>
      <c r="AI21" s="66">
        <v>0</v>
      </c>
      <c r="AJ21" s="66">
        <f t="shared" si="23"/>
        <v>1.0368382532324958</v>
      </c>
      <c r="AK21" s="65">
        <f t="shared" si="24"/>
        <v>0.15857526225908758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26.84</v>
      </c>
      <c r="D22" s="55">
        <f t="shared" si="2"/>
        <v>5.1313424846097968</v>
      </c>
      <c r="E22" s="54">
        <f>SUM(D6:D22)</f>
        <v>30.539517454976487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27.04</v>
      </c>
      <c r="D23" s="55">
        <f t="shared" si="2"/>
        <v>5.1695790157916877</v>
      </c>
      <c r="E23" s="54">
        <f>SUM(D6:D23)</f>
        <v>35.709096470768174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25.51</v>
      </c>
      <c r="D24" s="55">
        <f t="shared" si="2"/>
        <v>4.8770695522502203</v>
      </c>
      <c r="E24" s="54">
        <f>SUM(D6:D24)</f>
        <v>40.586166023018393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23.41</v>
      </c>
      <c r="D25" s="55">
        <f t="shared" si="2"/>
        <v>4.4755859748403637</v>
      </c>
      <c r="E25" s="54">
        <f>SUM(D6:D25)</f>
        <v>45.061751997858757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23.46</v>
      </c>
      <c r="D26" s="55">
        <f t="shared" si="2"/>
        <v>4.4851451076358355</v>
      </c>
      <c r="E26" s="54">
        <f>SUM(D6:D26)</f>
        <v>49.546897105494594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18.96</v>
      </c>
      <c r="D27" s="55">
        <f t="shared" si="2"/>
        <v>3.6248231560432846</v>
      </c>
      <c r="E27" s="54">
        <f>SUM(D7:D27)</f>
        <v>53.171720261537878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20.37</v>
      </c>
      <c r="D28" s="55">
        <f t="shared" si="2"/>
        <v>3.8943907008756171</v>
      </c>
      <c r="E28" s="54">
        <f>SUM(D7:D28)</f>
        <v>57.066110962413497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21.54</v>
      </c>
      <c r="D29" s="55">
        <f t="shared" si="2"/>
        <v>4.1180744082896803</v>
      </c>
      <c r="E29" s="54">
        <f>SUM(D7:D29)</f>
        <v>61.184185370703176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20.29</v>
      </c>
      <c r="D30" s="55">
        <f t="shared" si="2"/>
        <v>3.8790960884028607</v>
      </c>
      <c r="E30" s="54">
        <f>SUM(D7:D30)</f>
        <v>65.063281459106037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16.72</v>
      </c>
      <c r="D31" s="55">
        <f t="shared" si="2"/>
        <v>3.1965740068061028</v>
      </c>
      <c r="E31" s="54">
        <f>SUM(D7:D31)</f>
        <v>68.259855465912139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81.09</v>
      </c>
      <c r="D32" s="55">
        <f t="shared" si="2"/>
        <v>15.50300156769778</v>
      </c>
      <c r="E32" s="54">
        <f>SUM(D7:D32)</f>
        <v>83.762857033609919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84.93</v>
      </c>
      <c r="D33" s="40">
        <f t="shared" si="2"/>
        <v>16.237142966390092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35.384258251722883</v>
      </c>
      <c r="I34">
        <f t="shared" ref="I34:O34" si="26">SUM(I7:I33)</f>
        <v>67.57522669568371</v>
      </c>
      <c r="J34">
        <f t="shared" si="26"/>
        <v>0.94868818764357399</v>
      </c>
      <c r="K34">
        <f t="shared" si="26"/>
        <v>10.938193688792165</v>
      </c>
      <c r="L34">
        <f t="shared" si="26"/>
        <v>3.897376375287148</v>
      </c>
      <c r="M34">
        <f t="shared" si="26"/>
        <v>10.454542376979809</v>
      </c>
      <c r="N34">
        <f t="shared" si="26"/>
        <v>2.5963849594970378</v>
      </c>
      <c r="O34">
        <f t="shared" si="26"/>
        <v>4.5329464393664601E-2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-2.4920121099208199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-1.334269773547752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-0.53701456310679629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2.0624999999999996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4.7173819213219881</v>
      </c>
      <c r="D73" s="2"/>
    </row>
    <row r="74" spans="1:5" x14ac:dyDescent="0.35">
      <c r="A74" s="24" t="s">
        <v>41</v>
      </c>
      <c r="B74" s="23">
        <v>84</v>
      </c>
      <c r="C74" s="18" t="str">
        <f t="shared" si="27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19.894467173937983</v>
      </c>
    </row>
    <row r="78" spans="1:5" x14ac:dyDescent="0.35">
      <c r="A78" s="20" t="s">
        <v>39</v>
      </c>
      <c r="B78">
        <f>SUM(C11:C20)/SUM(C7:C33)</f>
        <v>0.19894467173937982</v>
      </c>
      <c r="D78" s="19" t="s">
        <v>6</v>
      </c>
      <c r="E78" s="18">
        <f>SUM($D$21:$D$30)</f>
        <v>45.168814285168054</v>
      </c>
    </row>
    <row r="79" spans="1:5" x14ac:dyDescent="0.35">
      <c r="A79" s="20" t="s">
        <v>38</v>
      </c>
      <c r="B79">
        <f>SUM(C21:C33)/SUM(C7:C33)</f>
        <v>0.80105532826062043</v>
      </c>
      <c r="D79" s="19" t="s">
        <v>5</v>
      </c>
      <c r="E79" s="18">
        <f>SUM($D$31:$D$33)</f>
        <v>34.936718540893978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78.813844914328115</v>
      </c>
      <c r="D81" s="16" t="s">
        <v>4</v>
      </c>
      <c r="E81">
        <f>100*SUM(H7:J33)/SUM(P7:P33)</f>
        <v>78.813844914328115</v>
      </c>
      <c r="G81" s="17" t="s">
        <v>2</v>
      </c>
      <c r="H81">
        <f>100*SUM(H7:H33)/(SUM(P7:P33)-SUM(M7:N33))</f>
        <v>29.787469047721942</v>
      </c>
    </row>
    <row r="82" spans="1:8" x14ac:dyDescent="0.35">
      <c r="A82" s="16" t="s">
        <v>0</v>
      </c>
      <c r="B82">
        <f>100*SUM(K7:L33)/SUM(P7:P33)</f>
        <v>11.252707876273753</v>
      </c>
      <c r="D82" s="16" t="s">
        <v>0</v>
      </c>
      <c r="E82">
        <f>100*SUM(K7:L33)/SUM(P7:P33)</f>
        <v>11.252707876273753</v>
      </c>
      <c r="G82" s="17" t="s">
        <v>1</v>
      </c>
      <c r="H82">
        <f>100*SUM(I7:J33)/(SUM(P7:P33)-SUM(M7:N33))</f>
        <v>57.685368987958348</v>
      </c>
    </row>
    <row r="83" spans="1:8" x14ac:dyDescent="0.35">
      <c r="A83" s="16" t="s">
        <v>3</v>
      </c>
      <c r="B83">
        <f>100*SUM(O7:O33)/SUM(P7:P33)</f>
        <v>3.4382178696650945E-2</v>
      </c>
      <c r="D83" s="16" t="s">
        <v>37</v>
      </c>
      <c r="E83">
        <f>100*SUM(M7:N33)/SUM(P7:P33)</f>
        <v>9.8990650307014931</v>
      </c>
      <c r="G83" s="17" t="s">
        <v>0</v>
      </c>
      <c r="H83">
        <f>100*SUM(K7:L33)/(SUM(P7:P33)-SUM(M7:N33))</f>
        <v>12.489002339551817</v>
      </c>
    </row>
    <row r="85" spans="1:8" x14ac:dyDescent="0.35">
      <c r="A85" s="16" t="s">
        <v>36</v>
      </c>
      <c r="B85" s="2"/>
      <c r="C85" s="2"/>
      <c r="D85" s="13">
        <f>(C70+C74+C72)/3</f>
        <v>2.2427434088174159</v>
      </c>
    </row>
    <row r="86" spans="1:8" x14ac:dyDescent="0.35">
      <c r="A86" s="14" t="s">
        <v>35</v>
      </c>
      <c r="B86" s="14"/>
      <c r="C86" s="14"/>
      <c r="D86" s="7">
        <f>C72</f>
        <v>2.0624999999999996</v>
      </c>
    </row>
    <row r="87" spans="1:8" x14ac:dyDescent="0.35">
      <c r="A87" s="14" t="s">
        <v>34</v>
      </c>
      <c r="B87" s="14"/>
      <c r="C87" s="14"/>
      <c r="D87" s="7">
        <f>(C74-C70)/2</f>
        <v>3.667134886773876</v>
      </c>
    </row>
    <row r="88" spans="1:8" x14ac:dyDescent="0.35">
      <c r="A88" s="15" t="s">
        <v>33</v>
      </c>
      <c r="B88" s="14"/>
      <c r="C88" s="14"/>
      <c r="D88" s="13">
        <f>(C74+C70-D86)/D87</f>
        <v>0.709881230668996</v>
      </c>
    </row>
    <row r="89" spans="1:8" x14ac:dyDescent="0.35">
      <c r="A89" s="3" t="s">
        <v>32</v>
      </c>
      <c r="B89" s="12"/>
      <c r="C89" s="11"/>
      <c r="D89" s="7">
        <f>((C74-C70)/4)+((C75-C69)/6.6)</f>
        <v>3.1202359448900925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5.3429247016171383E-4</v>
      </c>
    </row>
    <row r="91" spans="1:8" x14ac:dyDescent="0.35">
      <c r="A91" s="3" t="s">
        <v>30</v>
      </c>
      <c r="B91" s="9"/>
      <c r="C91" s="8"/>
      <c r="D91" s="7">
        <f>(C74-C69)/(2.44*(C73-C71))</f>
        <v>0.66236585728705555</v>
      </c>
    </row>
    <row r="92" spans="1:8" x14ac:dyDescent="0.35">
      <c r="A92" s="6" t="s">
        <v>29</v>
      </c>
      <c r="B92" s="6"/>
      <c r="C92" s="5"/>
      <c r="D92" s="7">
        <f>(C70+C72+C74)/3</f>
        <v>2.2427434088174159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2.332865113226124</v>
      </c>
    </row>
    <row r="95" spans="1:8" x14ac:dyDescent="0.35">
      <c r="A95" s="2" t="s">
        <v>9</v>
      </c>
      <c r="B95" s="2"/>
      <c r="C95" s="2"/>
      <c r="D95" s="1">
        <f>100-E23</f>
        <v>64.290903529231826</v>
      </c>
    </row>
    <row r="96" spans="1:8" x14ac:dyDescent="0.35">
      <c r="A96" s="2" t="s">
        <v>8</v>
      </c>
      <c r="B96" s="2"/>
      <c r="C96" s="2"/>
      <c r="D96" s="1">
        <f>100-E30</f>
        <v>34.936718540893963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N99"/>
  <sheetViews>
    <sheetView zoomScale="63" zoomScaleNormal="100" workbookViewId="0">
      <selection activeCell="R39" sqref="R39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MAY181217_21 aggr</v>
      </c>
      <c r="E2" s="144"/>
      <c r="G2" s="109" t="s">
        <v>90</v>
      </c>
      <c r="H2" s="108" t="str">
        <f ca="1">D2</f>
        <v>MAY181217_21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523.05999999999995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116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(M7/B$4)*100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(M8/B$4)*100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2">
        <f t="shared" si="18"/>
        <v>0</v>
      </c>
      <c r="T13" s="48">
        <f t="shared" si="4"/>
        <v>-4.5</v>
      </c>
      <c r="U13" s="47" t="e">
        <f t="shared" si="5"/>
        <v>#DIV/0!</v>
      </c>
      <c r="V13" s="46" t="e">
        <f t="shared" si="6"/>
        <v>#DIV/0!</v>
      </c>
      <c r="W13" s="45" t="e">
        <f t="shared" si="7"/>
        <v>#DIV/0!</v>
      </c>
      <c r="X13" s="46" t="e">
        <f t="shared" si="8"/>
        <v>#DIV/0!</v>
      </c>
      <c r="Y13" s="46" t="e">
        <f t="shared" si="9"/>
        <v>#DIV/0!</v>
      </c>
      <c r="Z13" s="46" t="e">
        <f t="shared" si="10"/>
        <v>#DIV/0!</v>
      </c>
      <c r="AA13" s="46" t="e">
        <f t="shared" si="11"/>
        <v>#DIV/0!</v>
      </c>
      <c r="AB13" s="45" t="e">
        <f t="shared" si="12"/>
        <v>#DIV/0!</v>
      </c>
      <c r="AC13" s="49" t="e">
        <f t="shared" si="13"/>
        <v>#DIV/0!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132">
        <f t="shared" si="18"/>
        <v>0</v>
      </c>
      <c r="T14" s="48">
        <f t="shared" si="4"/>
        <v>-4</v>
      </c>
      <c r="U14" s="47" t="e">
        <f t="shared" si="5"/>
        <v>#DIV/0!</v>
      </c>
      <c r="V14" s="46" t="e">
        <f t="shared" si="6"/>
        <v>#DIV/0!</v>
      </c>
      <c r="W14" s="45" t="e">
        <f t="shared" si="7"/>
        <v>#DIV/0!</v>
      </c>
      <c r="X14" s="46" t="e">
        <f t="shared" si="8"/>
        <v>#DIV/0!</v>
      </c>
      <c r="Y14" s="46" t="e">
        <f t="shared" si="9"/>
        <v>#DIV/0!</v>
      </c>
      <c r="Z14" s="46" t="e">
        <f t="shared" si="10"/>
        <v>#DIV/0!</v>
      </c>
      <c r="AA14" s="46" t="e">
        <f t="shared" si="11"/>
        <v>#DIV/0!</v>
      </c>
      <c r="AB14" s="45" t="e">
        <f t="shared" si="12"/>
        <v>#DIV/0!</v>
      </c>
      <c r="AC14" s="49" t="e">
        <f t="shared" si="13"/>
        <v>#DIV/0!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2">
        <v>1.3599999999999999</v>
      </c>
      <c r="D15" s="55">
        <f t="shared" si="17"/>
        <v>0.26000841203686004</v>
      </c>
      <c r="E15" s="54">
        <f>SUM(D6:D15)</f>
        <v>0.26000841203686004</v>
      </c>
      <c r="G15" s="48">
        <f t="shared" si="2"/>
        <v>-3.5</v>
      </c>
      <c r="H15" s="61">
        <v>1.3</v>
      </c>
      <c r="I15" s="60">
        <v>0</v>
      </c>
      <c r="J15" s="59">
        <v>0</v>
      </c>
      <c r="K15" s="60">
        <v>0</v>
      </c>
      <c r="L15" s="60">
        <v>0</v>
      </c>
      <c r="M15" s="60">
        <v>0.9</v>
      </c>
      <c r="N15" s="60">
        <v>0</v>
      </c>
      <c r="O15" s="59">
        <v>0</v>
      </c>
      <c r="P15" s="50">
        <f t="shared" si="3"/>
        <v>2.2000000000000002</v>
      </c>
      <c r="R15" s="132">
        <f t="shared" si="18"/>
        <v>0.17206439031851034</v>
      </c>
      <c r="T15" s="48">
        <f t="shared" si="4"/>
        <v>-3.5</v>
      </c>
      <c r="U15" s="67">
        <f t="shared" si="5"/>
        <v>59.090909090909086</v>
      </c>
      <c r="V15" s="66">
        <f t="shared" si="6"/>
        <v>0</v>
      </c>
      <c r="W15" s="65">
        <f t="shared" si="7"/>
        <v>0</v>
      </c>
      <c r="X15" s="66">
        <f t="shared" si="8"/>
        <v>0</v>
      </c>
      <c r="Y15" s="66">
        <f t="shared" si="9"/>
        <v>0</v>
      </c>
      <c r="Z15" s="66">
        <f t="shared" si="10"/>
        <v>40.909090909090907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>
        <f t="shared" ref="AF15:AF33" si="19">U15*100/(SUM($U15:$Y15)+SUM($AA15:$AB15))</f>
        <v>100</v>
      </c>
      <c r="AG15" s="66">
        <f t="shared" ref="AG15:AK33" si="20">V15*100/(SUM($U15:$Y15)+SUM($AA15:$AB15))</f>
        <v>0</v>
      </c>
      <c r="AH15" s="65">
        <f t="shared" si="20"/>
        <v>0</v>
      </c>
      <c r="AI15" s="67">
        <f t="shared" si="20"/>
        <v>0</v>
      </c>
      <c r="AJ15" s="66">
        <f t="shared" si="20"/>
        <v>0</v>
      </c>
      <c r="AK15" s="66">
        <v>0</v>
      </c>
      <c r="AL15" s="66">
        <f t="shared" ref="AL15:AM33" si="21">AA15*100/(SUM($U15:$Y15)+SUM($AA15:$AB15))</f>
        <v>0</v>
      </c>
      <c r="AM15" s="65">
        <f t="shared" si="21"/>
        <v>0</v>
      </c>
      <c r="AN15" s="64">
        <f t="shared" si="16"/>
        <v>100</v>
      </c>
    </row>
    <row r="16" spans="1:40" x14ac:dyDescent="0.35">
      <c r="A16" s="71" t="s">
        <v>61</v>
      </c>
      <c r="B16" s="57">
        <v>-3</v>
      </c>
      <c r="C16" s="62">
        <v>4.8899999999999988</v>
      </c>
      <c r="D16" s="55">
        <f t="shared" si="17"/>
        <v>0.93488318739723908</v>
      </c>
      <c r="E16" s="54">
        <f>SUM(D6:D16)</f>
        <v>1.1948915994340992</v>
      </c>
      <c r="G16" s="48">
        <f t="shared" si="2"/>
        <v>-3</v>
      </c>
      <c r="H16" s="61">
        <v>3.1</v>
      </c>
      <c r="I16" s="60">
        <v>1.1000000000000001</v>
      </c>
      <c r="J16" s="59">
        <v>0</v>
      </c>
      <c r="K16" s="60">
        <v>0</v>
      </c>
      <c r="L16" s="60">
        <v>0</v>
      </c>
      <c r="M16" s="60">
        <v>4.4000000000000004</v>
      </c>
      <c r="N16" s="60">
        <v>0.6</v>
      </c>
      <c r="O16" s="59">
        <v>0</v>
      </c>
      <c r="P16" s="50">
        <f t="shared" si="3"/>
        <v>9.2000000000000011</v>
      </c>
      <c r="R16" s="132">
        <f t="shared" si="18"/>
        <v>0.84120368600160611</v>
      </c>
      <c r="T16" s="48">
        <f t="shared" si="4"/>
        <v>-3</v>
      </c>
      <c r="U16" s="67">
        <f t="shared" si="5"/>
        <v>33.695652173913039</v>
      </c>
      <c r="V16" s="66">
        <f t="shared" si="6"/>
        <v>11.956521739130435</v>
      </c>
      <c r="W16" s="65">
        <f t="shared" si="7"/>
        <v>0</v>
      </c>
      <c r="X16" s="66">
        <f t="shared" si="8"/>
        <v>0</v>
      </c>
      <c r="Y16" s="66">
        <f t="shared" si="9"/>
        <v>0</v>
      </c>
      <c r="Z16" s="66">
        <f t="shared" si="10"/>
        <v>47.826086956521742</v>
      </c>
      <c r="AA16" s="66">
        <f t="shared" si="11"/>
        <v>6.5217391304347823</v>
      </c>
      <c r="AB16" s="65">
        <f t="shared" si="12"/>
        <v>0</v>
      </c>
      <c r="AC16" s="50">
        <f t="shared" si="13"/>
        <v>100</v>
      </c>
      <c r="AE16" s="48">
        <f t="shared" si="14"/>
        <v>-3</v>
      </c>
      <c r="AF16" s="67">
        <f t="shared" si="19"/>
        <v>64.583333333333329</v>
      </c>
      <c r="AG16" s="66">
        <f t="shared" si="20"/>
        <v>22.916666666666668</v>
      </c>
      <c r="AH16" s="65">
        <f t="shared" si="20"/>
        <v>0</v>
      </c>
      <c r="AI16" s="67">
        <f t="shared" si="20"/>
        <v>0</v>
      </c>
      <c r="AJ16" s="66">
        <f t="shared" si="20"/>
        <v>0</v>
      </c>
      <c r="AK16" s="66">
        <v>0</v>
      </c>
      <c r="AL16" s="66">
        <f t="shared" si="21"/>
        <v>12.5</v>
      </c>
      <c r="AM16" s="65">
        <f t="shared" si="21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12.16</v>
      </c>
      <c r="D17" s="55">
        <f t="shared" si="17"/>
        <v>2.3247810958589841</v>
      </c>
      <c r="E17" s="54">
        <f>SUM(D6:D17)</f>
        <v>3.5196726952930835</v>
      </c>
      <c r="G17" s="48">
        <f t="shared" si="2"/>
        <v>-2.5</v>
      </c>
      <c r="H17" s="61">
        <v>5.6</v>
      </c>
      <c r="I17" s="60">
        <v>3.7</v>
      </c>
      <c r="J17" s="59">
        <v>0.3</v>
      </c>
      <c r="K17" s="60">
        <v>2.1</v>
      </c>
      <c r="L17" s="60">
        <v>0</v>
      </c>
      <c r="M17" s="60">
        <v>2.1</v>
      </c>
      <c r="N17" s="60">
        <v>0.4</v>
      </c>
      <c r="O17" s="59">
        <v>0</v>
      </c>
      <c r="P17" s="50">
        <f t="shared" si="3"/>
        <v>14.200000000000001</v>
      </c>
      <c r="R17" s="132">
        <f t="shared" si="18"/>
        <v>0.40148357740985746</v>
      </c>
      <c r="T17" s="48">
        <f t="shared" si="4"/>
        <v>-2.5</v>
      </c>
      <c r="U17" s="67">
        <f t="shared" si="5"/>
        <v>39.436619718309856</v>
      </c>
      <c r="V17" s="66">
        <f t="shared" si="6"/>
        <v>26.056338028169012</v>
      </c>
      <c r="W17" s="65">
        <f t="shared" si="7"/>
        <v>2.112676056338028</v>
      </c>
      <c r="X17" s="66">
        <f t="shared" si="8"/>
        <v>14.788732394366196</v>
      </c>
      <c r="Y17" s="66">
        <f t="shared" si="9"/>
        <v>0</v>
      </c>
      <c r="Z17" s="66">
        <f t="shared" si="10"/>
        <v>14.788732394366196</v>
      </c>
      <c r="AA17" s="66">
        <f t="shared" si="11"/>
        <v>2.816901408450704</v>
      </c>
      <c r="AB17" s="65">
        <f t="shared" si="12"/>
        <v>0</v>
      </c>
      <c r="AC17" s="50">
        <f t="shared" si="13"/>
        <v>99.999999999999986</v>
      </c>
      <c r="AE17" s="48">
        <f t="shared" si="14"/>
        <v>-2.5</v>
      </c>
      <c r="AF17" s="67">
        <f t="shared" si="19"/>
        <v>46.280991735537192</v>
      </c>
      <c r="AG17" s="66">
        <f t="shared" si="20"/>
        <v>30.578512396694215</v>
      </c>
      <c r="AH17" s="65">
        <f t="shared" si="20"/>
        <v>2.4793388429752068</v>
      </c>
      <c r="AI17" s="67">
        <f t="shared" si="20"/>
        <v>17.355371900826444</v>
      </c>
      <c r="AJ17" s="66">
        <f t="shared" si="20"/>
        <v>0</v>
      </c>
      <c r="AK17" s="66">
        <v>0</v>
      </c>
      <c r="AL17" s="66">
        <f t="shared" si="21"/>
        <v>3.3057851239669422</v>
      </c>
      <c r="AM17" s="65">
        <f t="shared" si="21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19.97</v>
      </c>
      <c r="D18" s="55">
        <f t="shared" si="17"/>
        <v>3.8179176385118341</v>
      </c>
      <c r="E18" s="54">
        <f>SUM(D6:D18)</f>
        <v>7.3375903338049175</v>
      </c>
      <c r="G18" s="48">
        <f t="shared" si="2"/>
        <v>-2</v>
      </c>
      <c r="H18" s="61">
        <v>7.2</v>
      </c>
      <c r="I18" s="60">
        <v>10.6</v>
      </c>
      <c r="J18" s="59">
        <v>0</v>
      </c>
      <c r="K18" s="60">
        <v>1.8</v>
      </c>
      <c r="L18" s="60">
        <v>0</v>
      </c>
      <c r="M18" s="60">
        <v>1.5</v>
      </c>
      <c r="N18" s="60">
        <v>0.2</v>
      </c>
      <c r="O18" s="59">
        <v>0</v>
      </c>
      <c r="P18" s="50">
        <f t="shared" si="3"/>
        <v>21.3</v>
      </c>
      <c r="R18" s="132">
        <f t="shared" si="18"/>
        <v>0.2867739838641839</v>
      </c>
      <c r="T18" s="48">
        <f t="shared" si="4"/>
        <v>-2</v>
      </c>
      <c r="U18" s="67">
        <f t="shared" si="5"/>
        <v>33.802816901408448</v>
      </c>
      <c r="V18" s="66">
        <f t="shared" si="6"/>
        <v>49.76525821596244</v>
      </c>
      <c r="W18" s="65">
        <f t="shared" si="7"/>
        <v>0</v>
      </c>
      <c r="X18" s="66">
        <f t="shared" si="8"/>
        <v>8.4507042253521121</v>
      </c>
      <c r="Y18" s="66">
        <f t="shared" si="9"/>
        <v>0</v>
      </c>
      <c r="Z18" s="66">
        <f t="shared" si="10"/>
        <v>7.0422535211267601</v>
      </c>
      <c r="AA18" s="66">
        <f t="shared" si="11"/>
        <v>0.93896713615023475</v>
      </c>
      <c r="AB18" s="65">
        <f t="shared" si="12"/>
        <v>0</v>
      </c>
      <c r="AC18" s="50">
        <f t="shared" si="13"/>
        <v>100</v>
      </c>
      <c r="AE18" s="48">
        <f t="shared" si="14"/>
        <v>-2</v>
      </c>
      <c r="AF18" s="67">
        <f t="shared" si="19"/>
        <v>36.363636363636367</v>
      </c>
      <c r="AG18" s="66">
        <f t="shared" si="20"/>
        <v>53.535353535353536</v>
      </c>
      <c r="AH18" s="65">
        <f t="shared" si="20"/>
        <v>0</v>
      </c>
      <c r="AI18" s="67">
        <f t="shared" si="20"/>
        <v>9.0909090909090917</v>
      </c>
      <c r="AJ18" s="66">
        <f t="shared" si="20"/>
        <v>0</v>
      </c>
      <c r="AK18" s="66">
        <v>0</v>
      </c>
      <c r="AL18" s="66">
        <f t="shared" si="21"/>
        <v>1.0101010101010102</v>
      </c>
      <c r="AM18" s="65">
        <f t="shared" si="21"/>
        <v>0</v>
      </c>
      <c r="AN18" s="64">
        <f t="shared" si="16"/>
        <v>100</v>
      </c>
    </row>
    <row r="19" spans="1:40" x14ac:dyDescent="0.35">
      <c r="A19" s="58" t="s">
        <v>58</v>
      </c>
      <c r="B19" s="57">
        <v>-1.5</v>
      </c>
      <c r="C19" s="62">
        <v>25.509999999999998</v>
      </c>
      <c r="D19" s="55">
        <f t="shared" si="17"/>
        <v>4.8770695522502194</v>
      </c>
      <c r="E19" s="54">
        <f>SUM(D6:D19)</f>
        <v>12.214659886055138</v>
      </c>
      <c r="G19" s="48">
        <f t="shared" si="2"/>
        <v>-1.5</v>
      </c>
      <c r="H19" s="61">
        <v>7.5</v>
      </c>
      <c r="I19" s="60">
        <v>13.3</v>
      </c>
      <c r="J19" s="59">
        <v>0.1</v>
      </c>
      <c r="K19" s="60">
        <v>1.7</v>
      </c>
      <c r="L19" s="60">
        <v>1.8</v>
      </c>
      <c r="M19" s="60">
        <v>0.8</v>
      </c>
      <c r="N19" s="60">
        <v>0.8</v>
      </c>
      <c r="O19" s="59">
        <v>0</v>
      </c>
      <c r="P19" s="50">
        <f t="shared" si="3"/>
        <v>26.000000000000004</v>
      </c>
      <c r="R19" s="132">
        <f t="shared" si="18"/>
        <v>0.15294612472756475</v>
      </c>
      <c r="T19" s="48">
        <f t="shared" si="4"/>
        <v>-1.5</v>
      </c>
      <c r="U19" s="67">
        <f t="shared" si="5"/>
        <v>28.846153846153843</v>
      </c>
      <c r="V19" s="66">
        <f t="shared" si="6"/>
        <v>51.153846153846146</v>
      </c>
      <c r="W19" s="65">
        <f t="shared" si="7"/>
        <v>0.38461538461538458</v>
      </c>
      <c r="X19" s="66">
        <f t="shared" si="8"/>
        <v>6.5384615384615374</v>
      </c>
      <c r="Y19" s="66">
        <f t="shared" si="9"/>
        <v>6.9230769230769225</v>
      </c>
      <c r="Z19" s="66">
        <f t="shared" si="10"/>
        <v>3.0769230769230766</v>
      </c>
      <c r="AA19" s="66">
        <f t="shared" si="11"/>
        <v>3.0769230769230766</v>
      </c>
      <c r="AB19" s="65">
        <f t="shared" si="12"/>
        <v>0</v>
      </c>
      <c r="AC19" s="50">
        <f t="shared" si="13"/>
        <v>99.999999999999986</v>
      </c>
      <c r="AE19" s="48">
        <f t="shared" si="14"/>
        <v>-1.5</v>
      </c>
      <c r="AF19" s="67">
        <f t="shared" si="19"/>
        <v>29.761904761904763</v>
      </c>
      <c r="AG19" s="66">
        <f t="shared" si="20"/>
        <v>52.777777777777779</v>
      </c>
      <c r="AH19" s="65">
        <f t="shared" si="20"/>
        <v>0.39682539682539686</v>
      </c>
      <c r="AI19" s="67">
        <f t="shared" si="20"/>
        <v>6.746031746031746</v>
      </c>
      <c r="AJ19" s="66">
        <f t="shared" si="20"/>
        <v>7.1428571428571441</v>
      </c>
      <c r="AK19" s="66">
        <v>0</v>
      </c>
      <c r="AL19" s="66">
        <f t="shared" si="21"/>
        <v>3.1746031746031749</v>
      </c>
      <c r="AM19" s="65">
        <f t="shared" si="21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2">
        <v>29.97</v>
      </c>
      <c r="D20" s="55">
        <f t="shared" si="17"/>
        <v>5.7297441976063936</v>
      </c>
      <c r="E20" s="54">
        <f>SUM(D6:D20)</f>
        <v>17.944404083661532</v>
      </c>
      <c r="G20" s="48">
        <f t="shared" si="2"/>
        <v>-1</v>
      </c>
      <c r="H20" s="61">
        <v>6.5</v>
      </c>
      <c r="I20" s="60">
        <v>19</v>
      </c>
      <c r="J20" s="59">
        <v>0.2</v>
      </c>
      <c r="K20" s="60">
        <v>2.2000000000000002</v>
      </c>
      <c r="L20" s="60">
        <v>1.4</v>
      </c>
      <c r="M20" s="60">
        <v>0.5</v>
      </c>
      <c r="N20" s="60">
        <v>0.3</v>
      </c>
      <c r="O20" s="59">
        <v>0</v>
      </c>
      <c r="P20" s="50">
        <f t="shared" si="3"/>
        <v>30.099999999999998</v>
      </c>
      <c r="R20" s="132">
        <f t="shared" si="18"/>
        <v>9.5591327954727967E-2</v>
      </c>
      <c r="T20" s="48">
        <f t="shared" si="4"/>
        <v>-1</v>
      </c>
      <c r="U20" s="67">
        <f t="shared" si="5"/>
        <v>21.59468438538206</v>
      </c>
      <c r="V20" s="66">
        <f t="shared" si="6"/>
        <v>63.122923588039875</v>
      </c>
      <c r="W20" s="65">
        <f t="shared" si="7"/>
        <v>0.66445182724252494</v>
      </c>
      <c r="X20" s="66">
        <f t="shared" si="8"/>
        <v>7.3089700996677758</v>
      </c>
      <c r="Y20" s="66">
        <f t="shared" si="9"/>
        <v>4.6511627906976747</v>
      </c>
      <c r="Z20" s="66">
        <f t="shared" si="10"/>
        <v>1.6611295681063125</v>
      </c>
      <c r="AA20" s="66">
        <f t="shared" si="11"/>
        <v>0.99667774086378746</v>
      </c>
      <c r="AB20" s="65">
        <f t="shared" si="12"/>
        <v>0</v>
      </c>
      <c r="AC20" s="50">
        <f t="shared" si="13"/>
        <v>100.00000000000001</v>
      </c>
      <c r="AE20" s="48">
        <f t="shared" si="14"/>
        <v>-1</v>
      </c>
      <c r="AF20" s="67">
        <f t="shared" si="19"/>
        <v>21.95945945945946</v>
      </c>
      <c r="AG20" s="66">
        <f t="shared" si="20"/>
        <v>64.189189189189193</v>
      </c>
      <c r="AH20" s="65">
        <f t="shared" si="20"/>
        <v>0.67567567567567555</v>
      </c>
      <c r="AI20" s="67">
        <f t="shared" si="20"/>
        <v>7.4324324324324333</v>
      </c>
      <c r="AJ20" s="66">
        <f t="shared" si="20"/>
        <v>4.7297297297297298</v>
      </c>
      <c r="AK20" s="66">
        <v>0</v>
      </c>
      <c r="AL20" s="66">
        <f t="shared" si="21"/>
        <v>1.0135135135135134</v>
      </c>
      <c r="AM20" s="65">
        <f t="shared" si="21"/>
        <v>0</v>
      </c>
      <c r="AN20" s="64">
        <f t="shared" si="16"/>
        <v>100</v>
      </c>
    </row>
    <row r="21" spans="1:40" x14ac:dyDescent="0.35">
      <c r="A21" s="58" t="s">
        <v>56</v>
      </c>
      <c r="B21" s="57">
        <v>-0.5</v>
      </c>
      <c r="C21" s="62">
        <v>28.58545762302019</v>
      </c>
      <c r="D21" s="55">
        <f t="shared" si="17"/>
        <v>5.4650437087562027</v>
      </c>
      <c r="E21" s="54">
        <f>SUM(D6:D21)</f>
        <v>23.409447792417733</v>
      </c>
      <c r="G21" s="70">
        <f t="shared" si="2"/>
        <v>-0.5</v>
      </c>
      <c r="H21" s="53">
        <v>4.1842582517228868</v>
      </c>
      <c r="I21" s="52">
        <v>19.875226695683711</v>
      </c>
      <c r="J21" s="51">
        <v>0.34868818764357395</v>
      </c>
      <c r="K21" s="52">
        <v>3.1381936887921649</v>
      </c>
      <c r="L21" s="52">
        <v>0.69737637528714791</v>
      </c>
      <c r="M21" s="52">
        <v>0.25454237697980892</v>
      </c>
      <c r="N21" s="52">
        <v>0.2963849594970378</v>
      </c>
      <c r="O21" s="51">
        <v>4.5329464393664601E-2</v>
      </c>
      <c r="P21" s="69">
        <f t="shared" si="3"/>
        <v>28.839999999999996</v>
      </c>
      <c r="Q21" s="68" t="s">
        <v>99</v>
      </c>
      <c r="R21" s="132">
        <f t="shared" si="18"/>
        <v>4.8664087672505824E-2</v>
      </c>
      <c r="S21" s="68"/>
      <c r="T21" s="48">
        <f t="shared" si="4"/>
        <v>-0.5</v>
      </c>
      <c r="U21" s="67">
        <f t="shared" si="5"/>
        <v>14.508523757707653</v>
      </c>
      <c r="V21" s="66">
        <f t="shared" si="6"/>
        <v>68.915487849111358</v>
      </c>
      <c r="W21" s="65">
        <f t="shared" si="7"/>
        <v>1.209043646475638</v>
      </c>
      <c r="X21" s="66">
        <f t="shared" si="8"/>
        <v>10.881392818280739</v>
      </c>
      <c r="Y21" s="66">
        <f t="shared" si="9"/>
        <v>2.418087292951276</v>
      </c>
      <c r="Z21" s="66">
        <f t="shared" si="10"/>
        <v>0.88260186192721546</v>
      </c>
      <c r="AA21" s="66">
        <f t="shared" si="11"/>
        <v>1.0276870995042922</v>
      </c>
      <c r="AB21" s="65">
        <f t="shared" si="12"/>
        <v>0.15717567404183291</v>
      </c>
      <c r="AC21" s="50">
        <f t="shared" si="13"/>
        <v>100</v>
      </c>
      <c r="AE21" s="48">
        <f t="shared" si="14"/>
        <v>-0.5</v>
      </c>
      <c r="AF21" s="67">
        <f t="shared" si="19"/>
        <v>14.637716516223469</v>
      </c>
      <c r="AG21" s="66">
        <f t="shared" si="20"/>
        <v>69.529153452061479</v>
      </c>
      <c r="AH21" s="65">
        <f t="shared" si="20"/>
        <v>1.2198097096852893</v>
      </c>
      <c r="AI21" s="67">
        <f t="shared" si="20"/>
        <v>10.978287387167601</v>
      </c>
      <c r="AJ21" s="66">
        <f t="shared" si="20"/>
        <v>2.4396194193705787</v>
      </c>
      <c r="AK21" s="66">
        <v>0</v>
      </c>
      <c r="AL21" s="66">
        <f t="shared" si="21"/>
        <v>1.0368382532324958</v>
      </c>
      <c r="AM21" s="65">
        <f t="shared" si="21"/>
        <v>0.15857526225908758</v>
      </c>
      <c r="AN21" s="64">
        <f t="shared" si="16"/>
        <v>100</v>
      </c>
    </row>
    <row r="22" spans="1:40" x14ac:dyDescent="0.35">
      <c r="A22" s="58" t="s">
        <v>55</v>
      </c>
      <c r="B22" s="57">
        <v>0</v>
      </c>
      <c r="C22" s="62">
        <v>26.84</v>
      </c>
      <c r="D22" s="55">
        <f t="shared" si="17"/>
        <v>5.1313424846097968</v>
      </c>
      <c r="E22" s="54">
        <f>SUM(D6:D22)</f>
        <v>28.540790277027529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0"/>
        <v>#DIV/0!</v>
      </c>
      <c r="AI22" s="47" t="e">
        <f t="shared" si="20"/>
        <v>#DIV/0!</v>
      </c>
      <c r="AJ22" s="46" t="e">
        <f t="shared" si="20"/>
        <v>#DIV/0!</v>
      </c>
      <c r="AK22" s="46" t="e">
        <f t="shared" si="20"/>
        <v>#DIV/0!</v>
      </c>
      <c r="AL22" s="46" t="e">
        <f t="shared" si="21"/>
        <v>#DIV/0!</v>
      </c>
      <c r="AM22" s="45" t="e">
        <f t="shared" si="21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27.04</v>
      </c>
      <c r="D23" s="55">
        <f t="shared" si="17"/>
        <v>5.1695790157916877</v>
      </c>
      <c r="E23" s="54">
        <f>SUM(D6:D23)</f>
        <v>33.710369292819216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0"/>
        <v>#DIV/0!</v>
      </c>
      <c r="AI23" s="47" t="e">
        <f t="shared" si="20"/>
        <v>#DIV/0!</v>
      </c>
      <c r="AJ23" s="46" t="e">
        <f t="shared" si="20"/>
        <v>#DIV/0!</v>
      </c>
      <c r="AK23" s="46" t="e">
        <f t="shared" si="20"/>
        <v>#DIV/0!</v>
      </c>
      <c r="AL23" s="46" t="e">
        <f t="shared" si="21"/>
        <v>#DIV/0!</v>
      </c>
      <c r="AM23" s="45" t="e">
        <f t="shared" si="21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25.51</v>
      </c>
      <c r="D24" s="55">
        <f t="shared" si="17"/>
        <v>4.8770695522502203</v>
      </c>
      <c r="E24" s="54">
        <f>SUM(D6:D24)</f>
        <v>38.587438845069435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0"/>
        <v>#DIV/0!</v>
      </c>
      <c r="AI24" s="47" t="e">
        <f t="shared" si="20"/>
        <v>#DIV/0!</v>
      </c>
      <c r="AJ24" s="46" t="e">
        <f t="shared" si="20"/>
        <v>#DIV/0!</v>
      </c>
      <c r="AK24" s="46" t="e">
        <f t="shared" si="20"/>
        <v>#DIV/0!</v>
      </c>
      <c r="AL24" s="46" t="e">
        <f t="shared" si="21"/>
        <v>#DIV/0!</v>
      </c>
      <c r="AM24" s="45" t="e">
        <f t="shared" si="21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23.41</v>
      </c>
      <c r="D25" s="55">
        <f t="shared" si="17"/>
        <v>4.4755859748403637</v>
      </c>
      <c r="E25" s="54">
        <f>SUM(D6:D25)</f>
        <v>43.063024819909799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0"/>
        <v>#DIV/0!</v>
      </c>
      <c r="AI25" s="47" t="e">
        <f t="shared" si="20"/>
        <v>#DIV/0!</v>
      </c>
      <c r="AJ25" s="46" t="e">
        <f t="shared" si="20"/>
        <v>#DIV/0!</v>
      </c>
      <c r="AK25" s="46" t="e">
        <f t="shared" si="20"/>
        <v>#DIV/0!</v>
      </c>
      <c r="AL25" s="46" t="e">
        <f t="shared" si="21"/>
        <v>#DIV/0!</v>
      </c>
      <c r="AM25" s="45" t="e">
        <f t="shared" si="21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23.46</v>
      </c>
      <c r="D26" s="55">
        <f t="shared" si="17"/>
        <v>4.4851451076358355</v>
      </c>
      <c r="E26" s="54">
        <f>SUM(D6:D26)</f>
        <v>47.548169927545636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0"/>
        <v>#DIV/0!</v>
      </c>
      <c r="AI26" s="47" t="e">
        <f t="shared" si="20"/>
        <v>#DIV/0!</v>
      </c>
      <c r="AJ26" s="46" t="e">
        <f t="shared" si="20"/>
        <v>#DIV/0!</v>
      </c>
      <c r="AK26" s="46" t="e">
        <f t="shared" si="20"/>
        <v>#DIV/0!</v>
      </c>
      <c r="AL26" s="46" t="e">
        <f t="shared" si="21"/>
        <v>#DIV/0!</v>
      </c>
      <c r="AM26" s="45" t="e">
        <f t="shared" si="21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2">
        <v>18.96</v>
      </c>
      <c r="D27" s="55">
        <f t="shared" si="17"/>
        <v>3.6248231560432846</v>
      </c>
      <c r="E27" s="54">
        <f>SUM(D7:D27)</f>
        <v>51.172993083588921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0"/>
        <v>#DIV/0!</v>
      </c>
      <c r="AI27" s="47" t="e">
        <f t="shared" si="20"/>
        <v>#DIV/0!</v>
      </c>
      <c r="AJ27" s="46" t="e">
        <f t="shared" si="20"/>
        <v>#DIV/0!</v>
      </c>
      <c r="AK27" s="46" t="e">
        <f t="shared" si="20"/>
        <v>#DIV/0!</v>
      </c>
      <c r="AL27" s="46" t="e">
        <f t="shared" si="21"/>
        <v>#DIV/0!</v>
      </c>
      <c r="AM27" s="45" t="e">
        <f t="shared" si="21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20.37</v>
      </c>
      <c r="D28" s="55">
        <f t="shared" si="17"/>
        <v>3.8943907008756171</v>
      </c>
      <c r="E28" s="54">
        <f>SUM(D7:D28)</f>
        <v>55.067383784464539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0"/>
        <v>#DIV/0!</v>
      </c>
      <c r="AI28" s="47" t="e">
        <f t="shared" si="20"/>
        <v>#DIV/0!</v>
      </c>
      <c r="AJ28" s="46" t="e">
        <f t="shared" si="20"/>
        <v>#DIV/0!</v>
      </c>
      <c r="AK28" s="46" t="e">
        <f t="shared" si="20"/>
        <v>#DIV/0!</v>
      </c>
      <c r="AL28" s="46" t="e">
        <f t="shared" si="21"/>
        <v>#DIV/0!</v>
      </c>
      <c r="AM28" s="45" t="e">
        <f t="shared" si="21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21.54</v>
      </c>
      <c r="D29" s="55">
        <f t="shared" si="17"/>
        <v>4.1180744082896803</v>
      </c>
      <c r="E29" s="54">
        <f>SUM(D7:D29)</f>
        <v>59.185458192754218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0"/>
        <v>#DIV/0!</v>
      </c>
      <c r="AI29" s="47" t="e">
        <f t="shared" si="20"/>
        <v>#DIV/0!</v>
      </c>
      <c r="AJ29" s="46" t="e">
        <f t="shared" si="20"/>
        <v>#DIV/0!</v>
      </c>
      <c r="AK29" s="46" t="e">
        <f t="shared" si="20"/>
        <v>#DIV/0!</v>
      </c>
      <c r="AL29" s="46" t="e">
        <f t="shared" si="21"/>
        <v>#DIV/0!</v>
      </c>
      <c r="AM29" s="45" t="e">
        <f t="shared" si="21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20.29</v>
      </c>
      <c r="D30" s="55">
        <f t="shared" si="17"/>
        <v>3.8790960884028607</v>
      </c>
      <c r="E30" s="54">
        <f>SUM(D7:D30)</f>
        <v>63.064554281157079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0"/>
        <v>#DIV/0!</v>
      </c>
      <c r="AI30" s="47" t="e">
        <f t="shared" si="20"/>
        <v>#DIV/0!</v>
      </c>
      <c r="AJ30" s="46" t="e">
        <f t="shared" si="20"/>
        <v>#DIV/0!</v>
      </c>
      <c r="AK30" s="46" t="e">
        <f t="shared" si="20"/>
        <v>#DIV/0!</v>
      </c>
      <c r="AL30" s="46" t="e">
        <f t="shared" si="21"/>
        <v>#DIV/0!</v>
      </c>
      <c r="AM30" s="45" t="e">
        <f t="shared" si="21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16.72</v>
      </c>
      <c r="D31" s="55">
        <f t="shared" si="17"/>
        <v>3.1965740068061028</v>
      </c>
      <c r="E31" s="54">
        <f>SUM(D7:D31)</f>
        <v>66.261128287963189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0"/>
        <v>#DIV/0!</v>
      </c>
      <c r="AI31" s="47" t="e">
        <f t="shared" si="20"/>
        <v>#DIV/0!</v>
      </c>
      <c r="AJ31" s="46" t="e">
        <f t="shared" si="20"/>
        <v>#DIV/0!</v>
      </c>
      <c r="AK31" s="46" t="e">
        <f t="shared" si="20"/>
        <v>#DIV/0!</v>
      </c>
      <c r="AL31" s="46" t="e">
        <f t="shared" si="21"/>
        <v>#DIV/0!</v>
      </c>
      <c r="AM31" s="45" t="e">
        <f t="shared" si="21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81.09</v>
      </c>
      <c r="D32" s="55">
        <f t="shared" si="17"/>
        <v>15.50300156769778</v>
      </c>
      <c r="E32" s="54">
        <f>SUM(D7:D32)</f>
        <v>81.764129855660968</v>
      </c>
      <c r="G32" s="48">
        <f t="shared" si="2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0"/>
        <v>#DIV/0!</v>
      </c>
      <c r="AI32" s="47" t="e">
        <f t="shared" si="20"/>
        <v>#DIV/0!</v>
      </c>
      <c r="AJ32" s="46" t="e">
        <f t="shared" si="20"/>
        <v>#DIV/0!</v>
      </c>
      <c r="AK32" s="46" t="e">
        <f t="shared" si="20"/>
        <v>#DIV/0!</v>
      </c>
      <c r="AL32" s="46" t="e">
        <f t="shared" si="21"/>
        <v>#DIV/0!</v>
      </c>
      <c r="AM32" s="45" t="e">
        <f t="shared" si="21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84.93</v>
      </c>
      <c r="D33" s="40">
        <f t="shared" si="17"/>
        <v>16.237142966390092</v>
      </c>
      <c r="E33" s="39">
        <f>SUM(D7:D33)</f>
        <v>98.001272822051064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0"/>
        <v>#DIV/0!</v>
      </c>
      <c r="AI33" s="32" t="e">
        <f t="shared" si="20"/>
        <v>#DIV/0!</v>
      </c>
      <c r="AJ33" s="31" t="e">
        <f t="shared" si="20"/>
        <v>#DIV/0!</v>
      </c>
      <c r="AK33" s="31" t="e">
        <f t="shared" si="20"/>
        <v>#DIV/0!</v>
      </c>
      <c r="AL33" s="31" t="e">
        <f t="shared" si="21"/>
        <v>#DIV/0!</v>
      </c>
      <c r="AM33" s="30" t="e">
        <f t="shared" si="21"/>
        <v>#DIV/0!</v>
      </c>
      <c r="AN33" s="29" t="e">
        <f t="shared" si="16"/>
        <v>#DIV/0!</v>
      </c>
    </row>
    <row r="34" spans="1:40" x14ac:dyDescent="0.35">
      <c r="T34" s="28"/>
    </row>
    <row r="39" spans="1:40" x14ac:dyDescent="0.35">
      <c r="R39" s="132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2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-2.306134201301953</v>
      </c>
      <c r="D69" s="2"/>
    </row>
    <row r="70" spans="1:5" x14ac:dyDescent="0.35">
      <c r="A70" s="24" t="s">
        <v>41</v>
      </c>
      <c r="B70" s="23">
        <v>16</v>
      </c>
      <c r="C70" s="18">
        <f t="shared" si="22"/>
        <v>-1.1696763430096764</v>
      </c>
      <c r="D70" s="2"/>
    </row>
    <row r="71" spans="1:5" x14ac:dyDescent="0.35">
      <c r="A71" s="24" t="s">
        <v>41</v>
      </c>
      <c r="B71" s="23">
        <v>25</v>
      </c>
      <c r="C71" s="18">
        <f t="shared" si="22"/>
        <v>-0.34501597658383376</v>
      </c>
      <c r="D71" s="2"/>
    </row>
    <row r="72" spans="1:5" x14ac:dyDescent="0.35">
      <c r="A72" s="24" t="s">
        <v>41</v>
      </c>
      <c r="B72" s="23">
        <v>50</v>
      </c>
      <c r="C72" s="18">
        <f t="shared" si="22"/>
        <v>2.3381999571988343</v>
      </c>
      <c r="D72" s="2"/>
    </row>
    <row r="73" spans="1:5" x14ac:dyDescent="0.35">
      <c r="A73" s="24" t="s">
        <v>41</v>
      </c>
      <c r="B73" s="23">
        <v>75</v>
      </c>
      <c r="C73" s="18">
        <f t="shared" si="22"/>
        <v>4.7818445084287813</v>
      </c>
      <c r="D73" s="2"/>
    </row>
    <row r="74" spans="1:5" x14ac:dyDescent="0.35">
      <c r="A74" s="24" t="s">
        <v>41</v>
      </c>
      <c r="B74" s="23">
        <v>84</v>
      </c>
      <c r="C74" s="18" t="str">
        <f t="shared" si="22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2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17.944404083661532</v>
      </c>
    </row>
    <row r="78" spans="1:5" x14ac:dyDescent="0.35">
      <c r="A78" s="20" t="s">
        <v>39</v>
      </c>
      <c r="B78">
        <f>SUM(C11:C20)/SUM(C7:C33)</f>
        <v>0.18310378597066446</v>
      </c>
      <c r="D78" s="19" t="s">
        <v>6</v>
      </c>
      <c r="E78" s="18">
        <f>SUM($D$21:$D$30)</f>
        <v>45.120150197495548</v>
      </c>
    </row>
    <row r="79" spans="1:5" x14ac:dyDescent="0.35">
      <c r="A79" s="20" t="s">
        <v>38</v>
      </c>
      <c r="B79">
        <f>SUM(C21:C33)/SUM(C7:C33)</f>
        <v>0.81689621402933577</v>
      </c>
      <c r="D79" s="19" t="s">
        <v>5</v>
      </c>
      <c r="E79" s="18">
        <f>SUM($D$31:$D$33)</f>
        <v>34.936718540893978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78.813844914328115</v>
      </c>
      <c r="D81" s="16" t="s">
        <v>4</v>
      </c>
      <c r="E81">
        <f>100*SUM(H7:J33)/SUM(P7:P33)</f>
        <v>78.813844914328115</v>
      </c>
      <c r="G81" s="17" t="s">
        <v>2</v>
      </c>
      <c r="H81">
        <f>100*SUM(H7:H33)/(SUM(P7:P33)-SUM(M7:N33))</f>
        <v>29.787469047721942</v>
      </c>
    </row>
    <row r="82" spans="1:8" x14ac:dyDescent="0.35">
      <c r="A82" s="16" t="s">
        <v>0</v>
      </c>
      <c r="B82">
        <f>100*SUM(K7:L33)/SUM(P7:P33)</f>
        <v>11.252707876273753</v>
      </c>
      <c r="D82" s="16" t="s">
        <v>0</v>
      </c>
      <c r="E82">
        <f>100*SUM(K7:L33)/SUM(P7:P33)</f>
        <v>11.252707876273753</v>
      </c>
      <c r="G82" s="17" t="s">
        <v>1</v>
      </c>
      <c r="H82">
        <f>100*SUM(I7:J33)/(SUM(P7:P33)-SUM(M7:N33))</f>
        <v>57.685368987958348</v>
      </c>
    </row>
    <row r="83" spans="1:8" x14ac:dyDescent="0.35">
      <c r="A83" s="16" t="s">
        <v>3</v>
      </c>
      <c r="B83">
        <f>100*SUM(O7:O33)/SUM(P7:P33)</f>
        <v>3.4382178696650945E-2</v>
      </c>
      <c r="D83" s="16" t="s">
        <v>37</v>
      </c>
      <c r="E83">
        <f>100*SUM(M7:N33)/SUM(P7:P33)</f>
        <v>9.8990650307014931</v>
      </c>
      <c r="G83" s="17" t="s">
        <v>0</v>
      </c>
      <c r="H83">
        <f>100*SUM(K7:L33)/(SUM(P7:P33)-SUM(M7:N33))</f>
        <v>12.489002339551817</v>
      </c>
    </row>
    <row r="85" spans="1:8" x14ac:dyDescent="0.35">
      <c r="A85" s="16" t="s">
        <v>36</v>
      </c>
      <c r="B85" s="2"/>
      <c r="C85" s="2"/>
      <c r="D85" s="13">
        <f>(C70+C74+C72)/3</f>
        <v>2.3895078713963858</v>
      </c>
    </row>
    <row r="86" spans="1:8" x14ac:dyDescent="0.35">
      <c r="A86" s="14" t="s">
        <v>35</v>
      </c>
      <c r="B86" s="14"/>
      <c r="C86" s="14"/>
      <c r="D86" s="7">
        <f>C72</f>
        <v>2.3381999571988343</v>
      </c>
    </row>
    <row r="87" spans="1:8" x14ac:dyDescent="0.35">
      <c r="A87" s="14" t="s">
        <v>34</v>
      </c>
      <c r="B87" s="14"/>
      <c r="C87" s="14"/>
      <c r="D87" s="7">
        <f>(C74-C70)/2</f>
        <v>3.5848381715048383</v>
      </c>
    </row>
    <row r="88" spans="1:8" x14ac:dyDescent="0.35">
      <c r="A88" s="15" t="s">
        <v>33</v>
      </c>
      <c r="B88" s="14"/>
      <c r="C88" s="14"/>
      <c r="D88" s="13">
        <f>(C74+C70-D86)/D87</f>
        <v>0.69518443526987683</v>
      </c>
    </row>
    <row r="89" spans="1:8" x14ac:dyDescent="0.35">
      <c r="A89" s="3" t="s">
        <v>32</v>
      </c>
      <c r="B89" s="12"/>
      <c r="C89" s="11"/>
      <c r="D89" s="7">
        <f>((C74-C70)/4)+((C75-C69)/6.6)</f>
        <v>3.0509242677678667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-4.8410732539797004E-2</v>
      </c>
    </row>
    <row r="91" spans="1:8" x14ac:dyDescent="0.35">
      <c r="A91" s="3" t="s">
        <v>30</v>
      </c>
      <c r="B91" s="9"/>
      <c r="C91" s="8"/>
      <c r="D91" s="7">
        <f>(C74-C69)/(2.44*(C73-C71))</f>
        <v>0.66398400563867677</v>
      </c>
    </row>
    <row r="92" spans="1:8" x14ac:dyDescent="0.35">
      <c r="A92" s="6" t="s">
        <v>29</v>
      </c>
      <c r="B92" s="6"/>
      <c r="C92" s="5"/>
      <c r="D92" s="7">
        <f>(C70+C72+C74)/3</f>
        <v>2.3895078713963858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2.4151618284951617</v>
      </c>
    </row>
    <row r="95" spans="1:8" x14ac:dyDescent="0.35">
      <c r="A95" s="2" t="s">
        <v>9</v>
      </c>
      <c r="B95" s="2"/>
      <c r="C95" s="2"/>
      <c r="D95" s="1">
        <f>100-E23</f>
        <v>66.289630707180777</v>
      </c>
    </row>
    <row r="96" spans="1:8" x14ac:dyDescent="0.35">
      <c r="A96" s="2" t="s">
        <v>8</v>
      </c>
      <c r="B96" s="2"/>
      <c r="C96" s="2"/>
      <c r="D96" s="1">
        <f>100-E30</f>
        <v>36.935445718842921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L99"/>
  <sheetViews>
    <sheetView topLeftCell="A7" zoomScale="63" zoomScaleNormal="100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MAY181217_21_no_aggr</v>
      </c>
      <c r="E2" s="144"/>
      <c r="G2" s="109" t="s">
        <v>90</v>
      </c>
      <c r="H2" s="108" t="str">
        <f ca="1">D2</f>
        <v>MAY181217_21_no_aggr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512.60545762302013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1.3599999999999999</v>
      </c>
      <c r="D15" s="55">
        <f t="shared" si="2"/>
        <v>0.26531126030268876</v>
      </c>
      <c r="E15" s="54">
        <f>SUM(D6:D15)</f>
        <v>0.26531126030268876</v>
      </c>
      <c r="G15" s="48">
        <f t="shared" si="3"/>
        <v>-3.5</v>
      </c>
      <c r="H15" s="61">
        <v>1.3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1.3</v>
      </c>
      <c r="R15" s="48">
        <f t="shared" si="5"/>
        <v>-3.5</v>
      </c>
      <c r="S15" s="67">
        <f t="shared" si="6"/>
        <v>100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100</v>
      </c>
      <c r="AE15" s="66">
        <f t="shared" ref="AE15:AI33" si="12">T15*100/(SUM($S15:$W15)+SUM($Y15:$Z15))</f>
        <v>0</v>
      </c>
      <c r="AF15" s="65">
        <f t="shared" si="12"/>
        <v>0</v>
      </c>
      <c r="AG15" s="67">
        <f t="shared" si="12"/>
        <v>0</v>
      </c>
      <c r="AH15" s="66">
        <f t="shared" si="12"/>
        <v>0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4.8899999999999988</v>
      </c>
      <c r="D16" s="55">
        <f t="shared" si="2"/>
        <v>0.9539500462354028</v>
      </c>
      <c r="E16" s="54">
        <f>SUM(D6:D16)</f>
        <v>1.2192613065380915</v>
      </c>
      <c r="G16" s="48">
        <f t="shared" si="3"/>
        <v>-3</v>
      </c>
      <c r="H16" s="61">
        <v>3.1</v>
      </c>
      <c r="I16" s="60">
        <v>1.1000000000000001</v>
      </c>
      <c r="J16" s="59">
        <v>0</v>
      </c>
      <c r="K16" s="60">
        <v>0</v>
      </c>
      <c r="L16" s="60">
        <v>0</v>
      </c>
      <c r="M16" s="60">
        <v>0</v>
      </c>
      <c r="N16" s="60">
        <v>0.6</v>
      </c>
      <c r="O16" s="59">
        <v>0</v>
      </c>
      <c r="P16" s="50">
        <f t="shared" si="4"/>
        <v>4.8</v>
      </c>
      <c r="R16" s="48">
        <f t="shared" si="5"/>
        <v>-3</v>
      </c>
      <c r="S16" s="67">
        <f t="shared" si="6"/>
        <v>64.583333333333343</v>
      </c>
      <c r="T16" s="66">
        <f t="shared" si="6"/>
        <v>22.916666666666671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12.5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1"/>
        <v>64.583333333333329</v>
      </c>
      <c r="AE16" s="66">
        <f t="shared" si="12"/>
        <v>22.916666666666668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12.499999999999998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12.16</v>
      </c>
      <c r="D17" s="55">
        <f t="shared" si="2"/>
        <v>2.3721947980005114</v>
      </c>
      <c r="E17" s="54">
        <f>SUM(D6:D17)</f>
        <v>3.5914561045386026</v>
      </c>
      <c r="G17" s="48">
        <f t="shared" si="3"/>
        <v>-2.5</v>
      </c>
      <c r="H17" s="61">
        <v>5.6</v>
      </c>
      <c r="I17" s="60">
        <v>3.7</v>
      </c>
      <c r="J17" s="59">
        <v>0.3</v>
      </c>
      <c r="K17" s="60">
        <v>2.1</v>
      </c>
      <c r="L17" s="60">
        <v>0</v>
      </c>
      <c r="M17" s="60">
        <v>0</v>
      </c>
      <c r="N17" s="60">
        <v>0.4</v>
      </c>
      <c r="O17" s="59">
        <v>0</v>
      </c>
      <c r="P17" s="50">
        <f t="shared" si="4"/>
        <v>12.100000000000001</v>
      </c>
      <c r="R17" s="48">
        <f t="shared" si="5"/>
        <v>-2.5</v>
      </c>
      <c r="S17" s="67">
        <f t="shared" si="6"/>
        <v>46.280991735537185</v>
      </c>
      <c r="T17" s="66">
        <f t="shared" si="6"/>
        <v>30.578512396694212</v>
      </c>
      <c r="U17" s="65">
        <f t="shared" si="6"/>
        <v>2.4793388429752063</v>
      </c>
      <c r="V17" s="66">
        <f t="shared" si="6"/>
        <v>17.355371900826444</v>
      </c>
      <c r="W17" s="66">
        <f t="shared" si="6"/>
        <v>0</v>
      </c>
      <c r="X17" s="66">
        <f t="shared" si="6"/>
        <v>0</v>
      </c>
      <c r="Y17" s="66">
        <f t="shared" si="6"/>
        <v>3.3057851239669418</v>
      </c>
      <c r="Z17" s="65">
        <f t="shared" si="6"/>
        <v>0</v>
      </c>
      <c r="AA17" s="50">
        <f t="shared" si="7"/>
        <v>99.999999999999986</v>
      </c>
      <c r="AC17" s="48">
        <f t="shared" si="8"/>
        <v>-2.5</v>
      </c>
      <c r="AD17" s="67">
        <f t="shared" si="11"/>
        <v>46.280991735537185</v>
      </c>
      <c r="AE17" s="66">
        <f t="shared" si="12"/>
        <v>30.578512396694219</v>
      </c>
      <c r="AF17" s="65">
        <f t="shared" si="12"/>
        <v>2.4793388429752068</v>
      </c>
      <c r="AG17" s="67">
        <f t="shared" si="12"/>
        <v>17.355371900826448</v>
      </c>
      <c r="AH17" s="66">
        <f t="shared" si="12"/>
        <v>0</v>
      </c>
      <c r="AI17" s="66">
        <v>0</v>
      </c>
      <c r="AJ17" s="66">
        <f t="shared" si="13"/>
        <v>3.3057851239669422</v>
      </c>
      <c r="AK17" s="65">
        <f t="shared" si="13"/>
        <v>0</v>
      </c>
      <c r="AL17" s="64">
        <f t="shared" si="10"/>
        <v>100.00000000000001</v>
      </c>
    </row>
    <row r="18" spans="1:38" x14ac:dyDescent="0.35">
      <c r="A18" s="58" t="s">
        <v>59</v>
      </c>
      <c r="B18" s="57">
        <v>-2</v>
      </c>
      <c r="C18" s="62">
        <v>19.97</v>
      </c>
      <c r="D18" s="55">
        <f t="shared" si="2"/>
        <v>3.8957837266505111</v>
      </c>
      <c r="E18" s="54">
        <f>SUM(D6:D18)</f>
        <v>7.4872398311891137</v>
      </c>
      <c r="G18" s="48">
        <f t="shared" si="3"/>
        <v>-2</v>
      </c>
      <c r="H18" s="61">
        <v>7.2</v>
      </c>
      <c r="I18" s="60">
        <v>10.6</v>
      </c>
      <c r="J18" s="59">
        <v>0</v>
      </c>
      <c r="K18" s="60">
        <v>1.8</v>
      </c>
      <c r="L18" s="60">
        <v>0</v>
      </c>
      <c r="M18" s="60">
        <v>0</v>
      </c>
      <c r="N18" s="60">
        <v>0.2</v>
      </c>
      <c r="O18" s="59">
        <v>0</v>
      </c>
      <c r="P18" s="50">
        <f t="shared" si="4"/>
        <v>19.8</v>
      </c>
      <c r="R18" s="48">
        <f t="shared" si="5"/>
        <v>-2</v>
      </c>
      <c r="S18" s="67">
        <f t="shared" si="6"/>
        <v>36.36363636363636</v>
      </c>
      <c r="T18" s="66">
        <f t="shared" si="6"/>
        <v>53.535353535353536</v>
      </c>
      <c r="U18" s="65">
        <f t="shared" si="6"/>
        <v>0</v>
      </c>
      <c r="V18" s="66">
        <f t="shared" si="6"/>
        <v>9.0909090909090899</v>
      </c>
      <c r="W18" s="66">
        <f t="shared" si="6"/>
        <v>0</v>
      </c>
      <c r="X18" s="66">
        <f t="shared" si="6"/>
        <v>0</v>
      </c>
      <c r="Y18" s="66">
        <f t="shared" si="6"/>
        <v>1.0101010101010102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36.36363636363636</v>
      </c>
      <c r="AE18" s="66">
        <f t="shared" si="12"/>
        <v>53.535353535353536</v>
      </c>
      <c r="AF18" s="65">
        <f t="shared" si="12"/>
        <v>0</v>
      </c>
      <c r="AG18" s="67">
        <f t="shared" si="12"/>
        <v>9.0909090909090899</v>
      </c>
      <c r="AH18" s="66">
        <f t="shared" si="12"/>
        <v>0</v>
      </c>
      <c r="AI18" s="66">
        <v>0</v>
      </c>
      <c r="AJ18" s="66">
        <f t="shared" si="13"/>
        <v>1.0101010101010102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25.509999999999998</v>
      </c>
      <c r="D19" s="55">
        <f t="shared" si="2"/>
        <v>4.976536948765875</v>
      </c>
      <c r="E19" s="54">
        <f>SUM(D6:D19)</f>
        <v>12.463776779954989</v>
      </c>
      <c r="G19" s="48">
        <f t="shared" si="3"/>
        <v>-1.5</v>
      </c>
      <c r="H19" s="61">
        <v>7.5</v>
      </c>
      <c r="I19" s="60">
        <v>13.3</v>
      </c>
      <c r="J19" s="59">
        <v>0.1</v>
      </c>
      <c r="K19" s="60">
        <v>1.7</v>
      </c>
      <c r="L19" s="60">
        <v>1.8</v>
      </c>
      <c r="M19" s="60">
        <v>0</v>
      </c>
      <c r="N19" s="60">
        <v>0.8</v>
      </c>
      <c r="O19" s="59">
        <v>0</v>
      </c>
      <c r="P19" s="50">
        <f t="shared" si="4"/>
        <v>25.200000000000003</v>
      </c>
      <c r="R19" s="48">
        <f t="shared" si="5"/>
        <v>-1.5</v>
      </c>
      <c r="S19" s="67">
        <f t="shared" si="6"/>
        <v>29.761904761904759</v>
      </c>
      <c r="T19" s="66">
        <f t="shared" si="6"/>
        <v>52.777777777777771</v>
      </c>
      <c r="U19" s="65">
        <f t="shared" si="6"/>
        <v>0.3968253968253968</v>
      </c>
      <c r="V19" s="66">
        <f t="shared" si="6"/>
        <v>6.7460317460317452</v>
      </c>
      <c r="W19" s="66">
        <f t="shared" si="6"/>
        <v>7.1428571428571423</v>
      </c>
      <c r="X19" s="66">
        <f t="shared" si="6"/>
        <v>0</v>
      </c>
      <c r="Y19" s="66">
        <f t="shared" si="6"/>
        <v>3.1746031746031744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1"/>
        <v>29.761904761904766</v>
      </c>
      <c r="AE19" s="66">
        <f t="shared" si="12"/>
        <v>52.777777777777779</v>
      </c>
      <c r="AF19" s="65">
        <f t="shared" si="12"/>
        <v>0.39682539682539691</v>
      </c>
      <c r="AG19" s="67">
        <f t="shared" si="12"/>
        <v>6.746031746031746</v>
      </c>
      <c r="AH19" s="66">
        <f t="shared" si="12"/>
        <v>7.1428571428571432</v>
      </c>
      <c r="AI19" s="66">
        <v>0</v>
      </c>
      <c r="AJ19" s="66">
        <f t="shared" si="13"/>
        <v>3.1746031746031753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29.97</v>
      </c>
      <c r="D20" s="55">
        <f t="shared" si="2"/>
        <v>5.8466018171114573</v>
      </c>
      <c r="E20" s="54">
        <f>SUM(D6:D20)</f>
        <v>18.310378597066446</v>
      </c>
      <c r="G20" s="48">
        <f t="shared" si="3"/>
        <v>-1</v>
      </c>
      <c r="H20" s="61">
        <v>6.5</v>
      </c>
      <c r="I20" s="60">
        <v>19</v>
      </c>
      <c r="J20" s="59">
        <v>0.2</v>
      </c>
      <c r="K20" s="60">
        <v>2.2000000000000002</v>
      </c>
      <c r="L20" s="60">
        <v>1.4</v>
      </c>
      <c r="M20" s="60">
        <v>0</v>
      </c>
      <c r="N20" s="60">
        <v>0.3</v>
      </c>
      <c r="O20" s="59">
        <v>0</v>
      </c>
      <c r="P20" s="50">
        <f t="shared" si="4"/>
        <v>29.599999999999998</v>
      </c>
      <c r="R20" s="48">
        <f t="shared" si="5"/>
        <v>-1</v>
      </c>
      <c r="S20" s="67">
        <f t="shared" si="6"/>
        <v>21.95945945945946</v>
      </c>
      <c r="T20" s="66">
        <f t="shared" si="6"/>
        <v>64.189189189189193</v>
      </c>
      <c r="U20" s="65">
        <f t="shared" si="6"/>
        <v>0.67567567567567577</v>
      </c>
      <c r="V20" s="66">
        <f t="shared" si="6"/>
        <v>7.4324324324324342</v>
      </c>
      <c r="W20" s="66">
        <f t="shared" si="6"/>
        <v>4.7297297297297298</v>
      </c>
      <c r="X20" s="66">
        <f t="shared" si="6"/>
        <v>0</v>
      </c>
      <c r="Y20" s="66">
        <f t="shared" si="6"/>
        <v>1.0135135135135136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21.95945945945946</v>
      </c>
      <c r="AE20" s="66">
        <f t="shared" si="12"/>
        <v>64.189189189189193</v>
      </c>
      <c r="AF20" s="65">
        <f t="shared" si="12"/>
        <v>0.67567567567567577</v>
      </c>
      <c r="AG20" s="67">
        <f t="shared" si="12"/>
        <v>7.4324324324324342</v>
      </c>
      <c r="AH20" s="66">
        <f t="shared" si="12"/>
        <v>4.7297297297297298</v>
      </c>
      <c r="AI20" s="66">
        <v>0</v>
      </c>
      <c r="AJ20" s="66">
        <f t="shared" si="13"/>
        <v>1.0135135135135136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28.58545762302019</v>
      </c>
      <c r="D21" s="55">
        <f t="shared" si="2"/>
        <v>5.5765027855092564</v>
      </c>
      <c r="E21" s="54">
        <f>SUM(D6:D21)</f>
        <v>23.886881382575702</v>
      </c>
      <c r="G21" s="70">
        <f t="shared" si="3"/>
        <v>-0.5</v>
      </c>
      <c r="H21" s="53">
        <v>4.1842582517228868</v>
      </c>
      <c r="I21" s="52">
        <v>19.875226695683711</v>
      </c>
      <c r="J21" s="51">
        <v>0.34868818764357395</v>
      </c>
      <c r="K21" s="52">
        <v>3.1381936887921649</v>
      </c>
      <c r="L21" s="52">
        <v>0.69737637528714791</v>
      </c>
      <c r="M21" s="60">
        <v>0</v>
      </c>
      <c r="N21" s="52">
        <v>0.2963849594970378</v>
      </c>
      <c r="O21" s="51">
        <v>4.5329464393664601E-2</v>
      </c>
      <c r="P21" s="69">
        <f t="shared" si="4"/>
        <v>28.585457623020186</v>
      </c>
      <c r="Q21" s="68" t="s">
        <v>99</v>
      </c>
      <c r="R21" s="48">
        <f t="shared" si="5"/>
        <v>-0.5</v>
      </c>
      <c r="S21" s="67">
        <f t="shared" si="6"/>
        <v>14.63771651622347</v>
      </c>
      <c r="T21" s="66">
        <f t="shared" si="6"/>
        <v>69.529153452061479</v>
      </c>
      <c r="U21" s="65">
        <f t="shared" si="6"/>
        <v>1.2198097096852893</v>
      </c>
      <c r="V21" s="66">
        <f t="shared" si="6"/>
        <v>10.978287387167601</v>
      </c>
      <c r="W21" s="66">
        <f t="shared" si="6"/>
        <v>2.4396194193705787</v>
      </c>
      <c r="X21" s="66">
        <f t="shared" si="6"/>
        <v>0</v>
      </c>
      <c r="Y21" s="66">
        <f t="shared" si="6"/>
        <v>1.0368382532324958</v>
      </c>
      <c r="Z21" s="65">
        <f t="shared" si="6"/>
        <v>0.15857526225908758</v>
      </c>
      <c r="AA21" s="50">
        <f t="shared" si="7"/>
        <v>100</v>
      </c>
      <c r="AC21" s="48">
        <f t="shared" si="8"/>
        <v>-0.5</v>
      </c>
      <c r="AD21" s="67">
        <f t="shared" si="11"/>
        <v>14.637716516223472</v>
      </c>
      <c r="AE21" s="66">
        <f t="shared" si="12"/>
        <v>69.529153452061493</v>
      </c>
      <c r="AF21" s="65">
        <f t="shared" si="12"/>
        <v>1.2198097096852896</v>
      </c>
      <c r="AG21" s="67">
        <f t="shared" si="12"/>
        <v>10.978287387167603</v>
      </c>
      <c r="AH21" s="66">
        <f t="shared" si="12"/>
        <v>2.4396194193705791</v>
      </c>
      <c r="AI21" s="66">
        <v>0</v>
      </c>
      <c r="AJ21" s="66">
        <f t="shared" si="13"/>
        <v>1.036838253232496</v>
      </c>
      <c r="AK21" s="65">
        <f t="shared" si="13"/>
        <v>0.15857526225908761</v>
      </c>
      <c r="AL21" s="64">
        <f t="shared" si="10"/>
        <v>100.00000000000003</v>
      </c>
    </row>
    <row r="22" spans="1:38" x14ac:dyDescent="0.35">
      <c r="A22" s="58" t="s">
        <v>55</v>
      </c>
      <c r="B22" s="57">
        <v>0</v>
      </c>
      <c r="C22" s="62">
        <v>26.84</v>
      </c>
      <c r="D22" s="55">
        <f t="shared" si="2"/>
        <v>5.235995754797182</v>
      </c>
      <c r="E22" s="54">
        <f>SUM(D6:D22)</f>
        <v>29.122877137372882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27.04</v>
      </c>
      <c r="D23" s="55">
        <f t="shared" si="2"/>
        <v>5.2750121166064003</v>
      </c>
      <c r="E23" s="54">
        <f>SUM(D6:D23)</f>
        <v>34.39788925397928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25.51</v>
      </c>
      <c r="D24" s="55">
        <f t="shared" si="2"/>
        <v>4.9765369487658759</v>
      </c>
      <c r="E24" s="54">
        <f>SUM(D6:D24)</f>
        <v>39.374426202745155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23.41</v>
      </c>
      <c r="D25" s="55">
        <f t="shared" si="2"/>
        <v>4.5668651497690771</v>
      </c>
      <c r="E25" s="54">
        <f>SUM(D6:D25)</f>
        <v>43.941291352514234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23.46</v>
      </c>
      <c r="D26" s="55">
        <f t="shared" si="2"/>
        <v>4.5766192402213814</v>
      </c>
      <c r="E26" s="54">
        <f>SUM(D6:D26)</f>
        <v>48.517910592735618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18.96</v>
      </c>
      <c r="D27" s="55">
        <f t="shared" si="2"/>
        <v>3.6987510995139554</v>
      </c>
      <c r="E27" s="54">
        <f>SUM(D7:D27)</f>
        <v>52.216661692249573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20.37</v>
      </c>
      <c r="D28" s="55">
        <f t="shared" si="2"/>
        <v>3.9738164502689495</v>
      </c>
      <c r="E28" s="54">
        <f>SUM(D7:D28)</f>
        <v>56.190478142518522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21.54</v>
      </c>
      <c r="D29" s="55">
        <f t="shared" si="2"/>
        <v>4.2020621668528797</v>
      </c>
      <c r="E29" s="54">
        <f>SUM(D7:D29)</f>
        <v>60.392540309371398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20.29</v>
      </c>
      <c r="D30" s="55">
        <f t="shared" si="2"/>
        <v>3.9582099055452611</v>
      </c>
      <c r="E30" s="54">
        <f>SUM(D7:D30)</f>
        <v>64.350750214916658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16.72</v>
      </c>
      <c r="D31" s="55">
        <f t="shared" si="2"/>
        <v>3.2617678472507032</v>
      </c>
      <c r="E31" s="54">
        <f>SUM(D7:D31)</f>
        <v>67.612518062167368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81.09</v>
      </c>
      <c r="D32" s="55">
        <f t="shared" si="2"/>
        <v>15.81918389554782</v>
      </c>
      <c r="E32" s="54">
        <f>SUM(D7:D32)</f>
        <v>83.431701957715191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84.93</v>
      </c>
      <c r="D33" s="40">
        <f t="shared" si="2"/>
        <v>16.568298042284823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35.384258251722883</v>
      </c>
      <c r="I34">
        <f t="shared" ref="I34:O34" si="14">SUM(I7:I33)</f>
        <v>67.57522669568371</v>
      </c>
      <c r="J34">
        <f t="shared" si="14"/>
        <v>0.94868818764357399</v>
      </c>
      <c r="K34">
        <f t="shared" si="14"/>
        <v>10.938193688792165</v>
      </c>
      <c r="L34">
        <f t="shared" si="14"/>
        <v>3.897376375287148</v>
      </c>
      <c r="M34">
        <f t="shared" si="14"/>
        <v>0</v>
      </c>
      <c r="N34">
        <f t="shared" si="14"/>
        <v>2.5963849594970378</v>
      </c>
      <c r="O34">
        <f t="shared" si="14"/>
        <v>4.5329464393664601E-2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1:11" x14ac:dyDescent="0.35">
      <c r="K56" s="132"/>
    </row>
    <row r="57" spans="11:11" x14ac:dyDescent="0.35">
      <c r="K57" s="132"/>
    </row>
    <row r="58" spans="11:11" x14ac:dyDescent="0.35">
      <c r="K58" s="132"/>
    </row>
    <row r="59" spans="11:11" x14ac:dyDescent="0.35">
      <c r="K59" s="132"/>
    </row>
    <row r="60" spans="11:11" x14ac:dyDescent="0.35">
      <c r="K60" s="132"/>
    </row>
    <row r="61" spans="11:11" x14ac:dyDescent="0.35">
      <c r="K61" s="132"/>
    </row>
    <row r="62" spans="11:11" x14ac:dyDescent="0.35">
      <c r="K62" s="132"/>
    </row>
    <row r="63" spans="11:11" x14ac:dyDescent="0.35">
      <c r="K63" s="132"/>
    </row>
    <row r="64" spans="11:11" x14ac:dyDescent="0.35">
      <c r="K64" s="132"/>
    </row>
    <row r="65" spans="1:11" x14ac:dyDescent="0.35">
      <c r="K65" s="132"/>
    </row>
    <row r="66" spans="1:11" x14ac:dyDescent="0.35">
      <c r="K66" s="132"/>
    </row>
    <row r="67" spans="1:11" x14ac:dyDescent="0.35">
      <c r="A67" s="5" t="s">
        <v>27</v>
      </c>
      <c r="B67" s="26"/>
      <c r="C67" s="2"/>
      <c r="D67" s="2"/>
      <c r="K67" s="132"/>
    </row>
    <row r="68" spans="1:11" x14ac:dyDescent="0.35">
      <c r="A68" s="25" t="s">
        <v>42</v>
      </c>
      <c r="B68" s="25"/>
      <c r="C68" s="2"/>
      <c r="D68" s="2"/>
      <c r="K68" s="132"/>
    </row>
    <row r="69" spans="1:11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-2.3192220109877062</v>
      </c>
      <c r="D69" s="2"/>
      <c r="K69" s="132"/>
    </row>
    <row r="70" spans="1:11" x14ac:dyDescent="0.35">
      <c r="A70" s="24" t="s">
        <v>41</v>
      </c>
      <c r="B70" s="23">
        <v>16</v>
      </c>
      <c r="C70" s="18">
        <f t="shared" si="15"/>
        <v>-1.1975830293679808</v>
      </c>
      <c r="D70" s="2"/>
      <c r="K70" s="132"/>
    </row>
    <row r="71" spans="1:11" x14ac:dyDescent="0.35">
      <c r="A71" s="24" t="s">
        <v>41</v>
      </c>
      <c r="B71" s="23">
        <v>25</v>
      </c>
      <c r="C71" s="18">
        <f t="shared" si="15"/>
        <v>-0.39370516425605695</v>
      </c>
      <c r="D71" s="2"/>
      <c r="K71" s="132"/>
    </row>
    <row r="72" spans="1:11" x14ac:dyDescent="0.35">
      <c r="A72" s="24" t="s">
        <v>41</v>
      </c>
      <c r="B72" s="23">
        <v>50</v>
      </c>
      <c r="C72" s="18">
        <f t="shared" si="15"/>
        <v>2.2003499785994172</v>
      </c>
      <c r="D72" s="2"/>
      <c r="K72" s="132"/>
    </row>
    <row r="73" spans="1:11" x14ac:dyDescent="0.35">
      <c r="A73" s="24" t="s">
        <v>41</v>
      </c>
      <c r="B73" s="23">
        <v>75</v>
      </c>
      <c r="C73" s="18">
        <f t="shared" si="15"/>
        <v>4.7334975680986862</v>
      </c>
      <c r="D73" s="2"/>
    </row>
    <row r="74" spans="1:11" x14ac:dyDescent="0.35">
      <c r="A74" s="24" t="s">
        <v>41</v>
      </c>
      <c r="B74" s="23">
        <v>84</v>
      </c>
      <c r="C74" s="18" t="str">
        <f t="shared" si="15"/>
        <v>6</v>
      </c>
      <c r="D74" s="2"/>
    </row>
    <row r="75" spans="1:11" x14ac:dyDescent="0.35">
      <c r="A75" s="24" t="s">
        <v>41</v>
      </c>
      <c r="B75" s="23">
        <v>95</v>
      </c>
      <c r="C75" s="18" t="str">
        <f t="shared" si="15"/>
        <v>6</v>
      </c>
      <c r="D75" s="2"/>
    </row>
    <row r="76" spans="1:11" x14ac:dyDescent="0.35">
      <c r="A76" s="18"/>
      <c r="B76" s="22"/>
      <c r="C76" s="2"/>
      <c r="D76" s="2"/>
    </row>
    <row r="77" spans="1:11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18.310378597066446</v>
      </c>
    </row>
    <row r="78" spans="1:11" x14ac:dyDescent="0.35">
      <c r="A78" s="20" t="s">
        <v>39</v>
      </c>
      <c r="B78">
        <f>SUM(C11:C20)/SUM(C7:C33)</f>
        <v>0.18310378597066446</v>
      </c>
      <c r="D78" s="19" t="s">
        <v>6</v>
      </c>
      <c r="E78" s="18">
        <f>SUM($D$21:$D$30)</f>
        <v>46.040371617850226</v>
      </c>
    </row>
    <row r="79" spans="1:11" x14ac:dyDescent="0.35">
      <c r="A79" s="20" t="s">
        <v>38</v>
      </c>
      <c r="B79">
        <f>SUM(C21:C33)/SUM(C7:C33)</f>
        <v>0.81689621402933577</v>
      </c>
      <c r="D79" s="19" t="s">
        <v>5</v>
      </c>
      <c r="E79" s="18">
        <f>SUM($D$31:$D$33)</f>
        <v>35.649249785083342</v>
      </c>
    </row>
    <row r="80" spans="1:11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85.60183004602726</v>
      </c>
      <c r="D81" s="16" t="s">
        <v>4</v>
      </c>
      <c r="E81">
        <f>100*SUM(H7:J33)/SUM(P7:P33)</f>
        <v>85.60183004602726</v>
      </c>
      <c r="G81" s="17" t="s">
        <v>2</v>
      </c>
      <c r="H81">
        <f>100*SUM(H7:H33)/(SUM(P7:P33)-SUM(M7:N33))</f>
        <v>29.787469047721945</v>
      </c>
    </row>
    <row r="82" spans="1:8" x14ac:dyDescent="0.35">
      <c r="A82" s="16" t="s">
        <v>0</v>
      </c>
      <c r="B82">
        <f>100*SUM(K7:L33)/SUM(P7:P33)</f>
        <v>12.221867721711186</v>
      </c>
      <c r="D82" s="16" t="s">
        <v>0</v>
      </c>
      <c r="E82">
        <f>100*SUM(K7:L33)/SUM(P7:P33)</f>
        <v>12.221867721711186</v>
      </c>
      <c r="G82" s="17" t="s">
        <v>1</v>
      </c>
      <c r="H82">
        <f>100*SUM(I7:J33)/(SUM(P7:P33)-SUM(M7:N33))</f>
        <v>57.685368987958356</v>
      </c>
    </row>
    <row r="83" spans="1:8" x14ac:dyDescent="0.35">
      <c r="A83" s="16" t="s">
        <v>3</v>
      </c>
      <c r="B83">
        <f>100*SUM(O7:O33)/SUM(P7:P33)</f>
        <v>3.7343406105895906E-2</v>
      </c>
      <c r="D83" s="16" t="s">
        <v>37</v>
      </c>
      <c r="E83">
        <f>100*SUM(M7:N33)/SUM(P7:P33)</f>
        <v>2.1389588261556676</v>
      </c>
      <c r="G83" s="17" t="s">
        <v>0</v>
      </c>
      <c r="H83">
        <f>100*SUM(K7:L33)/(SUM(P7:P33)-SUM(M7:N33))</f>
        <v>12.489002339551819</v>
      </c>
    </row>
    <row r="85" spans="1:8" x14ac:dyDescent="0.35">
      <c r="A85" s="16" t="s">
        <v>36</v>
      </c>
      <c r="B85" s="2"/>
      <c r="C85" s="2"/>
      <c r="D85" s="13">
        <f>(C70+C74+C72)/3</f>
        <v>2.3342556497438118</v>
      </c>
    </row>
    <row r="86" spans="1:8" x14ac:dyDescent="0.35">
      <c r="A86" s="14" t="s">
        <v>35</v>
      </c>
      <c r="B86" s="14"/>
      <c r="C86" s="14"/>
      <c r="D86" s="7">
        <f>C72</f>
        <v>2.2003499785994172</v>
      </c>
    </row>
    <row r="87" spans="1:8" x14ac:dyDescent="0.35">
      <c r="A87" s="14" t="s">
        <v>34</v>
      </c>
      <c r="B87" s="14"/>
      <c r="C87" s="14"/>
      <c r="D87" s="7">
        <f>(C74-C70)/2</f>
        <v>3.5987915146839904</v>
      </c>
    </row>
    <row r="88" spans="1:8" x14ac:dyDescent="0.35">
      <c r="A88" s="15" t="s">
        <v>33</v>
      </c>
      <c r="B88" s="14"/>
      <c r="C88" s="14"/>
      <c r="D88" s="13">
        <f>(C74+C70-D86)/D87</f>
        <v>0.72303910393683624</v>
      </c>
    </row>
    <row r="89" spans="1:8" x14ac:dyDescent="0.35">
      <c r="A89" s="3" t="s">
        <v>32</v>
      </c>
      <c r="B89" s="12"/>
      <c r="C89" s="11"/>
      <c r="D89" s="7">
        <f>((C74-C70)/4)+((C75-C69)/6.6)</f>
        <v>3.0598839408249812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-1.5362204603613965E-2</v>
      </c>
    </row>
    <row r="91" spans="1:8" x14ac:dyDescent="0.35">
      <c r="A91" s="3" t="s">
        <v>30</v>
      </c>
      <c r="B91" s="9"/>
      <c r="C91" s="8"/>
      <c r="D91" s="7">
        <f>(C74-C69)/(2.44*(C73-C71))</f>
        <v>0.6649858403496447</v>
      </c>
    </row>
    <row r="92" spans="1:8" x14ac:dyDescent="0.35">
      <c r="A92" s="6" t="s">
        <v>29</v>
      </c>
      <c r="B92" s="6"/>
      <c r="C92" s="5"/>
      <c r="D92" s="7">
        <f>(C70+C72+C74)/3</f>
        <v>2.3342556497438118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2.4012084853160096</v>
      </c>
    </row>
    <row r="95" spans="1:8" x14ac:dyDescent="0.35">
      <c r="A95" s="2" t="s">
        <v>9</v>
      </c>
      <c r="B95" s="2"/>
      <c r="C95" s="2"/>
      <c r="D95" s="1">
        <f>100-E23</f>
        <v>65.602110746020713</v>
      </c>
    </row>
    <row r="96" spans="1:8" x14ac:dyDescent="0.35">
      <c r="A96" s="2" t="s">
        <v>8</v>
      </c>
      <c r="B96" s="2"/>
      <c r="C96" s="2"/>
      <c r="D96" s="1">
        <f>100-E30</f>
        <v>35.649249785083342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MAY181217_22</v>
      </c>
      <c r="E2" s="144"/>
      <c r="G2" s="109" t="s">
        <v>90</v>
      </c>
      <c r="H2" s="108" t="str">
        <f ca="1">D2</f>
        <v>MAY181217_22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428.34000000000003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31.92</v>
      </c>
      <c r="D14" s="55">
        <f t="shared" si="2"/>
        <v>7.4520240930102259</v>
      </c>
      <c r="E14" s="54">
        <f>SUM(D8:D14)</f>
        <v>7.4520240930102259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32.18</v>
      </c>
      <c r="N14" s="60">
        <v>0</v>
      </c>
      <c r="O14" s="60">
        <v>0</v>
      </c>
      <c r="P14" s="50">
        <f t="shared" si="4"/>
        <v>32.18</v>
      </c>
      <c r="R14" s="48">
        <f t="shared" si="5"/>
        <v>-4</v>
      </c>
      <c r="S14" s="47">
        <f t="shared" si="6"/>
        <v>0</v>
      </c>
      <c r="T14" s="46">
        <f t="shared" si="7"/>
        <v>0</v>
      </c>
      <c r="U14" s="45">
        <f t="shared" si="8"/>
        <v>0</v>
      </c>
      <c r="V14" s="46">
        <f t="shared" si="9"/>
        <v>0</v>
      </c>
      <c r="W14" s="46">
        <f t="shared" si="10"/>
        <v>0</v>
      </c>
      <c r="X14" s="46">
        <f t="shared" si="11"/>
        <v>100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28.05</v>
      </c>
      <c r="D15" s="55">
        <f t="shared" si="2"/>
        <v>6.5485362095531592</v>
      </c>
      <c r="E15" s="54">
        <f>SUM(D6:D15)</f>
        <v>14.000560302563386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28.2</v>
      </c>
      <c r="N15" s="60">
        <v>0</v>
      </c>
      <c r="O15" s="60">
        <v>0</v>
      </c>
      <c r="P15" s="50">
        <f t="shared" si="4"/>
        <v>28.2</v>
      </c>
      <c r="R15" s="48">
        <f t="shared" si="5"/>
        <v>-3.5</v>
      </c>
      <c r="S15" s="67">
        <f t="shared" si="6"/>
        <v>0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100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>
        <v>10.76</v>
      </c>
      <c r="D16" s="55">
        <f t="shared" si="2"/>
        <v>2.5120231591726196</v>
      </c>
      <c r="E16" s="54">
        <f>SUM(D6:D16)</f>
        <v>16.512583461736007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10.72</v>
      </c>
      <c r="N16" s="60">
        <v>0</v>
      </c>
      <c r="O16" s="60">
        <v>0</v>
      </c>
      <c r="P16" s="50">
        <f t="shared" si="4"/>
        <v>10.72</v>
      </c>
      <c r="R16" s="48">
        <f t="shared" si="5"/>
        <v>-3</v>
      </c>
      <c r="S16" s="67">
        <f t="shared" si="6"/>
        <v>0</v>
      </c>
      <c r="T16" s="66">
        <f t="shared" si="7"/>
        <v>0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100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>
        <v>8.31</v>
      </c>
      <c r="D17" s="55">
        <f t="shared" si="2"/>
        <v>1.9400476257178876</v>
      </c>
      <c r="E17" s="54">
        <f>SUM(D6:D17)</f>
        <v>18.452631087453895</v>
      </c>
      <c r="G17" s="48">
        <f t="shared" si="3"/>
        <v>-2.5</v>
      </c>
      <c r="H17" s="61">
        <v>1.06</v>
      </c>
      <c r="I17" s="60">
        <v>1.86</v>
      </c>
      <c r="J17" s="59">
        <v>0</v>
      </c>
      <c r="K17" s="60">
        <v>0</v>
      </c>
      <c r="L17" s="60">
        <v>0.23</v>
      </c>
      <c r="M17" s="60">
        <v>2.13</v>
      </c>
      <c r="N17" s="60">
        <v>2.89</v>
      </c>
      <c r="O17" s="60">
        <v>0</v>
      </c>
      <c r="P17" s="50">
        <f t="shared" si="4"/>
        <v>8.17</v>
      </c>
      <c r="R17" s="48">
        <f t="shared" si="5"/>
        <v>-2.5</v>
      </c>
      <c r="S17" s="67">
        <f t="shared" si="6"/>
        <v>12.974296205630354</v>
      </c>
      <c r="T17" s="66">
        <f t="shared" si="7"/>
        <v>22.766217870257037</v>
      </c>
      <c r="U17" s="65">
        <f t="shared" si="8"/>
        <v>0</v>
      </c>
      <c r="V17" s="66">
        <f t="shared" si="9"/>
        <v>0</v>
      </c>
      <c r="W17" s="66">
        <f t="shared" si="10"/>
        <v>2.8151774785801713</v>
      </c>
      <c r="X17" s="66">
        <f t="shared" si="11"/>
        <v>26.070991432068542</v>
      </c>
      <c r="Y17" s="66">
        <f t="shared" si="12"/>
        <v>35.37331701346389</v>
      </c>
      <c r="Z17" s="65">
        <f t="shared" si="13"/>
        <v>0</v>
      </c>
      <c r="AA17" s="50">
        <f t="shared" si="14"/>
        <v>99.999999999999986</v>
      </c>
      <c r="AC17" s="48">
        <f t="shared" si="15"/>
        <v>-2.5</v>
      </c>
      <c r="AD17" s="67">
        <f t="shared" si="18"/>
        <v>17.549668874172188</v>
      </c>
      <c r="AE17" s="66">
        <f t="shared" si="19"/>
        <v>30.794701986754969</v>
      </c>
      <c r="AF17" s="65">
        <f t="shared" si="20"/>
        <v>0</v>
      </c>
      <c r="AG17" s="67">
        <f t="shared" si="21"/>
        <v>0</v>
      </c>
      <c r="AH17" s="66">
        <f t="shared" si="22"/>
        <v>3.8079470198675498</v>
      </c>
      <c r="AI17" s="66">
        <v>0</v>
      </c>
      <c r="AJ17" s="66">
        <f t="shared" si="23"/>
        <v>47.847682119205302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12.15</v>
      </c>
      <c r="D18" s="55">
        <f t="shared" si="2"/>
        <v>2.8365317271326513</v>
      </c>
      <c r="E18" s="54">
        <f>SUM(D6:D18)</f>
        <v>21.289162814586547</v>
      </c>
      <c r="G18" s="48">
        <f t="shared" si="3"/>
        <v>-2</v>
      </c>
      <c r="H18" s="61">
        <v>1.76</v>
      </c>
      <c r="I18" s="60">
        <v>3.78</v>
      </c>
      <c r="J18" s="59">
        <v>0</v>
      </c>
      <c r="K18" s="60">
        <v>0</v>
      </c>
      <c r="L18" s="60">
        <v>0</v>
      </c>
      <c r="M18" s="60">
        <v>3.91</v>
      </c>
      <c r="N18" s="60">
        <v>2.39</v>
      </c>
      <c r="O18" s="60">
        <v>0</v>
      </c>
      <c r="P18" s="50">
        <f t="shared" si="4"/>
        <v>11.84</v>
      </c>
      <c r="R18" s="48">
        <f t="shared" si="5"/>
        <v>-2</v>
      </c>
      <c r="S18" s="67">
        <f t="shared" si="6"/>
        <v>14.864864864864865</v>
      </c>
      <c r="T18" s="66">
        <f t="shared" si="7"/>
        <v>31.925675675675677</v>
      </c>
      <c r="U18" s="65">
        <f t="shared" si="8"/>
        <v>0</v>
      </c>
      <c r="V18" s="66">
        <f t="shared" si="9"/>
        <v>0</v>
      </c>
      <c r="W18" s="66">
        <f t="shared" si="10"/>
        <v>0</v>
      </c>
      <c r="X18" s="66">
        <f t="shared" si="11"/>
        <v>33.023648648648646</v>
      </c>
      <c r="Y18" s="66">
        <f t="shared" si="12"/>
        <v>20.185810810810811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22.194199243379568</v>
      </c>
      <c r="AE18" s="66">
        <f t="shared" si="19"/>
        <v>47.667087011349302</v>
      </c>
      <c r="AF18" s="65">
        <f t="shared" si="20"/>
        <v>0</v>
      </c>
      <c r="AG18" s="67">
        <f t="shared" si="21"/>
        <v>0</v>
      </c>
      <c r="AH18" s="66">
        <f t="shared" si="22"/>
        <v>0</v>
      </c>
      <c r="AI18" s="66">
        <v>0</v>
      </c>
      <c r="AJ18" s="66">
        <f t="shared" si="23"/>
        <v>30.138713745271119</v>
      </c>
      <c r="AK18" s="65">
        <f t="shared" si="24"/>
        <v>0</v>
      </c>
      <c r="AL18" s="64">
        <f t="shared" si="17"/>
        <v>99.999999999999986</v>
      </c>
    </row>
    <row r="19" spans="1:38" x14ac:dyDescent="0.35">
      <c r="A19" s="58" t="s">
        <v>58</v>
      </c>
      <c r="B19" s="57">
        <v>-1.5</v>
      </c>
      <c r="C19" s="62">
        <v>14.27</v>
      </c>
      <c r="D19" s="55">
        <f t="shared" si="2"/>
        <v>3.3314656581220521</v>
      </c>
      <c r="E19" s="54">
        <f>SUM(D6:D19)</f>
        <v>24.620628472708599</v>
      </c>
      <c r="G19" s="48">
        <f t="shared" si="3"/>
        <v>-1.5</v>
      </c>
      <c r="H19" s="61">
        <v>3.84</v>
      </c>
      <c r="I19" s="60">
        <v>7.02</v>
      </c>
      <c r="J19" s="59">
        <v>0</v>
      </c>
      <c r="K19" s="60">
        <v>0</v>
      </c>
      <c r="L19" s="60">
        <v>0.13</v>
      </c>
      <c r="M19" s="60">
        <v>1.37</v>
      </c>
      <c r="N19" s="60">
        <v>1.7</v>
      </c>
      <c r="O19" s="60">
        <v>0</v>
      </c>
      <c r="P19" s="50">
        <f t="shared" si="4"/>
        <v>14.059999999999999</v>
      </c>
      <c r="R19" s="48">
        <f t="shared" si="5"/>
        <v>-1.5</v>
      </c>
      <c r="S19" s="67">
        <f t="shared" si="6"/>
        <v>27.311522048364157</v>
      </c>
      <c r="T19" s="66">
        <f t="shared" si="7"/>
        <v>49.928876244665723</v>
      </c>
      <c r="U19" s="65">
        <f t="shared" si="8"/>
        <v>0</v>
      </c>
      <c r="V19" s="66">
        <f t="shared" si="9"/>
        <v>0</v>
      </c>
      <c r="W19" s="66">
        <f t="shared" si="10"/>
        <v>0.92460881934566153</v>
      </c>
      <c r="X19" s="66">
        <f t="shared" si="11"/>
        <v>9.743954480796587</v>
      </c>
      <c r="Y19" s="66">
        <f t="shared" si="12"/>
        <v>12.091038406827881</v>
      </c>
      <c r="Z19" s="65">
        <f t="shared" si="13"/>
        <v>0</v>
      </c>
      <c r="AA19" s="50">
        <f t="shared" si="14"/>
        <v>100.00000000000001</v>
      </c>
      <c r="AC19" s="48">
        <f t="shared" si="15"/>
        <v>-1.5</v>
      </c>
      <c r="AD19" s="67">
        <f t="shared" si="18"/>
        <v>30.260047281323878</v>
      </c>
      <c r="AE19" s="66">
        <f t="shared" si="19"/>
        <v>55.319148936170215</v>
      </c>
      <c r="AF19" s="65">
        <f t="shared" si="20"/>
        <v>0</v>
      </c>
      <c r="AG19" s="67">
        <f t="shared" si="21"/>
        <v>0</v>
      </c>
      <c r="AH19" s="66">
        <f t="shared" si="22"/>
        <v>1.024428684003152</v>
      </c>
      <c r="AI19" s="66">
        <v>0</v>
      </c>
      <c r="AJ19" s="66">
        <f t="shared" si="23"/>
        <v>13.396375098502757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12.08</v>
      </c>
      <c r="D20" s="55">
        <f t="shared" si="2"/>
        <v>2.8201895690339445</v>
      </c>
      <c r="E20" s="54">
        <f>SUM(D6:D20)</f>
        <v>27.440818041742546</v>
      </c>
      <c r="G20" s="48">
        <f t="shared" si="3"/>
        <v>-1</v>
      </c>
      <c r="H20" s="61">
        <v>1.0585567010309278</v>
      </c>
      <c r="I20" s="60">
        <v>9.8175945017182134</v>
      </c>
      <c r="J20" s="59">
        <v>0</v>
      </c>
      <c r="K20" s="60">
        <v>6.2268041237113401E-2</v>
      </c>
      <c r="L20" s="60">
        <v>0.16604810996563574</v>
      </c>
      <c r="M20" s="60">
        <v>0.43587628865979378</v>
      </c>
      <c r="N20" s="60">
        <v>0.53965635738831608</v>
      </c>
      <c r="O20" s="60">
        <v>0</v>
      </c>
      <c r="P20" s="50">
        <f t="shared" si="4"/>
        <v>12.08</v>
      </c>
      <c r="Q20" t="s">
        <v>100</v>
      </c>
      <c r="R20" s="48">
        <f t="shared" si="5"/>
        <v>-1</v>
      </c>
      <c r="S20" s="67">
        <f t="shared" si="6"/>
        <v>8.7628865979381434</v>
      </c>
      <c r="T20" s="66">
        <f t="shared" si="7"/>
        <v>81.271477663230243</v>
      </c>
      <c r="U20" s="65">
        <f t="shared" si="8"/>
        <v>0</v>
      </c>
      <c r="V20" s="66">
        <f t="shared" si="9"/>
        <v>0.51546391752577325</v>
      </c>
      <c r="W20" s="66">
        <f t="shared" si="10"/>
        <v>1.3745704467353952</v>
      </c>
      <c r="X20" s="66">
        <f t="shared" si="11"/>
        <v>3.608247422680412</v>
      </c>
      <c r="Y20" s="66">
        <f t="shared" si="12"/>
        <v>4.4673539518900336</v>
      </c>
      <c r="Z20" s="65">
        <f t="shared" si="13"/>
        <v>0</v>
      </c>
      <c r="AA20" s="50">
        <f t="shared" si="14"/>
        <v>100</v>
      </c>
      <c r="AC20" s="48">
        <f t="shared" si="15"/>
        <v>-1</v>
      </c>
      <c r="AD20" s="67">
        <f t="shared" si="18"/>
        <v>9.0909090909090882</v>
      </c>
      <c r="AE20" s="66">
        <f t="shared" si="19"/>
        <v>84.313725490196077</v>
      </c>
      <c r="AF20" s="65">
        <f t="shared" si="20"/>
        <v>0</v>
      </c>
      <c r="AG20" s="67">
        <f t="shared" si="21"/>
        <v>0.53475935828877008</v>
      </c>
      <c r="AH20" s="66">
        <f t="shared" si="22"/>
        <v>1.4260249554367199</v>
      </c>
      <c r="AI20" s="66">
        <v>0</v>
      </c>
      <c r="AJ20" s="66">
        <f t="shared" si="23"/>
        <v>4.6345811051693397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11.23</v>
      </c>
      <c r="D21" s="55">
        <f t="shared" si="2"/>
        <v>2.6217490778353647</v>
      </c>
      <c r="E21" s="54">
        <f>SUM(D6:D21)</f>
        <v>30.06256711957791</v>
      </c>
      <c r="G21" s="70">
        <f t="shared" si="3"/>
        <v>-0.5</v>
      </c>
      <c r="H21" s="61">
        <v>0.64171428571428568</v>
      </c>
      <c r="I21" s="60">
        <v>10.106999999999999</v>
      </c>
      <c r="J21" s="59">
        <v>0</v>
      </c>
      <c r="K21" s="60">
        <v>8.021428571428571E-2</v>
      </c>
      <c r="L21" s="60">
        <v>0.16042857142857142</v>
      </c>
      <c r="M21" s="60">
        <v>0.16042857142857142</v>
      </c>
      <c r="N21" s="60">
        <v>8.021428571428571E-2</v>
      </c>
      <c r="O21" s="60">
        <v>0</v>
      </c>
      <c r="P21" s="69">
        <f t="shared" si="4"/>
        <v>11.23</v>
      </c>
      <c r="Q21" s="68" t="s">
        <v>101</v>
      </c>
      <c r="R21" s="48">
        <f t="shared" si="5"/>
        <v>-0.5</v>
      </c>
      <c r="S21" s="67">
        <f t="shared" si="6"/>
        <v>5.7142857142857135</v>
      </c>
      <c r="T21" s="66">
        <f t="shared" si="7"/>
        <v>89.999999999999986</v>
      </c>
      <c r="U21" s="65">
        <f t="shared" si="8"/>
        <v>0</v>
      </c>
      <c r="V21" s="66">
        <f t="shared" si="9"/>
        <v>0.71428571428571419</v>
      </c>
      <c r="W21" s="66">
        <f t="shared" si="10"/>
        <v>1.4285714285714284</v>
      </c>
      <c r="X21" s="66">
        <f t="shared" si="11"/>
        <v>1.4285714285714284</v>
      </c>
      <c r="Y21" s="66">
        <f t="shared" si="12"/>
        <v>0.71428571428571419</v>
      </c>
      <c r="Z21" s="65">
        <f t="shared" si="13"/>
        <v>0</v>
      </c>
      <c r="AA21" s="50">
        <f t="shared" si="14"/>
        <v>99.999999999999972</v>
      </c>
      <c r="AC21" s="48">
        <f t="shared" si="15"/>
        <v>-0.5</v>
      </c>
      <c r="AD21" s="67">
        <f t="shared" si="18"/>
        <v>5.7971014492753632</v>
      </c>
      <c r="AE21" s="66">
        <f t="shared" si="19"/>
        <v>91.304347826086968</v>
      </c>
      <c r="AF21" s="65">
        <f t="shared" si="20"/>
        <v>0</v>
      </c>
      <c r="AG21" s="67">
        <f t="shared" si="21"/>
        <v>0.7246376811594204</v>
      </c>
      <c r="AH21" s="66">
        <f t="shared" si="22"/>
        <v>1.4492753623188408</v>
      </c>
      <c r="AI21" s="66">
        <v>0</v>
      </c>
      <c r="AJ21" s="66">
        <f t="shared" si="23"/>
        <v>0.7246376811594204</v>
      </c>
      <c r="AK21" s="65">
        <f t="shared" si="24"/>
        <v>0</v>
      </c>
      <c r="AL21" s="64">
        <f t="shared" si="17"/>
        <v>100.00000000000001</v>
      </c>
    </row>
    <row r="22" spans="1:38" x14ac:dyDescent="0.35">
      <c r="A22" s="58" t="s">
        <v>55</v>
      </c>
      <c r="B22" s="57">
        <v>0</v>
      </c>
      <c r="C22" s="62">
        <v>9.7899999999999991</v>
      </c>
      <c r="D22" s="55">
        <f t="shared" si="2"/>
        <v>2.2855675398048279</v>
      </c>
      <c r="E22" s="54">
        <f>SUM(D6:D22)</f>
        <v>32.348134659382737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10.94</v>
      </c>
      <c r="D23" s="55">
        <f t="shared" si="2"/>
        <v>2.5540458514264364</v>
      </c>
      <c r="E23" s="54">
        <f>SUM(D6:D23)</f>
        <v>34.902180510809174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11.29</v>
      </c>
      <c r="D24" s="55">
        <f t="shared" si="2"/>
        <v>2.6357566419199698</v>
      </c>
      <c r="E24" s="54">
        <f>SUM(D6:D24)</f>
        <v>37.537937152729143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13.46</v>
      </c>
      <c r="D25" s="55">
        <f t="shared" si="2"/>
        <v>3.1423635429798757</v>
      </c>
      <c r="E25" s="54">
        <f>SUM(D6:D25)</f>
        <v>40.680300695709022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16.579999999999998</v>
      </c>
      <c r="D26" s="55">
        <f t="shared" si="2"/>
        <v>3.8707568753793704</v>
      </c>
      <c r="E26" s="54">
        <f>SUM(D6:D26)</f>
        <v>44.551057571088393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15.33</v>
      </c>
      <c r="D27" s="55">
        <f t="shared" si="2"/>
        <v>3.5789326236167525</v>
      </c>
      <c r="E27" s="54">
        <f>SUM(D7:D27)</f>
        <v>48.129990194705144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19.8</v>
      </c>
      <c r="D28" s="55">
        <f t="shared" si="2"/>
        <v>4.6224961479198763</v>
      </c>
      <c r="E28" s="54">
        <f>SUM(D7:D28)</f>
        <v>52.752486342625019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25.69</v>
      </c>
      <c r="D29" s="55">
        <f t="shared" si="2"/>
        <v>5.9975720222253353</v>
      </c>
      <c r="E29" s="54">
        <f>SUM(D7:D29)</f>
        <v>58.750058364850354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24.99</v>
      </c>
      <c r="D30" s="55">
        <f t="shared" si="2"/>
        <v>5.8341504412382683</v>
      </c>
      <c r="E30" s="54">
        <f>SUM(D7:D30)</f>
        <v>64.584208806088625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18.850000000000001</v>
      </c>
      <c r="D31" s="55">
        <f t="shared" si="2"/>
        <v>4.4007097165802866</v>
      </c>
      <c r="E31" s="54">
        <f>SUM(D7:D31)</f>
        <v>68.984918522668906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83.32</v>
      </c>
      <c r="D32" s="55">
        <f t="shared" si="2"/>
        <v>19.451837325489095</v>
      </c>
      <c r="E32" s="54">
        <f>SUM(D7:D32)</f>
        <v>88.436755848158001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49.53</v>
      </c>
      <c r="D33" s="40">
        <f t="shared" si="2"/>
        <v>11.563244151841994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8.3602709867452134</v>
      </c>
      <c r="I34">
        <f t="shared" ref="I34:O34" si="26">SUM(I7:I33)</f>
        <v>32.584594501718215</v>
      </c>
      <c r="J34">
        <f t="shared" si="26"/>
        <v>0</v>
      </c>
      <c r="K34">
        <f t="shared" si="26"/>
        <v>0.14248232695139912</v>
      </c>
      <c r="L34">
        <f t="shared" si="26"/>
        <v>0.68647668139420714</v>
      </c>
      <c r="M34">
        <f t="shared" si="26"/>
        <v>79.106304860088358</v>
      </c>
      <c r="N34">
        <f t="shared" si="26"/>
        <v>7.5998706431026024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-4.1645206766917298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-3.102026022304833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-1.4327400662251661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2.7022727272727272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4.6546147383581378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4.885955352856457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27.440818041742546</v>
      </c>
    </row>
    <row r="78" spans="1:5" x14ac:dyDescent="0.35">
      <c r="A78" s="20" t="s">
        <v>39</v>
      </c>
      <c r="B78">
        <f>SUM(C11:C20)/SUM(C7:C33)</f>
        <v>0.27440818041742543</v>
      </c>
      <c r="D78" s="19" t="s">
        <v>6</v>
      </c>
      <c r="E78" s="18">
        <f>SUM($D$21:$D$30)</f>
        <v>37.143390764346073</v>
      </c>
    </row>
    <row r="79" spans="1:5" x14ac:dyDescent="0.35">
      <c r="A79" s="20" t="s">
        <v>38</v>
      </c>
      <c r="B79">
        <f>SUM(C21:C33)/SUM(C7:C33)</f>
        <v>0.72559181958257446</v>
      </c>
      <c r="D79" s="19" t="s">
        <v>5</v>
      </c>
      <c r="E79" s="18">
        <f>SUM($D$31:$D$33)</f>
        <v>35.415791193911375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31.868668655404289</v>
      </c>
      <c r="D81" s="16" t="s">
        <v>4</v>
      </c>
      <c r="E81">
        <f>100*SUM(H7:J33)/SUM(P7:P33)</f>
        <v>31.868668655404289</v>
      </c>
      <c r="G81" s="17" t="s">
        <v>2</v>
      </c>
      <c r="H81">
        <f>100*SUM(H7:H33)/(SUM(P7:P33)-SUM(M7:N33))</f>
        <v>20.013180711724942</v>
      </c>
    </row>
    <row r="82" spans="1:8" x14ac:dyDescent="0.35">
      <c r="A82" s="16" t="s">
        <v>0</v>
      </c>
      <c r="B82">
        <f>100*SUM(K7:L33)/SUM(P7:P33)</f>
        <v>0.64520470761644322</v>
      </c>
      <c r="D82" s="16" t="s">
        <v>0</v>
      </c>
      <c r="E82">
        <f>100*SUM(K7:L33)/SUM(P7:P33)</f>
        <v>0.64520470761644322</v>
      </c>
      <c r="G82" s="17" t="s">
        <v>1</v>
      </c>
      <c r="H82">
        <f>100*SUM(I7:J33)/(SUM(P7:P33)-SUM(M7:N33))</f>
        <v>78.002421119491345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67.486126636979279</v>
      </c>
      <c r="G83" s="17" t="s">
        <v>0</v>
      </c>
      <c r="H83">
        <f>100*SUM(K7:L33)/(SUM(P7:P33)-SUM(M7:N33))</f>
        <v>1.9843981687837269</v>
      </c>
    </row>
    <row r="85" spans="1:8" x14ac:dyDescent="0.35">
      <c r="A85" s="16" t="s">
        <v>36</v>
      </c>
      <c r="B85" s="2"/>
      <c r="C85" s="2"/>
      <c r="D85" s="13">
        <f>(C70+C74+C72)/3</f>
        <v>1.4954006859414504</v>
      </c>
    </row>
    <row r="86" spans="1:8" x14ac:dyDescent="0.35">
      <c r="A86" s="14" t="s">
        <v>35</v>
      </c>
      <c r="B86" s="14"/>
      <c r="C86" s="14"/>
      <c r="D86" s="7">
        <f>C72</f>
        <v>2.7022727272727272</v>
      </c>
    </row>
    <row r="87" spans="1:8" x14ac:dyDescent="0.35">
      <c r="A87" s="14" t="s">
        <v>34</v>
      </c>
      <c r="B87" s="14"/>
      <c r="C87" s="14"/>
      <c r="D87" s="7">
        <f>(C74-C70)/2</f>
        <v>3.993990687580645</v>
      </c>
    </row>
    <row r="88" spans="1:8" x14ac:dyDescent="0.35">
      <c r="A88" s="15" t="s">
        <v>33</v>
      </c>
      <c r="B88" s="14"/>
      <c r="C88" s="14"/>
      <c r="D88" s="13">
        <f>(C74+C70-D86)/D87</f>
        <v>-0.22993128140651439</v>
      </c>
    </row>
    <row r="89" spans="1:8" x14ac:dyDescent="0.35">
      <c r="A89" s="3" t="s">
        <v>32</v>
      </c>
      <c r="B89" s="12"/>
      <c r="C89" s="11"/>
      <c r="D89" s="7">
        <f>((C74-C70)/4)+((C75-C69)/6.6)</f>
        <v>3.5370742341981605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-0.40219387976529153</v>
      </c>
    </row>
    <row r="91" spans="1:8" x14ac:dyDescent="0.35">
      <c r="A91" s="3" t="s">
        <v>30</v>
      </c>
      <c r="B91" s="9"/>
      <c r="C91" s="8"/>
      <c r="D91" s="7">
        <f>(C74-C69)/(2.44*(C73-C71))</f>
        <v>0.6093305888342504</v>
      </c>
    </row>
    <row r="92" spans="1:8" x14ac:dyDescent="0.35">
      <c r="A92" s="6" t="s">
        <v>29</v>
      </c>
      <c r="B92" s="6"/>
      <c r="C92" s="5"/>
      <c r="D92" s="7">
        <f>(C70+C72+C74)/3</f>
        <v>1.4954006859414504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0.89196466527581197</v>
      </c>
    </row>
    <row r="95" spans="1:8" x14ac:dyDescent="0.35">
      <c r="A95" s="2" t="s">
        <v>9</v>
      </c>
      <c r="B95" s="2"/>
      <c r="C95" s="2"/>
      <c r="D95" s="1">
        <f>100-E23</f>
        <v>65.097819489190826</v>
      </c>
    </row>
    <row r="96" spans="1:8" x14ac:dyDescent="0.35">
      <c r="A96" s="2" t="s">
        <v>8</v>
      </c>
      <c r="B96" s="2"/>
      <c r="C96" s="2"/>
      <c r="D96" s="1">
        <f>100-E30</f>
        <v>35.415791193911375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N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MAY181217_22 aggr</v>
      </c>
      <c r="E2" s="144"/>
      <c r="G2" s="109" t="s">
        <v>90</v>
      </c>
      <c r="H2" s="108" t="str">
        <f ca="1">D2</f>
        <v>MAY181217_22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428.34000000000003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115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2">
        <f t="shared" si="18"/>
        <v>0</v>
      </c>
      <c r="T13" s="48">
        <f t="shared" si="4"/>
        <v>-4.5</v>
      </c>
      <c r="U13" s="47" t="e">
        <f t="shared" si="5"/>
        <v>#DIV/0!</v>
      </c>
      <c r="V13" s="46" t="e">
        <f t="shared" si="6"/>
        <v>#DIV/0!</v>
      </c>
      <c r="W13" s="45" t="e">
        <f t="shared" si="7"/>
        <v>#DIV/0!</v>
      </c>
      <c r="X13" s="46" t="e">
        <f t="shared" si="8"/>
        <v>#DIV/0!</v>
      </c>
      <c r="Y13" s="46" t="e">
        <f t="shared" si="9"/>
        <v>#DIV/0!</v>
      </c>
      <c r="Z13" s="46" t="e">
        <f t="shared" si="10"/>
        <v>#DIV/0!</v>
      </c>
      <c r="AA13" s="46" t="e">
        <f t="shared" si="11"/>
        <v>#DIV/0!</v>
      </c>
      <c r="AB13" s="45" t="e">
        <f t="shared" si="12"/>
        <v>#DIV/0!</v>
      </c>
      <c r="AC13" s="49" t="e">
        <f t="shared" si="13"/>
        <v>#DIV/0!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32.18</v>
      </c>
      <c r="N14" s="60">
        <v>0</v>
      </c>
      <c r="O14" s="60">
        <v>0</v>
      </c>
      <c r="P14" s="50">
        <f t="shared" si="3"/>
        <v>32.18</v>
      </c>
      <c r="R14" s="132">
        <f t="shared" si="18"/>
        <v>7.5127235373768491</v>
      </c>
      <c r="T14" s="48">
        <f t="shared" si="4"/>
        <v>-4</v>
      </c>
      <c r="U14" s="47">
        <f t="shared" si="5"/>
        <v>0</v>
      </c>
      <c r="V14" s="46">
        <f t="shared" si="6"/>
        <v>0</v>
      </c>
      <c r="W14" s="45">
        <f t="shared" si="7"/>
        <v>0</v>
      </c>
      <c r="X14" s="46">
        <f t="shared" si="8"/>
        <v>0</v>
      </c>
      <c r="Y14" s="46">
        <f t="shared" si="9"/>
        <v>0</v>
      </c>
      <c r="Z14" s="46">
        <f t="shared" si="10"/>
        <v>100</v>
      </c>
      <c r="AA14" s="46">
        <f t="shared" si="11"/>
        <v>0</v>
      </c>
      <c r="AB14" s="45">
        <f t="shared" si="12"/>
        <v>0</v>
      </c>
      <c r="AC14" s="49">
        <f t="shared" si="13"/>
        <v>100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2">
        <v>0</v>
      </c>
      <c r="D15" s="55">
        <f t="shared" si="17"/>
        <v>0</v>
      </c>
      <c r="E15" s="54">
        <f>SUM(D6:D15)</f>
        <v>0</v>
      </c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28.2</v>
      </c>
      <c r="N15" s="60">
        <v>0</v>
      </c>
      <c r="O15" s="60">
        <v>0</v>
      </c>
      <c r="P15" s="50">
        <f t="shared" si="3"/>
        <v>28.2</v>
      </c>
      <c r="R15" s="132">
        <f t="shared" si="18"/>
        <v>6.5835551197646724</v>
      </c>
      <c r="T15" s="48">
        <f t="shared" si="4"/>
        <v>-3.5</v>
      </c>
      <c r="U15" s="67">
        <f t="shared" si="5"/>
        <v>0</v>
      </c>
      <c r="V15" s="66">
        <f t="shared" si="6"/>
        <v>0</v>
      </c>
      <c r="W15" s="65">
        <f t="shared" si="7"/>
        <v>0</v>
      </c>
      <c r="X15" s="66">
        <f t="shared" si="8"/>
        <v>0</v>
      </c>
      <c r="Y15" s="66">
        <f t="shared" si="9"/>
        <v>0</v>
      </c>
      <c r="Z15" s="66">
        <f t="shared" si="10"/>
        <v>100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 t="e">
        <f t="shared" ref="AF15:AF33" si="19">U15*100/(SUM($U15:$Y15)+SUM($AA15:$AB15))</f>
        <v>#DIV/0!</v>
      </c>
      <c r="AG15" s="66" t="e">
        <f t="shared" ref="AG15:AK33" si="20">V15*100/(SUM($U15:$Y15)+SUM($AA15:$AB15))</f>
        <v>#DIV/0!</v>
      </c>
      <c r="AH15" s="65" t="e">
        <f t="shared" si="20"/>
        <v>#DIV/0!</v>
      </c>
      <c r="AI15" s="67" t="e">
        <f t="shared" si="20"/>
        <v>#DIV/0!</v>
      </c>
      <c r="AJ15" s="66" t="e">
        <f t="shared" si="20"/>
        <v>#DIV/0!</v>
      </c>
      <c r="AK15" s="66">
        <v>0</v>
      </c>
      <c r="AL15" s="66" t="e">
        <f t="shared" ref="AL15:AM33" si="21">AA15*100/(SUM($U15:$Y15)+SUM($AA15:$AB15))</f>
        <v>#DIV/0!</v>
      </c>
      <c r="AM15" s="65" t="e">
        <f t="shared" si="21"/>
        <v>#DIV/0!</v>
      </c>
      <c r="AN15" s="64" t="e">
        <f t="shared" si="16"/>
        <v>#DIV/0!</v>
      </c>
    </row>
    <row r="16" spans="1:40" x14ac:dyDescent="0.35">
      <c r="A16" s="71" t="s">
        <v>61</v>
      </c>
      <c r="B16" s="57">
        <v>-3</v>
      </c>
      <c r="C16" s="62">
        <v>3.9999999999999147E-2</v>
      </c>
      <c r="D16" s="55">
        <f t="shared" si="17"/>
        <v>9.3383760564035908E-3</v>
      </c>
      <c r="E16" s="54">
        <f>SUM(D6:D16)</f>
        <v>9.3383760564035908E-3</v>
      </c>
      <c r="G16" s="48">
        <f t="shared" si="2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10.72</v>
      </c>
      <c r="N16" s="60">
        <v>0</v>
      </c>
      <c r="O16" s="60">
        <v>0</v>
      </c>
      <c r="P16" s="50">
        <f t="shared" si="3"/>
        <v>10.72</v>
      </c>
      <c r="R16" s="132">
        <f t="shared" si="18"/>
        <v>2.5026847831162162</v>
      </c>
      <c r="T16" s="48">
        <f t="shared" si="4"/>
        <v>-3</v>
      </c>
      <c r="U16" s="67">
        <f t="shared" si="5"/>
        <v>0</v>
      </c>
      <c r="V16" s="66">
        <f t="shared" si="6"/>
        <v>0</v>
      </c>
      <c r="W16" s="65">
        <f t="shared" si="7"/>
        <v>0</v>
      </c>
      <c r="X16" s="66">
        <f t="shared" si="8"/>
        <v>0</v>
      </c>
      <c r="Y16" s="66">
        <f t="shared" si="9"/>
        <v>0</v>
      </c>
      <c r="Z16" s="66">
        <f t="shared" si="10"/>
        <v>100</v>
      </c>
      <c r="AA16" s="66">
        <f t="shared" si="11"/>
        <v>0</v>
      </c>
      <c r="AB16" s="65">
        <f t="shared" si="12"/>
        <v>0</v>
      </c>
      <c r="AC16" s="50">
        <f t="shared" si="13"/>
        <v>100</v>
      </c>
      <c r="AE16" s="48">
        <f t="shared" si="14"/>
        <v>-3</v>
      </c>
      <c r="AF16" s="67" t="e">
        <f t="shared" si="19"/>
        <v>#DIV/0!</v>
      </c>
      <c r="AG16" s="66" t="e">
        <f t="shared" si="20"/>
        <v>#DIV/0!</v>
      </c>
      <c r="AH16" s="65" t="e">
        <f t="shared" si="20"/>
        <v>#DIV/0!</v>
      </c>
      <c r="AI16" s="67" t="e">
        <f t="shared" si="20"/>
        <v>#DIV/0!</v>
      </c>
      <c r="AJ16" s="66" t="e">
        <f t="shared" si="20"/>
        <v>#DIV/0!</v>
      </c>
      <c r="AK16" s="66">
        <v>0</v>
      </c>
      <c r="AL16" s="66" t="e">
        <f t="shared" si="21"/>
        <v>#DIV/0!</v>
      </c>
      <c r="AM16" s="65" t="e">
        <f t="shared" si="21"/>
        <v>#DIV/0!</v>
      </c>
      <c r="AN16" s="64" t="e">
        <f t="shared" si="16"/>
        <v>#DIV/0!</v>
      </c>
    </row>
    <row r="17" spans="1:40" x14ac:dyDescent="0.35">
      <c r="A17" s="71" t="s">
        <v>60</v>
      </c>
      <c r="B17" s="57">
        <v>-2.5</v>
      </c>
      <c r="C17" s="62">
        <v>6.1800000000000006</v>
      </c>
      <c r="D17" s="55">
        <f t="shared" si="17"/>
        <v>1.4427791007143858</v>
      </c>
      <c r="E17" s="54">
        <f>SUM(D6:D17)</f>
        <v>1.4521174767707894</v>
      </c>
      <c r="G17" s="48">
        <f t="shared" si="2"/>
        <v>-2.5</v>
      </c>
      <c r="H17" s="61">
        <v>1.06</v>
      </c>
      <c r="I17" s="60">
        <v>1.86</v>
      </c>
      <c r="J17" s="59">
        <v>0</v>
      </c>
      <c r="K17" s="60">
        <v>0</v>
      </c>
      <c r="L17" s="60">
        <v>0.23</v>
      </c>
      <c r="M17" s="60">
        <v>2.13</v>
      </c>
      <c r="N17" s="60">
        <v>2.89</v>
      </c>
      <c r="O17" s="60">
        <v>0</v>
      </c>
      <c r="P17" s="50">
        <f t="shared" si="3"/>
        <v>8.17</v>
      </c>
      <c r="R17" s="132">
        <f t="shared" si="18"/>
        <v>0.49726852500350183</v>
      </c>
      <c r="T17" s="48">
        <f t="shared" si="4"/>
        <v>-2.5</v>
      </c>
      <c r="U17" s="67">
        <f t="shared" si="5"/>
        <v>12.974296205630354</v>
      </c>
      <c r="V17" s="66">
        <f t="shared" si="6"/>
        <v>22.766217870257037</v>
      </c>
      <c r="W17" s="65">
        <f t="shared" si="7"/>
        <v>0</v>
      </c>
      <c r="X17" s="66">
        <f t="shared" si="8"/>
        <v>0</v>
      </c>
      <c r="Y17" s="66">
        <f t="shared" si="9"/>
        <v>2.8151774785801713</v>
      </c>
      <c r="Z17" s="66">
        <f t="shared" si="10"/>
        <v>26.070991432068542</v>
      </c>
      <c r="AA17" s="66">
        <f t="shared" si="11"/>
        <v>35.37331701346389</v>
      </c>
      <c r="AB17" s="65">
        <f t="shared" si="12"/>
        <v>0</v>
      </c>
      <c r="AC17" s="50">
        <f t="shared" si="13"/>
        <v>99.999999999999986</v>
      </c>
      <c r="AE17" s="48">
        <f t="shared" si="14"/>
        <v>-2.5</v>
      </c>
      <c r="AF17" s="67">
        <f t="shared" si="19"/>
        <v>17.549668874172188</v>
      </c>
      <c r="AG17" s="66">
        <f t="shared" si="20"/>
        <v>30.794701986754969</v>
      </c>
      <c r="AH17" s="65">
        <f t="shared" si="20"/>
        <v>0</v>
      </c>
      <c r="AI17" s="67">
        <f t="shared" si="20"/>
        <v>0</v>
      </c>
      <c r="AJ17" s="66">
        <f t="shared" si="20"/>
        <v>3.8079470198675498</v>
      </c>
      <c r="AK17" s="66">
        <v>0</v>
      </c>
      <c r="AL17" s="66">
        <f t="shared" si="21"/>
        <v>47.847682119205302</v>
      </c>
      <c r="AM17" s="65">
        <f t="shared" si="21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8.24</v>
      </c>
      <c r="D18" s="55">
        <f t="shared" si="17"/>
        <v>1.9237054676191812</v>
      </c>
      <c r="E18" s="54">
        <f>SUM(D6:D18)</f>
        <v>3.3758229443899705</v>
      </c>
      <c r="G18" s="48">
        <f t="shared" si="2"/>
        <v>-2</v>
      </c>
      <c r="H18" s="61">
        <v>1.76</v>
      </c>
      <c r="I18" s="60">
        <v>3.78</v>
      </c>
      <c r="J18" s="59">
        <v>0</v>
      </c>
      <c r="K18" s="60">
        <v>0</v>
      </c>
      <c r="L18" s="60">
        <v>0</v>
      </c>
      <c r="M18" s="60">
        <v>3.91</v>
      </c>
      <c r="N18" s="60">
        <v>2.39</v>
      </c>
      <c r="O18" s="60">
        <v>0</v>
      </c>
      <c r="P18" s="50">
        <f t="shared" si="3"/>
        <v>11.84</v>
      </c>
      <c r="R18" s="132">
        <f t="shared" si="18"/>
        <v>0.91282625951347052</v>
      </c>
      <c r="T18" s="48">
        <f t="shared" si="4"/>
        <v>-2</v>
      </c>
      <c r="U18" s="67">
        <f t="shared" si="5"/>
        <v>14.864864864864865</v>
      </c>
      <c r="V18" s="66">
        <f t="shared" si="6"/>
        <v>31.925675675675677</v>
      </c>
      <c r="W18" s="65">
        <f t="shared" si="7"/>
        <v>0</v>
      </c>
      <c r="X18" s="66">
        <f t="shared" si="8"/>
        <v>0</v>
      </c>
      <c r="Y18" s="66">
        <f t="shared" si="9"/>
        <v>0</v>
      </c>
      <c r="Z18" s="66">
        <f t="shared" si="10"/>
        <v>33.023648648648646</v>
      </c>
      <c r="AA18" s="66">
        <f t="shared" si="11"/>
        <v>20.185810810810811</v>
      </c>
      <c r="AB18" s="65">
        <f t="shared" si="12"/>
        <v>0</v>
      </c>
      <c r="AC18" s="50">
        <f t="shared" si="13"/>
        <v>100</v>
      </c>
      <c r="AE18" s="48">
        <f t="shared" si="14"/>
        <v>-2</v>
      </c>
      <c r="AF18" s="67">
        <f t="shared" si="19"/>
        <v>22.194199243379568</v>
      </c>
      <c r="AG18" s="66">
        <f t="shared" si="20"/>
        <v>47.667087011349302</v>
      </c>
      <c r="AH18" s="65">
        <f t="shared" si="20"/>
        <v>0</v>
      </c>
      <c r="AI18" s="67">
        <f t="shared" si="20"/>
        <v>0</v>
      </c>
      <c r="AJ18" s="66">
        <f t="shared" si="20"/>
        <v>0</v>
      </c>
      <c r="AK18" s="66">
        <v>0</v>
      </c>
      <c r="AL18" s="66">
        <f t="shared" si="21"/>
        <v>30.138713745271119</v>
      </c>
      <c r="AM18" s="65">
        <f t="shared" si="21"/>
        <v>0</v>
      </c>
      <c r="AN18" s="64">
        <f t="shared" si="16"/>
        <v>99.999999999999986</v>
      </c>
    </row>
    <row r="19" spans="1:40" x14ac:dyDescent="0.35">
      <c r="A19" s="58" t="s">
        <v>58</v>
      </c>
      <c r="B19" s="57">
        <v>-1.5</v>
      </c>
      <c r="C19" s="62">
        <v>12.899999999999999</v>
      </c>
      <c r="D19" s="55">
        <f t="shared" si="17"/>
        <v>3.0116262781902221</v>
      </c>
      <c r="E19" s="54">
        <f>SUM(D6:D19)</f>
        <v>6.3874492225801927</v>
      </c>
      <c r="G19" s="48">
        <f t="shared" si="2"/>
        <v>-1.5</v>
      </c>
      <c r="H19" s="61">
        <v>3.84</v>
      </c>
      <c r="I19" s="60">
        <v>7.02</v>
      </c>
      <c r="J19" s="59">
        <v>0</v>
      </c>
      <c r="K19" s="60">
        <v>0</v>
      </c>
      <c r="L19" s="60">
        <v>0.13</v>
      </c>
      <c r="M19" s="60">
        <v>1.37</v>
      </c>
      <c r="N19" s="60">
        <v>1.7</v>
      </c>
      <c r="O19" s="60">
        <v>0</v>
      </c>
      <c r="P19" s="50">
        <f t="shared" si="3"/>
        <v>14.059999999999999</v>
      </c>
      <c r="R19" s="132">
        <f t="shared" si="18"/>
        <v>0.31983937993182987</v>
      </c>
      <c r="T19" s="48">
        <f t="shared" si="4"/>
        <v>-1.5</v>
      </c>
      <c r="U19" s="67">
        <f t="shared" si="5"/>
        <v>27.311522048364157</v>
      </c>
      <c r="V19" s="66">
        <f t="shared" si="6"/>
        <v>49.928876244665723</v>
      </c>
      <c r="W19" s="65">
        <f t="shared" si="7"/>
        <v>0</v>
      </c>
      <c r="X19" s="66">
        <f t="shared" si="8"/>
        <v>0</v>
      </c>
      <c r="Y19" s="66">
        <f t="shared" si="9"/>
        <v>0.92460881934566153</v>
      </c>
      <c r="Z19" s="66">
        <f t="shared" si="10"/>
        <v>9.743954480796587</v>
      </c>
      <c r="AA19" s="66">
        <f t="shared" si="11"/>
        <v>12.091038406827881</v>
      </c>
      <c r="AB19" s="65">
        <f t="shared" si="12"/>
        <v>0</v>
      </c>
      <c r="AC19" s="50">
        <f t="shared" si="13"/>
        <v>100.00000000000001</v>
      </c>
      <c r="AE19" s="48">
        <f t="shared" si="14"/>
        <v>-1.5</v>
      </c>
      <c r="AF19" s="67">
        <f t="shared" si="19"/>
        <v>30.260047281323878</v>
      </c>
      <c r="AG19" s="66">
        <f t="shared" si="20"/>
        <v>55.319148936170215</v>
      </c>
      <c r="AH19" s="65">
        <f t="shared" si="20"/>
        <v>0</v>
      </c>
      <c r="AI19" s="67">
        <f t="shared" si="20"/>
        <v>0</v>
      </c>
      <c r="AJ19" s="66">
        <f t="shared" si="20"/>
        <v>1.024428684003152</v>
      </c>
      <c r="AK19" s="66">
        <v>0</v>
      </c>
      <c r="AL19" s="66">
        <f t="shared" si="21"/>
        <v>13.396375098502757</v>
      </c>
      <c r="AM19" s="65">
        <f t="shared" si="21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2">
        <v>11.644123711340207</v>
      </c>
      <c r="D20" s="55">
        <f t="shared" si="17"/>
        <v>2.7184301515945761</v>
      </c>
      <c r="E20" s="54">
        <f>SUM(D6:D20)</f>
        <v>9.1058793741747692</v>
      </c>
      <c r="G20" s="48">
        <f t="shared" si="2"/>
        <v>-1</v>
      </c>
      <c r="H20" s="61">
        <v>1.0585567010309278</v>
      </c>
      <c r="I20" s="60">
        <v>9.8175945017182134</v>
      </c>
      <c r="J20" s="59">
        <v>0</v>
      </c>
      <c r="K20" s="60">
        <v>6.2268041237113401E-2</v>
      </c>
      <c r="L20" s="60">
        <v>0.16604810996563574</v>
      </c>
      <c r="M20" s="60">
        <v>0.43587628865979378</v>
      </c>
      <c r="N20" s="60">
        <v>0.53965635738831608</v>
      </c>
      <c r="O20" s="60">
        <v>0</v>
      </c>
      <c r="P20" s="50">
        <f t="shared" si="3"/>
        <v>12.08</v>
      </c>
      <c r="Q20" t="s">
        <v>100</v>
      </c>
      <c r="R20" s="132">
        <f t="shared" si="18"/>
        <v>0.10175941743936913</v>
      </c>
      <c r="T20" s="48">
        <f t="shared" si="4"/>
        <v>-1</v>
      </c>
      <c r="U20" s="67">
        <f t="shared" si="5"/>
        <v>8.7628865979381434</v>
      </c>
      <c r="V20" s="66">
        <f t="shared" si="6"/>
        <v>81.271477663230243</v>
      </c>
      <c r="W20" s="65">
        <f t="shared" si="7"/>
        <v>0</v>
      </c>
      <c r="X20" s="66">
        <f t="shared" si="8"/>
        <v>0.51546391752577325</v>
      </c>
      <c r="Y20" s="66">
        <f t="shared" si="9"/>
        <v>1.3745704467353952</v>
      </c>
      <c r="Z20" s="66">
        <f t="shared" si="10"/>
        <v>3.608247422680412</v>
      </c>
      <c r="AA20" s="66">
        <f t="shared" si="11"/>
        <v>4.4673539518900336</v>
      </c>
      <c r="AB20" s="65">
        <f t="shared" si="12"/>
        <v>0</v>
      </c>
      <c r="AC20" s="50">
        <f t="shared" si="13"/>
        <v>100</v>
      </c>
      <c r="AE20" s="48">
        <f t="shared" si="14"/>
        <v>-1</v>
      </c>
      <c r="AF20" s="67">
        <f t="shared" si="19"/>
        <v>9.0909090909090882</v>
      </c>
      <c r="AG20" s="66">
        <f t="shared" si="20"/>
        <v>84.313725490196077</v>
      </c>
      <c r="AH20" s="65">
        <f t="shared" si="20"/>
        <v>0</v>
      </c>
      <c r="AI20" s="67">
        <f t="shared" si="20"/>
        <v>0.53475935828877008</v>
      </c>
      <c r="AJ20" s="66">
        <f t="shared" si="20"/>
        <v>1.4260249554367199</v>
      </c>
      <c r="AK20" s="66">
        <v>0</v>
      </c>
      <c r="AL20" s="66">
        <f t="shared" si="21"/>
        <v>4.6345811051693397</v>
      </c>
      <c r="AM20" s="65">
        <f t="shared" si="21"/>
        <v>0</v>
      </c>
      <c r="AN20" s="64">
        <f t="shared" si="16"/>
        <v>100</v>
      </c>
    </row>
    <row r="21" spans="1:40" x14ac:dyDescent="0.35">
      <c r="A21" s="58" t="s">
        <v>56</v>
      </c>
      <c r="B21" s="57">
        <v>-0.5</v>
      </c>
      <c r="C21" s="62">
        <v>11.069571428571429</v>
      </c>
      <c r="D21" s="55">
        <f t="shared" si="17"/>
        <v>2.5842955195805732</v>
      </c>
      <c r="E21" s="54">
        <f>SUM(D6:D21)</f>
        <v>11.690174893755342</v>
      </c>
      <c r="G21" s="70">
        <f t="shared" si="2"/>
        <v>-0.5</v>
      </c>
      <c r="H21" s="61">
        <v>0.64171428571428568</v>
      </c>
      <c r="I21" s="60">
        <v>10.106999999999999</v>
      </c>
      <c r="J21" s="59">
        <v>0</v>
      </c>
      <c r="K21" s="60">
        <v>8.021428571428571E-2</v>
      </c>
      <c r="L21" s="60">
        <v>0.16042857142857142</v>
      </c>
      <c r="M21" s="60">
        <v>0.16042857142857142</v>
      </c>
      <c r="N21" s="60">
        <v>8.021428571428571E-2</v>
      </c>
      <c r="O21" s="60">
        <v>0</v>
      </c>
      <c r="P21" s="69">
        <f t="shared" si="3"/>
        <v>11.23</v>
      </c>
      <c r="Q21" s="68" t="s">
        <v>101</v>
      </c>
      <c r="R21" s="132">
        <f t="shared" si="18"/>
        <v>3.7453558254790915E-2</v>
      </c>
      <c r="S21" s="68"/>
      <c r="T21" s="48">
        <f t="shared" si="4"/>
        <v>-0.5</v>
      </c>
      <c r="U21" s="67">
        <f t="shared" si="5"/>
        <v>5.7142857142857135</v>
      </c>
      <c r="V21" s="66">
        <f t="shared" si="6"/>
        <v>89.999999999999986</v>
      </c>
      <c r="W21" s="65">
        <f t="shared" si="7"/>
        <v>0</v>
      </c>
      <c r="X21" s="66">
        <f t="shared" si="8"/>
        <v>0.71428571428571419</v>
      </c>
      <c r="Y21" s="66">
        <f t="shared" si="9"/>
        <v>1.4285714285714284</v>
      </c>
      <c r="Z21" s="66">
        <f t="shared" si="10"/>
        <v>1.4285714285714284</v>
      </c>
      <c r="AA21" s="66">
        <f t="shared" si="11"/>
        <v>0.71428571428571419</v>
      </c>
      <c r="AB21" s="65">
        <f t="shared" si="12"/>
        <v>0</v>
      </c>
      <c r="AC21" s="50">
        <f t="shared" si="13"/>
        <v>99.999999999999972</v>
      </c>
      <c r="AE21" s="48">
        <f t="shared" si="14"/>
        <v>-0.5</v>
      </c>
      <c r="AF21" s="67">
        <f t="shared" si="19"/>
        <v>5.7971014492753632</v>
      </c>
      <c r="AG21" s="66">
        <f t="shared" si="20"/>
        <v>91.304347826086968</v>
      </c>
      <c r="AH21" s="65">
        <f t="shared" si="20"/>
        <v>0</v>
      </c>
      <c r="AI21" s="67">
        <f t="shared" si="20"/>
        <v>0.7246376811594204</v>
      </c>
      <c r="AJ21" s="66">
        <f t="shared" si="20"/>
        <v>1.4492753623188408</v>
      </c>
      <c r="AK21" s="66">
        <v>0</v>
      </c>
      <c r="AL21" s="66">
        <f t="shared" si="21"/>
        <v>0.7246376811594204</v>
      </c>
      <c r="AM21" s="65">
        <f t="shared" si="21"/>
        <v>0</v>
      </c>
      <c r="AN21" s="64">
        <f t="shared" si="16"/>
        <v>100.00000000000001</v>
      </c>
    </row>
    <row r="22" spans="1:40" x14ac:dyDescent="0.35">
      <c r="A22" s="58" t="s">
        <v>55</v>
      </c>
      <c r="B22" s="57">
        <v>0</v>
      </c>
      <c r="C22" s="62">
        <v>9.7899999999999991</v>
      </c>
      <c r="D22" s="55">
        <f t="shared" si="17"/>
        <v>2.2855675398048279</v>
      </c>
      <c r="E22" s="54">
        <f>SUM(D6:D22)</f>
        <v>13.975742433560171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0"/>
        <v>#DIV/0!</v>
      </c>
      <c r="AI22" s="47" t="e">
        <f t="shared" si="20"/>
        <v>#DIV/0!</v>
      </c>
      <c r="AJ22" s="46" t="e">
        <f t="shared" si="20"/>
        <v>#DIV/0!</v>
      </c>
      <c r="AK22" s="46" t="e">
        <f t="shared" si="20"/>
        <v>#DIV/0!</v>
      </c>
      <c r="AL22" s="46" t="e">
        <f t="shared" si="21"/>
        <v>#DIV/0!</v>
      </c>
      <c r="AM22" s="45" t="e">
        <f t="shared" si="21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10.94</v>
      </c>
      <c r="D23" s="55">
        <f t="shared" si="17"/>
        <v>2.5540458514264364</v>
      </c>
      <c r="E23" s="54">
        <f>SUM(D6:D23)</f>
        <v>16.529788284986608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0"/>
        <v>#DIV/0!</v>
      </c>
      <c r="AI23" s="47" t="e">
        <f t="shared" si="20"/>
        <v>#DIV/0!</v>
      </c>
      <c r="AJ23" s="46" t="e">
        <f t="shared" si="20"/>
        <v>#DIV/0!</v>
      </c>
      <c r="AK23" s="46" t="e">
        <f t="shared" si="20"/>
        <v>#DIV/0!</v>
      </c>
      <c r="AL23" s="46" t="e">
        <f t="shared" si="21"/>
        <v>#DIV/0!</v>
      </c>
      <c r="AM23" s="45" t="e">
        <f t="shared" si="21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11.29</v>
      </c>
      <c r="D24" s="55">
        <f t="shared" si="17"/>
        <v>2.6357566419199698</v>
      </c>
      <c r="E24" s="54">
        <f>SUM(D6:D24)</f>
        <v>19.165544926906577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0"/>
        <v>#DIV/0!</v>
      </c>
      <c r="AI24" s="47" t="e">
        <f t="shared" si="20"/>
        <v>#DIV/0!</v>
      </c>
      <c r="AJ24" s="46" t="e">
        <f t="shared" si="20"/>
        <v>#DIV/0!</v>
      </c>
      <c r="AK24" s="46" t="e">
        <f t="shared" si="20"/>
        <v>#DIV/0!</v>
      </c>
      <c r="AL24" s="46" t="e">
        <f t="shared" si="21"/>
        <v>#DIV/0!</v>
      </c>
      <c r="AM24" s="45" t="e">
        <f t="shared" si="21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13.46</v>
      </c>
      <c r="D25" s="55">
        <f t="shared" si="17"/>
        <v>3.1423635429798757</v>
      </c>
      <c r="E25" s="54">
        <f>SUM(D6:D25)</f>
        <v>22.307908469886453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0"/>
        <v>#DIV/0!</v>
      </c>
      <c r="AI25" s="47" t="e">
        <f t="shared" si="20"/>
        <v>#DIV/0!</v>
      </c>
      <c r="AJ25" s="46" t="e">
        <f t="shared" si="20"/>
        <v>#DIV/0!</v>
      </c>
      <c r="AK25" s="46" t="e">
        <f t="shared" si="20"/>
        <v>#DIV/0!</v>
      </c>
      <c r="AL25" s="46" t="e">
        <f t="shared" si="21"/>
        <v>#DIV/0!</v>
      </c>
      <c r="AM25" s="45" t="e">
        <f t="shared" si="21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16.579999999999998</v>
      </c>
      <c r="D26" s="55">
        <f t="shared" si="17"/>
        <v>3.8707568753793704</v>
      </c>
      <c r="E26" s="54">
        <f>SUM(D6:D26)</f>
        <v>26.178665345265824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0"/>
        <v>#DIV/0!</v>
      </c>
      <c r="AI26" s="47" t="e">
        <f t="shared" si="20"/>
        <v>#DIV/0!</v>
      </c>
      <c r="AJ26" s="46" t="e">
        <f t="shared" si="20"/>
        <v>#DIV/0!</v>
      </c>
      <c r="AK26" s="46" t="e">
        <f t="shared" si="20"/>
        <v>#DIV/0!</v>
      </c>
      <c r="AL26" s="46" t="e">
        <f t="shared" si="21"/>
        <v>#DIV/0!</v>
      </c>
      <c r="AM26" s="45" t="e">
        <f t="shared" si="21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2">
        <v>15.33</v>
      </c>
      <c r="D27" s="55">
        <f t="shared" si="17"/>
        <v>3.5789326236167525</v>
      </c>
      <c r="E27" s="54">
        <f>SUM(D7:D27)</f>
        <v>29.757597968882575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0"/>
        <v>#DIV/0!</v>
      </c>
      <c r="AI27" s="47" t="e">
        <f t="shared" si="20"/>
        <v>#DIV/0!</v>
      </c>
      <c r="AJ27" s="46" t="e">
        <f t="shared" si="20"/>
        <v>#DIV/0!</v>
      </c>
      <c r="AK27" s="46" t="e">
        <f t="shared" si="20"/>
        <v>#DIV/0!</v>
      </c>
      <c r="AL27" s="46" t="e">
        <f t="shared" si="21"/>
        <v>#DIV/0!</v>
      </c>
      <c r="AM27" s="45" t="e">
        <f t="shared" si="21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19.8</v>
      </c>
      <c r="D28" s="55">
        <f t="shared" si="17"/>
        <v>4.6224961479198763</v>
      </c>
      <c r="E28" s="54">
        <f>SUM(D7:D28)</f>
        <v>34.380094116802454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0"/>
        <v>#DIV/0!</v>
      </c>
      <c r="AI28" s="47" t="e">
        <f t="shared" si="20"/>
        <v>#DIV/0!</v>
      </c>
      <c r="AJ28" s="46" t="e">
        <f t="shared" si="20"/>
        <v>#DIV/0!</v>
      </c>
      <c r="AK28" s="46" t="e">
        <f t="shared" si="20"/>
        <v>#DIV/0!</v>
      </c>
      <c r="AL28" s="46" t="e">
        <f t="shared" si="21"/>
        <v>#DIV/0!</v>
      </c>
      <c r="AM28" s="45" t="e">
        <f t="shared" si="21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25.69</v>
      </c>
      <c r="D29" s="55">
        <f t="shared" si="17"/>
        <v>5.9975720222253353</v>
      </c>
      <c r="E29" s="54">
        <f>SUM(D7:D29)</f>
        <v>40.377666139027788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0"/>
        <v>#DIV/0!</v>
      </c>
      <c r="AI29" s="47" t="e">
        <f t="shared" si="20"/>
        <v>#DIV/0!</v>
      </c>
      <c r="AJ29" s="46" t="e">
        <f t="shared" si="20"/>
        <v>#DIV/0!</v>
      </c>
      <c r="AK29" s="46" t="e">
        <f t="shared" si="20"/>
        <v>#DIV/0!</v>
      </c>
      <c r="AL29" s="46" t="e">
        <f t="shared" si="21"/>
        <v>#DIV/0!</v>
      </c>
      <c r="AM29" s="45" t="e">
        <f t="shared" si="21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24.99</v>
      </c>
      <c r="D30" s="55">
        <f t="shared" si="17"/>
        <v>5.8341504412382683</v>
      </c>
      <c r="E30" s="54">
        <f>SUM(D7:D30)</f>
        <v>46.21181658026606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0"/>
        <v>#DIV/0!</v>
      </c>
      <c r="AI30" s="47" t="e">
        <f t="shared" si="20"/>
        <v>#DIV/0!</v>
      </c>
      <c r="AJ30" s="46" t="e">
        <f t="shared" si="20"/>
        <v>#DIV/0!</v>
      </c>
      <c r="AK30" s="46" t="e">
        <f t="shared" si="20"/>
        <v>#DIV/0!</v>
      </c>
      <c r="AL30" s="46" t="e">
        <f t="shared" si="21"/>
        <v>#DIV/0!</v>
      </c>
      <c r="AM30" s="45" t="e">
        <f t="shared" si="21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18.850000000000001</v>
      </c>
      <c r="D31" s="55">
        <f t="shared" si="17"/>
        <v>4.4007097165802866</v>
      </c>
      <c r="E31" s="54">
        <f>SUM(D7:D31)</f>
        <v>50.612526296846347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0"/>
        <v>#DIV/0!</v>
      </c>
      <c r="AI31" s="47" t="e">
        <f t="shared" si="20"/>
        <v>#DIV/0!</v>
      </c>
      <c r="AJ31" s="46" t="e">
        <f t="shared" si="20"/>
        <v>#DIV/0!</v>
      </c>
      <c r="AK31" s="46" t="e">
        <f t="shared" si="20"/>
        <v>#DIV/0!</v>
      </c>
      <c r="AL31" s="46" t="e">
        <f t="shared" si="21"/>
        <v>#DIV/0!</v>
      </c>
      <c r="AM31" s="45" t="e">
        <f t="shared" si="21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83.32</v>
      </c>
      <c r="D32" s="55">
        <f t="shared" si="17"/>
        <v>19.451837325489095</v>
      </c>
      <c r="E32" s="54">
        <f>SUM(D7:D32)</f>
        <v>70.064363622335435</v>
      </c>
      <c r="G32" s="48">
        <f t="shared" si="2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0"/>
        <v>#DIV/0!</v>
      </c>
      <c r="AI32" s="47" t="e">
        <f t="shared" si="20"/>
        <v>#DIV/0!</v>
      </c>
      <c r="AJ32" s="46" t="e">
        <f t="shared" si="20"/>
        <v>#DIV/0!</v>
      </c>
      <c r="AK32" s="46" t="e">
        <f t="shared" si="20"/>
        <v>#DIV/0!</v>
      </c>
      <c r="AL32" s="46" t="e">
        <f t="shared" si="21"/>
        <v>#DIV/0!</v>
      </c>
      <c r="AM32" s="45" t="e">
        <f t="shared" si="21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49.53</v>
      </c>
      <c r="D33" s="40">
        <f t="shared" si="17"/>
        <v>11.563244151841994</v>
      </c>
      <c r="E33" s="39">
        <f>SUM(D7:D33)</f>
        <v>81.627607774177434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0"/>
        <v>#DIV/0!</v>
      </c>
      <c r="AI33" s="32" t="e">
        <f t="shared" si="20"/>
        <v>#DIV/0!</v>
      </c>
      <c r="AJ33" s="31" t="e">
        <f t="shared" si="20"/>
        <v>#DIV/0!</v>
      </c>
      <c r="AK33" s="31" t="e">
        <f t="shared" si="20"/>
        <v>#DIV/0!</v>
      </c>
      <c r="AL33" s="31" t="e">
        <f t="shared" si="21"/>
        <v>#DIV/0!</v>
      </c>
      <c r="AM33" s="30" t="e">
        <f t="shared" si="21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8.3602709867452134</v>
      </c>
      <c r="I34">
        <f t="shared" ref="I34:O34" si="22">SUM(I7:I33)</f>
        <v>32.584594501718215</v>
      </c>
      <c r="J34">
        <f t="shared" si="22"/>
        <v>0</v>
      </c>
      <c r="K34">
        <f t="shared" si="22"/>
        <v>0.14248232695139912</v>
      </c>
      <c r="L34">
        <f t="shared" si="22"/>
        <v>0.68647668139420714</v>
      </c>
      <c r="M34">
        <f t="shared" si="22"/>
        <v>79.106304860088358</v>
      </c>
      <c r="N34">
        <f t="shared" si="22"/>
        <v>7.5998706431026024</v>
      </c>
      <c r="O34">
        <f t="shared" si="22"/>
        <v>0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-1.7303488372093023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0.39628450000403848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1.8477474324513983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4.4304059644585774</v>
      </c>
      <c r="D72" s="2"/>
    </row>
    <row r="73" spans="1:5" x14ac:dyDescent="0.35">
      <c r="A73" s="24" t="s">
        <v>41</v>
      </c>
      <c r="B73" s="23">
        <v>75</v>
      </c>
      <c r="C73" s="18" t="str">
        <f t="shared" si="23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3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9.1058793741747692</v>
      </c>
    </row>
    <row r="78" spans="1:5" x14ac:dyDescent="0.35">
      <c r="A78" s="20" t="s">
        <v>39</v>
      </c>
      <c r="B78">
        <f>SUM(C11:C20)/SUM(C7:C33)</f>
        <v>0.11155391689740755</v>
      </c>
      <c r="D78" s="19" t="s">
        <v>6</v>
      </c>
      <c r="E78" s="18">
        <f>SUM($D$21:$D$30)</f>
        <v>37.105937206091284</v>
      </c>
    </row>
    <row r="79" spans="1:5" x14ac:dyDescent="0.35">
      <c r="A79" s="20" t="s">
        <v>38</v>
      </c>
      <c r="B79">
        <f>SUM(C21:C33)/SUM(C7:C33)</f>
        <v>0.88844608310259254</v>
      </c>
      <c r="D79" s="19" t="s">
        <v>5</v>
      </c>
      <c r="E79" s="18">
        <f>SUM($D$31:$D$33)</f>
        <v>35.415791193911375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31.868668655404289</v>
      </c>
      <c r="D81" s="16" t="s">
        <v>4</v>
      </c>
      <c r="E81">
        <f>100*SUM(H7:J33)/SUM(P7:P33)</f>
        <v>31.868668655404289</v>
      </c>
      <c r="G81" s="17" t="s">
        <v>2</v>
      </c>
      <c r="H81">
        <f>100*SUM(H7:H33)/(SUM(P7:P33)-SUM(M7:N33))</f>
        <v>20.013180711724942</v>
      </c>
    </row>
    <row r="82" spans="1:8" x14ac:dyDescent="0.35">
      <c r="A82" s="16" t="s">
        <v>0</v>
      </c>
      <c r="B82">
        <f>100*SUM(K7:L33)/SUM(P7:P33)</f>
        <v>0.64520470761644322</v>
      </c>
      <c r="D82" s="16" t="s">
        <v>0</v>
      </c>
      <c r="E82">
        <f>100*SUM(K7:L33)/SUM(P7:P33)</f>
        <v>0.64520470761644322</v>
      </c>
      <c r="G82" s="17" t="s">
        <v>1</v>
      </c>
      <c r="H82">
        <f>100*SUM(I7:J33)/(SUM(P7:P33)-SUM(M7:N33))</f>
        <v>78.002421119491345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67.486126636979279</v>
      </c>
      <c r="G83" s="17" t="s">
        <v>0</v>
      </c>
      <c r="H83">
        <f>100*SUM(K7:L33)/(SUM(P7:P33)-SUM(M7:N33))</f>
        <v>1.9843981687837269</v>
      </c>
    </row>
    <row r="85" spans="1:8" x14ac:dyDescent="0.35">
      <c r="A85" s="16" t="s">
        <v>36</v>
      </c>
      <c r="B85" s="2"/>
      <c r="C85" s="2"/>
      <c r="D85" s="13">
        <f>(C70+C74+C72)/3</f>
        <v>3.6088968214875385</v>
      </c>
    </row>
    <row r="86" spans="1:8" x14ac:dyDescent="0.35">
      <c r="A86" s="14" t="s">
        <v>35</v>
      </c>
      <c r="B86" s="14"/>
      <c r="C86" s="14"/>
      <c r="D86" s="7">
        <f>C72</f>
        <v>4.4304059644585774</v>
      </c>
    </row>
    <row r="87" spans="1:8" x14ac:dyDescent="0.35">
      <c r="A87" s="14" t="s">
        <v>34</v>
      </c>
      <c r="B87" s="14"/>
      <c r="C87" s="14"/>
      <c r="D87" s="7">
        <f>(C74-C70)/2</f>
        <v>2.8018577499979807</v>
      </c>
    </row>
    <row r="88" spans="1:8" x14ac:dyDescent="0.35">
      <c r="A88" s="15" t="s">
        <v>33</v>
      </c>
      <c r="B88" s="14"/>
      <c r="C88" s="14"/>
      <c r="D88" s="13">
        <f>(C74+C70-D86)/D87</f>
        <v>0.70163395538081053</v>
      </c>
    </row>
    <row r="89" spans="1:8" x14ac:dyDescent="0.35">
      <c r="A89" s="3" t="s">
        <v>32</v>
      </c>
      <c r="B89" s="12"/>
      <c r="C89" s="11"/>
      <c r="D89" s="7">
        <f>((C74-C70)/4)+((C75-C69)/6.6)</f>
        <v>2.5721938503337332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-0.51685808571971048</v>
      </c>
    </row>
    <row r="91" spans="1:8" x14ac:dyDescent="0.35">
      <c r="A91" s="3" t="s">
        <v>30</v>
      </c>
      <c r="B91" s="9"/>
      <c r="C91" s="8"/>
      <c r="D91" s="7">
        <f>(C74-C69)/(2.44*(C73-C71))</f>
        <v>0.76300169640813853</v>
      </c>
    </row>
    <row r="92" spans="1:8" x14ac:dyDescent="0.35">
      <c r="A92" s="6" t="s">
        <v>29</v>
      </c>
      <c r="B92" s="6"/>
      <c r="C92" s="5"/>
      <c r="D92" s="7">
        <f>(C70+C72+C74)/3</f>
        <v>3.6088968214875385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3.1981422500020193</v>
      </c>
    </row>
    <row r="95" spans="1:8" x14ac:dyDescent="0.35">
      <c r="A95" s="2" t="s">
        <v>9</v>
      </c>
      <c r="B95" s="2"/>
      <c r="C95" s="2"/>
      <c r="D95" s="1">
        <f>100-E23</f>
        <v>83.470211715013392</v>
      </c>
    </row>
    <row r="96" spans="1:8" x14ac:dyDescent="0.35">
      <c r="A96" s="2" t="s">
        <v>8</v>
      </c>
      <c r="B96" s="2"/>
      <c r="C96" s="2"/>
      <c r="D96" s="1">
        <f>100-E30</f>
        <v>53.78818341973394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MAY181217_22_no_aggr</v>
      </c>
      <c r="E2" s="144"/>
      <c r="G2" s="109" t="s">
        <v>90</v>
      </c>
      <c r="H2" s="108" t="str">
        <f ca="1">D2</f>
        <v>MAY181217_22_no_aggr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349.64369513991164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I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2">
        <v>3.9999999999999147E-2</v>
      </c>
      <c r="D16" s="55">
        <f t="shared" si="2"/>
        <v>1.1440217729077868E-2</v>
      </c>
      <c r="E16" s="54">
        <f>SUM(D6:D16)</f>
        <v>1.1440217729077868E-2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6"/>
        <v>#DIV/0!</v>
      </c>
      <c r="U16" s="65" t="e">
        <f t="shared" si="6"/>
        <v>#DIV/0!</v>
      </c>
      <c r="V16" s="66" t="e">
        <f t="shared" si="6"/>
        <v>#DIV/0!</v>
      </c>
      <c r="W16" s="66" t="e">
        <f t="shared" si="6"/>
        <v>#DIV/0!</v>
      </c>
      <c r="X16" s="66" t="e">
        <f t="shared" si="6"/>
        <v>#DIV/0!</v>
      </c>
      <c r="Y16" s="66" t="e">
        <f t="shared" si="6"/>
        <v>#DIV/0!</v>
      </c>
      <c r="Z16" s="65" t="e">
        <f t="shared" si="6"/>
        <v>#DIV/0!</v>
      </c>
      <c r="AA16" s="50" t="e">
        <f t="shared" si="7"/>
        <v>#DIV/0!</v>
      </c>
      <c r="AC16" s="48">
        <f t="shared" si="8"/>
        <v>-3</v>
      </c>
      <c r="AD16" s="67" t="e">
        <f t="shared" si="11"/>
        <v>#DIV/0!</v>
      </c>
      <c r="AE16" s="66" t="e">
        <f t="shared" si="12"/>
        <v>#DIV/0!</v>
      </c>
      <c r="AF16" s="65" t="e">
        <f t="shared" si="12"/>
        <v>#DIV/0!</v>
      </c>
      <c r="AG16" s="67" t="e">
        <f t="shared" si="12"/>
        <v>#DIV/0!</v>
      </c>
      <c r="AH16" s="66" t="e">
        <f t="shared" si="12"/>
        <v>#DIV/0!</v>
      </c>
      <c r="AI16" s="66">
        <v>0</v>
      </c>
      <c r="AJ16" s="66" t="e">
        <f t="shared" si="13"/>
        <v>#DIV/0!</v>
      </c>
      <c r="AK16" s="65" t="e">
        <f t="shared" si="13"/>
        <v>#DIV/0!</v>
      </c>
      <c r="AL16" s="64" t="e">
        <f t="shared" si="10"/>
        <v>#DIV/0!</v>
      </c>
    </row>
    <row r="17" spans="1:38" x14ac:dyDescent="0.35">
      <c r="A17" s="71" t="s">
        <v>60</v>
      </c>
      <c r="B17" s="57">
        <v>-2.5</v>
      </c>
      <c r="C17" s="62">
        <v>6.1800000000000006</v>
      </c>
      <c r="D17" s="55">
        <f t="shared" si="2"/>
        <v>1.7675136391425685</v>
      </c>
      <c r="E17" s="54">
        <f>SUM(D6:D17)</f>
        <v>1.7789538568716463</v>
      </c>
      <c r="G17" s="48">
        <f t="shared" si="3"/>
        <v>-2.5</v>
      </c>
      <c r="H17" s="61">
        <v>1.06</v>
      </c>
      <c r="I17" s="60">
        <v>1.86</v>
      </c>
      <c r="J17" s="59">
        <v>0</v>
      </c>
      <c r="K17" s="60">
        <v>0</v>
      </c>
      <c r="L17" s="60">
        <v>0.23</v>
      </c>
      <c r="M17" s="60">
        <v>0</v>
      </c>
      <c r="N17" s="60">
        <v>2.89</v>
      </c>
      <c r="O17" s="60">
        <v>0</v>
      </c>
      <c r="P17" s="50">
        <f t="shared" si="4"/>
        <v>6.04</v>
      </c>
      <c r="R17" s="48">
        <f t="shared" si="5"/>
        <v>-2.5</v>
      </c>
      <c r="S17" s="67">
        <f t="shared" si="6"/>
        <v>17.549668874172184</v>
      </c>
      <c r="T17" s="66">
        <f t="shared" si="6"/>
        <v>30.794701986754966</v>
      </c>
      <c r="U17" s="65">
        <f t="shared" si="6"/>
        <v>0</v>
      </c>
      <c r="V17" s="66">
        <f t="shared" si="6"/>
        <v>0</v>
      </c>
      <c r="W17" s="66">
        <f t="shared" si="6"/>
        <v>3.8079470198675498</v>
      </c>
      <c r="X17" s="66">
        <f t="shared" si="6"/>
        <v>0</v>
      </c>
      <c r="Y17" s="66">
        <f t="shared" si="6"/>
        <v>47.847682119205295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17.549668874172184</v>
      </c>
      <c r="AE17" s="66">
        <f t="shared" si="12"/>
        <v>30.794701986754966</v>
      </c>
      <c r="AF17" s="65">
        <f t="shared" si="12"/>
        <v>0</v>
      </c>
      <c r="AG17" s="67">
        <f t="shared" si="12"/>
        <v>0</v>
      </c>
      <c r="AH17" s="66">
        <f t="shared" si="12"/>
        <v>3.8079470198675498</v>
      </c>
      <c r="AI17" s="66">
        <v>0</v>
      </c>
      <c r="AJ17" s="66">
        <f t="shared" si="13"/>
        <v>47.847682119205295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8.24</v>
      </c>
      <c r="D18" s="55">
        <f t="shared" si="2"/>
        <v>2.3566848521900914</v>
      </c>
      <c r="E18" s="54">
        <f>SUM(D6:D18)</f>
        <v>4.1356387090617375</v>
      </c>
      <c r="G18" s="48">
        <f t="shared" si="3"/>
        <v>-2</v>
      </c>
      <c r="H18" s="61">
        <v>1.76</v>
      </c>
      <c r="I18" s="60">
        <v>3.78</v>
      </c>
      <c r="J18" s="59">
        <v>0</v>
      </c>
      <c r="K18" s="60">
        <v>0</v>
      </c>
      <c r="L18" s="60">
        <v>0</v>
      </c>
      <c r="M18" s="60">
        <v>0</v>
      </c>
      <c r="N18" s="60">
        <v>2.39</v>
      </c>
      <c r="O18" s="60">
        <v>0</v>
      </c>
      <c r="P18" s="50">
        <f t="shared" si="4"/>
        <v>7.93</v>
      </c>
      <c r="R18" s="48">
        <f t="shared" si="5"/>
        <v>-2</v>
      </c>
      <c r="S18" s="67">
        <f t="shared" si="6"/>
        <v>22.194199243379572</v>
      </c>
      <c r="T18" s="66">
        <f t="shared" si="6"/>
        <v>47.667087011349309</v>
      </c>
      <c r="U18" s="65">
        <f t="shared" si="6"/>
        <v>0</v>
      </c>
      <c r="V18" s="66">
        <f t="shared" si="6"/>
        <v>0</v>
      </c>
      <c r="W18" s="66">
        <f t="shared" si="6"/>
        <v>0</v>
      </c>
      <c r="X18" s="66">
        <f t="shared" si="6"/>
        <v>0</v>
      </c>
      <c r="Y18" s="66">
        <f t="shared" si="6"/>
        <v>30.138713745271122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22.194199243379572</v>
      </c>
      <c r="AE18" s="66">
        <f t="shared" si="12"/>
        <v>47.667087011349309</v>
      </c>
      <c r="AF18" s="65">
        <f t="shared" si="12"/>
        <v>0</v>
      </c>
      <c r="AG18" s="67">
        <f t="shared" si="12"/>
        <v>0</v>
      </c>
      <c r="AH18" s="66">
        <f t="shared" si="12"/>
        <v>0</v>
      </c>
      <c r="AI18" s="66">
        <v>0</v>
      </c>
      <c r="AJ18" s="66">
        <f t="shared" si="13"/>
        <v>30.138713745271119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12.899999999999999</v>
      </c>
      <c r="D19" s="55">
        <f t="shared" si="2"/>
        <v>3.689470217627691</v>
      </c>
      <c r="E19" s="54">
        <f>SUM(D6:D19)</f>
        <v>7.8251089266894285</v>
      </c>
      <c r="G19" s="48">
        <f t="shared" si="3"/>
        <v>-1.5</v>
      </c>
      <c r="H19" s="61">
        <v>3.84</v>
      </c>
      <c r="I19" s="60">
        <v>7.02</v>
      </c>
      <c r="J19" s="59">
        <v>0</v>
      </c>
      <c r="K19" s="60">
        <v>0</v>
      </c>
      <c r="L19" s="60">
        <v>0.13</v>
      </c>
      <c r="M19" s="60">
        <v>0</v>
      </c>
      <c r="N19" s="60">
        <v>1.7</v>
      </c>
      <c r="O19" s="60">
        <v>0</v>
      </c>
      <c r="P19" s="50">
        <f t="shared" si="4"/>
        <v>12.69</v>
      </c>
      <c r="R19" s="48">
        <f t="shared" si="5"/>
        <v>-1.5</v>
      </c>
      <c r="S19" s="67">
        <f t="shared" si="6"/>
        <v>30.260047281323878</v>
      </c>
      <c r="T19" s="66">
        <f t="shared" si="6"/>
        <v>55.319148936170215</v>
      </c>
      <c r="U19" s="65">
        <f t="shared" si="6"/>
        <v>0</v>
      </c>
      <c r="V19" s="66">
        <f t="shared" si="6"/>
        <v>0</v>
      </c>
      <c r="W19" s="66">
        <f t="shared" si="6"/>
        <v>1.0244286840031522</v>
      </c>
      <c r="X19" s="66">
        <f t="shared" si="6"/>
        <v>0</v>
      </c>
      <c r="Y19" s="66">
        <f t="shared" si="6"/>
        <v>13.396375098502759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30.260047281323878</v>
      </c>
      <c r="AE19" s="66">
        <f t="shared" si="12"/>
        <v>55.319148936170215</v>
      </c>
      <c r="AF19" s="65">
        <f t="shared" si="12"/>
        <v>0</v>
      </c>
      <c r="AG19" s="67">
        <f t="shared" si="12"/>
        <v>0</v>
      </c>
      <c r="AH19" s="66">
        <f t="shared" si="12"/>
        <v>1.0244286840031522</v>
      </c>
      <c r="AI19" s="66">
        <v>0</v>
      </c>
      <c r="AJ19" s="66">
        <f t="shared" si="13"/>
        <v>13.396375098502759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11.644123711340207</v>
      </c>
      <c r="D20" s="55">
        <f t="shared" si="2"/>
        <v>3.3302827630513265</v>
      </c>
      <c r="E20" s="54">
        <f>SUM(D6:D20)</f>
        <v>11.155391689740755</v>
      </c>
      <c r="G20" s="48">
        <f t="shared" si="3"/>
        <v>-1</v>
      </c>
      <c r="H20" s="61">
        <v>1.0585567010309278</v>
      </c>
      <c r="I20" s="60">
        <v>9.8175945017182134</v>
      </c>
      <c r="J20" s="59">
        <v>0</v>
      </c>
      <c r="K20" s="60">
        <v>6.2268041237113401E-2</v>
      </c>
      <c r="L20" s="60">
        <v>0.16604810996563574</v>
      </c>
      <c r="M20" s="60">
        <v>0</v>
      </c>
      <c r="N20" s="60">
        <v>0.53965635738831608</v>
      </c>
      <c r="O20" s="60">
        <v>0</v>
      </c>
      <c r="P20" s="50">
        <f t="shared" si="4"/>
        <v>11.644123711340207</v>
      </c>
      <c r="Q20" t="s">
        <v>100</v>
      </c>
      <c r="R20" s="48">
        <f t="shared" si="5"/>
        <v>-1</v>
      </c>
      <c r="S20" s="67">
        <f t="shared" si="6"/>
        <v>9.0909090909090899</v>
      </c>
      <c r="T20" s="66">
        <f t="shared" si="6"/>
        <v>84.313725490196077</v>
      </c>
      <c r="U20" s="65">
        <f t="shared" si="6"/>
        <v>0</v>
      </c>
      <c r="V20" s="66">
        <f t="shared" si="6"/>
        <v>0.53475935828877008</v>
      </c>
      <c r="W20" s="66">
        <f t="shared" si="6"/>
        <v>1.4260249554367201</v>
      </c>
      <c r="X20" s="66">
        <f t="shared" si="6"/>
        <v>0</v>
      </c>
      <c r="Y20" s="66">
        <f t="shared" si="6"/>
        <v>4.6345811051693397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9.0909090909090899</v>
      </c>
      <c r="AE20" s="66">
        <f t="shared" si="12"/>
        <v>84.313725490196077</v>
      </c>
      <c r="AF20" s="65">
        <f t="shared" si="12"/>
        <v>0</v>
      </c>
      <c r="AG20" s="67">
        <f t="shared" si="12"/>
        <v>0.53475935828877008</v>
      </c>
      <c r="AH20" s="66">
        <f t="shared" si="12"/>
        <v>1.4260249554367201</v>
      </c>
      <c r="AI20" s="66">
        <v>0</v>
      </c>
      <c r="AJ20" s="66">
        <f t="shared" si="13"/>
        <v>4.6345811051693397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11.069571428571429</v>
      </c>
      <c r="D21" s="55">
        <f t="shared" si="2"/>
        <v>3.1659576827609852</v>
      </c>
      <c r="E21" s="54">
        <f>SUM(D6:D21)</f>
        <v>14.321349372501739</v>
      </c>
      <c r="G21" s="70">
        <f t="shared" si="3"/>
        <v>-0.5</v>
      </c>
      <c r="H21" s="61">
        <v>0.64171428571428568</v>
      </c>
      <c r="I21" s="60">
        <v>10.106999999999999</v>
      </c>
      <c r="J21" s="59">
        <v>0</v>
      </c>
      <c r="K21" s="60">
        <v>8.021428571428571E-2</v>
      </c>
      <c r="L21" s="60">
        <v>0.16042857142857142</v>
      </c>
      <c r="M21" s="60">
        <v>0</v>
      </c>
      <c r="N21" s="60">
        <v>8.021428571428571E-2</v>
      </c>
      <c r="O21" s="60">
        <v>0</v>
      </c>
      <c r="P21" s="69">
        <f t="shared" si="4"/>
        <v>11.069571428571429</v>
      </c>
      <c r="Q21" s="68" t="s">
        <v>101</v>
      </c>
      <c r="R21" s="48">
        <f t="shared" si="5"/>
        <v>-0.5</v>
      </c>
      <c r="S21" s="67">
        <f t="shared" si="6"/>
        <v>5.7971014492753614</v>
      </c>
      <c r="T21" s="66">
        <f t="shared" si="6"/>
        <v>91.304347826086953</v>
      </c>
      <c r="U21" s="65">
        <f t="shared" si="6"/>
        <v>0</v>
      </c>
      <c r="V21" s="66">
        <f t="shared" si="6"/>
        <v>0.72463768115942018</v>
      </c>
      <c r="W21" s="66">
        <f t="shared" si="6"/>
        <v>1.4492753623188404</v>
      </c>
      <c r="X21" s="66">
        <f t="shared" si="6"/>
        <v>0</v>
      </c>
      <c r="Y21" s="66">
        <f t="shared" si="6"/>
        <v>0.72463768115942018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5.7971014492753614</v>
      </c>
      <c r="AE21" s="66">
        <f t="shared" si="12"/>
        <v>91.304347826086953</v>
      </c>
      <c r="AF21" s="65">
        <f t="shared" si="12"/>
        <v>0</v>
      </c>
      <c r="AG21" s="67">
        <f t="shared" si="12"/>
        <v>0.72463768115942018</v>
      </c>
      <c r="AH21" s="66">
        <f t="shared" si="12"/>
        <v>1.4492753623188404</v>
      </c>
      <c r="AI21" s="66">
        <v>0</v>
      </c>
      <c r="AJ21" s="66">
        <f t="shared" si="13"/>
        <v>0.72463768115942018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9.7899999999999991</v>
      </c>
      <c r="D22" s="55">
        <f t="shared" si="2"/>
        <v>2.799993289191868</v>
      </c>
      <c r="E22" s="54">
        <f>SUM(D6:D22)</f>
        <v>17.121342661693607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10.94</v>
      </c>
      <c r="D23" s="55">
        <f t="shared" si="2"/>
        <v>3.1288995489028637</v>
      </c>
      <c r="E23" s="54">
        <f>SUM(D6:D23)</f>
        <v>20.250242210596472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11.29</v>
      </c>
      <c r="D24" s="55">
        <f t="shared" si="2"/>
        <v>3.2290014540322973</v>
      </c>
      <c r="E24" s="54">
        <f>SUM(D6:D24)</f>
        <v>23.479243664628768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13.46</v>
      </c>
      <c r="D25" s="55">
        <f t="shared" si="2"/>
        <v>3.8496332658347852</v>
      </c>
      <c r="E25" s="54">
        <f>SUM(D6:D25)</f>
        <v>27.328876930463554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16.579999999999998</v>
      </c>
      <c r="D26" s="55">
        <f t="shared" si="2"/>
        <v>4.7419702487028772</v>
      </c>
      <c r="E26" s="54">
        <f>SUM(D6:D26)</f>
        <v>32.070847179166435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15.33</v>
      </c>
      <c r="D27" s="55">
        <f t="shared" si="2"/>
        <v>4.384463444669187</v>
      </c>
      <c r="E27" s="54">
        <f>SUM(D7:D27)</f>
        <v>36.455310623835622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19.8</v>
      </c>
      <c r="D28" s="55">
        <f t="shared" si="2"/>
        <v>5.6629077758936663</v>
      </c>
      <c r="E28" s="54">
        <f>SUM(D7:D28)</f>
        <v>42.118218399729287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25.69</v>
      </c>
      <c r="D29" s="55">
        <f t="shared" si="2"/>
        <v>7.347479836500419</v>
      </c>
      <c r="E29" s="54">
        <f>SUM(D7:D29)</f>
        <v>49.465698236229706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24.99</v>
      </c>
      <c r="D30" s="55">
        <f t="shared" si="2"/>
        <v>7.14727602624155</v>
      </c>
      <c r="E30" s="54">
        <f>SUM(D7:D30)</f>
        <v>56.612974262471255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18.850000000000001</v>
      </c>
      <c r="D31" s="55">
        <f t="shared" si="2"/>
        <v>5.3912026048280612</v>
      </c>
      <c r="E31" s="54">
        <f>SUM(D7:D31)</f>
        <v>62.004176867299314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83.32</v>
      </c>
      <c r="D32" s="55">
        <f t="shared" si="2"/>
        <v>23.829973529669708</v>
      </c>
      <c r="E32" s="54">
        <f>SUM(D7:D32)</f>
        <v>85.834150396969022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49.53</v>
      </c>
      <c r="D33" s="40">
        <f t="shared" si="2"/>
        <v>14.165849603030974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8.3602709867452134</v>
      </c>
      <c r="I34">
        <f t="shared" ref="I34:O34" si="14">SUM(I7:I33)</f>
        <v>32.584594501718215</v>
      </c>
      <c r="J34">
        <f t="shared" si="14"/>
        <v>0</v>
      </c>
      <c r="K34">
        <f t="shared" si="14"/>
        <v>0.14248232695139912</v>
      </c>
      <c r="L34">
        <f t="shared" si="14"/>
        <v>0.68647668139420714</v>
      </c>
      <c r="M34">
        <f t="shared" si="14"/>
        <v>0</v>
      </c>
      <c r="N34">
        <f t="shared" si="14"/>
        <v>7.5998706431026024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7" spans="10:10" x14ac:dyDescent="0.35">
      <c r="J57" s="132"/>
    </row>
    <row r="58" spans="10:10" x14ac:dyDescent="0.35">
      <c r="J58" s="132"/>
    </row>
    <row r="59" spans="10:10" x14ac:dyDescent="0.35">
      <c r="J59" s="132"/>
    </row>
    <row r="60" spans="10:10" x14ac:dyDescent="0.35">
      <c r="J60" s="132"/>
    </row>
    <row r="61" spans="10:10" x14ac:dyDescent="0.35">
      <c r="J61" s="132"/>
    </row>
    <row r="62" spans="10:10" x14ac:dyDescent="0.35">
      <c r="J62" s="132"/>
    </row>
    <row r="63" spans="10:10" x14ac:dyDescent="0.35">
      <c r="J63" s="132"/>
    </row>
    <row r="64" spans="10:10" x14ac:dyDescent="0.35">
      <c r="J64" s="132"/>
    </row>
    <row r="65" spans="1:10" x14ac:dyDescent="0.35">
      <c r="J65" s="132"/>
    </row>
    <row r="66" spans="1:10" x14ac:dyDescent="0.35">
      <c r="J66" s="132"/>
    </row>
    <row r="67" spans="1:10" x14ac:dyDescent="0.35">
      <c r="A67" s="5" t="s">
        <v>27</v>
      </c>
      <c r="B67" s="26"/>
      <c r="C67" s="2"/>
      <c r="D67" s="2"/>
      <c r="J67" s="132"/>
    </row>
    <row r="68" spans="1:10" x14ac:dyDescent="0.35">
      <c r="A68" s="25" t="s">
        <v>42</v>
      </c>
      <c r="B68" s="25"/>
      <c r="C68" s="2"/>
      <c r="D68" s="2"/>
      <c r="J68" s="132"/>
    </row>
    <row r="69" spans="1:10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-1.8828610559304038</v>
      </c>
      <c r="D69" s="2"/>
      <c r="J69" s="132"/>
    </row>
    <row r="70" spans="1:10" x14ac:dyDescent="0.35">
      <c r="A70" s="24" t="s">
        <v>41</v>
      </c>
      <c r="B70" s="23">
        <v>16</v>
      </c>
      <c r="C70" s="18">
        <f t="shared" si="15"/>
        <v>-0.20024024093594311</v>
      </c>
      <c r="D70" s="2"/>
      <c r="J70" s="132"/>
    </row>
    <row r="71" spans="1:10" x14ac:dyDescent="0.35">
      <c r="A71" s="24" t="s">
        <v>41</v>
      </c>
      <c r="B71" s="23">
        <v>25</v>
      </c>
      <c r="C71" s="18">
        <f t="shared" si="15"/>
        <v>1.197519637632477</v>
      </c>
      <c r="D71" s="2"/>
      <c r="J71" s="132"/>
    </row>
    <row r="72" spans="1:10" x14ac:dyDescent="0.35">
      <c r="A72" s="24" t="s">
        <v>41</v>
      </c>
      <c r="B72" s="23">
        <v>50</v>
      </c>
      <c r="C72" s="18">
        <f t="shared" si="15"/>
        <v>3.5373779998008037</v>
      </c>
      <c r="D72" s="2"/>
    </row>
    <row r="73" spans="1:10" x14ac:dyDescent="0.35">
      <c r="A73" s="24" t="s">
        <v>41</v>
      </c>
      <c r="B73" s="23">
        <v>75</v>
      </c>
      <c r="C73" s="18">
        <f t="shared" si="15"/>
        <v>4.7726780857838582</v>
      </c>
      <c r="D73" s="2"/>
    </row>
    <row r="74" spans="1:10" x14ac:dyDescent="0.35">
      <c r="A74" s="24" t="s">
        <v>41</v>
      </c>
      <c r="B74" s="23">
        <v>84</v>
      </c>
      <c r="C74" s="18">
        <f t="shared" si="15"/>
        <v>4.961515895208918</v>
      </c>
      <c r="D74" s="2"/>
    </row>
    <row r="75" spans="1:10" x14ac:dyDescent="0.35">
      <c r="A75" s="24" t="s">
        <v>41</v>
      </c>
      <c r="B75" s="23">
        <v>95</v>
      </c>
      <c r="C75" s="18" t="str">
        <f t="shared" si="15"/>
        <v>6</v>
      </c>
      <c r="D75" s="2"/>
    </row>
    <row r="76" spans="1:10" x14ac:dyDescent="0.35">
      <c r="A76" s="18"/>
      <c r="B76" s="22"/>
      <c r="C76" s="2"/>
      <c r="D76" s="2"/>
    </row>
    <row r="77" spans="1:10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11.155391689740755</v>
      </c>
    </row>
    <row r="78" spans="1:10" x14ac:dyDescent="0.35">
      <c r="A78" s="20" t="s">
        <v>39</v>
      </c>
      <c r="B78">
        <f>SUM(C11:C20)/SUM(C7:C33)</f>
        <v>0.11155391689740755</v>
      </c>
      <c r="D78" s="19" t="s">
        <v>6</v>
      </c>
      <c r="E78" s="18">
        <f>SUM($D$21:$D$30)</f>
        <v>45.457582572730502</v>
      </c>
    </row>
    <row r="79" spans="1:10" x14ac:dyDescent="0.35">
      <c r="A79" s="20" t="s">
        <v>38</v>
      </c>
      <c r="B79">
        <f>SUM(C21:C33)/SUM(C7:C33)</f>
        <v>0.88844608310259254</v>
      </c>
      <c r="D79" s="19" t="s">
        <v>5</v>
      </c>
      <c r="E79" s="18">
        <f>SUM($D$31:$D$33)</f>
        <v>43.387025737528745</v>
      </c>
    </row>
    <row r="80" spans="1:10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82.928501446846965</v>
      </c>
      <c r="D81" s="16" t="s">
        <v>4</v>
      </c>
      <c r="E81">
        <f>100*SUM(H7:J33)/SUM(P7:P33)</f>
        <v>82.928501446846965</v>
      </c>
      <c r="G81" s="17" t="s">
        <v>2</v>
      </c>
      <c r="H81">
        <f>100*SUM(H7:H33)/(SUM(P7:P33)-SUM(M7:N33))</f>
        <v>20.013180711724942</v>
      </c>
    </row>
    <row r="82" spans="1:8" x14ac:dyDescent="0.35">
      <c r="A82" s="16" t="s">
        <v>0</v>
      </c>
      <c r="B82">
        <f>100*SUM(K7:L33)/SUM(P7:P33)</f>
        <v>1.6789486911938871</v>
      </c>
      <c r="D82" s="16" t="s">
        <v>0</v>
      </c>
      <c r="E82">
        <f>100*SUM(K7:L33)/SUM(P7:P33)</f>
        <v>1.6789486911938871</v>
      </c>
      <c r="G82" s="17" t="s">
        <v>1</v>
      </c>
      <c r="H82">
        <f>100*SUM(I7:J33)/(SUM(P7:P33)-SUM(M7:N33))</f>
        <v>78.002421119491345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15.392549861959157</v>
      </c>
      <c r="G83" s="17" t="s">
        <v>0</v>
      </c>
      <c r="H83">
        <f>100*SUM(K7:L33)/(SUM(P7:P33)-SUM(M7:N33))</f>
        <v>1.9843981687837269</v>
      </c>
    </row>
    <row r="85" spans="1:8" x14ac:dyDescent="0.35">
      <c r="A85" s="16" t="s">
        <v>36</v>
      </c>
      <c r="B85" s="2"/>
      <c r="C85" s="2"/>
      <c r="D85" s="13">
        <f>(C70+C74+C72)/3</f>
        <v>2.7662178846912595</v>
      </c>
    </row>
    <row r="86" spans="1:8" x14ac:dyDescent="0.35">
      <c r="A86" s="14" t="s">
        <v>35</v>
      </c>
      <c r="B86" s="14"/>
      <c r="C86" s="14"/>
      <c r="D86" s="7">
        <f>C72</f>
        <v>3.5373779998008037</v>
      </c>
    </row>
    <row r="87" spans="1:8" x14ac:dyDescent="0.35">
      <c r="A87" s="14" t="s">
        <v>34</v>
      </c>
      <c r="B87" s="14"/>
      <c r="C87" s="14"/>
      <c r="D87" s="7">
        <f>(C74-C70)/2</f>
        <v>2.5808780680724306</v>
      </c>
    </row>
    <row r="88" spans="1:8" x14ac:dyDescent="0.35">
      <c r="A88" s="15" t="s">
        <v>33</v>
      </c>
      <c r="B88" s="14"/>
      <c r="C88" s="14"/>
      <c r="D88" s="13">
        <f>(C74+C70-D86)/D87</f>
        <v>0.47421754232126834</v>
      </c>
    </row>
    <row r="89" spans="1:8" x14ac:dyDescent="0.35">
      <c r="A89" s="3" t="s">
        <v>32</v>
      </c>
      <c r="B89" s="12"/>
      <c r="C89" s="11"/>
      <c r="D89" s="7">
        <f>((C74-C70)/4)+((C75-C69)/6.6)</f>
        <v>2.4848119212983977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-0.41169612738987421</v>
      </c>
    </row>
    <row r="91" spans="1:8" x14ac:dyDescent="0.35">
      <c r="A91" s="3" t="s">
        <v>30</v>
      </c>
      <c r="B91" s="9"/>
      <c r="C91" s="8"/>
      <c r="D91" s="7">
        <f>(C74-C69)/(2.44*(C73-C71))</f>
        <v>0.78460089577544923</v>
      </c>
    </row>
    <row r="92" spans="1:8" x14ac:dyDescent="0.35">
      <c r="A92" s="6" t="s">
        <v>29</v>
      </c>
      <c r="B92" s="6"/>
      <c r="C92" s="5"/>
      <c r="D92" s="7">
        <f>(C70+C72+C74)/3</f>
        <v>2.7662178846912595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2.3806378271364874</v>
      </c>
    </row>
    <row r="95" spans="1:8" x14ac:dyDescent="0.35">
      <c r="A95" s="2" t="s">
        <v>9</v>
      </c>
      <c r="B95" s="2"/>
      <c r="C95" s="2"/>
      <c r="D95" s="1">
        <f>100-E23</f>
        <v>79.749757789403532</v>
      </c>
    </row>
    <row r="96" spans="1:8" x14ac:dyDescent="0.35">
      <c r="A96" s="2" t="s">
        <v>8</v>
      </c>
      <c r="B96" s="2"/>
      <c r="C96" s="2"/>
      <c r="D96" s="1">
        <f>100-E30</f>
        <v>43.387025737528745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MAY181217_23</v>
      </c>
      <c r="E2" s="144"/>
      <c r="G2" s="109" t="s">
        <v>90</v>
      </c>
      <c r="H2" s="108" t="str">
        <f ca="1">D2</f>
        <v>MAY181217_23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716.15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18.61</v>
      </c>
      <c r="D14" s="55">
        <f t="shared" si="2"/>
        <v>2.5986176080430079</v>
      </c>
      <c r="E14" s="54">
        <f>SUM(D8:D14)</f>
        <v>2.5986176080430079</v>
      </c>
      <c r="G14" s="48">
        <f t="shared" si="3"/>
        <v>-4</v>
      </c>
      <c r="H14" s="61">
        <v>0</v>
      </c>
      <c r="I14" s="60">
        <v>8.5399999999999991</v>
      </c>
      <c r="J14" s="59">
        <v>0</v>
      </c>
      <c r="K14" s="60">
        <v>0</v>
      </c>
      <c r="L14" s="60">
        <v>0</v>
      </c>
      <c r="M14" s="60">
        <v>10.11</v>
      </c>
      <c r="N14" s="60">
        <v>0</v>
      </c>
      <c r="O14" s="60">
        <v>0</v>
      </c>
      <c r="P14" s="50">
        <f t="shared" si="4"/>
        <v>18.649999999999999</v>
      </c>
      <c r="R14" s="48">
        <f t="shared" si="5"/>
        <v>-4</v>
      </c>
      <c r="S14" s="47">
        <f t="shared" si="6"/>
        <v>0</v>
      </c>
      <c r="T14" s="46">
        <f t="shared" si="7"/>
        <v>45.79088471849866</v>
      </c>
      <c r="U14" s="45">
        <f t="shared" si="8"/>
        <v>0</v>
      </c>
      <c r="V14" s="46">
        <f t="shared" si="9"/>
        <v>0</v>
      </c>
      <c r="W14" s="46">
        <f t="shared" si="10"/>
        <v>0</v>
      </c>
      <c r="X14" s="46">
        <f t="shared" si="11"/>
        <v>54.209115281501347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0</v>
      </c>
      <c r="AE14" s="46">
        <f t="shared" si="16"/>
        <v>99.999999999999986</v>
      </c>
      <c r="AF14" s="45">
        <f t="shared" si="16"/>
        <v>0</v>
      </c>
      <c r="AG14" s="47">
        <f t="shared" si="16"/>
        <v>0</v>
      </c>
      <c r="AH14" s="46">
        <f t="shared" si="16"/>
        <v>0</v>
      </c>
      <c r="AI14" s="46">
        <f t="shared" si="16"/>
        <v>118.384074941452</v>
      </c>
      <c r="AJ14" s="46">
        <f t="shared" si="16"/>
        <v>0</v>
      </c>
      <c r="AK14" s="45">
        <f t="shared" si="16"/>
        <v>0</v>
      </c>
      <c r="AL14" s="44">
        <f t="shared" si="17"/>
        <v>218.38407494145198</v>
      </c>
    </row>
    <row r="15" spans="1:38" x14ac:dyDescent="0.35">
      <c r="A15" s="58" t="s">
        <v>62</v>
      </c>
      <c r="B15" s="57">
        <v>-3.5</v>
      </c>
      <c r="C15" s="62">
        <v>46.29</v>
      </c>
      <c r="D15" s="55">
        <f t="shared" si="2"/>
        <v>6.4637296655728553</v>
      </c>
      <c r="E15" s="54">
        <f>SUM(D6:D15)</f>
        <v>9.0623472736158632</v>
      </c>
      <c r="G15" s="48">
        <f t="shared" si="3"/>
        <v>-3.5</v>
      </c>
      <c r="H15" s="61">
        <v>10.28</v>
      </c>
      <c r="I15" s="60">
        <v>12.03</v>
      </c>
      <c r="J15" s="59">
        <v>0</v>
      </c>
      <c r="K15" s="60">
        <v>0</v>
      </c>
      <c r="L15" s="60">
        <v>0</v>
      </c>
      <c r="M15" s="60">
        <v>24.25</v>
      </c>
      <c r="N15" s="60">
        <v>0</v>
      </c>
      <c r="O15" s="60">
        <v>0</v>
      </c>
      <c r="P15" s="50">
        <f t="shared" si="4"/>
        <v>46.56</v>
      </c>
      <c r="R15" s="48">
        <f t="shared" si="5"/>
        <v>-3.5</v>
      </c>
      <c r="S15" s="67">
        <f t="shared" si="6"/>
        <v>22.079037800687285</v>
      </c>
      <c r="T15" s="66">
        <f t="shared" si="7"/>
        <v>25.837628865979379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52.083333333333329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46.077991931869114</v>
      </c>
      <c r="AE15" s="66">
        <f t="shared" ref="AE15:AE33" si="19">T15*100/(SUM($S15:$W15)+SUM($Y15:$Z15))</f>
        <v>53.922008068130879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0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49.65</v>
      </c>
      <c r="D16" s="55">
        <f t="shared" si="2"/>
        <v>6.9329051176429513</v>
      </c>
      <c r="E16" s="54">
        <f>SUM(D6:D16)</f>
        <v>15.995252391258814</v>
      </c>
      <c r="G16" s="48">
        <f t="shared" si="3"/>
        <v>-3</v>
      </c>
      <c r="H16" s="61">
        <v>4.95</v>
      </c>
      <c r="I16" s="60">
        <v>19.739999999999998</v>
      </c>
      <c r="J16" s="59">
        <v>0</v>
      </c>
      <c r="K16" s="60">
        <v>0</v>
      </c>
      <c r="L16" s="60">
        <v>0</v>
      </c>
      <c r="M16" s="60">
        <v>25.08</v>
      </c>
      <c r="N16" s="60">
        <v>0</v>
      </c>
      <c r="O16" s="60">
        <v>0</v>
      </c>
      <c r="P16" s="50">
        <f t="shared" si="4"/>
        <v>49.769999999999996</v>
      </c>
      <c r="R16" s="48">
        <f t="shared" si="5"/>
        <v>-3</v>
      </c>
      <c r="S16" s="67">
        <f t="shared" si="6"/>
        <v>9.945750452079567</v>
      </c>
      <c r="T16" s="66">
        <f t="shared" si="7"/>
        <v>39.662447257383967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50.391802290536475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20.048602673147023</v>
      </c>
      <c r="AE16" s="66">
        <f t="shared" si="19"/>
        <v>79.95139732685297</v>
      </c>
      <c r="AF16" s="65">
        <f t="shared" si="20"/>
        <v>0</v>
      </c>
      <c r="AG16" s="67">
        <f t="shared" si="21"/>
        <v>0</v>
      </c>
      <c r="AH16" s="66">
        <f t="shared" si="22"/>
        <v>0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76.41</v>
      </c>
      <c r="D17" s="55">
        <f t="shared" si="2"/>
        <v>10.669552468058367</v>
      </c>
      <c r="E17" s="54">
        <f>SUM(D6:D17)</f>
        <v>26.664804859317179</v>
      </c>
      <c r="G17" s="48">
        <f t="shared" si="3"/>
        <v>-2.5</v>
      </c>
      <c r="H17" s="61">
        <v>16.77</v>
      </c>
      <c r="I17" s="60">
        <v>43.2</v>
      </c>
      <c r="J17" s="59">
        <v>0.35</v>
      </c>
      <c r="K17" s="60">
        <v>0</v>
      </c>
      <c r="L17" s="60">
        <v>4.2300000000000004</v>
      </c>
      <c r="M17" s="60">
        <v>12.05</v>
      </c>
      <c r="N17" s="60">
        <v>0</v>
      </c>
      <c r="O17" s="60">
        <v>0</v>
      </c>
      <c r="P17" s="50">
        <f t="shared" si="4"/>
        <v>76.599999999999994</v>
      </c>
      <c r="R17" s="48">
        <f t="shared" si="5"/>
        <v>-2.5</v>
      </c>
      <c r="S17" s="67">
        <f t="shared" si="6"/>
        <v>21.892950391644909</v>
      </c>
      <c r="T17" s="66">
        <f t="shared" si="7"/>
        <v>56.396866840731072</v>
      </c>
      <c r="U17" s="65">
        <f t="shared" si="8"/>
        <v>0.45691906005221933</v>
      </c>
      <c r="V17" s="66">
        <f t="shared" si="9"/>
        <v>0</v>
      </c>
      <c r="W17" s="66">
        <f t="shared" si="10"/>
        <v>5.5221932114882515</v>
      </c>
      <c r="X17" s="66">
        <f t="shared" si="11"/>
        <v>15.731070496083552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25.979860573199069</v>
      </c>
      <c r="AE17" s="66">
        <f t="shared" si="19"/>
        <v>66.924864446165756</v>
      </c>
      <c r="AF17" s="65">
        <f t="shared" si="20"/>
        <v>0.5422153369481022</v>
      </c>
      <c r="AG17" s="67">
        <f t="shared" si="21"/>
        <v>0</v>
      </c>
      <c r="AH17" s="66">
        <f t="shared" si="22"/>
        <v>6.5530596436870656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63.3</v>
      </c>
      <c r="D18" s="55">
        <f t="shared" si="2"/>
        <v>8.8389303916777209</v>
      </c>
      <c r="E18" s="54">
        <f>SUM(D6:D18)</f>
        <v>35.5037352509949</v>
      </c>
      <c r="G18" s="48">
        <f t="shared" si="3"/>
        <v>-2</v>
      </c>
      <c r="H18" s="61">
        <v>6.34</v>
      </c>
      <c r="I18" s="60">
        <v>47.91</v>
      </c>
      <c r="J18" s="59">
        <v>0.98</v>
      </c>
      <c r="K18" s="60">
        <v>0.1</v>
      </c>
      <c r="L18" s="60">
        <v>0.42</v>
      </c>
      <c r="M18" s="60">
        <v>7.7</v>
      </c>
      <c r="N18" s="60">
        <v>0</v>
      </c>
      <c r="O18" s="60">
        <v>0</v>
      </c>
      <c r="P18" s="50">
        <f t="shared" si="4"/>
        <v>63.45</v>
      </c>
      <c r="R18" s="48">
        <f t="shared" si="5"/>
        <v>-2</v>
      </c>
      <c r="S18" s="67">
        <f t="shared" si="6"/>
        <v>9.9921197793538212</v>
      </c>
      <c r="T18" s="66">
        <f t="shared" si="7"/>
        <v>75.508274231678485</v>
      </c>
      <c r="U18" s="65">
        <f t="shared" si="8"/>
        <v>1.5445232466509062</v>
      </c>
      <c r="V18" s="66">
        <f t="shared" si="9"/>
        <v>0.15760441292356187</v>
      </c>
      <c r="W18" s="66">
        <f t="shared" si="10"/>
        <v>0.66193853427895977</v>
      </c>
      <c r="X18" s="66">
        <f t="shared" si="11"/>
        <v>12.135539795114262</v>
      </c>
      <c r="Y18" s="66">
        <f t="shared" si="12"/>
        <v>0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11.372197309417039</v>
      </c>
      <c r="AE18" s="66">
        <f t="shared" si="19"/>
        <v>85.937219730941692</v>
      </c>
      <c r="AF18" s="65">
        <f t="shared" si="20"/>
        <v>1.757847533632287</v>
      </c>
      <c r="AG18" s="67">
        <f t="shared" si="21"/>
        <v>0.17937219730941703</v>
      </c>
      <c r="AH18" s="66">
        <f t="shared" si="22"/>
        <v>0.75336322869955141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66.59</v>
      </c>
      <c r="D19" s="55">
        <f t="shared" si="2"/>
        <v>9.2983313551630253</v>
      </c>
      <c r="E19" s="54">
        <f>SUM(D6:D19)</f>
        <v>44.802066606157922</v>
      </c>
      <c r="G19" s="48">
        <f t="shared" si="3"/>
        <v>-1.5</v>
      </c>
      <c r="H19" s="61">
        <v>7.71251343283582</v>
      </c>
      <c r="I19" s="60">
        <v>49.236844776119405</v>
      </c>
      <c r="J19" s="59">
        <v>0.59632835820895524</v>
      </c>
      <c r="K19" s="60">
        <v>0.19877611940298509</v>
      </c>
      <c r="L19" s="60">
        <v>1.252289552238806</v>
      </c>
      <c r="M19" s="60">
        <v>7.5932477611940294</v>
      </c>
      <c r="N19" s="60">
        <v>0</v>
      </c>
      <c r="O19" s="60">
        <v>0</v>
      </c>
      <c r="P19" s="50">
        <f t="shared" si="4"/>
        <v>66.59</v>
      </c>
      <c r="Q19" t="s">
        <v>102</v>
      </c>
      <c r="R19" s="48">
        <f t="shared" si="5"/>
        <v>-1.5</v>
      </c>
      <c r="S19" s="67">
        <f t="shared" si="6"/>
        <v>11.582089552238804</v>
      </c>
      <c r="T19" s="66">
        <f t="shared" si="7"/>
        <v>73.940298507462686</v>
      </c>
      <c r="U19" s="65">
        <f t="shared" si="8"/>
        <v>0.89552238805970141</v>
      </c>
      <c r="V19" s="66">
        <f t="shared" si="9"/>
        <v>0.29850746268656714</v>
      </c>
      <c r="W19" s="66">
        <f t="shared" si="10"/>
        <v>1.8805970149253732</v>
      </c>
      <c r="X19" s="66">
        <f t="shared" si="11"/>
        <v>11.402985074626864</v>
      </c>
      <c r="Y19" s="66">
        <f t="shared" si="12"/>
        <v>0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13.072776280323447</v>
      </c>
      <c r="AE19" s="66">
        <f t="shared" si="19"/>
        <v>83.456873315363879</v>
      </c>
      <c r="AF19" s="65">
        <f t="shared" si="20"/>
        <v>1.0107816711590296</v>
      </c>
      <c r="AG19" s="67">
        <f t="shared" si="21"/>
        <v>0.33692722371967654</v>
      </c>
      <c r="AH19" s="66">
        <f t="shared" si="22"/>
        <v>2.1226415094339623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99.999999999999986</v>
      </c>
    </row>
    <row r="20" spans="1:38" x14ac:dyDescent="0.35">
      <c r="A20" s="58" t="s">
        <v>57</v>
      </c>
      <c r="B20" s="57">
        <v>-1</v>
      </c>
      <c r="C20" s="62">
        <v>59.63</v>
      </c>
      <c r="D20" s="55">
        <f t="shared" si="2"/>
        <v>8.32646791873211</v>
      </c>
      <c r="E20" s="54">
        <f>SUM(D6:D20)</f>
        <v>53.128534524890028</v>
      </c>
      <c r="G20" s="48">
        <f t="shared" si="3"/>
        <v>-1</v>
      </c>
      <c r="H20" s="61">
        <v>1.9280366666666666</v>
      </c>
      <c r="I20" s="60">
        <v>52.096743333333336</v>
      </c>
      <c r="J20" s="59">
        <v>0.37765666666666664</v>
      </c>
      <c r="K20" s="60">
        <v>0.17888999999999997</v>
      </c>
      <c r="L20" s="60">
        <v>1.5901333333333334</v>
      </c>
      <c r="M20" s="60">
        <v>3.438663333333333</v>
      </c>
      <c r="N20" s="60">
        <v>0</v>
      </c>
      <c r="O20" s="60">
        <v>1.9876666666666667E-2</v>
      </c>
      <c r="P20" s="50">
        <f t="shared" si="4"/>
        <v>59.63</v>
      </c>
      <c r="Q20" t="s">
        <v>103</v>
      </c>
      <c r="R20" s="48">
        <f t="shared" si="5"/>
        <v>-1</v>
      </c>
      <c r="S20" s="67">
        <f t="shared" si="6"/>
        <v>3.2333333333333329</v>
      </c>
      <c r="T20" s="66">
        <f t="shared" si="7"/>
        <v>87.36666666666666</v>
      </c>
      <c r="U20" s="65">
        <f t="shared" si="8"/>
        <v>0.63333333333333319</v>
      </c>
      <c r="V20" s="66">
        <f t="shared" si="9"/>
        <v>0.29999999999999993</v>
      </c>
      <c r="W20" s="66">
        <f t="shared" si="10"/>
        <v>2.666666666666667</v>
      </c>
      <c r="X20" s="66">
        <f t="shared" si="11"/>
        <v>5.7666666666666657</v>
      </c>
      <c r="Y20" s="66">
        <f t="shared" si="12"/>
        <v>0</v>
      </c>
      <c r="Z20" s="65">
        <f t="shared" si="13"/>
        <v>3.3333333333333333E-2</v>
      </c>
      <c r="AA20" s="50">
        <f t="shared" si="14"/>
        <v>100</v>
      </c>
      <c r="AC20" s="48">
        <f t="shared" si="15"/>
        <v>-1</v>
      </c>
      <c r="AD20" s="67">
        <f t="shared" si="18"/>
        <v>3.4311991510435087</v>
      </c>
      <c r="AE20" s="66">
        <f t="shared" si="19"/>
        <v>92.713123452423062</v>
      </c>
      <c r="AF20" s="65">
        <f t="shared" si="20"/>
        <v>0.67209055535903772</v>
      </c>
      <c r="AG20" s="67">
        <f t="shared" si="21"/>
        <v>0.31835868411743889</v>
      </c>
      <c r="AH20" s="66">
        <f t="shared" si="22"/>
        <v>2.8298549699327911</v>
      </c>
      <c r="AI20" s="66">
        <v>0</v>
      </c>
      <c r="AJ20" s="66">
        <f t="shared" si="23"/>
        <v>0</v>
      </c>
      <c r="AK20" s="65">
        <f t="shared" si="24"/>
        <v>3.5373187124159891E-2</v>
      </c>
      <c r="AL20" s="64">
        <f t="shared" si="17"/>
        <v>100.00000000000001</v>
      </c>
    </row>
    <row r="21" spans="1:38" x14ac:dyDescent="0.35">
      <c r="A21" s="58" t="s">
        <v>56</v>
      </c>
      <c r="B21" s="57">
        <v>-0.5</v>
      </c>
      <c r="C21" s="62">
        <v>44.94</v>
      </c>
      <c r="D21" s="55">
        <f t="shared" si="2"/>
        <v>6.2752216714375475</v>
      </c>
      <c r="E21" s="54">
        <f>SUM(D6:D21)</f>
        <v>59.403756196327578</v>
      </c>
      <c r="G21" s="70">
        <f t="shared" si="3"/>
        <v>-0.5</v>
      </c>
      <c r="H21" s="61">
        <v>0.89490909090909088</v>
      </c>
      <c r="I21" s="60">
        <v>41.087999999999994</v>
      </c>
      <c r="J21" s="59">
        <v>0.27236363636363636</v>
      </c>
      <c r="K21" s="60">
        <v>3.8909090909090907E-2</v>
      </c>
      <c r="L21" s="60">
        <v>1.245090909090909</v>
      </c>
      <c r="M21" s="60">
        <v>1.3618181818181816</v>
      </c>
      <c r="N21" s="60">
        <v>0</v>
      </c>
      <c r="O21" s="60">
        <v>3.8909090909090907E-2</v>
      </c>
      <c r="P21" s="69">
        <f t="shared" si="4"/>
        <v>44.94</v>
      </c>
      <c r="Q21" s="68" t="s">
        <v>104</v>
      </c>
      <c r="R21" s="48">
        <f t="shared" si="5"/>
        <v>-0.5</v>
      </c>
      <c r="S21" s="67">
        <f t="shared" si="6"/>
        <v>1.9913419913419914</v>
      </c>
      <c r="T21" s="66">
        <f t="shared" si="7"/>
        <v>91.428571428571416</v>
      </c>
      <c r="U21" s="65">
        <f t="shared" si="8"/>
        <v>0.60606060606060608</v>
      </c>
      <c r="V21" s="66">
        <f t="shared" si="9"/>
        <v>8.6580086580086577E-2</v>
      </c>
      <c r="W21" s="66">
        <f t="shared" si="10"/>
        <v>2.7705627705627704</v>
      </c>
      <c r="X21" s="66">
        <f t="shared" si="11"/>
        <v>3.0303030303030298</v>
      </c>
      <c r="Y21" s="66">
        <f t="shared" si="12"/>
        <v>0</v>
      </c>
      <c r="Z21" s="65">
        <f t="shared" si="13"/>
        <v>8.6580086580086577E-2</v>
      </c>
      <c r="AA21" s="50">
        <f t="shared" si="14"/>
        <v>100</v>
      </c>
      <c r="AC21" s="48">
        <f t="shared" si="15"/>
        <v>-0.5</v>
      </c>
      <c r="AD21" s="67">
        <f t="shared" si="18"/>
        <v>2.0535714285714288</v>
      </c>
      <c r="AE21" s="66">
        <f t="shared" si="19"/>
        <v>94.285714285714263</v>
      </c>
      <c r="AF21" s="65">
        <f t="shared" si="20"/>
        <v>0.625</v>
      </c>
      <c r="AG21" s="67">
        <f t="shared" si="21"/>
        <v>8.9285714285714288E-2</v>
      </c>
      <c r="AH21" s="66">
        <f t="shared" si="22"/>
        <v>2.8571428571428572</v>
      </c>
      <c r="AI21" s="66">
        <v>0</v>
      </c>
      <c r="AJ21" s="66">
        <f t="shared" si="23"/>
        <v>0</v>
      </c>
      <c r="AK21" s="65">
        <f t="shared" si="24"/>
        <v>8.9285714285714288E-2</v>
      </c>
      <c r="AL21" s="64">
        <f t="shared" si="17"/>
        <v>99.999999999999972</v>
      </c>
    </row>
    <row r="22" spans="1:38" x14ac:dyDescent="0.35">
      <c r="A22" s="58" t="s">
        <v>55</v>
      </c>
      <c r="B22" s="57">
        <v>0</v>
      </c>
      <c r="C22" s="62">
        <v>31.31</v>
      </c>
      <c r="D22" s="55">
        <f t="shared" si="2"/>
        <v>4.3719891084270053</v>
      </c>
      <c r="E22" s="54">
        <f>SUM(D6:D22)</f>
        <v>63.775745304754579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24.38</v>
      </c>
      <c r="D23" s="55">
        <f t="shared" si="2"/>
        <v>3.4043147385324302</v>
      </c>
      <c r="E23" s="54">
        <f>SUM(D6:D23)</f>
        <v>67.180060043287014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19.09</v>
      </c>
      <c r="D24" s="55">
        <f t="shared" si="2"/>
        <v>2.6656426726244504</v>
      </c>
      <c r="E24" s="54">
        <f>SUM(D6:D24)</f>
        <v>69.845702715911472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18.059999999999999</v>
      </c>
      <c r="D25" s="55">
        <f t="shared" si="2"/>
        <v>2.5218180548767717</v>
      </c>
      <c r="E25" s="54">
        <f>SUM(D6:D25)</f>
        <v>72.367520770788246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18.68</v>
      </c>
      <c r="D26" s="55">
        <f t="shared" si="2"/>
        <v>2.6083920966278016</v>
      </c>
      <c r="E26" s="54">
        <f>SUM(D6:D26)</f>
        <v>74.975912867416042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14.74</v>
      </c>
      <c r="D27" s="55">
        <f t="shared" si="2"/>
        <v>2.0582280248551283</v>
      </c>
      <c r="E27" s="54">
        <f>SUM(D7:D27)</f>
        <v>77.034140892271168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16.41</v>
      </c>
      <c r="D28" s="55">
        <f t="shared" si="2"/>
        <v>2.2914193953780635</v>
      </c>
      <c r="E28" s="54">
        <f>SUM(D7:D28)</f>
        <v>79.325560287649225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18.36</v>
      </c>
      <c r="D29" s="55">
        <f t="shared" si="2"/>
        <v>2.5637087202401729</v>
      </c>
      <c r="E29" s="54">
        <f>SUM(D7:D29)</f>
        <v>81.889269007889396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19.59</v>
      </c>
      <c r="D30" s="55">
        <f t="shared" si="2"/>
        <v>2.7354604482301195</v>
      </c>
      <c r="E30" s="54">
        <f>SUM(D7:D30)</f>
        <v>84.62472945611951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15.58</v>
      </c>
      <c r="D31" s="55">
        <f t="shared" si="2"/>
        <v>2.1755218878726525</v>
      </c>
      <c r="E31" s="54">
        <f>SUM(D7:D31)</f>
        <v>86.800251343992159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59.99</v>
      </c>
      <c r="D32" s="55">
        <f t="shared" si="2"/>
        <v>8.3767367171681908</v>
      </c>
      <c r="E32" s="54">
        <f>SUM(D7:D32)</f>
        <v>95.176988061160344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34.54</v>
      </c>
      <c r="D33" s="40">
        <f t="shared" si="2"/>
        <v>4.8230119388396293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48.875459190411576</v>
      </c>
      <c r="I34">
        <f t="shared" ref="I34:O34" si="26">SUM(I7:I33)</f>
        <v>273.84158810945274</v>
      </c>
      <c r="J34">
        <f t="shared" si="26"/>
        <v>2.5763486612392583</v>
      </c>
      <c r="K34">
        <f t="shared" si="26"/>
        <v>0.51657521031207598</v>
      </c>
      <c r="L34">
        <f t="shared" si="26"/>
        <v>8.7375137946630481</v>
      </c>
      <c r="M34">
        <f t="shared" si="26"/>
        <v>91.583729276345551</v>
      </c>
      <c r="N34">
        <f t="shared" si="26"/>
        <v>0</v>
      </c>
      <c r="O34">
        <f t="shared" si="26"/>
        <v>5.8785757575757575E-2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-3.8142417368762151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-2.9997775160319331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-2.5780166208611437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-1.1878668455475427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2.0058514246947086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3.8858090862685075</v>
      </c>
      <c r="D74" s="2"/>
    </row>
    <row r="75" spans="1:5" x14ac:dyDescent="0.35">
      <c r="A75" s="24" t="s">
        <v>41</v>
      </c>
      <c r="B75" s="23">
        <v>95</v>
      </c>
      <c r="C75" s="18">
        <f t="shared" si="27"/>
        <v>4.9894357392898829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53.128534524890028</v>
      </c>
    </row>
    <row r="78" spans="1:5" x14ac:dyDescent="0.35">
      <c r="A78" s="20" t="s">
        <v>39</v>
      </c>
      <c r="B78">
        <f>SUM(C11:C20)/SUM(C7:C33)</f>
        <v>0.53128534524890036</v>
      </c>
      <c r="D78" s="19" t="s">
        <v>6</v>
      </c>
      <c r="E78" s="18">
        <f>SUM($D$21:$D$30)</f>
        <v>31.496194931229489</v>
      </c>
    </row>
    <row r="79" spans="1:5" x14ac:dyDescent="0.35">
      <c r="A79" s="20" t="s">
        <v>38</v>
      </c>
      <c r="B79">
        <f>SUM(C21:C33)/SUM(C7:C33)</f>
        <v>0.46871465475109975</v>
      </c>
      <c r="D79" s="19" t="s">
        <v>5</v>
      </c>
      <c r="E79" s="18">
        <f>SUM($D$31:$D$33)</f>
        <v>15.375270543880474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76.325910030996411</v>
      </c>
      <c r="D81" s="16" t="s">
        <v>4</v>
      </c>
      <c r="E81">
        <f>100*SUM(H7:J33)/SUM(P7:P33)</f>
        <v>76.325910030996411</v>
      </c>
      <c r="G81" s="17" t="s">
        <v>2</v>
      </c>
      <c r="H81">
        <f>100*SUM(H7:H33)/(SUM(P7:P33)-SUM(M7:N33))</f>
        <v>14.606856914160158</v>
      </c>
    </row>
    <row r="82" spans="1:8" x14ac:dyDescent="0.35">
      <c r="A82" s="16" t="s">
        <v>0</v>
      </c>
      <c r="B82">
        <f>100*SUM(K7:L33)/SUM(P7:P33)</f>
        <v>2.171352918880106</v>
      </c>
      <c r="D82" s="16" t="s">
        <v>0</v>
      </c>
      <c r="E82">
        <f>100*SUM(K7:L33)/SUM(P7:P33)</f>
        <v>2.171352918880106</v>
      </c>
      <c r="G82" s="17" t="s">
        <v>1</v>
      </c>
      <c r="H82">
        <f>100*SUM(I7:J33)/(SUM(P7:P33)-SUM(M7:N33))</f>
        <v>82.609909304114836</v>
      </c>
    </row>
    <row r="83" spans="1:8" x14ac:dyDescent="0.35">
      <c r="A83" s="16" t="s">
        <v>3</v>
      </c>
      <c r="B83">
        <f>100*SUM(O7:O33)/SUM(P7:P33)</f>
        <v>1.3793321658358379E-2</v>
      </c>
      <c r="D83" s="16" t="s">
        <v>37</v>
      </c>
      <c r="E83">
        <f>100*SUM(M7:N33)/SUM(P7:P33)</f>
        <v>21.488943728465131</v>
      </c>
      <c r="G83" s="17" t="s">
        <v>0</v>
      </c>
      <c r="H83">
        <f>100*SUM(K7:L33)/(SUM(P7:P33)-SUM(M7:N33))</f>
        <v>2.7656651457730494</v>
      </c>
    </row>
    <row r="85" spans="1:8" x14ac:dyDescent="0.35">
      <c r="A85" s="16" t="s">
        <v>36</v>
      </c>
      <c r="B85" s="2"/>
      <c r="C85" s="2"/>
      <c r="D85" s="13">
        <f>(C70+C74+C72)/3</f>
        <v>-0.10061175843698944</v>
      </c>
    </row>
    <row r="86" spans="1:8" x14ac:dyDescent="0.35">
      <c r="A86" s="14" t="s">
        <v>35</v>
      </c>
      <c r="B86" s="14"/>
      <c r="C86" s="14"/>
      <c r="D86" s="7">
        <f>C72</f>
        <v>-1.1878668455475427</v>
      </c>
    </row>
    <row r="87" spans="1:8" x14ac:dyDescent="0.35">
      <c r="A87" s="14" t="s">
        <v>34</v>
      </c>
      <c r="B87" s="14"/>
      <c r="C87" s="14"/>
      <c r="D87" s="7">
        <f>(C74-C70)/2</f>
        <v>3.4427933011502203</v>
      </c>
    </row>
    <row r="88" spans="1:8" x14ac:dyDescent="0.35">
      <c r="A88" s="15" t="s">
        <v>33</v>
      </c>
      <c r="B88" s="14"/>
      <c r="C88" s="14"/>
      <c r="D88" s="13">
        <f>(C74+C70-D86)/D87</f>
        <v>0.6023883034427997</v>
      </c>
    </row>
    <row r="89" spans="1:8" x14ac:dyDescent="0.35">
      <c r="A89" s="3" t="s">
        <v>32</v>
      </c>
      <c r="B89" s="12"/>
      <c r="C89" s="11"/>
      <c r="D89" s="7">
        <f>((C74-C70)/4)+((C75-C69)/6.6)</f>
        <v>3.0552871772669432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0.43852754380815911</v>
      </c>
    </row>
    <row r="91" spans="1:8" x14ac:dyDescent="0.35">
      <c r="A91" s="3" t="s">
        <v>30</v>
      </c>
      <c r="B91" s="9"/>
      <c r="C91" s="8"/>
      <c r="D91" s="7">
        <f>(C74-C69)/(2.44*(C73-C71))</f>
        <v>0.68844881718078133</v>
      </c>
    </row>
    <row r="92" spans="1:8" x14ac:dyDescent="0.35">
      <c r="A92" s="6" t="s">
        <v>29</v>
      </c>
      <c r="B92" s="6"/>
      <c r="C92" s="5"/>
      <c r="D92" s="7">
        <f>(C70+C72+C74)/3</f>
        <v>-0.10061175843698959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0.44301578511828721</v>
      </c>
    </row>
    <row r="95" spans="1:8" x14ac:dyDescent="0.35">
      <c r="A95" s="2" t="s">
        <v>9</v>
      </c>
      <c r="B95" s="2"/>
      <c r="C95" s="2"/>
      <c r="D95" s="1">
        <f>100-E23</f>
        <v>32.819939956712986</v>
      </c>
    </row>
    <row r="96" spans="1:8" x14ac:dyDescent="0.35">
      <c r="A96" s="2" t="s">
        <v>8</v>
      </c>
      <c r="B96" s="2"/>
      <c r="C96" s="2"/>
      <c r="D96" s="1">
        <f>100-E30</f>
        <v>15.37527054388049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N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MAY181217_23 aggr</v>
      </c>
      <c r="E2" s="144"/>
      <c r="G2" s="109" t="s">
        <v>90</v>
      </c>
      <c r="H2" s="108" t="str">
        <f ca="1">D2</f>
        <v>MAY181217_23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716.15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120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2">
        <f t="shared" si="18"/>
        <v>0</v>
      </c>
      <c r="T13" s="48">
        <f t="shared" si="4"/>
        <v>-4.5</v>
      </c>
      <c r="U13" s="47" t="e">
        <f t="shared" si="5"/>
        <v>#DIV/0!</v>
      </c>
      <c r="V13" s="46" t="e">
        <f t="shared" si="6"/>
        <v>#DIV/0!</v>
      </c>
      <c r="W13" s="45" t="e">
        <f t="shared" si="7"/>
        <v>#DIV/0!</v>
      </c>
      <c r="X13" s="46" t="e">
        <f t="shared" si="8"/>
        <v>#DIV/0!</v>
      </c>
      <c r="Y13" s="46" t="e">
        <f t="shared" si="9"/>
        <v>#DIV/0!</v>
      </c>
      <c r="Z13" s="46" t="e">
        <f t="shared" si="10"/>
        <v>#DIV/0!</v>
      </c>
      <c r="AA13" s="46" t="e">
        <f t="shared" si="11"/>
        <v>#DIV/0!</v>
      </c>
      <c r="AB13" s="45" t="e">
        <f t="shared" si="12"/>
        <v>#DIV/0!</v>
      </c>
      <c r="AC13" s="49" t="e">
        <f t="shared" si="13"/>
        <v>#DIV/0!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8.5</v>
      </c>
      <c r="D14" s="55">
        <f t="shared" si="17"/>
        <v>1.1869021852963764</v>
      </c>
      <c r="E14" s="54">
        <f>SUM(D8:D14)</f>
        <v>1.1869021852963764</v>
      </c>
      <c r="G14" s="48">
        <f t="shared" si="2"/>
        <v>-4</v>
      </c>
      <c r="H14" s="61">
        <v>0</v>
      </c>
      <c r="I14" s="60">
        <v>8.5399999999999991</v>
      </c>
      <c r="J14" s="59">
        <v>0</v>
      </c>
      <c r="K14" s="60">
        <v>0</v>
      </c>
      <c r="L14" s="60">
        <v>0</v>
      </c>
      <c r="M14" s="60">
        <v>10.11</v>
      </c>
      <c r="N14" s="60">
        <v>0</v>
      </c>
      <c r="O14" s="60">
        <v>0</v>
      </c>
      <c r="P14" s="50">
        <f t="shared" si="3"/>
        <v>18.649999999999999</v>
      </c>
      <c r="R14" s="132">
        <f t="shared" si="18"/>
        <v>1.4117154227466313</v>
      </c>
      <c r="T14" s="48">
        <f t="shared" si="4"/>
        <v>-4</v>
      </c>
      <c r="U14" s="47">
        <f t="shared" si="5"/>
        <v>0</v>
      </c>
      <c r="V14" s="46">
        <f t="shared" si="6"/>
        <v>45.79088471849866</v>
      </c>
      <c r="W14" s="45">
        <f t="shared" si="7"/>
        <v>0</v>
      </c>
      <c r="X14" s="46">
        <f t="shared" si="8"/>
        <v>0</v>
      </c>
      <c r="Y14" s="46">
        <f t="shared" si="9"/>
        <v>0</v>
      </c>
      <c r="Z14" s="46">
        <f t="shared" si="10"/>
        <v>54.209115281501347</v>
      </c>
      <c r="AA14" s="46">
        <f t="shared" si="11"/>
        <v>0</v>
      </c>
      <c r="AB14" s="45">
        <f t="shared" si="12"/>
        <v>0</v>
      </c>
      <c r="AC14" s="49">
        <f t="shared" si="13"/>
        <v>100</v>
      </c>
      <c r="AE14" s="48">
        <f t="shared" si="14"/>
        <v>-4</v>
      </c>
      <c r="AF14" s="47">
        <f t="shared" si="15"/>
        <v>0</v>
      </c>
      <c r="AG14" s="46">
        <f t="shared" si="15"/>
        <v>99.999999999999986</v>
      </c>
      <c r="AH14" s="45">
        <f t="shared" si="15"/>
        <v>0</v>
      </c>
      <c r="AI14" s="47">
        <f t="shared" si="15"/>
        <v>0</v>
      </c>
      <c r="AJ14" s="46">
        <f t="shared" si="15"/>
        <v>0</v>
      </c>
      <c r="AK14" s="46">
        <f t="shared" si="15"/>
        <v>118.384074941452</v>
      </c>
      <c r="AL14" s="46">
        <f t="shared" si="15"/>
        <v>0</v>
      </c>
      <c r="AM14" s="45">
        <f t="shared" si="15"/>
        <v>0</v>
      </c>
      <c r="AN14" s="44">
        <f t="shared" si="16"/>
        <v>218.38407494145198</v>
      </c>
    </row>
    <row r="15" spans="1:40" x14ac:dyDescent="0.35">
      <c r="A15" s="58" t="s">
        <v>62</v>
      </c>
      <c r="B15" s="57">
        <v>-3.5</v>
      </c>
      <c r="C15" s="62">
        <v>22.04</v>
      </c>
      <c r="D15" s="55">
        <f t="shared" si="17"/>
        <v>3.0775675486978984</v>
      </c>
      <c r="E15" s="54">
        <f>SUM(D6:D15)</f>
        <v>4.2644697339942752</v>
      </c>
      <c r="G15" s="48">
        <f t="shared" si="2"/>
        <v>-3.5</v>
      </c>
      <c r="H15" s="61">
        <v>10.28</v>
      </c>
      <c r="I15" s="60">
        <v>12.03</v>
      </c>
      <c r="J15" s="59">
        <v>0</v>
      </c>
      <c r="K15" s="60">
        <v>0</v>
      </c>
      <c r="L15" s="60">
        <v>0</v>
      </c>
      <c r="M15" s="60">
        <v>24.25</v>
      </c>
      <c r="N15" s="60">
        <v>0</v>
      </c>
      <c r="O15" s="60">
        <v>0</v>
      </c>
      <c r="P15" s="50">
        <f t="shared" si="3"/>
        <v>46.56</v>
      </c>
      <c r="R15" s="132">
        <f t="shared" si="18"/>
        <v>3.3861621168749565</v>
      </c>
      <c r="T15" s="48">
        <f t="shared" si="4"/>
        <v>-3.5</v>
      </c>
      <c r="U15" s="67">
        <f t="shared" si="5"/>
        <v>22.079037800687285</v>
      </c>
      <c r="V15" s="66">
        <f t="shared" si="6"/>
        <v>25.837628865979379</v>
      </c>
      <c r="W15" s="65">
        <f t="shared" si="7"/>
        <v>0</v>
      </c>
      <c r="X15" s="66">
        <f t="shared" si="8"/>
        <v>0</v>
      </c>
      <c r="Y15" s="66">
        <f t="shared" si="9"/>
        <v>0</v>
      </c>
      <c r="Z15" s="66">
        <f t="shared" si="10"/>
        <v>52.083333333333329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>
        <f t="shared" ref="AF15:AF33" si="19">U15*100/(SUM($U15:$Y15)+SUM($AA15:$AB15))</f>
        <v>46.077991931869114</v>
      </c>
      <c r="AG15" s="66">
        <f t="shared" ref="AG15:AK33" si="20">V15*100/(SUM($U15:$Y15)+SUM($AA15:$AB15))</f>
        <v>53.922008068130879</v>
      </c>
      <c r="AH15" s="65">
        <f t="shared" si="20"/>
        <v>0</v>
      </c>
      <c r="AI15" s="67">
        <f t="shared" si="20"/>
        <v>0</v>
      </c>
      <c r="AJ15" s="66">
        <f t="shared" si="20"/>
        <v>0</v>
      </c>
      <c r="AK15" s="66">
        <v>0</v>
      </c>
      <c r="AL15" s="66">
        <f t="shared" ref="AL15:AM33" si="21">AA15*100/(SUM($U15:$Y15)+SUM($AA15:$AB15))</f>
        <v>0</v>
      </c>
      <c r="AM15" s="65">
        <f t="shared" si="21"/>
        <v>0</v>
      </c>
      <c r="AN15" s="64">
        <f t="shared" si="16"/>
        <v>100</v>
      </c>
    </row>
    <row r="16" spans="1:40" x14ac:dyDescent="0.35">
      <c r="A16" s="71" t="s">
        <v>61</v>
      </c>
      <c r="B16" s="57">
        <v>-3</v>
      </c>
      <c r="C16" s="62">
        <v>24.57</v>
      </c>
      <c r="D16" s="55">
        <f t="shared" si="17"/>
        <v>3.4308454932625847</v>
      </c>
      <c r="E16" s="54">
        <f>SUM(D6:D16)</f>
        <v>7.6953152272568595</v>
      </c>
      <c r="G16" s="48">
        <f t="shared" si="2"/>
        <v>-3</v>
      </c>
      <c r="H16" s="61">
        <v>4.95</v>
      </c>
      <c r="I16" s="60">
        <v>19.739999999999998</v>
      </c>
      <c r="J16" s="59">
        <v>0</v>
      </c>
      <c r="K16" s="60">
        <v>0</v>
      </c>
      <c r="L16" s="60">
        <v>0</v>
      </c>
      <c r="M16" s="60">
        <v>25.08</v>
      </c>
      <c r="N16" s="60">
        <v>0</v>
      </c>
      <c r="O16" s="60">
        <v>0</v>
      </c>
      <c r="P16" s="50">
        <f t="shared" si="3"/>
        <v>49.769999999999996</v>
      </c>
      <c r="R16" s="132">
        <f t="shared" si="18"/>
        <v>3.5020596243803674</v>
      </c>
      <c r="T16" s="48">
        <f t="shared" si="4"/>
        <v>-3</v>
      </c>
      <c r="U16" s="67">
        <f t="shared" si="5"/>
        <v>9.945750452079567</v>
      </c>
      <c r="V16" s="66">
        <f t="shared" si="6"/>
        <v>39.662447257383967</v>
      </c>
      <c r="W16" s="65">
        <f t="shared" si="7"/>
        <v>0</v>
      </c>
      <c r="X16" s="66">
        <f t="shared" si="8"/>
        <v>0</v>
      </c>
      <c r="Y16" s="66">
        <f t="shared" si="9"/>
        <v>0</v>
      </c>
      <c r="Z16" s="66">
        <f t="shared" si="10"/>
        <v>50.391802290536475</v>
      </c>
      <c r="AA16" s="66">
        <f t="shared" si="11"/>
        <v>0</v>
      </c>
      <c r="AB16" s="65">
        <f t="shared" si="12"/>
        <v>0</v>
      </c>
      <c r="AC16" s="50">
        <f t="shared" si="13"/>
        <v>100</v>
      </c>
      <c r="AE16" s="48">
        <f t="shared" si="14"/>
        <v>-3</v>
      </c>
      <c r="AF16" s="67">
        <f t="shared" si="19"/>
        <v>20.048602673147023</v>
      </c>
      <c r="AG16" s="66">
        <f t="shared" si="20"/>
        <v>79.95139732685297</v>
      </c>
      <c r="AH16" s="65">
        <f t="shared" si="20"/>
        <v>0</v>
      </c>
      <c r="AI16" s="67">
        <f t="shared" si="20"/>
        <v>0</v>
      </c>
      <c r="AJ16" s="66">
        <f t="shared" si="20"/>
        <v>0</v>
      </c>
      <c r="AK16" s="66">
        <v>0</v>
      </c>
      <c r="AL16" s="66">
        <f t="shared" si="21"/>
        <v>0</v>
      </c>
      <c r="AM16" s="65">
        <f t="shared" si="21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64.36</v>
      </c>
      <c r="D17" s="55">
        <f t="shared" si="17"/>
        <v>8.9869440759617412</v>
      </c>
      <c r="E17" s="54">
        <f>SUM(D6:D17)</f>
        <v>16.682259303218601</v>
      </c>
      <c r="G17" s="48">
        <f t="shared" si="2"/>
        <v>-2.5</v>
      </c>
      <c r="H17" s="61">
        <v>16.77</v>
      </c>
      <c r="I17" s="60">
        <v>43.2</v>
      </c>
      <c r="J17" s="59">
        <v>0.35</v>
      </c>
      <c r="K17" s="60">
        <v>0</v>
      </c>
      <c r="L17" s="60">
        <v>4.2300000000000004</v>
      </c>
      <c r="M17" s="60">
        <v>12.05</v>
      </c>
      <c r="N17" s="60">
        <v>0</v>
      </c>
      <c r="O17" s="60">
        <v>0</v>
      </c>
      <c r="P17" s="50">
        <f t="shared" si="3"/>
        <v>76.599999999999994</v>
      </c>
      <c r="R17" s="132">
        <f t="shared" si="18"/>
        <v>1.6826083920966282</v>
      </c>
      <c r="T17" s="48">
        <f t="shared" si="4"/>
        <v>-2.5</v>
      </c>
      <c r="U17" s="67">
        <f t="shared" si="5"/>
        <v>21.892950391644909</v>
      </c>
      <c r="V17" s="66">
        <f t="shared" si="6"/>
        <v>56.396866840731072</v>
      </c>
      <c r="W17" s="65">
        <f t="shared" si="7"/>
        <v>0.45691906005221933</v>
      </c>
      <c r="X17" s="66">
        <f t="shared" si="8"/>
        <v>0</v>
      </c>
      <c r="Y17" s="66">
        <f t="shared" si="9"/>
        <v>5.5221932114882515</v>
      </c>
      <c r="Z17" s="66">
        <f t="shared" si="10"/>
        <v>15.731070496083552</v>
      </c>
      <c r="AA17" s="66">
        <f t="shared" si="11"/>
        <v>0</v>
      </c>
      <c r="AB17" s="65">
        <f t="shared" si="12"/>
        <v>0</v>
      </c>
      <c r="AC17" s="50">
        <f t="shared" si="13"/>
        <v>100</v>
      </c>
      <c r="AE17" s="48">
        <f t="shared" si="14"/>
        <v>-2.5</v>
      </c>
      <c r="AF17" s="67">
        <f t="shared" si="19"/>
        <v>25.979860573199069</v>
      </c>
      <c r="AG17" s="66">
        <f t="shared" si="20"/>
        <v>66.924864446165756</v>
      </c>
      <c r="AH17" s="65">
        <f t="shared" si="20"/>
        <v>0.5422153369481022</v>
      </c>
      <c r="AI17" s="67">
        <f t="shared" si="20"/>
        <v>0</v>
      </c>
      <c r="AJ17" s="66">
        <f t="shared" si="20"/>
        <v>6.5530596436870656</v>
      </c>
      <c r="AK17" s="66">
        <v>0</v>
      </c>
      <c r="AL17" s="66">
        <f t="shared" si="21"/>
        <v>0</v>
      </c>
      <c r="AM17" s="65">
        <f t="shared" si="21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55.599999999999994</v>
      </c>
      <c r="D18" s="55">
        <f t="shared" si="17"/>
        <v>7.7637366473504148</v>
      </c>
      <c r="E18" s="54">
        <f>SUM(D6:D18)</f>
        <v>24.445995950569014</v>
      </c>
      <c r="G18" s="48">
        <f t="shared" si="2"/>
        <v>-2</v>
      </c>
      <c r="H18" s="61">
        <v>6.34</v>
      </c>
      <c r="I18" s="60">
        <v>47.91</v>
      </c>
      <c r="J18" s="59">
        <v>0.98</v>
      </c>
      <c r="K18" s="60">
        <v>0.1</v>
      </c>
      <c r="L18" s="60">
        <v>0.42</v>
      </c>
      <c r="M18" s="60">
        <v>7.7</v>
      </c>
      <c r="N18" s="60">
        <v>0</v>
      </c>
      <c r="O18" s="60">
        <v>0</v>
      </c>
      <c r="P18" s="50">
        <f t="shared" si="3"/>
        <v>63.45</v>
      </c>
      <c r="R18" s="132">
        <f t="shared" si="18"/>
        <v>1.0751937443273059</v>
      </c>
      <c r="T18" s="48">
        <f t="shared" si="4"/>
        <v>-2</v>
      </c>
      <c r="U18" s="67">
        <f t="shared" si="5"/>
        <v>9.9921197793538212</v>
      </c>
      <c r="V18" s="66">
        <f t="shared" si="6"/>
        <v>75.508274231678485</v>
      </c>
      <c r="W18" s="65">
        <f t="shared" si="7"/>
        <v>1.5445232466509062</v>
      </c>
      <c r="X18" s="66">
        <f t="shared" si="8"/>
        <v>0.15760441292356187</v>
      </c>
      <c r="Y18" s="66">
        <f t="shared" si="9"/>
        <v>0.66193853427895977</v>
      </c>
      <c r="Z18" s="66">
        <f t="shared" si="10"/>
        <v>12.135539795114262</v>
      </c>
      <c r="AA18" s="66">
        <f t="shared" si="11"/>
        <v>0</v>
      </c>
      <c r="AB18" s="65">
        <f t="shared" si="12"/>
        <v>0</v>
      </c>
      <c r="AC18" s="50">
        <f t="shared" si="13"/>
        <v>100</v>
      </c>
      <c r="AE18" s="48">
        <f t="shared" si="14"/>
        <v>-2</v>
      </c>
      <c r="AF18" s="67">
        <f t="shared" si="19"/>
        <v>11.372197309417039</v>
      </c>
      <c r="AG18" s="66">
        <f t="shared" si="20"/>
        <v>85.937219730941692</v>
      </c>
      <c r="AH18" s="65">
        <f t="shared" si="20"/>
        <v>1.757847533632287</v>
      </c>
      <c r="AI18" s="67">
        <f t="shared" si="20"/>
        <v>0.17937219730941703</v>
      </c>
      <c r="AJ18" s="66">
        <f t="shared" si="20"/>
        <v>0.75336322869955141</v>
      </c>
      <c r="AK18" s="66">
        <v>0</v>
      </c>
      <c r="AL18" s="66">
        <f t="shared" si="21"/>
        <v>0</v>
      </c>
      <c r="AM18" s="65">
        <f t="shared" si="21"/>
        <v>0</v>
      </c>
      <c r="AN18" s="64">
        <f t="shared" si="16"/>
        <v>100</v>
      </c>
    </row>
    <row r="19" spans="1:40" x14ac:dyDescent="0.35">
      <c r="A19" s="58" t="s">
        <v>58</v>
      </c>
      <c r="B19" s="57">
        <v>-1.5</v>
      </c>
      <c r="C19" s="62">
        <v>58.996752238805975</v>
      </c>
      <c r="D19" s="55">
        <f t="shared" si="17"/>
        <v>8.2380440185444357</v>
      </c>
      <c r="E19" s="54">
        <f>SUM(D6:D19)</f>
        <v>32.684039969113449</v>
      </c>
      <c r="G19" s="48">
        <f t="shared" si="2"/>
        <v>-1.5</v>
      </c>
      <c r="H19" s="61">
        <v>7.71251343283582</v>
      </c>
      <c r="I19" s="60">
        <v>49.236844776119405</v>
      </c>
      <c r="J19" s="59">
        <v>0.59632835820895524</v>
      </c>
      <c r="K19" s="60">
        <v>0.19877611940298509</v>
      </c>
      <c r="L19" s="60">
        <v>1.252289552238806</v>
      </c>
      <c r="M19" s="60">
        <v>7.5932477611940294</v>
      </c>
      <c r="N19" s="60">
        <v>0</v>
      </c>
      <c r="O19" s="60">
        <v>0</v>
      </c>
      <c r="P19" s="50">
        <f t="shared" si="3"/>
        <v>66.59</v>
      </c>
      <c r="Q19" t="s">
        <v>102</v>
      </c>
      <c r="R19" s="132">
        <f t="shared" si="18"/>
        <v>1.0602873366185896</v>
      </c>
      <c r="T19" s="48">
        <f t="shared" si="4"/>
        <v>-1.5</v>
      </c>
      <c r="U19" s="67">
        <f t="shared" si="5"/>
        <v>11.582089552238804</v>
      </c>
      <c r="V19" s="66">
        <f t="shared" si="6"/>
        <v>73.940298507462686</v>
      </c>
      <c r="W19" s="65">
        <f t="shared" si="7"/>
        <v>0.89552238805970141</v>
      </c>
      <c r="X19" s="66">
        <f t="shared" si="8"/>
        <v>0.29850746268656714</v>
      </c>
      <c r="Y19" s="66">
        <f t="shared" si="9"/>
        <v>1.8805970149253732</v>
      </c>
      <c r="Z19" s="66">
        <f t="shared" si="10"/>
        <v>11.402985074626864</v>
      </c>
      <c r="AA19" s="66">
        <f t="shared" si="11"/>
        <v>0</v>
      </c>
      <c r="AB19" s="65">
        <f t="shared" si="12"/>
        <v>0</v>
      </c>
      <c r="AC19" s="50">
        <f t="shared" si="13"/>
        <v>100</v>
      </c>
      <c r="AE19" s="48">
        <f t="shared" si="14"/>
        <v>-1.5</v>
      </c>
      <c r="AF19" s="67">
        <f t="shared" si="19"/>
        <v>13.072776280323447</v>
      </c>
      <c r="AG19" s="66">
        <f t="shared" si="20"/>
        <v>83.456873315363879</v>
      </c>
      <c r="AH19" s="65">
        <f t="shared" si="20"/>
        <v>1.0107816711590296</v>
      </c>
      <c r="AI19" s="67">
        <f t="shared" si="20"/>
        <v>0.33692722371967654</v>
      </c>
      <c r="AJ19" s="66">
        <f t="shared" si="20"/>
        <v>2.1226415094339623</v>
      </c>
      <c r="AK19" s="66">
        <v>0</v>
      </c>
      <c r="AL19" s="66">
        <f t="shared" si="21"/>
        <v>0</v>
      </c>
      <c r="AM19" s="65">
        <f t="shared" si="21"/>
        <v>0</v>
      </c>
      <c r="AN19" s="64">
        <f t="shared" si="16"/>
        <v>99.999999999999986</v>
      </c>
    </row>
    <row r="20" spans="1:40" x14ac:dyDescent="0.35">
      <c r="A20" s="58" t="s">
        <v>57</v>
      </c>
      <c r="B20" s="57">
        <v>-1</v>
      </c>
      <c r="C20" s="62">
        <v>56.191336666666672</v>
      </c>
      <c r="D20" s="55">
        <f t="shared" si="17"/>
        <v>7.8463082687518924</v>
      </c>
      <c r="E20" s="54">
        <f>SUM(D6:D20)</f>
        <v>40.53034823786534</v>
      </c>
      <c r="G20" s="48">
        <f t="shared" si="2"/>
        <v>-1</v>
      </c>
      <c r="H20" s="61">
        <v>1.9280366666666666</v>
      </c>
      <c r="I20" s="60">
        <v>52.096743333333336</v>
      </c>
      <c r="J20" s="59">
        <v>0.37765666666666664</v>
      </c>
      <c r="K20" s="60">
        <v>0.17888999999999997</v>
      </c>
      <c r="L20" s="60">
        <v>1.5901333333333334</v>
      </c>
      <c r="M20" s="60">
        <v>3.438663333333333</v>
      </c>
      <c r="N20" s="60">
        <v>0</v>
      </c>
      <c r="O20" s="60">
        <v>1.9876666666666667E-2</v>
      </c>
      <c r="P20" s="50">
        <f t="shared" si="3"/>
        <v>59.63</v>
      </c>
      <c r="Q20" t="s">
        <v>103</v>
      </c>
      <c r="R20" s="132">
        <f t="shared" si="18"/>
        <v>0.48015964998021821</v>
      </c>
      <c r="T20" s="48">
        <f t="shared" si="4"/>
        <v>-1</v>
      </c>
      <c r="U20" s="67">
        <f t="shared" si="5"/>
        <v>3.2333333333333329</v>
      </c>
      <c r="V20" s="66">
        <f t="shared" si="6"/>
        <v>87.36666666666666</v>
      </c>
      <c r="W20" s="65">
        <f t="shared" si="7"/>
        <v>0.63333333333333319</v>
      </c>
      <c r="X20" s="66">
        <f t="shared" si="8"/>
        <v>0.29999999999999993</v>
      </c>
      <c r="Y20" s="66">
        <f t="shared" si="9"/>
        <v>2.666666666666667</v>
      </c>
      <c r="Z20" s="66">
        <f t="shared" si="10"/>
        <v>5.7666666666666657</v>
      </c>
      <c r="AA20" s="66">
        <f t="shared" si="11"/>
        <v>0</v>
      </c>
      <c r="AB20" s="65">
        <f t="shared" si="12"/>
        <v>3.3333333333333333E-2</v>
      </c>
      <c r="AC20" s="50">
        <f t="shared" si="13"/>
        <v>100</v>
      </c>
      <c r="AE20" s="48">
        <f t="shared" si="14"/>
        <v>-1</v>
      </c>
      <c r="AF20" s="67">
        <f t="shared" si="19"/>
        <v>3.4311991510435087</v>
      </c>
      <c r="AG20" s="66">
        <f t="shared" si="20"/>
        <v>92.713123452423062</v>
      </c>
      <c r="AH20" s="65">
        <f t="shared" si="20"/>
        <v>0.67209055535903772</v>
      </c>
      <c r="AI20" s="67">
        <f t="shared" si="20"/>
        <v>0.31835868411743889</v>
      </c>
      <c r="AJ20" s="66">
        <f t="shared" si="20"/>
        <v>2.8298549699327911</v>
      </c>
      <c r="AK20" s="66">
        <v>0</v>
      </c>
      <c r="AL20" s="66">
        <f t="shared" si="21"/>
        <v>0</v>
      </c>
      <c r="AM20" s="65">
        <f t="shared" si="21"/>
        <v>3.5373187124159891E-2</v>
      </c>
      <c r="AN20" s="64">
        <f t="shared" si="16"/>
        <v>100.00000000000001</v>
      </c>
    </row>
    <row r="21" spans="1:40" x14ac:dyDescent="0.35">
      <c r="A21" s="58" t="s">
        <v>56</v>
      </c>
      <c r="B21" s="57">
        <v>-0.5</v>
      </c>
      <c r="C21" s="62">
        <v>43.578181818181818</v>
      </c>
      <c r="D21" s="55">
        <f t="shared" si="17"/>
        <v>6.0850634389697431</v>
      </c>
      <c r="E21" s="54">
        <f>SUM(D6:D21)</f>
        <v>46.61541167683508</v>
      </c>
      <c r="G21" s="70">
        <f t="shared" si="2"/>
        <v>-0.5</v>
      </c>
      <c r="H21" s="61">
        <v>0.89490909090909088</v>
      </c>
      <c r="I21" s="60">
        <v>41.087999999999994</v>
      </c>
      <c r="J21" s="59">
        <v>0.27236363636363636</v>
      </c>
      <c r="K21" s="60">
        <v>3.8909090909090907E-2</v>
      </c>
      <c r="L21" s="60">
        <v>1.245090909090909</v>
      </c>
      <c r="M21" s="60">
        <v>1.3618181818181816</v>
      </c>
      <c r="N21" s="60">
        <v>0</v>
      </c>
      <c r="O21" s="60">
        <v>3.8909090909090907E-2</v>
      </c>
      <c r="P21" s="69">
        <f t="shared" si="3"/>
        <v>44.94</v>
      </c>
      <c r="Q21" s="68" t="s">
        <v>104</v>
      </c>
      <c r="R21" s="132">
        <f t="shared" si="18"/>
        <v>0.19015823246780447</v>
      </c>
      <c r="S21" s="68"/>
      <c r="T21" s="48">
        <f t="shared" si="4"/>
        <v>-0.5</v>
      </c>
      <c r="U21" s="67">
        <f t="shared" si="5"/>
        <v>1.9913419913419914</v>
      </c>
      <c r="V21" s="66">
        <f t="shared" si="6"/>
        <v>91.428571428571416</v>
      </c>
      <c r="W21" s="65">
        <f t="shared" si="7"/>
        <v>0.60606060606060608</v>
      </c>
      <c r="X21" s="66">
        <f t="shared" si="8"/>
        <v>8.6580086580086577E-2</v>
      </c>
      <c r="Y21" s="66">
        <f t="shared" si="9"/>
        <v>2.7705627705627704</v>
      </c>
      <c r="Z21" s="66">
        <f t="shared" si="10"/>
        <v>3.0303030303030298</v>
      </c>
      <c r="AA21" s="66">
        <f t="shared" si="11"/>
        <v>0</v>
      </c>
      <c r="AB21" s="65">
        <f t="shared" si="12"/>
        <v>8.6580086580086577E-2</v>
      </c>
      <c r="AC21" s="50">
        <f t="shared" si="13"/>
        <v>100</v>
      </c>
      <c r="AE21" s="48">
        <f t="shared" si="14"/>
        <v>-0.5</v>
      </c>
      <c r="AF21" s="67">
        <f t="shared" si="19"/>
        <v>2.0535714285714288</v>
      </c>
      <c r="AG21" s="66">
        <f t="shared" si="20"/>
        <v>94.285714285714263</v>
      </c>
      <c r="AH21" s="65">
        <f t="shared" si="20"/>
        <v>0.625</v>
      </c>
      <c r="AI21" s="67">
        <f t="shared" si="20"/>
        <v>8.9285714285714288E-2</v>
      </c>
      <c r="AJ21" s="66">
        <f t="shared" si="20"/>
        <v>2.8571428571428572</v>
      </c>
      <c r="AK21" s="66">
        <v>0</v>
      </c>
      <c r="AL21" s="66">
        <f t="shared" si="21"/>
        <v>0</v>
      </c>
      <c r="AM21" s="65">
        <f t="shared" si="21"/>
        <v>8.9285714285714288E-2</v>
      </c>
      <c r="AN21" s="64">
        <f t="shared" si="16"/>
        <v>99.999999999999972</v>
      </c>
    </row>
    <row r="22" spans="1:40" x14ac:dyDescent="0.35">
      <c r="A22" s="58" t="s">
        <v>55</v>
      </c>
      <c r="B22" s="57">
        <v>0</v>
      </c>
      <c r="C22" s="62">
        <v>31.31</v>
      </c>
      <c r="D22" s="55">
        <f t="shared" si="17"/>
        <v>4.3719891084270053</v>
      </c>
      <c r="E22" s="54">
        <f>SUM(D6:D22)</f>
        <v>50.987400785262082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0"/>
        <v>#DIV/0!</v>
      </c>
      <c r="AI22" s="47" t="e">
        <f t="shared" si="20"/>
        <v>#DIV/0!</v>
      </c>
      <c r="AJ22" s="46" t="e">
        <f t="shared" si="20"/>
        <v>#DIV/0!</v>
      </c>
      <c r="AK22" s="46" t="e">
        <f t="shared" si="20"/>
        <v>#DIV/0!</v>
      </c>
      <c r="AL22" s="46" t="e">
        <f t="shared" si="21"/>
        <v>#DIV/0!</v>
      </c>
      <c r="AM22" s="45" t="e">
        <f t="shared" si="21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24.38</v>
      </c>
      <c r="D23" s="55">
        <f t="shared" si="17"/>
        <v>3.4043147385324302</v>
      </c>
      <c r="E23" s="54">
        <f>SUM(D6:D23)</f>
        <v>54.39171552379451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0"/>
        <v>#DIV/0!</v>
      </c>
      <c r="AI23" s="47" t="e">
        <f t="shared" si="20"/>
        <v>#DIV/0!</v>
      </c>
      <c r="AJ23" s="46" t="e">
        <f t="shared" si="20"/>
        <v>#DIV/0!</v>
      </c>
      <c r="AK23" s="46" t="e">
        <f t="shared" si="20"/>
        <v>#DIV/0!</v>
      </c>
      <c r="AL23" s="46" t="e">
        <f t="shared" si="21"/>
        <v>#DIV/0!</v>
      </c>
      <c r="AM23" s="45" t="e">
        <f t="shared" si="21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19.09</v>
      </c>
      <c r="D24" s="55">
        <f t="shared" si="17"/>
        <v>2.6656426726244504</v>
      </c>
      <c r="E24" s="54">
        <f>SUM(D6:D24)</f>
        <v>57.05735819641896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0"/>
        <v>#DIV/0!</v>
      </c>
      <c r="AI24" s="47" t="e">
        <f t="shared" si="20"/>
        <v>#DIV/0!</v>
      </c>
      <c r="AJ24" s="46" t="e">
        <f t="shared" si="20"/>
        <v>#DIV/0!</v>
      </c>
      <c r="AK24" s="46" t="e">
        <f t="shared" si="20"/>
        <v>#DIV/0!</v>
      </c>
      <c r="AL24" s="46" t="e">
        <f t="shared" si="21"/>
        <v>#DIV/0!</v>
      </c>
      <c r="AM24" s="45" t="e">
        <f t="shared" si="21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18.059999999999999</v>
      </c>
      <c r="D25" s="55">
        <f t="shared" si="17"/>
        <v>2.5218180548767717</v>
      </c>
      <c r="E25" s="54">
        <f>SUM(D6:D25)</f>
        <v>59.579176251295735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0"/>
        <v>#DIV/0!</v>
      </c>
      <c r="AI25" s="47" t="e">
        <f t="shared" si="20"/>
        <v>#DIV/0!</v>
      </c>
      <c r="AJ25" s="46" t="e">
        <f t="shared" si="20"/>
        <v>#DIV/0!</v>
      </c>
      <c r="AK25" s="46" t="e">
        <f t="shared" si="20"/>
        <v>#DIV/0!</v>
      </c>
      <c r="AL25" s="46" t="e">
        <f t="shared" si="21"/>
        <v>#DIV/0!</v>
      </c>
      <c r="AM25" s="45" t="e">
        <f t="shared" si="21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18.68</v>
      </c>
      <c r="D26" s="55">
        <f t="shared" si="17"/>
        <v>2.6083920966278016</v>
      </c>
      <c r="E26" s="54">
        <f>SUM(D6:D26)</f>
        <v>62.187568347923538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0"/>
        <v>#DIV/0!</v>
      </c>
      <c r="AI26" s="47" t="e">
        <f t="shared" si="20"/>
        <v>#DIV/0!</v>
      </c>
      <c r="AJ26" s="46" t="e">
        <f t="shared" si="20"/>
        <v>#DIV/0!</v>
      </c>
      <c r="AK26" s="46" t="e">
        <f t="shared" si="20"/>
        <v>#DIV/0!</v>
      </c>
      <c r="AL26" s="46" t="e">
        <f t="shared" si="21"/>
        <v>#DIV/0!</v>
      </c>
      <c r="AM26" s="45" t="e">
        <f t="shared" si="21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2">
        <v>14.74</v>
      </c>
      <c r="D27" s="55">
        <f t="shared" si="17"/>
        <v>2.0582280248551283</v>
      </c>
      <c r="E27" s="54">
        <f>SUM(D7:D27)</f>
        <v>64.245796372778671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0"/>
        <v>#DIV/0!</v>
      </c>
      <c r="AI27" s="47" t="e">
        <f t="shared" si="20"/>
        <v>#DIV/0!</v>
      </c>
      <c r="AJ27" s="46" t="e">
        <f t="shared" si="20"/>
        <v>#DIV/0!</v>
      </c>
      <c r="AK27" s="46" t="e">
        <f t="shared" si="20"/>
        <v>#DIV/0!</v>
      </c>
      <c r="AL27" s="46" t="e">
        <f t="shared" si="21"/>
        <v>#DIV/0!</v>
      </c>
      <c r="AM27" s="45" t="e">
        <f t="shared" si="21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16.41</v>
      </c>
      <c r="D28" s="55">
        <f t="shared" si="17"/>
        <v>2.2914193953780635</v>
      </c>
      <c r="E28" s="54">
        <f>SUM(D7:D28)</f>
        <v>66.537215768156727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0"/>
        <v>#DIV/0!</v>
      </c>
      <c r="AI28" s="47" t="e">
        <f t="shared" si="20"/>
        <v>#DIV/0!</v>
      </c>
      <c r="AJ28" s="46" t="e">
        <f t="shared" si="20"/>
        <v>#DIV/0!</v>
      </c>
      <c r="AK28" s="46" t="e">
        <f t="shared" si="20"/>
        <v>#DIV/0!</v>
      </c>
      <c r="AL28" s="46" t="e">
        <f t="shared" si="21"/>
        <v>#DIV/0!</v>
      </c>
      <c r="AM28" s="45" t="e">
        <f t="shared" si="21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18.36</v>
      </c>
      <c r="D29" s="55">
        <f t="shared" si="17"/>
        <v>2.5637087202401729</v>
      </c>
      <c r="E29" s="54">
        <f>SUM(D7:D29)</f>
        <v>69.100924488396899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0"/>
        <v>#DIV/0!</v>
      </c>
      <c r="AI29" s="47" t="e">
        <f t="shared" si="20"/>
        <v>#DIV/0!</v>
      </c>
      <c r="AJ29" s="46" t="e">
        <f t="shared" si="20"/>
        <v>#DIV/0!</v>
      </c>
      <c r="AK29" s="46" t="e">
        <f t="shared" si="20"/>
        <v>#DIV/0!</v>
      </c>
      <c r="AL29" s="46" t="e">
        <f t="shared" si="21"/>
        <v>#DIV/0!</v>
      </c>
      <c r="AM29" s="45" t="e">
        <f t="shared" si="21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19.59</v>
      </c>
      <c r="D30" s="55">
        <f t="shared" si="17"/>
        <v>2.7354604482301195</v>
      </c>
      <c r="E30" s="54">
        <f>SUM(D7:D30)</f>
        <v>71.836384936627013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0"/>
        <v>#DIV/0!</v>
      </c>
      <c r="AI30" s="47" t="e">
        <f t="shared" si="20"/>
        <v>#DIV/0!</v>
      </c>
      <c r="AJ30" s="46" t="e">
        <f t="shared" si="20"/>
        <v>#DIV/0!</v>
      </c>
      <c r="AK30" s="46" t="e">
        <f t="shared" si="20"/>
        <v>#DIV/0!</v>
      </c>
      <c r="AL30" s="46" t="e">
        <f t="shared" si="21"/>
        <v>#DIV/0!</v>
      </c>
      <c r="AM30" s="45" t="e">
        <f t="shared" si="21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15.58</v>
      </c>
      <c r="D31" s="55">
        <f t="shared" si="17"/>
        <v>2.1755218878726525</v>
      </c>
      <c r="E31" s="54">
        <f>SUM(D7:D31)</f>
        <v>74.011906824499661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0"/>
        <v>#DIV/0!</v>
      </c>
      <c r="AI31" s="47" t="e">
        <f t="shared" si="20"/>
        <v>#DIV/0!</v>
      </c>
      <c r="AJ31" s="46" t="e">
        <f t="shared" si="20"/>
        <v>#DIV/0!</v>
      </c>
      <c r="AK31" s="46" t="e">
        <f t="shared" si="20"/>
        <v>#DIV/0!</v>
      </c>
      <c r="AL31" s="46" t="e">
        <f t="shared" si="21"/>
        <v>#DIV/0!</v>
      </c>
      <c r="AM31" s="45" t="e">
        <f t="shared" si="21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59.99</v>
      </c>
      <c r="D32" s="55">
        <f t="shared" si="17"/>
        <v>8.3767367171681908</v>
      </c>
      <c r="E32" s="54">
        <f>SUM(D7:D32)</f>
        <v>82.388643541667847</v>
      </c>
      <c r="G32" s="48">
        <f t="shared" si="2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0"/>
        <v>#DIV/0!</v>
      </c>
      <c r="AI32" s="47" t="e">
        <f t="shared" si="20"/>
        <v>#DIV/0!</v>
      </c>
      <c r="AJ32" s="46" t="e">
        <f t="shared" si="20"/>
        <v>#DIV/0!</v>
      </c>
      <c r="AK32" s="46" t="e">
        <f t="shared" si="20"/>
        <v>#DIV/0!</v>
      </c>
      <c r="AL32" s="46" t="e">
        <f t="shared" si="21"/>
        <v>#DIV/0!</v>
      </c>
      <c r="AM32" s="45" t="e">
        <f t="shared" si="21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34.54</v>
      </c>
      <c r="D33" s="40">
        <f t="shared" si="17"/>
        <v>4.8230119388396293</v>
      </c>
      <c r="E33" s="39">
        <f>SUM(D7:D33)</f>
        <v>87.211655480507474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0"/>
        <v>#DIV/0!</v>
      </c>
      <c r="AI33" s="32" t="e">
        <f t="shared" si="20"/>
        <v>#DIV/0!</v>
      </c>
      <c r="AJ33" s="31" t="e">
        <f t="shared" si="20"/>
        <v>#DIV/0!</v>
      </c>
      <c r="AK33" s="31" t="e">
        <f t="shared" si="20"/>
        <v>#DIV/0!</v>
      </c>
      <c r="AL33" s="31" t="e">
        <f t="shared" si="21"/>
        <v>#DIV/0!</v>
      </c>
      <c r="AM33" s="30" t="e">
        <f t="shared" si="21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48.875459190411576</v>
      </c>
      <c r="I34">
        <f t="shared" ref="I34:O34" si="22">SUM(I7:I33)</f>
        <v>273.84158810945274</v>
      </c>
      <c r="J34">
        <f t="shared" si="22"/>
        <v>2.5763486612392583</v>
      </c>
      <c r="K34">
        <f t="shared" si="22"/>
        <v>0.51657521031207598</v>
      </c>
      <c r="L34">
        <f t="shared" si="22"/>
        <v>8.7375137946630481</v>
      </c>
      <c r="M34">
        <f t="shared" si="22"/>
        <v>91.583729276345551</v>
      </c>
      <c r="N34">
        <f t="shared" si="22"/>
        <v>0</v>
      </c>
      <c r="O34">
        <f t="shared" si="22"/>
        <v>5.8785757575757575E-2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-3.392806267806268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-2.5379583592293349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-1.9663752677101578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-0.11292351842309817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4.5589784070373867</v>
      </c>
      <c r="D73" s="2"/>
    </row>
    <row r="74" spans="1:5" x14ac:dyDescent="0.35">
      <c r="A74" s="24" t="s">
        <v>41</v>
      </c>
      <c r="B74" s="23">
        <v>84</v>
      </c>
      <c r="C74" s="18" t="str">
        <f t="shared" si="23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40.53034823786534</v>
      </c>
    </row>
    <row r="78" spans="1:5" x14ac:dyDescent="0.35">
      <c r="A78" s="20" t="s">
        <v>39</v>
      </c>
      <c r="B78">
        <f>SUM(C11:C20)/SUM(C7:C33)</f>
        <v>0.46473545324368015</v>
      </c>
      <c r="D78" s="19" t="s">
        <v>6</v>
      </c>
      <c r="E78" s="18">
        <f>SUM($D$21:$D$30)</f>
        <v>31.306036698761687</v>
      </c>
    </row>
    <row r="79" spans="1:5" x14ac:dyDescent="0.35">
      <c r="A79" s="20" t="s">
        <v>38</v>
      </c>
      <c r="B79">
        <f>SUM(C21:C33)/SUM(C7:C33)</f>
        <v>0.53526454675631985</v>
      </c>
      <c r="D79" s="19" t="s">
        <v>5</v>
      </c>
      <c r="E79" s="18">
        <f>SUM($D$31:$D$33)</f>
        <v>15.375270543880474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76.325910030996411</v>
      </c>
      <c r="D81" s="16" t="s">
        <v>4</v>
      </c>
      <c r="E81">
        <f>100*SUM(H7:J33)/SUM(P7:P33)</f>
        <v>76.325910030996411</v>
      </c>
      <c r="G81" s="17" t="s">
        <v>2</v>
      </c>
      <c r="H81">
        <f>100*SUM(H7:H33)/(SUM(P7:P33)-SUM(M7:N33))</f>
        <v>14.606856914160158</v>
      </c>
    </row>
    <row r="82" spans="1:8" x14ac:dyDescent="0.35">
      <c r="A82" s="16" t="s">
        <v>0</v>
      </c>
      <c r="B82">
        <f>100*SUM(K7:L33)/SUM(P7:P33)</f>
        <v>2.171352918880106</v>
      </c>
      <c r="D82" s="16" t="s">
        <v>0</v>
      </c>
      <c r="E82">
        <f>100*SUM(K7:L33)/SUM(P7:P33)</f>
        <v>2.171352918880106</v>
      </c>
      <c r="G82" s="17" t="s">
        <v>1</v>
      </c>
      <c r="H82">
        <f>100*SUM(I7:J33)/(SUM(P7:P33)-SUM(M7:N33))</f>
        <v>82.609909304114836</v>
      </c>
    </row>
    <row r="83" spans="1:8" x14ac:dyDescent="0.35">
      <c r="A83" s="16" t="s">
        <v>3</v>
      </c>
      <c r="B83">
        <f>100*SUM(O7:O33)/SUM(P7:P33)</f>
        <v>1.3793321658358379E-2</v>
      </c>
      <c r="D83" s="16" t="s">
        <v>37</v>
      </c>
      <c r="E83">
        <f>100*SUM(M7:N33)/SUM(P7:P33)</f>
        <v>21.488943728465131</v>
      </c>
      <c r="G83" s="17" t="s">
        <v>0</v>
      </c>
      <c r="H83">
        <f>100*SUM(K7:L33)/(SUM(P7:P33)-SUM(M7:N33))</f>
        <v>2.7656651457730494</v>
      </c>
    </row>
    <row r="85" spans="1:8" x14ac:dyDescent="0.35">
      <c r="A85" s="16" t="s">
        <v>36</v>
      </c>
      <c r="B85" s="2"/>
      <c r="C85" s="2"/>
      <c r="D85" s="13">
        <f>(C70+C74+C72)/3</f>
        <v>1.1163727074491889</v>
      </c>
    </row>
    <row r="86" spans="1:8" x14ac:dyDescent="0.35">
      <c r="A86" s="14" t="s">
        <v>35</v>
      </c>
      <c r="B86" s="14"/>
      <c r="C86" s="14"/>
      <c r="D86" s="7">
        <f>C72</f>
        <v>-0.11292351842309817</v>
      </c>
    </row>
    <row r="87" spans="1:8" x14ac:dyDescent="0.35">
      <c r="A87" s="14" t="s">
        <v>34</v>
      </c>
      <c r="B87" s="14"/>
      <c r="C87" s="14"/>
      <c r="D87" s="7">
        <f>(C74-C70)/2</f>
        <v>4.2689791796146679</v>
      </c>
    </row>
    <row r="88" spans="1:8" x14ac:dyDescent="0.35">
      <c r="A88" s="15" t="s">
        <v>33</v>
      </c>
      <c r="B88" s="14"/>
      <c r="C88" s="14"/>
      <c r="D88" s="13">
        <f>(C74+C70-D86)/D87</f>
        <v>0.83742857689843575</v>
      </c>
    </row>
    <row r="89" spans="1:8" x14ac:dyDescent="0.35">
      <c r="A89" s="3" t="s">
        <v>32</v>
      </c>
      <c r="B89" s="12"/>
      <c r="C89" s="11"/>
      <c r="D89" s="7">
        <f>((C74-C70)/4)+((C75-C69)/6.6)</f>
        <v>3.5576420546264655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0.36677924310327725</v>
      </c>
    </row>
    <row r="91" spans="1:8" x14ac:dyDescent="0.35">
      <c r="A91" s="3" t="s">
        <v>30</v>
      </c>
      <c r="B91" s="9"/>
      <c r="C91" s="8"/>
      <c r="D91" s="7">
        <f>(C74-C69)/(2.44*(C73-C71))</f>
        <v>0.58993135964286325</v>
      </c>
    </row>
    <row r="92" spans="1:8" x14ac:dyDescent="0.35">
      <c r="A92" s="6" t="s">
        <v>29</v>
      </c>
      <c r="B92" s="6"/>
      <c r="C92" s="5"/>
      <c r="D92" s="7">
        <f>(C70+C72+C74)/3</f>
        <v>1.1163727074491889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1.7310208203853326</v>
      </c>
    </row>
    <row r="95" spans="1:8" x14ac:dyDescent="0.35">
      <c r="A95" s="2" t="s">
        <v>9</v>
      </c>
      <c r="B95" s="2"/>
      <c r="C95" s="2"/>
      <c r="D95" s="1">
        <f>100-E23</f>
        <v>45.60828447620549</v>
      </c>
    </row>
    <row r="96" spans="1:8" x14ac:dyDescent="0.35">
      <c r="A96" s="2" t="s">
        <v>8</v>
      </c>
      <c r="B96" s="2"/>
      <c r="C96" s="2"/>
      <c r="D96" s="1">
        <f>100-E30</f>
        <v>28.163615063372987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L99"/>
  <sheetViews>
    <sheetView zoomScale="63" zoomScaleNormal="100" workbookViewId="0">
      <selection activeCell="K34" sqref="K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MAY181217_23_no_aggr</v>
      </c>
      <c r="E2" s="144"/>
      <c r="G2" s="109" t="s">
        <v>90</v>
      </c>
      <c r="H2" s="108" t="str">
        <f ca="1">D2</f>
        <v>MAY181217_23_no_aggr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624.5662707236545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8.5</v>
      </c>
      <c r="D14" s="55">
        <f t="shared" si="2"/>
        <v>1.3609444503225356</v>
      </c>
      <c r="E14" s="54">
        <f>SUM(D8:D14)</f>
        <v>1.3609444503225356</v>
      </c>
      <c r="G14" s="48">
        <f t="shared" si="3"/>
        <v>-4</v>
      </c>
      <c r="H14" s="61">
        <v>0</v>
      </c>
      <c r="I14" s="60">
        <v>8.5399999999999991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8.5399999999999991</v>
      </c>
      <c r="R14" s="48">
        <f t="shared" si="5"/>
        <v>-4</v>
      </c>
      <c r="S14" s="47">
        <f t="shared" si="6"/>
        <v>0</v>
      </c>
      <c r="T14" s="46">
        <f t="shared" si="6"/>
        <v>100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0</v>
      </c>
      <c r="AE14" s="46">
        <f t="shared" si="9"/>
        <v>100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62">
        <v>22.04</v>
      </c>
      <c r="D15" s="55">
        <f t="shared" si="2"/>
        <v>3.5288489041304336</v>
      </c>
      <c r="E15" s="54">
        <f>SUM(D6:D15)</f>
        <v>4.8897933544529693</v>
      </c>
      <c r="G15" s="48">
        <f t="shared" si="3"/>
        <v>-3.5</v>
      </c>
      <c r="H15" s="61">
        <v>10.28</v>
      </c>
      <c r="I15" s="60">
        <v>12.03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50">
        <f t="shared" si="4"/>
        <v>22.31</v>
      </c>
      <c r="R15" s="48">
        <f t="shared" si="5"/>
        <v>-3.5</v>
      </c>
      <c r="S15" s="67">
        <f t="shared" si="6"/>
        <v>46.077991931869121</v>
      </c>
      <c r="T15" s="66">
        <f t="shared" si="6"/>
        <v>53.922008068130886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46.077991931869121</v>
      </c>
      <c r="AE15" s="66">
        <f t="shared" ref="AE15:AI33" si="12">T15*100/(SUM($S15:$W15)+SUM($Y15:$Z15))</f>
        <v>53.922008068130893</v>
      </c>
      <c r="AF15" s="65">
        <f t="shared" si="12"/>
        <v>0</v>
      </c>
      <c r="AG15" s="67">
        <f t="shared" si="12"/>
        <v>0</v>
      </c>
      <c r="AH15" s="66">
        <f t="shared" si="12"/>
        <v>0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100.00000000000001</v>
      </c>
    </row>
    <row r="16" spans="1:38" x14ac:dyDescent="0.35">
      <c r="A16" s="71" t="s">
        <v>61</v>
      </c>
      <c r="B16" s="57">
        <v>-3</v>
      </c>
      <c r="C16" s="62">
        <v>24.57</v>
      </c>
      <c r="D16" s="55">
        <f t="shared" si="2"/>
        <v>3.9339300169911411</v>
      </c>
      <c r="E16" s="54">
        <f>SUM(D6:D16)</f>
        <v>8.8237233714441103</v>
      </c>
      <c r="G16" s="48">
        <f t="shared" si="3"/>
        <v>-3</v>
      </c>
      <c r="H16" s="61">
        <v>4.95</v>
      </c>
      <c r="I16" s="60">
        <v>19.739999999999998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50">
        <f t="shared" si="4"/>
        <v>24.689999999999998</v>
      </c>
      <c r="R16" s="48">
        <f t="shared" si="5"/>
        <v>-3</v>
      </c>
      <c r="S16" s="67">
        <f t="shared" si="6"/>
        <v>20.048602673147023</v>
      </c>
      <c r="T16" s="66">
        <f t="shared" si="6"/>
        <v>79.95139732685297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20.048602673147023</v>
      </c>
      <c r="AE16" s="66">
        <f t="shared" si="12"/>
        <v>79.95139732685297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64.36</v>
      </c>
      <c r="D17" s="55">
        <f t="shared" si="2"/>
        <v>10.304751155618636</v>
      </c>
      <c r="E17" s="54">
        <f>SUM(D6:D17)</f>
        <v>19.128474527062746</v>
      </c>
      <c r="G17" s="48">
        <f t="shared" si="3"/>
        <v>-2.5</v>
      </c>
      <c r="H17" s="61">
        <v>16.77</v>
      </c>
      <c r="I17" s="60">
        <v>43.2</v>
      </c>
      <c r="J17" s="59">
        <v>0.35</v>
      </c>
      <c r="K17" s="60">
        <v>0</v>
      </c>
      <c r="L17" s="60">
        <v>4.2300000000000004</v>
      </c>
      <c r="M17" s="60">
        <v>0</v>
      </c>
      <c r="N17" s="60">
        <v>0</v>
      </c>
      <c r="O17" s="60">
        <v>0</v>
      </c>
      <c r="P17" s="50">
        <f t="shared" si="4"/>
        <v>64.55</v>
      </c>
      <c r="R17" s="48">
        <f t="shared" si="5"/>
        <v>-2.5</v>
      </c>
      <c r="S17" s="67">
        <f t="shared" si="6"/>
        <v>25.979860573199073</v>
      </c>
      <c r="T17" s="66">
        <f t="shared" si="6"/>
        <v>66.92486444616577</v>
      </c>
      <c r="U17" s="65">
        <f t="shared" si="6"/>
        <v>0.54221533694810231</v>
      </c>
      <c r="V17" s="66">
        <f t="shared" si="6"/>
        <v>0</v>
      </c>
      <c r="W17" s="66">
        <f t="shared" si="6"/>
        <v>6.5530596436870656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1"/>
        <v>25.979860573199069</v>
      </c>
      <c r="AE17" s="66">
        <f t="shared" si="12"/>
        <v>66.92486444616577</v>
      </c>
      <c r="AF17" s="65">
        <f t="shared" si="12"/>
        <v>0.54221533694810231</v>
      </c>
      <c r="AG17" s="67">
        <f t="shared" si="12"/>
        <v>0</v>
      </c>
      <c r="AH17" s="66">
        <f t="shared" si="12"/>
        <v>6.5530596436870647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55.599999999999994</v>
      </c>
      <c r="D18" s="55">
        <f t="shared" si="2"/>
        <v>8.9021778162274092</v>
      </c>
      <c r="E18" s="54">
        <f>SUM(D6:D18)</f>
        <v>28.030652343290157</v>
      </c>
      <c r="G18" s="48">
        <f t="shared" si="3"/>
        <v>-2</v>
      </c>
      <c r="H18" s="61">
        <v>6.34</v>
      </c>
      <c r="I18" s="60">
        <v>47.91</v>
      </c>
      <c r="J18" s="59">
        <v>0.98</v>
      </c>
      <c r="K18" s="60">
        <v>0.1</v>
      </c>
      <c r="L18" s="60">
        <v>0.42</v>
      </c>
      <c r="M18" s="60">
        <v>0</v>
      </c>
      <c r="N18" s="60">
        <v>0</v>
      </c>
      <c r="O18" s="60">
        <v>0</v>
      </c>
      <c r="P18" s="50">
        <f t="shared" si="4"/>
        <v>55.75</v>
      </c>
      <c r="R18" s="48">
        <f t="shared" si="5"/>
        <v>-2</v>
      </c>
      <c r="S18" s="67">
        <f t="shared" si="6"/>
        <v>11.372197309417041</v>
      </c>
      <c r="T18" s="66">
        <f t="shared" si="6"/>
        <v>85.937219730941706</v>
      </c>
      <c r="U18" s="65">
        <f t="shared" si="6"/>
        <v>1.757847533632287</v>
      </c>
      <c r="V18" s="66">
        <f t="shared" si="6"/>
        <v>0.17937219730941703</v>
      </c>
      <c r="W18" s="66">
        <f t="shared" si="6"/>
        <v>0.75336322869955152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100.00000000000001</v>
      </c>
      <c r="AC18" s="48">
        <f t="shared" si="8"/>
        <v>-2</v>
      </c>
      <c r="AD18" s="67">
        <f t="shared" si="11"/>
        <v>11.372197309417039</v>
      </c>
      <c r="AE18" s="66">
        <f t="shared" si="12"/>
        <v>85.937219730941692</v>
      </c>
      <c r="AF18" s="65">
        <f t="shared" si="12"/>
        <v>1.7578475336322867</v>
      </c>
      <c r="AG18" s="67">
        <f t="shared" si="12"/>
        <v>0.179372197309417</v>
      </c>
      <c r="AH18" s="66">
        <f t="shared" si="12"/>
        <v>0.75336322869955141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58.996752238805975</v>
      </c>
      <c r="D19" s="55">
        <f t="shared" si="2"/>
        <v>9.4460355937007794</v>
      </c>
      <c r="E19" s="54">
        <f>SUM(D6:D19)</f>
        <v>37.476687936990935</v>
      </c>
      <c r="G19" s="48">
        <f t="shared" si="3"/>
        <v>-1.5</v>
      </c>
      <c r="H19" s="61">
        <v>7.71251343283582</v>
      </c>
      <c r="I19" s="60">
        <v>49.236844776119405</v>
      </c>
      <c r="J19" s="59">
        <v>0.59632835820895524</v>
      </c>
      <c r="K19" s="60">
        <v>0.19877611940298509</v>
      </c>
      <c r="L19" s="60">
        <v>1.252289552238806</v>
      </c>
      <c r="M19" s="60">
        <v>0</v>
      </c>
      <c r="N19" s="60">
        <v>0</v>
      </c>
      <c r="O19" s="60">
        <v>0</v>
      </c>
      <c r="P19" s="50">
        <f t="shared" si="4"/>
        <v>58.996752238805975</v>
      </c>
      <c r="Q19" t="s">
        <v>102</v>
      </c>
      <c r="R19" s="48">
        <f t="shared" si="5"/>
        <v>-1.5</v>
      </c>
      <c r="S19" s="67">
        <f t="shared" si="6"/>
        <v>13.072776280323447</v>
      </c>
      <c r="T19" s="66">
        <f t="shared" si="6"/>
        <v>83.456873315363879</v>
      </c>
      <c r="U19" s="65">
        <f t="shared" si="6"/>
        <v>1.0107816711590296</v>
      </c>
      <c r="V19" s="66">
        <f t="shared" si="6"/>
        <v>0.33692722371967654</v>
      </c>
      <c r="W19" s="66">
        <f t="shared" si="6"/>
        <v>2.1226415094339623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1"/>
        <v>13.072776280323449</v>
      </c>
      <c r="AE19" s="66">
        <f t="shared" si="12"/>
        <v>83.456873315363893</v>
      </c>
      <c r="AF19" s="65">
        <f t="shared" si="12"/>
        <v>1.0107816711590296</v>
      </c>
      <c r="AG19" s="67">
        <f t="shared" si="12"/>
        <v>0.33692722371967659</v>
      </c>
      <c r="AH19" s="66">
        <f t="shared" si="12"/>
        <v>2.1226415094339628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56.191336666666672</v>
      </c>
      <c r="D20" s="55">
        <f t="shared" si="2"/>
        <v>8.9968573873770836</v>
      </c>
      <c r="E20" s="54">
        <f>SUM(D6:D20)</f>
        <v>46.473545324368018</v>
      </c>
      <c r="G20" s="48">
        <f t="shared" si="3"/>
        <v>-1</v>
      </c>
      <c r="H20" s="61">
        <v>1.9280366666666666</v>
      </c>
      <c r="I20" s="60">
        <v>52.096743333333336</v>
      </c>
      <c r="J20" s="59">
        <v>0.37765666666666664</v>
      </c>
      <c r="K20" s="60">
        <v>0.17888999999999997</v>
      </c>
      <c r="L20" s="60">
        <v>1.5901333333333334</v>
      </c>
      <c r="M20" s="60">
        <v>0</v>
      </c>
      <c r="N20" s="60">
        <v>0</v>
      </c>
      <c r="O20" s="60">
        <v>1.9876666666666667E-2</v>
      </c>
      <c r="P20" s="50">
        <f t="shared" si="4"/>
        <v>56.191336666666672</v>
      </c>
      <c r="Q20" t="s">
        <v>103</v>
      </c>
      <c r="R20" s="48">
        <f t="shared" si="5"/>
        <v>-1</v>
      </c>
      <c r="S20" s="67">
        <f t="shared" si="6"/>
        <v>3.4311991510435087</v>
      </c>
      <c r="T20" s="66">
        <f t="shared" si="6"/>
        <v>92.713123452423062</v>
      </c>
      <c r="U20" s="65">
        <f t="shared" si="6"/>
        <v>0.67209055535903772</v>
      </c>
      <c r="V20" s="66">
        <f t="shared" si="6"/>
        <v>0.31835868411743889</v>
      </c>
      <c r="W20" s="66">
        <f t="shared" si="6"/>
        <v>2.8298549699327911</v>
      </c>
      <c r="X20" s="66">
        <f t="shared" si="6"/>
        <v>0</v>
      </c>
      <c r="Y20" s="66">
        <f t="shared" si="6"/>
        <v>0</v>
      </c>
      <c r="Z20" s="65">
        <f t="shared" si="6"/>
        <v>3.5373187124159884E-2</v>
      </c>
      <c r="AA20" s="50">
        <f t="shared" si="7"/>
        <v>100.00000000000001</v>
      </c>
      <c r="AC20" s="48">
        <f t="shared" si="8"/>
        <v>-1</v>
      </c>
      <c r="AD20" s="67">
        <f t="shared" si="11"/>
        <v>3.4311991510435083</v>
      </c>
      <c r="AE20" s="66">
        <f t="shared" si="12"/>
        <v>92.713123452423048</v>
      </c>
      <c r="AF20" s="65">
        <f t="shared" si="12"/>
        <v>0.67209055535903761</v>
      </c>
      <c r="AG20" s="67">
        <f t="shared" si="12"/>
        <v>0.31835868411743884</v>
      </c>
      <c r="AH20" s="66">
        <f t="shared" si="12"/>
        <v>2.8298549699327911</v>
      </c>
      <c r="AI20" s="66">
        <v>0</v>
      </c>
      <c r="AJ20" s="66">
        <f t="shared" si="13"/>
        <v>0</v>
      </c>
      <c r="AK20" s="65">
        <f t="shared" si="13"/>
        <v>3.5373187124159877E-2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43.578181818181818</v>
      </c>
      <c r="D21" s="55">
        <f t="shared" si="2"/>
        <v>6.9773511412471736</v>
      </c>
      <c r="E21" s="54">
        <f>SUM(D6:D21)</f>
        <v>53.450896465615195</v>
      </c>
      <c r="G21" s="70">
        <f t="shared" si="3"/>
        <v>-0.5</v>
      </c>
      <c r="H21" s="61">
        <v>0.89490909090909088</v>
      </c>
      <c r="I21" s="60">
        <v>41.087999999999994</v>
      </c>
      <c r="J21" s="59">
        <v>0.27236363636363636</v>
      </c>
      <c r="K21" s="60">
        <v>3.8909090909090907E-2</v>
      </c>
      <c r="L21" s="60">
        <v>1.245090909090909</v>
      </c>
      <c r="M21" s="60">
        <v>0</v>
      </c>
      <c r="N21" s="60">
        <v>0</v>
      </c>
      <c r="O21" s="60">
        <v>3.8909090909090907E-2</v>
      </c>
      <c r="P21" s="69">
        <f t="shared" si="4"/>
        <v>43.578181818181818</v>
      </c>
      <c r="Q21" s="68" t="s">
        <v>104</v>
      </c>
      <c r="R21" s="48">
        <f t="shared" si="5"/>
        <v>-0.5</v>
      </c>
      <c r="S21" s="67">
        <f t="shared" si="6"/>
        <v>2.0535714285714284</v>
      </c>
      <c r="T21" s="66">
        <f t="shared" si="6"/>
        <v>94.285714285714263</v>
      </c>
      <c r="U21" s="65">
        <f t="shared" si="6"/>
        <v>0.625</v>
      </c>
      <c r="V21" s="66">
        <f t="shared" si="6"/>
        <v>8.9285714285714274E-2</v>
      </c>
      <c r="W21" s="66">
        <f t="shared" si="6"/>
        <v>2.8571428571428568</v>
      </c>
      <c r="X21" s="66">
        <f t="shared" si="6"/>
        <v>0</v>
      </c>
      <c r="Y21" s="66">
        <f t="shared" si="6"/>
        <v>0</v>
      </c>
      <c r="Z21" s="65">
        <f t="shared" si="6"/>
        <v>8.9285714285714274E-2</v>
      </c>
      <c r="AA21" s="50">
        <f t="shared" si="7"/>
        <v>99.999999999999972</v>
      </c>
      <c r="AC21" s="48">
        <f t="shared" si="8"/>
        <v>-0.5</v>
      </c>
      <c r="AD21" s="67">
        <f t="shared" si="11"/>
        <v>2.0535714285714288</v>
      </c>
      <c r="AE21" s="66">
        <f t="shared" si="12"/>
        <v>94.285714285714278</v>
      </c>
      <c r="AF21" s="65">
        <f t="shared" si="12"/>
        <v>0.62500000000000022</v>
      </c>
      <c r="AG21" s="67">
        <f t="shared" si="12"/>
        <v>8.9285714285714302E-2</v>
      </c>
      <c r="AH21" s="66">
        <f t="shared" si="12"/>
        <v>2.8571428571428577</v>
      </c>
      <c r="AI21" s="66">
        <v>0</v>
      </c>
      <c r="AJ21" s="66">
        <f t="shared" si="13"/>
        <v>0</v>
      </c>
      <c r="AK21" s="65">
        <f t="shared" si="13"/>
        <v>8.9285714285714302E-2</v>
      </c>
      <c r="AL21" s="64">
        <f t="shared" si="10"/>
        <v>99.999999999999986</v>
      </c>
    </row>
    <row r="22" spans="1:38" x14ac:dyDescent="0.35">
      <c r="A22" s="58" t="s">
        <v>55</v>
      </c>
      <c r="B22" s="57">
        <v>0</v>
      </c>
      <c r="C22" s="62">
        <v>31.31</v>
      </c>
      <c r="D22" s="55">
        <f t="shared" si="2"/>
        <v>5.0130789105410107</v>
      </c>
      <c r="E22" s="54">
        <f>SUM(D6:D22)</f>
        <v>58.463975376156206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24.38</v>
      </c>
      <c r="D23" s="55">
        <f t="shared" si="2"/>
        <v>3.9035089057486378</v>
      </c>
      <c r="E23" s="54">
        <f>SUM(D6:D23)</f>
        <v>62.367484281904844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19.09</v>
      </c>
      <c r="D24" s="55">
        <f t="shared" si="2"/>
        <v>3.0565211243126127</v>
      </c>
      <c r="E24" s="54">
        <f>SUM(D6:D24)</f>
        <v>65.424005406217461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18.059999999999999</v>
      </c>
      <c r="D25" s="55">
        <f t="shared" si="2"/>
        <v>2.8916066791558817</v>
      </c>
      <c r="E25" s="54">
        <f>SUM(D6:D25)</f>
        <v>68.315612085373346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18.68</v>
      </c>
      <c r="D26" s="55">
        <f t="shared" si="2"/>
        <v>2.9908755684735255</v>
      </c>
      <c r="E26" s="54">
        <f>SUM(D6:D26)</f>
        <v>71.306487653846872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14.74</v>
      </c>
      <c r="D27" s="55">
        <f t="shared" si="2"/>
        <v>2.3600377879710797</v>
      </c>
      <c r="E27" s="54">
        <f>SUM(D7:D27)</f>
        <v>73.666525441817953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16.41</v>
      </c>
      <c r="D28" s="55">
        <f t="shared" si="2"/>
        <v>2.6274233446815072</v>
      </c>
      <c r="E28" s="54">
        <f>SUM(D7:D28)</f>
        <v>76.293948786499456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18.36</v>
      </c>
      <c r="D29" s="55">
        <f t="shared" si="2"/>
        <v>2.9396400126966769</v>
      </c>
      <c r="E29" s="54">
        <f>SUM(D7:D29)</f>
        <v>79.233588799196127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19.59</v>
      </c>
      <c r="D30" s="55">
        <f t="shared" si="2"/>
        <v>3.1365766802139379</v>
      </c>
      <c r="E30" s="54">
        <f>SUM(D7:D30)</f>
        <v>82.370165479410062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15.58</v>
      </c>
      <c r="D31" s="55">
        <f t="shared" si="2"/>
        <v>2.4945311218853066</v>
      </c>
      <c r="E31" s="54">
        <f>SUM(D7:D31)</f>
        <v>84.864696601295364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59.99</v>
      </c>
      <c r="D32" s="55">
        <f t="shared" si="2"/>
        <v>9.6050655970410492</v>
      </c>
      <c r="E32" s="54">
        <f>SUM(D7:D32)</f>
        <v>94.469762198336412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34.54</v>
      </c>
      <c r="D33" s="40">
        <f t="shared" si="2"/>
        <v>5.5302378016635743</v>
      </c>
      <c r="E33" s="39">
        <f>SUM(D7:D33)</f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48.875459190411576</v>
      </c>
      <c r="I34">
        <f t="shared" ref="I34:O34" si="14">SUM(I7:I33)</f>
        <v>273.84158810945274</v>
      </c>
      <c r="J34">
        <f t="shared" si="14"/>
        <v>2.5763486612392583</v>
      </c>
      <c r="K34">
        <f t="shared" si="14"/>
        <v>0.51657521031207598</v>
      </c>
      <c r="L34">
        <f t="shared" si="14"/>
        <v>8.7375137946630481</v>
      </c>
      <c r="M34">
        <f t="shared" si="14"/>
        <v>0</v>
      </c>
      <c r="N34">
        <f t="shared" si="14"/>
        <v>0</v>
      </c>
      <c r="O34">
        <f t="shared" si="14"/>
        <v>5.8785757575757575E-2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7" spans="11:11" x14ac:dyDescent="0.35">
      <c r="K57" s="132"/>
    </row>
    <row r="58" spans="11:11" x14ac:dyDescent="0.35">
      <c r="K58" s="132"/>
    </row>
    <row r="59" spans="11:11" x14ac:dyDescent="0.35">
      <c r="K59" s="132"/>
    </row>
    <row r="60" spans="11:11" x14ac:dyDescent="0.35">
      <c r="K60" s="132"/>
    </row>
    <row r="61" spans="11:11" x14ac:dyDescent="0.35">
      <c r="K61" s="132"/>
    </row>
    <row r="62" spans="11:11" x14ac:dyDescent="0.35">
      <c r="K62" s="132"/>
    </row>
    <row r="63" spans="11:11" x14ac:dyDescent="0.35">
      <c r="K63" s="132"/>
    </row>
    <row r="64" spans="11:11" x14ac:dyDescent="0.35">
      <c r="K64" s="132"/>
    </row>
    <row r="65" spans="1:11" x14ac:dyDescent="0.35">
      <c r="K65" s="132"/>
    </row>
    <row r="66" spans="1:11" x14ac:dyDescent="0.35">
      <c r="K66" s="132"/>
    </row>
    <row r="67" spans="1:11" x14ac:dyDescent="0.35">
      <c r="A67" s="5" t="s">
        <v>27</v>
      </c>
      <c r="B67" s="26"/>
      <c r="C67" s="2"/>
      <c r="D67" s="2"/>
      <c r="K67" s="132"/>
    </row>
    <row r="68" spans="1:11" x14ac:dyDescent="0.35">
      <c r="A68" s="25" t="s">
        <v>42</v>
      </c>
      <c r="B68" s="25"/>
      <c r="C68" s="2"/>
      <c r="D68" s="2"/>
      <c r="K68" s="132"/>
    </row>
    <row r="69" spans="1:11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-3.4859928055314868</v>
      </c>
      <c r="D69" s="2"/>
      <c r="K69" s="132"/>
    </row>
    <row r="70" spans="1:11" x14ac:dyDescent="0.35">
      <c r="A70" s="24" t="s">
        <v>41</v>
      </c>
      <c r="B70" s="23">
        <v>16</v>
      </c>
      <c r="C70" s="18">
        <f t="shared" si="15"/>
        <v>-2.6517976746753829</v>
      </c>
      <c r="D70" s="2"/>
    </row>
    <row r="71" spans="1:11" x14ac:dyDescent="0.35">
      <c r="A71" s="24" t="s">
        <v>41</v>
      </c>
      <c r="B71" s="23">
        <v>25</v>
      </c>
      <c r="C71" s="18">
        <f t="shared" si="15"/>
        <v>-2.1702197150996976</v>
      </c>
      <c r="D71" s="2"/>
    </row>
    <row r="72" spans="1:11" x14ac:dyDescent="0.35">
      <c r="A72" s="24" t="s">
        <v>41</v>
      </c>
      <c r="B72" s="23">
        <v>50</v>
      </c>
      <c r="C72" s="18">
        <f t="shared" si="15"/>
        <v>-0.74729273299826793</v>
      </c>
      <c r="D72" s="2"/>
    </row>
    <row r="73" spans="1:11" x14ac:dyDescent="0.35">
      <c r="A73" s="24" t="s">
        <v>41</v>
      </c>
      <c r="B73" s="23">
        <v>75</v>
      </c>
      <c r="C73" s="18">
        <f t="shared" si="15"/>
        <v>2.7537608872360253</v>
      </c>
      <c r="D73" s="2"/>
    </row>
    <row r="74" spans="1:11" x14ac:dyDescent="0.35">
      <c r="A74" s="24" t="s">
        <v>41</v>
      </c>
      <c r="B74" s="23">
        <v>84</v>
      </c>
      <c r="C74" s="18">
        <f t="shared" si="15"/>
        <v>4.3266815367206464</v>
      </c>
      <c r="D74" s="2"/>
    </row>
    <row r="75" spans="1:11" x14ac:dyDescent="0.35">
      <c r="A75" s="24" t="s">
        <v>41</v>
      </c>
      <c r="B75" s="23">
        <v>95</v>
      </c>
      <c r="C75" s="18" t="str">
        <f t="shared" si="15"/>
        <v>6</v>
      </c>
      <c r="D75" s="2"/>
    </row>
    <row r="76" spans="1:11" x14ac:dyDescent="0.35">
      <c r="A76" s="18"/>
      <c r="B76" s="22"/>
      <c r="C76" s="2"/>
      <c r="D76" s="2"/>
    </row>
    <row r="77" spans="1:11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46.473545324368018</v>
      </c>
    </row>
    <row r="78" spans="1:11" x14ac:dyDescent="0.35">
      <c r="A78" s="20" t="s">
        <v>39</v>
      </c>
      <c r="B78">
        <f>SUM(C11:C20)/SUM(C7:C33)</f>
        <v>0.46473545324368015</v>
      </c>
      <c r="D78" s="19" t="s">
        <v>6</v>
      </c>
      <c r="E78" s="18">
        <f>SUM($D$21:$D$30)</f>
        <v>35.896620155042044</v>
      </c>
    </row>
    <row r="79" spans="1:11" x14ac:dyDescent="0.35">
      <c r="A79" s="20" t="s">
        <v>38</v>
      </c>
      <c r="B79">
        <f>SUM(C21:C33)/SUM(C7:C33)</f>
        <v>0.53526454675631985</v>
      </c>
      <c r="D79" s="19" t="s">
        <v>5</v>
      </c>
      <c r="E79" s="18">
        <f>SUM($D$31:$D$33)</f>
        <v>17.629834520589931</v>
      </c>
    </row>
    <row r="80" spans="1:11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97.216766218275041</v>
      </c>
      <c r="D81" s="16" t="s">
        <v>4</v>
      </c>
      <c r="E81">
        <f>100*SUM(H7:J33)/SUM(P7:P33)</f>
        <v>97.216766218275041</v>
      </c>
      <c r="G81" s="17" t="s">
        <v>2</v>
      </c>
      <c r="H81">
        <f>100*SUM(H7:H33)/(SUM(P7:P33)-SUM(M7:N33))</f>
        <v>14.60685691416016</v>
      </c>
    </row>
    <row r="82" spans="1:8" x14ac:dyDescent="0.35">
      <c r="A82" s="16" t="s">
        <v>0</v>
      </c>
      <c r="B82">
        <f>100*SUM(K7:L33)/SUM(P7:P33)</f>
        <v>2.7656651457730499</v>
      </c>
      <c r="D82" s="16" t="s">
        <v>0</v>
      </c>
      <c r="E82">
        <f>100*SUM(K7:L33)/SUM(P7:P33)</f>
        <v>2.7656651457730499</v>
      </c>
      <c r="G82" s="17" t="s">
        <v>1</v>
      </c>
      <c r="H82">
        <f>100*SUM(I7:J33)/(SUM(P7:P33)-SUM(M7:N33))</f>
        <v>82.609909304114851</v>
      </c>
    </row>
    <row r="83" spans="1:8" x14ac:dyDescent="0.35">
      <c r="A83" s="16" t="s">
        <v>3</v>
      </c>
      <c r="B83">
        <f>100*SUM(O7:O33)/SUM(P7:P33)</f>
        <v>1.7568635951926832E-2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2.7656651457730499</v>
      </c>
    </row>
    <row r="85" spans="1:8" x14ac:dyDescent="0.35">
      <c r="A85" s="16" t="s">
        <v>36</v>
      </c>
      <c r="B85" s="2"/>
      <c r="C85" s="2"/>
      <c r="D85" s="13">
        <f>(C70+C74+C72)/3</f>
        <v>0.3091970430156652</v>
      </c>
    </row>
    <row r="86" spans="1:8" x14ac:dyDescent="0.35">
      <c r="A86" s="14" t="s">
        <v>35</v>
      </c>
      <c r="B86" s="14"/>
      <c r="C86" s="14"/>
      <c r="D86" s="7">
        <f>C72</f>
        <v>-0.74729273299826793</v>
      </c>
    </row>
    <row r="87" spans="1:8" x14ac:dyDescent="0.35">
      <c r="A87" s="14" t="s">
        <v>34</v>
      </c>
      <c r="B87" s="14"/>
      <c r="C87" s="14"/>
      <c r="D87" s="7">
        <f>(C74-C70)/2</f>
        <v>3.4892396056980148</v>
      </c>
    </row>
    <row r="88" spans="1:8" x14ac:dyDescent="0.35">
      <c r="A88" s="15" t="s">
        <v>33</v>
      </c>
      <c r="B88" s="14"/>
      <c r="C88" s="14"/>
      <c r="D88" s="13">
        <f>(C74+C70-D86)/D87</f>
        <v>0.69418465590269485</v>
      </c>
    </row>
    <row r="89" spans="1:8" x14ac:dyDescent="0.35">
      <c r="A89" s="3" t="s">
        <v>32</v>
      </c>
      <c r="B89" s="12"/>
      <c r="C89" s="11"/>
      <c r="D89" s="7">
        <f>((C74-C70)/4)+((C75-C69)/6.6)</f>
        <v>3.1818914400507481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0.43837892377922322</v>
      </c>
    </row>
    <row r="91" spans="1:8" x14ac:dyDescent="0.35">
      <c r="A91" s="3" t="s">
        <v>30</v>
      </c>
      <c r="B91" s="9"/>
      <c r="C91" s="8"/>
      <c r="D91" s="7">
        <f>(C74-C69)/(2.44*(C73-C71))</f>
        <v>0.65026976599357633</v>
      </c>
    </row>
    <row r="92" spans="1:8" x14ac:dyDescent="0.35">
      <c r="A92" s="6" t="s">
        <v>29</v>
      </c>
      <c r="B92" s="6"/>
      <c r="C92" s="5"/>
      <c r="D92" s="7">
        <f>(C70+C72+C74)/3</f>
        <v>0.30919704301566525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0.83744193102263176</v>
      </c>
    </row>
    <row r="95" spans="1:8" x14ac:dyDescent="0.35">
      <c r="A95" s="2" t="s">
        <v>9</v>
      </c>
      <c r="B95" s="2"/>
      <c r="C95" s="2"/>
      <c r="D95" s="1">
        <f>100-E23</f>
        <v>37.632515718095156</v>
      </c>
    </row>
    <row r="96" spans="1:8" x14ac:dyDescent="0.35">
      <c r="A96" s="2" t="s">
        <v>8</v>
      </c>
      <c r="B96" s="2"/>
      <c r="C96" s="2"/>
      <c r="D96" s="1">
        <f>100-E30</f>
        <v>17.629834520589938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L99"/>
  <sheetViews>
    <sheetView topLeftCell="A10"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MAY181217_26_27</v>
      </c>
      <c r="E2" s="144"/>
      <c r="G2" s="109" t="s">
        <v>90</v>
      </c>
      <c r="H2" s="108" t="str">
        <f ca="1">D2</f>
        <v>MAY181217_26_27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0</v>
      </c>
      <c r="I34">
        <f t="shared" ref="I34:O34" si="26">SUM(I7:I33)</f>
        <v>0</v>
      </c>
      <c r="J34">
        <f t="shared" si="26"/>
        <v>0</v>
      </c>
      <c r="K34">
        <f t="shared" si="26"/>
        <v>0</v>
      </c>
      <c r="L34">
        <f t="shared" si="26"/>
        <v>0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7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7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7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7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7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MAY181217_28</v>
      </c>
      <c r="E2" s="144"/>
      <c r="G2" s="109" t="s">
        <v>90</v>
      </c>
      <c r="H2" s="108" t="str">
        <f ca="1">D2</f>
        <v>MAY181217_28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634.66000000000008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10.5</v>
      </c>
      <c r="D15" s="55">
        <f t="shared" si="2"/>
        <v>1.6544291431632683</v>
      </c>
      <c r="E15" s="54">
        <f>SUM(D6:D15)</f>
        <v>1.6544291431632683</v>
      </c>
      <c r="G15" s="48">
        <f t="shared" si="3"/>
        <v>-3.5</v>
      </c>
      <c r="H15" s="61">
        <v>1.5</v>
      </c>
      <c r="I15" s="60">
        <v>0</v>
      </c>
      <c r="J15" s="59">
        <v>0</v>
      </c>
      <c r="K15" s="60">
        <v>6.3</v>
      </c>
      <c r="L15" s="60">
        <v>3</v>
      </c>
      <c r="M15" s="60">
        <v>0</v>
      </c>
      <c r="N15" s="60">
        <v>0</v>
      </c>
      <c r="O15" s="59">
        <v>0</v>
      </c>
      <c r="P15" s="50">
        <f t="shared" si="4"/>
        <v>10.8</v>
      </c>
      <c r="R15" s="48">
        <f t="shared" si="5"/>
        <v>-3.5</v>
      </c>
      <c r="S15" s="67">
        <f t="shared" si="6"/>
        <v>13.888888888888888</v>
      </c>
      <c r="T15" s="66">
        <f t="shared" si="7"/>
        <v>0</v>
      </c>
      <c r="U15" s="65">
        <f t="shared" si="8"/>
        <v>0</v>
      </c>
      <c r="V15" s="66">
        <f t="shared" si="9"/>
        <v>58.333333333333329</v>
      </c>
      <c r="W15" s="66">
        <f t="shared" si="10"/>
        <v>27.777777777777775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99.999999999999986</v>
      </c>
      <c r="AC15" s="48">
        <f t="shared" si="15"/>
        <v>-3.5</v>
      </c>
      <c r="AD15" s="67">
        <f t="shared" ref="AD15:AD33" si="18">S15*100/(SUM($S15:$W15)+SUM($Y15:$Z15))</f>
        <v>13.888888888888889</v>
      </c>
      <c r="AE15" s="66">
        <f t="shared" ref="AE15:AE33" si="19">T15*100/(SUM($S15:$W15)+SUM($Y15:$Z15))</f>
        <v>0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58.333333333333336</v>
      </c>
      <c r="AH15" s="66">
        <f t="shared" ref="AH15:AH33" si="22">W15*100/(SUM($S15:$W15)+SUM($Y15:$Z15))</f>
        <v>27.777777777777779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7.61</v>
      </c>
      <c r="D16" s="55">
        <f t="shared" si="2"/>
        <v>1.1990672170926164</v>
      </c>
      <c r="E16" s="54">
        <f>SUM(D6:D16)</f>
        <v>2.8534963602558845</v>
      </c>
      <c r="G16" s="48">
        <f t="shared" si="3"/>
        <v>-3</v>
      </c>
      <c r="H16" s="61">
        <v>2</v>
      </c>
      <c r="I16" s="60">
        <v>0</v>
      </c>
      <c r="J16" s="59">
        <v>0</v>
      </c>
      <c r="K16" s="60">
        <v>4.3</v>
      </c>
      <c r="L16" s="60">
        <v>1.4</v>
      </c>
      <c r="M16" s="60">
        <v>0</v>
      </c>
      <c r="N16" s="60">
        <v>0</v>
      </c>
      <c r="O16" s="59">
        <v>0</v>
      </c>
      <c r="P16" s="50">
        <f t="shared" si="4"/>
        <v>7.6999999999999993</v>
      </c>
      <c r="R16" s="48">
        <f t="shared" si="5"/>
        <v>-3</v>
      </c>
      <c r="S16" s="67">
        <f t="shared" si="6"/>
        <v>25.974025974025977</v>
      </c>
      <c r="T16" s="66">
        <f t="shared" si="7"/>
        <v>0</v>
      </c>
      <c r="U16" s="65">
        <f t="shared" si="8"/>
        <v>0</v>
      </c>
      <c r="V16" s="66">
        <f t="shared" si="9"/>
        <v>55.84415584415585</v>
      </c>
      <c r="W16" s="66">
        <f t="shared" si="10"/>
        <v>18.181818181818183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100.00000000000001</v>
      </c>
      <c r="AC16" s="48">
        <f t="shared" si="15"/>
        <v>-3</v>
      </c>
      <c r="AD16" s="67">
        <f t="shared" si="18"/>
        <v>25.974025974025974</v>
      </c>
      <c r="AE16" s="66">
        <f t="shared" si="19"/>
        <v>0</v>
      </c>
      <c r="AF16" s="65">
        <f t="shared" si="20"/>
        <v>0</v>
      </c>
      <c r="AG16" s="67">
        <f t="shared" si="21"/>
        <v>55.844155844155843</v>
      </c>
      <c r="AH16" s="66">
        <f t="shared" si="22"/>
        <v>18.18181818181818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12.56</v>
      </c>
      <c r="D17" s="55">
        <f t="shared" si="2"/>
        <v>1.9790123845838714</v>
      </c>
      <c r="E17" s="54">
        <f>SUM(D6:D17)</f>
        <v>4.8325087448397559</v>
      </c>
      <c r="G17" s="48">
        <f t="shared" si="3"/>
        <v>-2.5</v>
      </c>
      <c r="H17" s="61">
        <v>1.2</v>
      </c>
      <c r="I17" s="60">
        <v>1.6</v>
      </c>
      <c r="J17" s="59">
        <v>0</v>
      </c>
      <c r="K17" s="60">
        <v>7.5</v>
      </c>
      <c r="L17" s="60">
        <v>2</v>
      </c>
      <c r="M17" s="60">
        <v>0.3</v>
      </c>
      <c r="N17" s="60">
        <v>0</v>
      </c>
      <c r="O17" s="59">
        <v>0</v>
      </c>
      <c r="P17" s="50">
        <f t="shared" si="4"/>
        <v>12.600000000000001</v>
      </c>
      <c r="R17" s="48">
        <f t="shared" si="5"/>
        <v>-2.5</v>
      </c>
      <c r="S17" s="67">
        <f t="shared" si="6"/>
        <v>9.5238095238095219</v>
      </c>
      <c r="T17" s="66">
        <f t="shared" si="7"/>
        <v>12.698412698412698</v>
      </c>
      <c r="U17" s="65">
        <f t="shared" si="8"/>
        <v>0</v>
      </c>
      <c r="V17" s="66">
        <f t="shared" si="9"/>
        <v>59.523809523809518</v>
      </c>
      <c r="W17" s="66">
        <f t="shared" si="10"/>
        <v>15.873015873015872</v>
      </c>
      <c r="X17" s="66">
        <f t="shared" si="11"/>
        <v>2.3809523809523805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9.7560975609756078</v>
      </c>
      <c r="AE17" s="66">
        <f t="shared" si="19"/>
        <v>13.008130081300813</v>
      </c>
      <c r="AF17" s="65">
        <f t="shared" si="20"/>
        <v>0</v>
      </c>
      <c r="AG17" s="67">
        <f t="shared" si="21"/>
        <v>60.975609756097562</v>
      </c>
      <c r="AH17" s="66">
        <f t="shared" si="22"/>
        <v>16.260162601626014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13.3</v>
      </c>
      <c r="D18" s="55">
        <f t="shared" si="2"/>
        <v>2.0956102480068064</v>
      </c>
      <c r="E18" s="54">
        <f>SUM(D6:D18)</f>
        <v>6.9281189928465619</v>
      </c>
      <c r="G18" s="48">
        <f t="shared" si="3"/>
        <v>-2</v>
      </c>
      <c r="H18" s="61">
        <v>1.1000000000000001</v>
      </c>
      <c r="I18" s="60">
        <v>1.1000000000000001</v>
      </c>
      <c r="J18" s="59">
        <v>0</v>
      </c>
      <c r="K18" s="60">
        <v>4.9000000000000004</v>
      </c>
      <c r="L18" s="60">
        <v>4.8</v>
      </c>
      <c r="M18" s="60">
        <v>0.8</v>
      </c>
      <c r="N18" s="60">
        <v>0</v>
      </c>
      <c r="O18" s="59">
        <v>0</v>
      </c>
      <c r="P18" s="50">
        <f t="shared" si="4"/>
        <v>12.700000000000001</v>
      </c>
      <c r="R18" s="48">
        <f t="shared" si="5"/>
        <v>-2</v>
      </c>
      <c r="S18" s="67">
        <f t="shared" si="6"/>
        <v>8.6614173228346463</v>
      </c>
      <c r="T18" s="66">
        <f t="shared" si="7"/>
        <v>8.6614173228346463</v>
      </c>
      <c r="U18" s="65">
        <f t="shared" si="8"/>
        <v>0</v>
      </c>
      <c r="V18" s="66">
        <f t="shared" si="9"/>
        <v>38.582677165354333</v>
      </c>
      <c r="W18" s="66">
        <f t="shared" si="10"/>
        <v>37.795275590551178</v>
      </c>
      <c r="X18" s="66">
        <f t="shared" si="11"/>
        <v>6.2992125984251963</v>
      </c>
      <c r="Y18" s="66">
        <f t="shared" si="12"/>
        <v>0</v>
      </c>
      <c r="Z18" s="65">
        <f t="shared" si="13"/>
        <v>0</v>
      </c>
      <c r="AA18" s="50">
        <f t="shared" si="14"/>
        <v>100.00000000000001</v>
      </c>
      <c r="AC18" s="48">
        <f t="shared" si="15"/>
        <v>-2</v>
      </c>
      <c r="AD18" s="67">
        <f t="shared" si="18"/>
        <v>9.2436974789915958</v>
      </c>
      <c r="AE18" s="66">
        <f t="shared" si="19"/>
        <v>9.2436974789915958</v>
      </c>
      <c r="AF18" s="65">
        <f t="shared" si="20"/>
        <v>0</v>
      </c>
      <c r="AG18" s="67">
        <f t="shared" si="21"/>
        <v>41.17647058823529</v>
      </c>
      <c r="AH18" s="66">
        <f t="shared" si="22"/>
        <v>40.336134453781504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99.999999999999986</v>
      </c>
    </row>
    <row r="19" spans="1:38" x14ac:dyDescent="0.35">
      <c r="A19" s="58" t="s">
        <v>58</v>
      </c>
      <c r="B19" s="57">
        <v>-1.5</v>
      </c>
      <c r="C19" s="62">
        <v>15.57</v>
      </c>
      <c r="D19" s="55">
        <f t="shared" si="2"/>
        <v>2.4532820722906754</v>
      </c>
      <c r="E19" s="54">
        <f>SUM(D6:D19)</f>
        <v>9.3814010651372364</v>
      </c>
      <c r="G19" s="48">
        <f t="shared" si="3"/>
        <v>-1.5</v>
      </c>
      <c r="H19" s="61">
        <v>0.6</v>
      </c>
      <c r="I19" s="60">
        <v>1.2</v>
      </c>
      <c r="J19" s="59">
        <v>0</v>
      </c>
      <c r="K19" s="60">
        <v>9.6999999999999993</v>
      </c>
      <c r="L19" s="60">
        <v>3.7</v>
      </c>
      <c r="M19" s="60">
        <v>0.4</v>
      </c>
      <c r="N19" s="60">
        <v>0</v>
      </c>
      <c r="O19" s="59">
        <v>0</v>
      </c>
      <c r="P19" s="50">
        <f t="shared" si="4"/>
        <v>15.6</v>
      </c>
      <c r="R19" s="48">
        <f t="shared" si="5"/>
        <v>-1.5</v>
      </c>
      <c r="S19" s="67">
        <f t="shared" si="6"/>
        <v>3.8461538461538463</v>
      </c>
      <c r="T19" s="66">
        <f t="shared" si="7"/>
        <v>7.6923076923076925</v>
      </c>
      <c r="U19" s="65">
        <f t="shared" si="8"/>
        <v>0</v>
      </c>
      <c r="V19" s="66">
        <f t="shared" si="9"/>
        <v>62.179487179487175</v>
      </c>
      <c r="W19" s="66">
        <f t="shared" si="10"/>
        <v>23.717948717948719</v>
      </c>
      <c r="X19" s="66">
        <f t="shared" si="11"/>
        <v>2.5641025641025643</v>
      </c>
      <c r="Y19" s="66">
        <f t="shared" si="12"/>
        <v>0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3.9473684210526319</v>
      </c>
      <c r="AE19" s="66">
        <f t="shared" si="19"/>
        <v>7.8947368421052637</v>
      </c>
      <c r="AF19" s="65">
        <f t="shared" si="20"/>
        <v>0</v>
      </c>
      <c r="AG19" s="67">
        <f t="shared" si="21"/>
        <v>63.815789473684212</v>
      </c>
      <c r="AH19" s="66">
        <f t="shared" si="22"/>
        <v>24.342105263157897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14.62</v>
      </c>
      <c r="D20" s="55">
        <f t="shared" si="2"/>
        <v>2.3035956260044741</v>
      </c>
      <c r="E20" s="54">
        <f>SUM(D6:D20)</f>
        <v>11.684996691141711</v>
      </c>
      <c r="G20" s="48">
        <f t="shared" si="3"/>
        <v>-1</v>
      </c>
      <c r="H20" s="61">
        <v>4.9419718309859153</v>
      </c>
      <c r="I20" s="60">
        <v>0.61774647887323941</v>
      </c>
      <c r="J20" s="59">
        <v>0</v>
      </c>
      <c r="K20" s="60">
        <v>5.3538028169014087</v>
      </c>
      <c r="L20" s="60">
        <v>3.7064788732394365</v>
      </c>
      <c r="M20" s="60">
        <v>0</v>
      </c>
      <c r="N20" s="60">
        <v>0</v>
      </c>
      <c r="O20" s="59">
        <v>0</v>
      </c>
      <c r="P20" s="50">
        <f t="shared" si="4"/>
        <v>14.620000000000001</v>
      </c>
      <c r="Q20" t="s">
        <v>105</v>
      </c>
      <c r="R20" s="48">
        <f t="shared" si="5"/>
        <v>-1</v>
      </c>
      <c r="S20" s="67">
        <f t="shared" si="6"/>
        <v>33.802816901408448</v>
      </c>
      <c r="T20" s="66">
        <f t="shared" si="7"/>
        <v>4.225352112676056</v>
      </c>
      <c r="U20" s="65">
        <f t="shared" si="8"/>
        <v>0</v>
      </c>
      <c r="V20" s="66">
        <f t="shared" si="9"/>
        <v>36.619718309859159</v>
      </c>
      <c r="W20" s="66">
        <f t="shared" si="10"/>
        <v>25.352112676056333</v>
      </c>
      <c r="X20" s="66">
        <f t="shared" si="11"/>
        <v>0</v>
      </c>
      <c r="Y20" s="66">
        <f t="shared" si="12"/>
        <v>0</v>
      </c>
      <c r="Z20" s="65">
        <f t="shared" si="13"/>
        <v>0</v>
      </c>
      <c r="AA20" s="50">
        <f t="shared" si="14"/>
        <v>100</v>
      </c>
      <c r="AC20" s="48">
        <f t="shared" si="15"/>
        <v>-1</v>
      </c>
      <c r="AD20" s="67">
        <f t="shared" si="18"/>
        <v>33.802816901408448</v>
      </c>
      <c r="AE20" s="66">
        <f t="shared" si="19"/>
        <v>4.225352112676056</v>
      </c>
      <c r="AF20" s="65">
        <f t="shared" si="20"/>
        <v>0</v>
      </c>
      <c r="AG20" s="67">
        <f t="shared" si="21"/>
        <v>36.619718309859159</v>
      </c>
      <c r="AH20" s="66">
        <f t="shared" si="22"/>
        <v>25.352112676056333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14.12</v>
      </c>
      <c r="D21" s="55">
        <f t="shared" si="2"/>
        <v>2.2248132858538425</v>
      </c>
      <c r="E21" s="54">
        <f>SUM(D6:D21)</f>
        <v>13.909809976995554</v>
      </c>
      <c r="G21" s="70">
        <f t="shared" si="3"/>
        <v>-0.5</v>
      </c>
      <c r="H21" s="53">
        <v>4.775882352941176</v>
      </c>
      <c r="I21" s="52">
        <v>1.6611764705882353</v>
      </c>
      <c r="J21" s="51">
        <v>0</v>
      </c>
      <c r="K21" s="52">
        <v>4.1529411764705877</v>
      </c>
      <c r="L21" s="52">
        <v>2.6994117647058822</v>
      </c>
      <c r="M21" s="52">
        <v>0</v>
      </c>
      <c r="N21" s="52">
        <v>0</v>
      </c>
      <c r="O21" s="51">
        <v>0.83058823529411763</v>
      </c>
      <c r="P21" s="69">
        <f t="shared" si="4"/>
        <v>14.12</v>
      </c>
      <c r="Q21" s="68" t="s">
        <v>106</v>
      </c>
      <c r="R21" s="48">
        <f t="shared" si="5"/>
        <v>-0.5</v>
      </c>
      <c r="S21" s="67">
        <f t="shared" si="6"/>
        <v>33.823529411764703</v>
      </c>
      <c r="T21" s="66">
        <f t="shared" si="7"/>
        <v>11.764705882352942</v>
      </c>
      <c r="U21" s="65">
        <f t="shared" si="8"/>
        <v>0</v>
      </c>
      <c r="V21" s="66">
        <f t="shared" si="9"/>
        <v>29.411764705882351</v>
      </c>
      <c r="W21" s="66">
        <f t="shared" si="10"/>
        <v>19.117647058823529</v>
      </c>
      <c r="X21" s="66">
        <f t="shared" si="11"/>
        <v>0</v>
      </c>
      <c r="Y21" s="66">
        <f t="shared" si="12"/>
        <v>0</v>
      </c>
      <c r="Z21" s="65">
        <f t="shared" si="13"/>
        <v>5.882352941176471</v>
      </c>
      <c r="AA21" s="50">
        <f t="shared" si="14"/>
        <v>100</v>
      </c>
      <c r="AC21" s="48">
        <f t="shared" si="15"/>
        <v>-0.5</v>
      </c>
      <c r="AD21" s="67">
        <f t="shared" si="18"/>
        <v>33.823529411764703</v>
      </c>
      <c r="AE21" s="66">
        <f t="shared" si="19"/>
        <v>11.764705882352942</v>
      </c>
      <c r="AF21" s="65">
        <f t="shared" si="20"/>
        <v>0</v>
      </c>
      <c r="AG21" s="67">
        <f t="shared" si="21"/>
        <v>29.411764705882351</v>
      </c>
      <c r="AH21" s="66">
        <f t="shared" si="22"/>
        <v>19.117647058823529</v>
      </c>
      <c r="AI21" s="66">
        <v>0</v>
      </c>
      <c r="AJ21" s="66">
        <f t="shared" si="23"/>
        <v>0</v>
      </c>
      <c r="AK21" s="65">
        <f t="shared" si="24"/>
        <v>5.882352941176471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14.2</v>
      </c>
      <c r="D22" s="55">
        <f t="shared" si="2"/>
        <v>2.2374184602779437</v>
      </c>
      <c r="E22" s="54">
        <f>SUM(D6:D22)</f>
        <v>16.147228437273498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15.59</v>
      </c>
      <c r="D23" s="55">
        <f t="shared" si="2"/>
        <v>2.4564333658967001</v>
      </c>
      <c r="E23" s="54">
        <f>SUM(D6:D23)</f>
        <v>18.603661803170198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18.3</v>
      </c>
      <c r="D24" s="55">
        <f t="shared" si="2"/>
        <v>2.8834336495131248</v>
      </c>
      <c r="E24" s="54">
        <f>SUM(D6:D24)</f>
        <v>21.487095452683324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19.88</v>
      </c>
      <c r="D25" s="55">
        <f t="shared" si="2"/>
        <v>3.132385844389121</v>
      </c>
      <c r="E25" s="54">
        <f>SUM(D6:D25)</f>
        <v>24.619481297072443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25.5</v>
      </c>
      <c r="D26" s="55">
        <f t="shared" si="2"/>
        <v>4.0178993476822233</v>
      </c>
      <c r="E26" s="54">
        <f>SUM(D6:D26)</f>
        <v>28.637380644754668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25.85</v>
      </c>
      <c r="D27" s="55">
        <f t="shared" si="2"/>
        <v>4.0730469857876654</v>
      </c>
      <c r="E27" s="54">
        <f>SUM(D7:D27)</f>
        <v>32.710427630542334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33.78</v>
      </c>
      <c r="D28" s="55">
        <f t="shared" si="2"/>
        <v>5.3225349005766862</v>
      </c>
      <c r="E28" s="54">
        <f>SUM(D7:D28)</f>
        <v>38.032962531119018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44.04</v>
      </c>
      <c r="D29" s="55">
        <f t="shared" si="2"/>
        <v>6.9391485204676515</v>
      </c>
      <c r="E29" s="54">
        <f>SUM(D7:D29)</f>
        <v>44.972111051586673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58.53</v>
      </c>
      <c r="D30" s="55">
        <f t="shared" si="2"/>
        <v>9.2222607380329613</v>
      </c>
      <c r="E30" s="54">
        <f>SUM(D7:D30)</f>
        <v>54.194371789619638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46.35</v>
      </c>
      <c r="D31" s="55">
        <f t="shared" si="2"/>
        <v>7.3031229319635713</v>
      </c>
      <c r="E31" s="54">
        <f>SUM(D7:D31)</f>
        <v>61.497494721583209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158.97</v>
      </c>
      <c r="D32" s="55">
        <f t="shared" si="2"/>
        <v>25.048057227491881</v>
      </c>
      <c r="E32" s="54">
        <f>SUM(D7:D32)</f>
        <v>86.54555194907509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85.39</v>
      </c>
      <c r="D33" s="40">
        <f t="shared" si="2"/>
        <v>13.454448050924903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16.117854183927093</v>
      </c>
      <c r="I34">
        <f t="shared" ref="I34:O34" si="26">SUM(I7:I33)</f>
        <v>6.1789229494614748</v>
      </c>
      <c r="J34">
        <f t="shared" si="26"/>
        <v>0</v>
      </c>
      <c r="K34">
        <f t="shared" si="26"/>
        <v>42.206743993372001</v>
      </c>
      <c r="L34">
        <f t="shared" si="26"/>
        <v>21.305890637945318</v>
      </c>
      <c r="M34">
        <f t="shared" si="26"/>
        <v>1.5</v>
      </c>
      <c r="N34">
        <f t="shared" si="26"/>
        <v>0</v>
      </c>
      <c r="O34">
        <f t="shared" si="26"/>
        <v>0.83058823529411763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-2.4600375939849624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-3.2901408450703551E-2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1.5473529411764713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3.7725952502989921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4.7695319871673902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4.9491866389884889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11.684996691141711</v>
      </c>
    </row>
    <row r="78" spans="1:5" x14ac:dyDescent="0.35">
      <c r="A78" s="20" t="s">
        <v>39</v>
      </c>
      <c r="B78">
        <f>SUM(C11:C20)/SUM(C7:C33)</f>
        <v>0.11684996691141712</v>
      </c>
      <c r="D78" s="19" t="s">
        <v>6</v>
      </c>
      <c r="E78" s="18">
        <f>SUM($D$21:$D$30)</f>
        <v>42.509375098477918</v>
      </c>
    </row>
    <row r="79" spans="1:5" x14ac:dyDescent="0.35">
      <c r="A79" s="20" t="s">
        <v>38</v>
      </c>
      <c r="B79">
        <f>SUM(C21:C33)/SUM(C7:C33)</f>
        <v>0.88315003308858275</v>
      </c>
      <c r="D79" s="19" t="s">
        <v>5</v>
      </c>
      <c r="E79" s="18">
        <f>SUM($D$31:$D$33)</f>
        <v>45.805628210380355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25.297001512807533</v>
      </c>
      <c r="D81" s="16" t="s">
        <v>4</v>
      </c>
      <c r="E81">
        <f>100*SUM(H7:J33)/SUM(P7:P33)</f>
        <v>25.297001512807533</v>
      </c>
      <c r="G81" s="17" t="s">
        <v>2</v>
      </c>
      <c r="H81">
        <f>100*SUM(H7:H33)/(SUM(P7:P33)-SUM(M7:N33))</f>
        <v>18.603248134726559</v>
      </c>
    </row>
    <row r="82" spans="1:8" x14ac:dyDescent="0.35">
      <c r="A82" s="16" t="s">
        <v>0</v>
      </c>
      <c r="B82">
        <f>100*SUM(K7:L33)/SUM(P7:P33)</f>
        <v>72.058809429676998</v>
      </c>
      <c r="D82" s="16" t="s">
        <v>0</v>
      </c>
      <c r="E82">
        <f>100*SUM(K7:L33)/SUM(P7:P33)</f>
        <v>72.058809429676998</v>
      </c>
      <c r="G82" s="17" t="s">
        <v>1</v>
      </c>
      <c r="H82">
        <f>100*SUM(I7:J33)/(SUM(P7:P33)-SUM(M7:N33))</f>
        <v>7.1317208557957912</v>
      </c>
    </row>
    <row r="83" spans="1:8" x14ac:dyDescent="0.35">
      <c r="A83" s="16" t="s">
        <v>3</v>
      </c>
      <c r="B83">
        <f>100*SUM(O7:O33)/SUM(P7:P33)</f>
        <v>0.9423510724916242</v>
      </c>
      <c r="D83" s="16" t="s">
        <v>37</v>
      </c>
      <c r="E83">
        <f>100*SUM(M7:N33)/SUM(P7:P33)</f>
        <v>1.7018379850238254</v>
      </c>
      <c r="G83" s="17" t="s">
        <v>0</v>
      </c>
      <c r="H83">
        <f>100*SUM(K7:L33)/(SUM(P7:P33)-SUM(M7:N33))</f>
        <v>73.306364994595228</v>
      </c>
    </row>
    <row r="85" spans="1:8" x14ac:dyDescent="0.35">
      <c r="A85" s="16" t="s">
        <v>36</v>
      </c>
      <c r="B85" s="2"/>
      <c r="C85" s="2"/>
      <c r="D85" s="13">
        <f>(C70+C74+C72)/3</f>
        <v>2.8962934936122591</v>
      </c>
    </row>
    <row r="86" spans="1:8" x14ac:dyDescent="0.35">
      <c r="A86" s="14" t="s">
        <v>35</v>
      </c>
      <c r="B86" s="14"/>
      <c r="C86" s="14"/>
      <c r="D86" s="7">
        <f>C72</f>
        <v>3.7725952502989921</v>
      </c>
    </row>
    <row r="87" spans="1:8" x14ac:dyDescent="0.35">
      <c r="A87" s="14" t="s">
        <v>34</v>
      </c>
      <c r="B87" s="14"/>
      <c r="C87" s="14"/>
      <c r="D87" s="7">
        <f>(C74-C70)/2</f>
        <v>2.4910440237195961</v>
      </c>
    </row>
    <row r="88" spans="1:8" x14ac:dyDescent="0.35">
      <c r="A88" s="15" t="s">
        <v>33</v>
      </c>
      <c r="B88" s="14"/>
      <c r="C88" s="14"/>
      <c r="D88" s="13">
        <f>(C74+C70-D86)/D87</f>
        <v>0.45912074188518343</v>
      </c>
    </row>
    <row r="89" spans="1:8" x14ac:dyDescent="0.35">
      <c r="A89" s="3" t="s">
        <v>32</v>
      </c>
      <c r="B89" s="12"/>
      <c r="C89" s="11"/>
      <c r="D89" s="7">
        <f>((C74-C70)/4)+((C75-C69)/6.6)</f>
        <v>2.5273458897363072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-0.50055024600726683</v>
      </c>
    </row>
    <row r="91" spans="1:8" x14ac:dyDescent="0.35">
      <c r="A91" s="3" t="s">
        <v>30</v>
      </c>
      <c r="B91" s="9"/>
      <c r="C91" s="8"/>
      <c r="D91" s="7">
        <f>(C74-C69)/(2.44*(C73-C71))</f>
        <v>0.94239558548858948</v>
      </c>
    </row>
    <row r="92" spans="1:8" x14ac:dyDescent="0.35">
      <c r="A92" s="6" t="s">
        <v>29</v>
      </c>
      <c r="B92" s="6"/>
      <c r="C92" s="5"/>
      <c r="D92" s="7">
        <f>(C70+C72+C74)/3</f>
        <v>2.8962934936122591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2.4581426152688928</v>
      </c>
    </row>
    <row r="95" spans="1:8" x14ac:dyDescent="0.35">
      <c r="A95" s="2" t="s">
        <v>9</v>
      </c>
      <c r="B95" s="2"/>
      <c r="C95" s="2"/>
      <c r="D95" s="1">
        <f>100-E23</f>
        <v>81.396338196829802</v>
      </c>
    </row>
    <row r="96" spans="1:8" x14ac:dyDescent="0.35">
      <c r="A96" s="2" t="s">
        <v>8</v>
      </c>
      <c r="B96" s="2"/>
      <c r="C96" s="2"/>
      <c r="D96" s="1">
        <f>100-E30</f>
        <v>45.805628210380362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N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MAY181217_28 aggr</v>
      </c>
      <c r="E2" s="144"/>
      <c r="G2" s="109" t="s">
        <v>90</v>
      </c>
      <c r="H2" s="108" t="str">
        <f ca="1">D2</f>
        <v>MAY181217_28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634.66000000000008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115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132">
        <f t="shared" si="18"/>
        <v>0</v>
      </c>
      <c r="T13" s="48">
        <f t="shared" si="4"/>
        <v>-4.5</v>
      </c>
      <c r="U13" s="47" t="e">
        <f t="shared" si="5"/>
        <v>#DIV/0!</v>
      </c>
      <c r="V13" s="46" t="e">
        <f t="shared" si="6"/>
        <v>#DIV/0!</v>
      </c>
      <c r="W13" s="45" t="e">
        <f t="shared" si="7"/>
        <v>#DIV/0!</v>
      </c>
      <c r="X13" s="46" t="e">
        <f t="shared" si="8"/>
        <v>#DIV/0!</v>
      </c>
      <c r="Y13" s="46" t="e">
        <f t="shared" si="9"/>
        <v>#DIV/0!</v>
      </c>
      <c r="Z13" s="46" t="e">
        <f t="shared" si="10"/>
        <v>#DIV/0!</v>
      </c>
      <c r="AA13" s="46" t="e">
        <f t="shared" si="11"/>
        <v>#DIV/0!</v>
      </c>
      <c r="AB13" s="45" t="e">
        <f t="shared" si="12"/>
        <v>#DIV/0!</v>
      </c>
      <c r="AC13" s="49" t="e">
        <f t="shared" si="13"/>
        <v>#DIV/0!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>SUM(D8:D14)</f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132">
        <f t="shared" si="18"/>
        <v>0</v>
      </c>
      <c r="T14" s="48">
        <f t="shared" si="4"/>
        <v>-4</v>
      </c>
      <c r="U14" s="47" t="e">
        <f t="shared" si="5"/>
        <v>#DIV/0!</v>
      </c>
      <c r="V14" s="46" t="e">
        <f t="shared" si="6"/>
        <v>#DIV/0!</v>
      </c>
      <c r="W14" s="45" t="e">
        <f t="shared" si="7"/>
        <v>#DIV/0!</v>
      </c>
      <c r="X14" s="46" t="e">
        <f t="shared" si="8"/>
        <v>#DIV/0!</v>
      </c>
      <c r="Y14" s="46" t="e">
        <f t="shared" si="9"/>
        <v>#DIV/0!</v>
      </c>
      <c r="Z14" s="46" t="e">
        <f t="shared" si="10"/>
        <v>#DIV/0!</v>
      </c>
      <c r="AA14" s="46" t="e">
        <f t="shared" si="11"/>
        <v>#DIV/0!</v>
      </c>
      <c r="AB14" s="45" t="e">
        <f t="shared" si="12"/>
        <v>#DIV/0!</v>
      </c>
      <c r="AC14" s="49" t="e">
        <f t="shared" si="13"/>
        <v>#DIV/0!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2">
        <v>10.5</v>
      </c>
      <c r="D15" s="55">
        <f t="shared" si="17"/>
        <v>1.6544291431632683</v>
      </c>
      <c r="E15" s="54">
        <f>SUM(D6:D15)</f>
        <v>1.6544291431632683</v>
      </c>
      <c r="G15" s="48">
        <f t="shared" si="2"/>
        <v>-3.5</v>
      </c>
      <c r="H15" s="61">
        <v>1.5</v>
      </c>
      <c r="I15" s="60">
        <v>0</v>
      </c>
      <c r="J15" s="59">
        <v>0</v>
      </c>
      <c r="K15" s="60">
        <v>6.3</v>
      </c>
      <c r="L15" s="60">
        <v>3</v>
      </c>
      <c r="M15" s="60">
        <v>0</v>
      </c>
      <c r="N15" s="60">
        <v>0</v>
      </c>
      <c r="O15" s="59">
        <v>0</v>
      </c>
      <c r="P15" s="50">
        <f t="shared" si="3"/>
        <v>10.8</v>
      </c>
      <c r="R15" s="132">
        <f t="shared" si="18"/>
        <v>0</v>
      </c>
      <c r="T15" s="48">
        <f t="shared" si="4"/>
        <v>-3.5</v>
      </c>
      <c r="U15" s="67">
        <f t="shared" si="5"/>
        <v>13.888888888888888</v>
      </c>
      <c r="V15" s="66">
        <f t="shared" si="6"/>
        <v>0</v>
      </c>
      <c r="W15" s="65">
        <f t="shared" si="7"/>
        <v>0</v>
      </c>
      <c r="X15" s="66">
        <f t="shared" si="8"/>
        <v>58.333333333333329</v>
      </c>
      <c r="Y15" s="66">
        <f t="shared" si="9"/>
        <v>27.777777777777775</v>
      </c>
      <c r="Z15" s="66">
        <f t="shared" si="10"/>
        <v>0</v>
      </c>
      <c r="AA15" s="66">
        <f t="shared" si="11"/>
        <v>0</v>
      </c>
      <c r="AB15" s="65">
        <f t="shared" si="12"/>
        <v>0</v>
      </c>
      <c r="AC15" s="50">
        <f t="shared" si="13"/>
        <v>99.999999999999986</v>
      </c>
      <c r="AE15" s="48">
        <f t="shared" si="14"/>
        <v>-3.5</v>
      </c>
      <c r="AF15" s="67">
        <f t="shared" ref="AF15:AF33" si="19">U15*100/(SUM($U15:$Y15)+SUM($AA15:$AB15))</f>
        <v>13.888888888888889</v>
      </c>
      <c r="AG15" s="66">
        <f t="shared" ref="AG15:AK33" si="20">V15*100/(SUM($U15:$Y15)+SUM($AA15:$AB15))</f>
        <v>0</v>
      </c>
      <c r="AH15" s="65">
        <f t="shared" si="20"/>
        <v>0</v>
      </c>
      <c r="AI15" s="67">
        <f t="shared" si="20"/>
        <v>58.333333333333336</v>
      </c>
      <c r="AJ15" s="66">
        <f t="shared" si="20"/>
        <v>27.777777777777779</v>
      </c>
      <c r="AK15" s="66">
        <v>0</v>
      </c>
      <c r="AL15" s="66">
        <f t="shared" ref="AL15:AM33" si="21">AA15*100/(SUM($U15:$Y15)+SUM($AA15:$AB15))</f>
        <v>0</v>
      </c>
      <c r="AM15" s="65">
        <f t="shared" si="21"/>
        <v>0</v>
      </c>
      <c r="AN15" s="64">
        <f t="shared" si="16"/>
        <v>100</v>
      </c>
    </row>
    <row r="16" spans="1:40" x14ac:dyDescent="0.35">
      <c r="A16" s="71" t="s">
        <v>61</v>
      </c>
      <c r="B16" s="57">
        <v>-3</v>
      </c>
      <c r="C16" s="62">
        <v>7.61</v>
      </c>
      <c r="D16" s="55">
        <f t="shared" si="17"/>
        <v>1.1990672170926164</v>
      </c>
      <c r="E16" s="54">
        <f>SUM(D6:D16)</f>
        <v>2.8534963602558845</v>
      </c>
      <c r="G16" s="48">
        <f t="shared" si="2"/>
        <v>-3</v>
      </c>
      <c r="H16" s="61">
        <v>2</v>
      </c>
      <c r="I16" s="60">
        <v>0</v>
      </c>
      <c r="J16" s="59">
        <v>0</v>
      </c>
      <c r="K16" s="60">
        <v>4.3</v>
      </c>
      <c r="L16" s="60">
        <v>1.4</v>
      </c>
      <c r="M16" s="60">
        <v>0</v>
      </c>
      <c r="N16" s="60">
        <v>0</v>
      </c>
      <c r="O16" s="59">
        <v>0</v>
      </c>
      <c r="P16" s="50">
        <f t="shared" si="3"/>
        <v>7.6999999999999993</v>
      </c>
      <c r="R16" s="132">
        <f t="shared" si="18"/>
        <v>0</v>
      </c>
      <c r="T16" s="48">
        <f t="shared" si="4"/>
        <v>-3</v>
      </c>
      <c r="U16" s="67">
        <f t="shared" si="5"/>
        <v>25.974025974025977</v>
      </c>
      <c r="V16" s="66">
        <f t="shared" si="6"/>
        <v>0</v>
      </c>
      <c r="W16" s="65">
        <f t="shared" si="7"/>
        <v>0</v>
      </c>
      <c r="X16" s="66">
        <f t="shared" si="8"/>
        <v>55.84415584415585</v>
      </c>
      <c r="Y16" s="66">
        <f t="shared" si="9"/>
        <v>18.181818181818183</v>
      </c>
      <c r="Z16" s="66">
        <f t="shared" si="10"/>
        <v>0</v>
      </c>
      <c r="AA16" s="66">
        <f t="shared" si="11"/>
        <v>0</v>
      </c>
      <c r="AB16" s="65">
        <f t="shared" si="12"/>
        <v>0</v>
      </c>
      <c r="AC16" s="50">
        <f t="shared" si="13"/>
        <v>100.00000000000001</v>
      </c>
      <c r="AE16" s="48">
        <f t="shared" si="14"/>
        <v>-3</v>
      </c>
      <c r="AF16" s="67">
        <f t="shared" si="19"/>
        <v>25.974025974025974</v>
      </c>
      <c r="AG16" s="66">
        <f t="shared" si="20"/>
        <v>0</v>
      </c>
      <c r="AH16" s="65">
        <f t="shared" si="20"/>
        <v>0</v>
      </c>
      <c r="AI16" s="67">
        <f t="shared" si="20"/>
        <v>55.844155844155843</v>
      </c>
      <c r="AJ16" s="66">
        <f t="shared" si="20"/>
        <v>18.18181818181818</v>
      </c>
      <c r="AK16" s="66">
        <v>0</v>
      </c>
      <c r="AL16" s="66">
        <f t="shared" si="21"/>
        <v>0</v>
      </c>
      <c r="AM16" s="65">
        <f t="shared" si="21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12.26</v>
      </c>
      <c r="D17" s="55">
        <f t="shared" si="17"/>
        <v>1.931742980493492</v>
      </c>
      <c r="E17" s="54">
        <f>SUM(D6:D17)</f>
        <v>4.7852393407493761</v>
      </c>
      <c r="G17" s="48">
        <f t="shared" si="2"/>
        <v>-2.5</v>
      </c>
      <c r="H17" s="61">
        <v>1.2</v>
      </c>
      <c r="I17" s="60">
        <v>1.6</v>
      </c>
      <c r="J17" s="59">
        <v>0</v>
      </c>
      <c r="K17" s="60">
        <v>7.5</v>
      </c>
      <c r="L17" s="60">
        <v>2</v>
      </c>
      <c r="M17" s="60">
        <v>0.3</v>
      </c>
      <c r="N17" s="60">
        <v>0</v>
      </c>
      <c r="O17" s="59">
        <v>0</v>
      </c>
      <c r="P17" s="50">
        <f t="shared" si="3"/>
        <v>12.600000000000001</v>
      </c>
      <c r="R17" s="132">
        <f t="shared" si="18"/>
        <v>4.7269404090379094E-2</v>
      </c>
      <c r="T17" s="48">
        <f t="shared" si="4"/>
        <v>-2.5</v>
      </c>
      <c r="U17" s="67">
        <f t="shared" si="5"/>
        <v>9.5238095238095219</v>
      </c>
      <c r="V17" s="66">
        <f t="shared" si="6"/>
        <v>12.698412698412698</v>
      </c>
      <c r="W17" s="65">
        <f t="shared" si="7"/>
        <v>0</v>
      </c>
      <c r="X17" s="66">
        <f t="shared" si="8"/>
        <v>59.523809523809518</v>
      </c>
      <c r="Y17" s="66">
        <f t="shared" si="9"/>
        <v>15.873015873015872</v>
      </c>
      <c r="Z17" s="66">
        <f t="shared" si="10"/>
        <v>2.3809523809523805</v>
      </c>
      <c r="AA17" s="66">
        <f t="shared" si="11"/>
        <v>0</v>
      </c>
      <c r="AB17" s="65">
        <f t="shared" si="12"/>
        <v>0</v>
      </c>
      <c r="AC17" s="50">
        <f t="shared" si="13"/>
        <v>100</v>
      </c>
      <c r="AE17" s="48">
        <f t="shared" si="14"/>
        <v>-2.5</v>
      </c>
      <c r="AF17" s="67">
        <f t="shared" si="19"/>
        <v>9.7560975609756078</v>
      </c>
      <c r="AG17" s="66">
        <f t="shared" si="20"/>
        <v>13.008130081300813</v>
      </c>
      <c r="AH17" s="65">
        <f t="shared" si="20"/>
        <v>0</v>
      </c>
      <c r="AI17" s="67">
        <f t="shared" si="20"/>
        <v>60.975609756097562</v>
      </c>
      <c r="AJ17" s="66">
        <f t="shared" si="20"/>
        <v>16.260162601626014</v>
      </c>
      <c r="AK17" s="66">
        <v>0</v>
      </c>
      <c r="AL17" s="66">
        <f t="shared" si="21"/>
        <v>0</v>
      </c>
      <c r="AM17" s="65">
        <f t="shared" si="21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12.5</v>
      </c>
      <c r="D18" s="55">
        <f t="shared" si="17"/>
        <v>1.9695585037657954</v>
      </c>
      <c r="E18" s="54">
        <f>SUM(D6:D18)</f>
        <v>6.7547978445151715</v>
      </c>
      <c r="G18" s="48">
        <f t="shared" si="2"/>
        <v>-2</v>
      </c>
      <c r="H18" s="61">
        <v>1.1000000000000001</v>
      </c>
      <c r="I18" s="60">
        <v>1.1000000000000001</v>
      </c>
      <c r="J18" s="59">
        <v>0</v>
      </c>
      <c r="K18" s="60">
        <v>4.9000000000000004</v>
      </c>
      <c r="L18" s="60">
        <v>4.8</v>
      </c>
      <c r="M18" s="60">
        <v>0.8</v>
      </c>
      <c r="N18" s="60">
        <v>0</v>
      </c>
      <c r="O18" s="59">
        <v>0</v>
      </c>
      <c r="P18" s="50">
        <f t="shared" si="3"/>
        <v>12.700000000000001</v>
      </c>
      <c r="R18" s="132">
        <f t="shared" si="18"/>
        <v>0.12605174424101093</v>
      </c>
      <c r="T18" s="48">
        <f t="shared" si="4"/>
        <v>-2</v>
      </c>
      <c r="U18" s="67">
        <f t="shared" si="5"/>
        <v>8.6614173228346463</v>
      </c>
      <c r="V18" s="66">
        <f t="shared" si="6"/>
        <v>8.6614173228346463</v>
      </c>
      <c r="W18" s="65">
        <f t="shared" si="7"/>
        <v>0</v>
      </c>
      <c r="X18" s="66">
        <f t="shared" si="8"/>
        <v>38.582677165354333</v>
      </c>
      <c r="Y18" s="66">
        <f t="shared" si="9"/>
        <v>37.795275590551178</v>
      </c>
      <c r="Z18" s="66">
        <f t="shared" si="10"/>
        <v>6.2992125984251963</v>
      </c>
      <c r="AA18" s="66">
        <f t="shared" si="11"/>
        <v>0</v>
      </c>
      <c r="AB18" s="65">
        <f t="shared" si="12"/>
        <v>0</v>
      </c>
      <c r="AC18" s="50">
        <f t="shared" si="13"/>
        <v>100.00000000000001</v>
      </c>
      <c r="AE18" s="48">
        <f t="shared" si="14"/>
        <v>-2</v>
      </c>
      <c r="AF18" s="67">
        <f t="shared" si="19"/>
        <v>9.2436974789915958</v>
      </c>
      <c r="AG18" s="66">
        <f t="shared" si="20"/>
        <v>9.2436974789915958</v>
      </c>
      <c r="AH18" s="65">
        <f t="shared" si="20"/>
        <v>0</v>
      </c>
      <c r="AI18" s="67">
        <f t="shared" si="20"/>
        <v>41.17647058823529</v>
      </c>
      <c r="AJ18" s="66">
        <f t="shared" si="20"/>
        <v>40.336134453781504</v>
      </c>
      <c r="AK18" s="66">
        <v>0</v>
      </c>
      <c r="AL18" s="66">
        <f t="shared" si="21"/>
        <v>0</v>
      </c>
      <c r="AM18" s="65">
        <f t="shared" si="21"/>
        <v>0</v>
      </c>
      <c r="AN18" s="64">
        <f t="shared" si="16"/>
        <v>99.999999999999986</v>
      </c>
    </row>
    <row r="19" spans="1:40" x14ac:dyDescent="0.35">
      <c r="A19" s="58" t="s">
        <v>58</v>
      </c>
      <c r="B19" s="57">
        <v>-1.5</v>
      </c>
      <c r="C19" s="62">
        <v>15.17</v>
      </c>
      <c r="D19" s="55">
        <f t="shared" si="17"/>
        <v>2.3902562001701697</v>
      </c>
      <c r="E19" s="54">
        <f>SUM(D6:D19)</f>
        <v>9.1450540446853417</v>
      </c>
      <c r="G19" s="48">
        <f t="shared" si="2"/>
        <v>-1.5</v>
      </c>
      <c r="H19" s="61">
        <v>0.6</v>
      </c>
      <c r="I19" s="60">
        <v>1.2</v>
      </c>
      <c r="J19" s="59">
        <v>0</v>
      </c>
      <c r="K19" s="60">
        <v>9.6999999999999993</v>
      </c>
      <c r="L19" s="60">
        <v>3.7</v>
      </c>
      <c r="M19" s="60">
        <v>0.4</v>
      </c>
      <c r="N19" s="60">
        <v>0</v>
      </c>
      <c r="O19" s="59">
        <v>0</v>
      </c>
      <c r="P19" s="50">
        <f t="shared" si="3"/>
        <v>15.6</v>
      </c>
      <c r="R19" s="132">
        <f t="shared" si="18"/>
        <v>6.3025872120505463E-2</v>
      </c>
      <c r="T19" s="48">
        <f t="shared" si="4"/>
        <v>-1.5</v>
      </c>
      <c r="U19" s="67">
        <f t="shared" si="5"/>
        <v>3.8461538461538463</v>
      </c>
      <c r="V19" s="66">
        <f t="shared" si="6"/>
        <v>7.6923076923076925</v>
      </c>
      <c r="W19" s="65">
        <f t="shared" si="7"/>
        <v>0</v>
      </c>
      <c r="X19" s="66">
        <f t="shared" si="8"/>
        <v>62.179487179487175</v>
      </c>
      <c r="Y19" s="66">
        <f t="shared" si="9"/>
        <v>23.717948717948719</v>
      </c>
      <c r="Z19" s="66">
        <f t="shared" si="10"/>
        <v>2.5641025641025643</v>
      </c>
      <c r="AA19" s="66">
        <f t="shared" si="11"/>
        <v>0</v>
      </c>
      <c r="AB19" s="65">
        <f t="shared" si="12"/>
        <v>0</v>
      </c>
      <c r="AC19" s="50">
        <f t="shared" si="13"/>
        <v>100</v>
      </c>
      <c r="AE19" s="48">
        <f t="shared" si="14"/>
        <v>-1.5</v>
      </c>
      <c r="AF19" s="67">
        <f t="shared" si="19"/>
        <v>3.9473684210526319</v>
      </c>
      <c r="AG19" s="66">
        <f t="shared" si="20"/>
        <v>7.8947368421052637</v>
      </c>
      <c r="AH19" s="65">
        <f t="shared" si="20"/>
        <v>0</v>
      </c>
      <c r="AI19" s="67">
        <f t="shared" si="20"/>
        <v>63.815789473684212</v>
      </c>
      <c r="AJ19" s="66">
        <f t="shared" si="20"/>
        <v>24.342105263157897</v>
      </c>
      <c r="AK19" s="66">
        <v>0</v>
      </c>
      <c r="AL19" s="66">
        <f t="shared" si="21"/>
        <v>0</v>
      </c>
      <c r="AM19" s="65">
        <f t="shared" si="21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2">
        <v>14.62</v>
      </c>
      <c r="D20" s="55">
        <f t="shared" si="17"/>
        <v>2.3035956260044741</v>
      </c>
      <c r="E20" s="54">
        <f>SUM(D6:D20)</f>
        <v>11.448649670689816</v>
      </c>
      <c r="G20" s="48">
        <f t="shared" si="2"/>
        <v>-1</v>
      </c>
      <c r="H20" s="61">
        <v>4.9419718309859153</v>
      </c>
      <c r="I20" s="60">
        <v>0.61774647887323941</v>
      </c>
      <c r="J20" s="59">
        <v>0</v>
      </c>
      <c r="K20" s="60">
        <v>5.3538028169014087</v>
      </c>
      <c r="L20" s="60">
        <v>3.7064788732394365</v>
      </c>
      <c r="M20" s="60">
        <v>0</v>
      </c>
      <c r="N20" s="60">
        <v>0</v>
      </c>
      <c r="O20" s="59">
        <v>0</v>
      </c>
      <c r="P20" s="50">
        <f t="shared" si="3"/>
        <v>14.620000000000001</v>
      </c>
      <c r="Q20" t="s">
        <v>105</v>
      </c>
      <c r="R20" s="132">
        <f t="shared" si="18"/>
        <v>0</v>
      </c>
      <c r="T20" s="48">
        <f t="shared" si="4"/>
        <v>-1</v>
      </c>
      <c r="U20" s="67">
        <f t="shared" si="5"/>
        <v>33.802816901408448</v>
      </c>
      <c r="V20" s="66">
        <f t="shared" si="6"/>
        <v>4.225352112676056</v>
      </c>
      <c r="W20" s="65">
        <f t="shared" si="7"/>
        <v>0</v>
      </c>
      <c r="X20" s="66">
        <f t="shared" si="8"/>
        <v>36.619718309859159</v>
      </c>
      <c r="Y20" s="66">
        <f t="shared" si="9"/>
        <v>25.352112676056333</v>
      </c>
      <c r="Z20" s="66">
        <f t="shared" si="10"/>
        <v>0</v>
      </c>
      <c r="AA20" s="66">
        <f t="shared" si="11"/>
        <v>0</v>
      </c>
      <c r="AB20" s="65">
        <f t="shared" si="12"/>
        <v>0</v>
      </c>
      <c r="AC20" s="50">
        <f t="shared" si="13"/>
        <v>100</v>
      </c>
      <c r="AE20" s="48">
        <f t="shared" si="14"/>
        <v>-1</v>
      </c>
      <c r="AF20" s="67">
        <f t="shared" si="19"/>
        <v>33.802816901408448</v>
      </c>
      <c r="AG20" s="66">
        <f t="shared" si="20"/>
        <v>4.225352112676056</v>
      </c>
      <c r="AH20" s="65">
        <f t="shared" si="20"/>
        <v>0</v>
      </c>
      <c r="AI20" s="67">
        <f t="shared" si="20"/>
        <v>36.619718309859159</v>
      </c>
      <c r="AJ20" s="66">
        <f t="shared" si="20"/>
        <v>25.352112676056333</v>
      </c>
      <c r="AK20" s="66">
        <v>0</v>
      </c>
      <c r="AL20" s="66">
        <f t="shared" si="21"/>
        <v>0</v>
      </c>
      <c r="AM20" s="65">
        <f t="shared" si="21"/>
        <v>0</v>
      </c>
      <c r="AN20" s="64">
        <f t="shared" si="16"/>
        <v>100</v>
      </c>
    </row>
    <row r="21" spans="1:40" x14ac:dyDescent="0.35">
      <c r="A21" s="58" t="s">
        <v>56</v>
      </c>
      <c r="B21" s="57">
        <v>-0.5</v>
      </c>
      <c r="C21" s="62">
        <v>14.12</v>
      </c>
      <c r="D21" s="55">
        <f t="shared" si="17"/>
        <v>2.2248132858538425</v>
      </c>
      <c r="E21" s="54">
        <f>SUM(D6:D21)</f>
        <v>13.673462956543659</v>
      </c>
      <c r="G21" s="70">
        <f t="shared" si="2"/>
        <v>-0.5</v>
      </c>
      <c r="H21" s="53">
        <v>4.775882352941176</v>
      </c>
      <c r="I21" s="52">
        <v>1.6611764705882353</v>
      </c>
      <c r="J21" s="51">
        <v>0</v>
      </c>
      <c r="K21" s="52">
        <v>4.1529411764705877</v>
      </c>
      <c r="L21" s="52">
        <v>2.6994117647058822</v>
      </c>
      <c r="M21" s="52">
        <v>0</v>
      </c>
      <c r="N21" s="52">
        <v>0</v>
      </c>
      <c r="O21" s="51">
        <v>0.83058823529411763</v>
      </c>
      <c r="P21" s="69">
        <f t="shared" si="3"/>
        <v>14.12</v>
      </c>
      <c r="Q21" s="68" t="s">
        <v>106</v>
      </c>
      <c r="R21" s="132">
        <f t="shared" si="18"/>
        <v>0</v>
      </c>
      <c r="S21" s="68"/>
      <c r="T21" s="48">
        <f t="shared" si="4"/>
        <v>-0.5</v>
      </c>
      <c r="U21" s="67">
        <f t="shared" si="5"/>
        <v>33.823529411764703</v>
      </c>
      <c r="V21" s="66">
        <f t="shared" si="6"/>
        <v>11.764705882352942</v>
      </c>
      <c r="W21" s="65">
        <f t="shared" si="7"/>
        <v>0</v>
      </c>
      <c r="X21" s="66">
        <f t="shared" si="8"/>
        <v>29.411764705882351</v>
      </c>
      <c r="Y21" s="66">
        <f t="shared" si="9"/>
        <v>19.117647058823529</v>
      </c>
      <c r="Z21" s="66">
        <f t="shared" si="10"/>
        <v>0</v>
      </c>
      <c r="AA21" s="66">
        <f t="shared" si="11"/>
        <v>0</v>
      </c>
      <c r="AB21" s="65">
        <f t="shared" si="12"/>
        <v>5.882352941176471</v>
      </c>
      <c r="AC21" s="50">
        <f t="shared" si="13"/>
        <v>100</v>
      </c>
      <c r="AE21" s="48">
        <f t="shared" si="14"/>
        <v>-0.5</v>
      </c>
      <c r="AF21" s="67">
        <f t="shared" si="19"/>
        <v>33.823529411764703</v>
      </c>
      <c r="AG21" s="66">
        <f t="shared" si="20"/>
        <v>11.764705882352942</v>
      </c>
      <c r="AH21" s="65">
        <f t="shared" si="20"/>
        <v>0</v>
      </c>
      <c r="AI21" s="67">
        <f t="shared" si="20"/>
        <v>29.411764705882351</v>
      </c>
      <c r="AJ21" s="66">
        <f t="shared" si="20"/>
        <v>19.117647058823529</v>
      </c>
      <c r="AK21" s="66">
        <v>0</v>
      </c>
      <c r="AL21" s="66">
        <f t="shared" si="21"/>
        <v>0</v>
      </c>
      <c r="AM21" s="65">
        <f t="shared" si="21"/>
        <v>5.882352941176471</v>
      </c>
      <c r="AN21" s="64">
        <f t="shared" si="16"/>
        <v>100</v>
      </c>
    </row>
    <row r="22" spans="1:40" x14ac:dyDescent="0.35">
      <c r="A22" s="58" t="s">
        <v>55</v>
      </c>
      <c r="B22" s="57">
        <v>0</v>
      </c>
      <c r="C22" s="62">
        <v>14.2</v>
      </c>
      <c r="D22" s="55">
        <f t="shared" si="17"/>
        <v>2.2374184602779437</v>
      </c>
      <c r="E22" s="54">
        <f>SUM(D6:D22)</f>
        <v>15.910881416821603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0"/>
        <v>#DIV/0!</v>
      </c>
      <c r="AI22" s="47" t="e">
        <f t="shared" si="20"/>
        <v>#DIV/0!</v>
      </c>
      <c r="AJ22" s="46" t="e">
        <f t="shared" si="20"/>
        <v>#DIV/0!</v>
      </c>
      <c r="AK22" s="46" t="e">
        <f t="shared" si="20"/>
        <v>#DIV/0!</v>
      </c>
      <c r="AL22" s="46" t="e">
        <f t="shared" si="21"/>
        <v>#DIV/0!</v>
      </c>
      <c r="AM22" s="45" t="e">
        <f t="shared" si="21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15.59</v>
      </c>
      <c r="D23" s="55">
        <f t="shared" si="17"/>
        <v>2.4564333658967001</v>
      </c>
      <c r="E23" s="54">
        <f>SUM(D6:D23)</f>
        <v>18.367314782718303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0"/>
        <v>#DIV/0!</v>
      </c>
      <c r="AI23" s="47" t="e">
        <f t="shared" si="20"/>
        <v>#DIV/0!</v>
      </c>
      <c r="AJ23" s="46" t="e">
        <f t="shared" si="20"/>
        <v>#DIV/0!</v>
      </c>
      <c r="AK23" s="46" t="e">
        <f t="shared" si="20"/>
        <v>#DIV/0!</v>
      </c>
      <c r="AL23" s="46" t="e">
        <f t="shared" si="21"/>
        <v>#DIV/0!</v>
      </c>
      <c r="AM23" s="45" t="e">
        <f t="shared" si="21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18.3</v>
      </c>
      <c r="D24" s="55">
        <f t="shared" si="17"/>
        <v>2.8834336495131248</v>
      </c>
      <c r="E24" s="54">
        <f>SUM(D6:D24)</f>
        <v>21.250748432231429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0"/>
        <v>#DIV/0!</v>
      </c>
      <c r="AI24" s="47" t="e">
        <f t="shared" si="20"/>
        <v>#DIV/0!</v>
      </c>
      <c r="AJ24" s="46" t="e">
        <f t="shared" si="20"/>
        <v>#DIV/0!</v>
      </c>
      <c r="AK24" s="46" t="e">
        <f t="shared" si="20"/>
        <v>#DIV/0!</v>
      </c>
      <c r="AL24" s="46" t="e">
        <f t="shared" si="21"/>
        <v>#DIV/0!</v>
      </c>
      <c r="AM24" s="45" t="e">
        <f t="shared" si="21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19.88</v>
      </c>
      <c r="D25" s="55">
        <f t="shared" si="17"/>
        <v>3.132385844389121</v>
      </c>
      <c r="E25" s="54">
        <f>SUM(D6:D25)</f>
        <v>24.383134276620549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0"/>
        <v>#DIV/0!</v>
      </c>
      <c r="AI25" s="47" t="e">
        <f t="shared" si="20"/>
        <v>#DIV/0!</v>
      </c>
      <c r="AJ25" s="46" t="e">
        <f t="shared" si="20"/>
        <v>#DIV/0!</v>
      </c>
      <c r="AK25" s="46" t="e">
        <f t="shared" si="20"/>
        <v>#DIV/0!</v>
      </c>
      <c r="AL25" s="46" t="e">
        <f t="shared" si="21"/>
        <v>#DIV/0!</v>
      </c>
      <c r="AM25" s="45" t="e">
        <f t="shared" si="21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25.5</v>
      </c>
      <c r="D26" s="55">
        <f t="shared" si="17"/>
        <v>4.0178993476822233</v>
      </c>
      <c r="E26" s="54">
        <f>SUM(D6:D26)</f>
        <v>28.401033624302773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0"/>
        <v>#DIV/0!</v>
      </c>
      <c r="AI26" s="47" t="e">
        <f t="shared" si="20"/>
        <v>#DIV/0!</v>
      </c>
      <c r="AJ26" s="46" t="e">
        <f t="shared" si="20"/>
        <v>#DIV/0!</v>
      </c>
      <c r="AK26" s="46" t="e">
        <f t="shared" si="20"/>
        <v>#DIV/0!</v>
      </c>
      <c r="AL26" s="46" t="e">
        <f t="shared" si="21"/>
        <v>#DIV/0!</v>
      </c>
      <c r="AM26" s="45" t="e">
        <f t="shared" si="21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2">
        <v>25.85</v>
      </c>
      <c r="D27" s="55">
        <f t="shared" si="17"/>
        <v>4.0730469857876654</v>
      </c>
      <c r="E27" s="54">
        <f>SUM(D7:D27)</f>
        <v>32.474080610090439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0"/>
        <v>#DIV/0!</v>
      </c>
      <c r="AI27" s="47" t="e">
        <f t="shared" si="20"/>
        <v>#DIV/0!</v>
      </c>
      <c r="AJ27" s="46" t="e">
        <f t="shared" si="20"/>
        <v>#DIV/0!</v>
      </c>
      <c r="AK27" s="46" t="e">
        <f t="shared" si="20"/>
        <v>#DIV/0!</v>
      </c>
      <c r="AL27" s="46" t="e">
        <f t="shared" si="21"/>
        <v>#DIV/0!</v>
      </c>
      <c r="AM27" s="45" t="e">
        <f t="shared" si="21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56">
        <v>33.78</v>
      </c>
      <c r="D28" s="55">
        <f t="shared" si="17"/>
        <v>5.3225349005766862</v>
      </c>
      <c r="E28" s="54">
        <f>SUM(D7:D28)</f>
        <v>37.796615510667124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0"/>
        <v>#DIV/0!</v>
      </c>
      <c r="AI28" s="47" t="e">
        <f t="shared" si="20"/>
        <v>#DIV/0!</v>
      </c>
      <c r="AJ28" s="46" t="e">
        <f t="shared" si="20"/>
        <v>#DIV/0!</v>
      </c>
      <c r="AK28" s="46" t="e">
        <f t="shared" si="20"/>
        <v>#DIV/0!</v>
      </c>
      <c r="AL28" s="46" t="e">
        <f t="shared" si="21"/>
        <v>#DIV/0!</v>
      </c>
      <c r="AM28" s="45" t="e">
        <f t="shared" si="21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56">
        <v>44.04</v>
      </c>
      <c r="D29" s="55">
        <f t="shared" si="17"/>
        <v>6.9391485204676515</v>
      </c>
      <c r="E29" s="54">
        <f>SUM(D7:D29)</f>
        <v>44.735764031134778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0"/>
        <v>#DIV/0!</v>
      </c>
      <c r="AI29" s="47" t="e">
        <f t="shared" si="20"/>
        <v>#DIV/0!</v>
      </c>
      <c r="AJ29" s="46" t="e">
        <f t="shared" si="20"/>
        <v>#DIV/0!</v>
      </c>
      <c r="AK29" s="46" t="e">
        <f t="shared" si="20"/>
        <v>#DIV/0!</v>
      </c>
      <c r="AL29" s="46" t="e">
        <f t="shared" si="21"/>
        <v>#DIV/0!</v>
      </c>
      <c r="AM29" s="45" t="e">
        <f t="shared" si="21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56">
        <v>58.53</v>
      </c>
      <c r="D30" s="55">
        <f t="shared" si="17"/>
        <v>9.2222607380329613</v>
      </c>
      <c r="E30" s="54">
        <f>SUM(D7:D30)</f>
        <v>53.958024769167736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0"/>
        <v>#DIV/0!</v>
      </c>
      <c r="AI30" s="47" t="e">
        <f t="shared" si="20"/>
        <v>#DIV/0!</v>
      </c>
      <c r="AJ30" s="46" t="e">
        <f t="shared" si="20"/>
        <v>#DIV/0!</v>
      </c>
      <c r="AK30" s="46" t="e">
        <f t="shared" si="20"/>
        <v>#DIV/0!</v>
      </c>
      <c r="AL30" s="46" t="e">
        <f t="shared" si="21"/>
        <v>#DIV/0!</v>
      </c>
      <c r="AM30" s="45" t="e">
        <f t="shared" si="21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56">
        <v>46.35</v>
      </c>
      <c r="D31" s="55">
        <f t="shared" si="17"/>
        <v>7.3031229319635713</v>
      </c>
      <c r="E31" s="54">
        <f>SUM(D7:D31)</f>
        <v>61.261147701131307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0"/>
        <v>#DIV/0!</v>
      </c>
      <c r="AI31" s="47" t="e">
        <f t="shared" si="20"/>
        <v>#DIV/0!</v>
      </c>
      <c r="AJ31" s="46" t="e">
        <f t="shared" si="20"/>
        <v>#DIV/0!</v>
      </c>
      <c r="AK31" s="46" t="e">
        <f t="shared" si="20"/>
        <v>#DIV/0!</v>
      </c>
      <c r="AL31" s="46" t="e">
        <f t="shared" si="21"/>
        <v>#DIV/0!</v>
      </c>
      <c r="AM31" s="45" t="e">
        <f t="shared" si="21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>
        <v>158.97</v>
      </c>
      <c r="D32" s="55">
        <f t="shared" si="17"/>
        <v>25.048057227491881</v>
      </c>
      <c r="E32" s="54">
        <f>SUM(D7:D32)</f>
        <v>86.309204928623188</v>
      </c>
      <c r="G32" s="48">
        <f t="shared" si="2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0"/>
        <v>#DIV/0!</v>
      </c>
      <c r="AI32" s="47" t="e">
        <f t="shared" si="20"/>
        <v>#DIV/0!</v>
      </c>
      <c r="AJ32" s="46" t="e">
        <f t="shared" si="20"/>
        <v>#DIV/0!</v>
      </c>
      <c r="AK32" s="46" t="e">
        <f t="shared" si="20"/>
        <v>#DIV/0!</v>
      </c>
      <c r="AL32" s="46" t="e">
        <f t="shared" si="21"/>
        <v>#DIV/0!</v>
      </c>
      <c r="AM32" s="45" t="e">
        <f t="shared" si="21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85.39</v>
      </c>
      <c r="D33" s="40">
        <f t="shared" si="17"/>
        <v>13.454448050924903</v>
      </c>
      <c r="E33" s="39">
        <f>SUM(D7:D33)</f>
        <v>99.763652979548084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0"/>
        <v>#DIV/0!</v>
      </c>
      <c r="AI33" s="32" t="e">
        <f t="shared" si="20"/>
        <v>#DIV/0!</v>
      </c>
      <c r="AJ33" s="31" t="e">
        <f t="shared" si="20"/>
        <v>#DIV/0!</v>
      </c>
      <c r="AK33" s="31" t="e">
        <f t="shared" si="20"/>
        <v>#DIV/0!</v>
      </c>
      <c r="AL33" s="31" t="e">
        <f t="shared" si="21"/>
        <v>#DIV/0!</v>
      </c>
      <c r="AM33" s="30" t="e">
        <f t="shared" si="21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16.117854183927093</v>
      </c>
      <c r="I34">
        <f t="shared" ref="I34:O34" si="22">SUM(I7:I33)</f>
        <v>6.1789229494614748</v>
      </c>
      <c r="J34">
        <f t="shared" si="22"/>
        <v>0</v>
      </c>
      <c r="K34">
        <f t="shared" si="22"/>
        <v>42.206743993372001</v>
      </c>
      <c r="L34">
        <f t="shared" si="22"/>
        <v>21.305890637945318</v>
      </c>
      <c r="M34">
        <f t="shared" si="22"/>
        <v>1.5</v>
      </c>
      <c r="N34">
        <f t="shared" si="22"/>
        <v>0</v>
      </c>
      <c r="O34">
        <f t="shared" si="22"/>
        <v>0.83058823529411763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-2.4454799999999994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1.8139833226427694E-2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1.5767647058823535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3.7854091918674189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4.7742498584638611</v>
      </c>
      <c r="D73" s="2"/>
    </row>
    <row r="74" spans="1:5" x14ac:dyDescent="0.35">
      <c r="A74" s="24" t="s">
        <v>41</v>
      </c>
      <c r="B74" s="23">
        <v>84</v>
      </c>
      <c r="C74" s="18">
        <f t="shared" si="23"/>
        <v>4.9539045102849597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11.448649670689816</v>
      </c>
    </row>
    <row r="78" spans="1:5" x14ac:dyDescent="0.35">
      <c r="A78" s="20" t="s">
        <v>39</v>
      </c>
      <c r="B78">
        <f>SUM(C11:C20)/SUM(C7:C33)</f>
        <v>0.11475772316634024</v>
      </c>
      <c r="D78" s="19" t="s">
        <v>6</v>
      </c>
      <c r="E78" s="18">
        <f>SUM($D$21:$D$30)</f>
        <v>42.509375098477918</v>
      </c>
    </row>
    <row r="79" spans="1:5" x14ac:dyDescent="0.35">
      <c r="A79" s="20" t="s">
        <v>38</v>
      </c>
      <c r="B79">
        <f>SUM(C21:C33)/SUM(C7:C33)</f>
        <v>0.88524227683365964</v>
      </c>
      <c r="D79" s="19" t="s">
        <v>5</v>
      </c>
      <c r="E79" s="18">
        <f>SUM($D$31:$D$33)</f>
        <v>45.805628210380355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25.297001512807533</v>
      </c>
      <c r="D81" s="16" t="s">
        <v>4</v>
      </c>
      <c r="E81">
        <f>100*SUM(H7:J33)/SUM(P7:P33)</f>
        <v>25.297001512807533</v>
      </c>
      <c r="G81" s="17" t="s">
        <v>2</v>
      </c>
      <c r="H81">
        <f>100*SUM(H7:H33)/(SUM(P7:P33)-SUM(M7:N33))</f>
        <v>18.603248134726559</v>
      </c>
    </row>
    <row r="82" spans="1:8" x14ac:dyDescent="0.35">
      <c r="A82" s="16" t="s">
        <v>0</v>
      </c>
      <c r="B82">
        <f>100*SUM(K7:L33)/SUM(P7:P33)</f>
        <v>72.058809429676998</v>
      </c>
      <c r="D82" s="16" t="s">
        <v>0</v>
      </c>
      <c r="E82">
        <f>100*SUM(K7:L33)/SUM(P7:P33)</f>
        <v>72.058809429676998</v>
      </c>
      <c r="G82" s="17" t="s">
        <v>1</v>
      </c>
      <c r="H82">
        <f>100*SUM(I7:J33)/(SUM(P7:P33)-SUM(M7:N33))</f>
        <v>7.1317208557957912</v>
      </c>
    </row>
    <row r="83" spans="1:8" x14ac:dyDescent="0.35">
      <c r="A83" s="16" t="s">
        <v>3</v>
      </c>
      <c r="B83">
        <f>100*SUM(O7:O33)/SUM(P7:P33)</f>
        <v>0.9423510724916242</v>
      </c>
      <c r="D83" s="16" t="s">
        <v>37</v>
      </c>
      <c r="E83">
        <f>100*SUM(M7:N33)/SUM(P7:P33)</f>
        <v>1.7018379850238254</v>
      </c>
      <c r="G83" s="17" t="s">
        <v>0</v>
      </c>
      <c r="H83">
        <f>100*SUM(K7:L33)/(SUM(P7:P33)-SUM(M7:N33))</f>
        <v>73.306364994595228</v>
      </c>
    </row>
    <row r="85" spans="1:8" x14ac:dyDescent="0.35">
      <c r="A85" s="16" t="s">
        <v>36</v>
      </c>
      <c r="B85" s="2"/>
      <c r="C85" s="2"/>
      <c r="D85" s="13">
        <f>(C70+C74+C72)/3</f>
        <v>2.919151178459602</v>
      </c>
    </row>
    <row r="86" spans="1:8" x14ac:dyDescent="0.35">
      <c r="A86" s="14" t="s">
        <v>35</v>
      </c>
      <c r="B86" s="14"/>
      <c r="C86" s="14"/>
      <c r="D86" s="7">
        <f>C72</f>
        <v>3.7854091918674189</v>
      </c>
    </row>
    <row r="87" spans="1:8" x14ac:dyDescent="0.35">
      <c r="A87" s="14" t="s">
        <v>34</v>
      </c>
      <c r="B87" s="14"/>
      <c r="C87" s="14"/>
      <c r="D87" s="7">
        <f>(C74-C70)/2</f>
        <v>2.4678823385292659</v>
      </c>
    </row>
    <row r="88" spans="1:8" x14ac:dyDescent="0.35">
      <c r="A88" s="15" t="s">
        <v>33</v>
      </c>
      <c r="B88" s="14"/>
      <c r="C88" s="14"/>
      <c r="D88" s="13">
        <f>(C74+C70-D86)/D87</f>
        <v>0.48083133183373072</v>
      </c>
    </row>
    <row r="89" spans="1:8" x14ac:dyDescent="0.35">
      <c r="A89" s="3" t="s">
        <v>32</v>
      </c>
      <c r="B89" s="12"/>
      <c r="C89" s="11"/>
      <c r="D89" s="7">
        <f>((C74-C70)/4)+((C75-C69)/6.6)</f>
        <v>2.5135593510828147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-0.50103749808105902</v>
      </c>
    </row>
    <row r="91" spans="1:8" x14ac:dyDescent="0.35">
      <c r="A91" s="3" t="s">
        <v>30</v>
      </c>
      <c r="B91" s="9"/>
      <c r="C91" s="8"/>
      <c r="D91" s="7">
        <f>(C74-C69)/(2.44*(C73-C71))</f>
        <v>0.94841242121620295</v>
      </c>
    </row>
    <row r="92" spans="1:8" x14ac:dyDescent="0.35">
      <c r="A92" s="6" t="s">
        <v>29</v>
      </c>
      <c r="B92" s="6"/>
      <c r="C92" s="5"/>
      <c r="D92" s="7">
        <f>(C70+C72+C74)/3</f>
        <v>2.919151178459602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2.4860221717556938</v>
      </c>
    </row>
    <row r="95" spans="1:8" x14ac:dyDescent="0.35">
      <c r="A95" s="2" t="s">
        <v>9</v>
      </c>
      <c r="B95" s="2"/>
      <c r="C95" s="2"/>
      <c r="D95" s="1">
        <f>100-E23</f>
        <v>81.632685217281704</v>
      </c>
    </row>
    <row r="96" spans="1:8" x14ac:dyDescent="0.35">
      <c r="A96" s="2" t="s">
        <v>8</v>
      </c>
      <c r="B96" s="2"/>
      <c r="C96" s="2"/>
      <c r="D96" s="1">
        <f>100-E30</f>
        <v>46.041975230832264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N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MAY181217_28_no_aggr</v>
      </c>
      <c r="E2" s="144"/>
      <c r="G2" s="109" t="s">
        <v>90</v>
      </c>
      <c r="H2" s="108" t="str">
        <f ca="1">D2</f>
        <v>MAY181217_28_no_aggr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f>SUM(C7:C33)</f>
        <v>633.16000000000008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/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>T4</f>
        <v>Grain size (phi)</v>
      </c>
      <c r="AF4" s="95" t="str">
        <f t="shared" ref="AF4:AM4" si="1">U4</f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T7" s="48">
        <f t="shared" ref="T7:T33" si="5">G7</f>
        <v>-7.5</v>
      </c>
      <c r="U7" s="47" t="e">
        <f t="shared" ref="U7:U33" si="6">100*H7/$P7</f>
        <v>#DIV/0!</v>
      </c>
      <c r="V7" s="46" t="e">
        <f t="shared" ref="V7:V33" si="7">100*I7/$P7</f>
        <v>#DIV/0!</v>
      </c>
      <c r="W7" s="45" t="e">
        <f t="shared" ref="W7:W33" si="8">100*J7/$P7</f>
        <v>#DIV/0!</v>
      </c>
      <c r="X7" s="46" t="e">
        <f t="shared" ref="X7:X33" si="9">100*K7/$P7</f>
        <v>#DIV/0!</v>
      </c>
      <c r="Y7" s="46" t="e">
        <f t="shared" ref="Y7:Y33" si="10">100*L7/$P7</f>
        <v>#DIV/0!</v>
      </c>
      <c r="Z7" s="46" t="e">
        <f t="shared" ref="Z7:Z33" si="11">100*M7/$P7</f>
        <v>#DIV/0!</v>
      </c>
      <c r="AA7" s="46" t="e">
        <f t="shared" ref="AA7:AA33" si="12">100*N7/$P7</f>
        <v>#DIV/0!</v>
      </c>
      <c r="AB7" s="45" t="e">
        <f t="shared" ref="AB7:AB33" si="13">100*O7/$P7</f>
        <v>#DIV/0!</v>
      </c>
      <c r="AC7" s="49" t="e">
        <f t="shared" ref="AC7:AC33" si="14">SUM(U7:AB7)</f>
        <v>#DIV/0!</v>
      </c>
      <c r="AE7" s="48">
        <f t="shared" ref="AE7:AE33" si="15">T7</f>
        <v>-7.5</v>
      </c>
      <c r="AF7" s="47" t="e">
        <f t="shared" ref="AF7:AM14" si="16">U7*100/(SUM($U7:$Y7)+SUM($AA7:$AB7))</f>
        <v>#DIV/0!</v>
      </c>
      <c r="AG7" s="46" t="e">
        <f t="shared" si="16"/>
        <v>#DIV/0!</v>
      </c>
      <c r="AH7" s="45" t="e">
        <f t="shared" si="16"/>
        <v>#DIV/0!</v>
      </c>
      <c r="AI7" s="47" t="e">
        <f t="shared" si="16"/>
        <v>#DIV/0!</v>
      </c>
      <c r="AJ7" s="46" t="e">
        <f t="shared" si="16"/>
        <v>#DIV/0!</v>
      </c>
      <c r="AK7" s="46" t="e">
        <f t="shared" si="16"/>
        <v>#DIV/0!</v>
      </c>
      <c r="AL7" s="46" t="e">
        <f t="shared" si="16"/>
        <v>#DIV/0!</v>
      </c>
      <c r="AM7" s="45" t="e">
        <f t="shared" si="16"/>
        <v>#DIV/0!</v>
      </c>
      <c r="AN7" s="44" t="e">
        <f t="shared" ref="AN7:AN33" si="17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T8" s="48">
        <f t="shared" si="5"/>
        <v>-7</v>
      </c>
      <c r="U8" s="47" t="e">
        <f t="shared" si="6"/>
        <v>#DIV/0!</v>
      </c>
      <c r="V8" s="46" t="e">
        <f t="shared" si="7"/>
        <v>#DIV/0!</v>
      </c>
      <c r="W8" s="45" t="e">
        <f t="shared" si="8"/>
        <v>#DIV/0!</v>
      </c>
      <c r="X8" s="46" t="e">
        <f t="shared" si="9"/>
        <v>#DIV/0!</v>
      </c>
      <c r="Y8" s="46" t="e">
        <f t="shared" si="10"/>
        <v>#DIV/0!</v>
      </c>
      <c r="Z8" s="46" t="e">
        <f t="shared" si="11"/>
        <v>#DIV/0!</v>
      </c>
      <c r="AA8" s="46" t="e">
        <f t="shared" si="12"/>
        <v>#DIV/0!</v>
      </c>
      <c r="AB8" s="45" t="e">
        <f t="shared" si="13"/>
        <v>#DIV/0!</v>
      </c>
      <c r="AC8" s="49" t="e">
        <f t="shared" si="14"/>
        <v>#DIV/0!</v>
      </c>
      <c r="AE8" s="48">
        <f t="shared" si="15"/>
        <v>-7</v>
      </c>
      <c r="AF8" s="47" t="e">
        <f t="shared" si="16"/>
        <v>#DIV/0!</v>
      </c>
      <c r="AG8" s="46" t="e">
        <f t="shared" si="16"/>
        <v>#DIV/0!</v>
      </c>
      <c r="AH8" s="45" t="e">
        <f t="shared" si="16"/>
        <v>#DIV/0!</v>
      </c>
      <c r="AI8" s="47" t="e">
        <f t="shared" si="16"/>
        <v>#DIV/0!</v>
      </c>
      <c r="AJ8" s="46" t="e">
        <f t="shared" si="16"/>
        <v>#DIV/0!</v>
      </c>
      <c r="AK8" s="46" t="e">
        <f t="shared" si="16"/>
        <v>#DIV/0!</v>
      </c>
      <c r="AL8" s="46" t="e">
        <f t="shared" si="16"/>
        <v>#DIV/0!</v>
      </c>
      <c r="AM8" s="45" t="e">
        <f t="shared" si="16"/>
        <v>#DIV/0!</v>
      </c>
      <c r="AN8" s="44" t="e">
        <f t="shared" si="17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T9" s="48">
        <f t="shared" si="5"/>
        <v>-6.5</v>
      </c>
      <c r="U9" s="47" t="e">
        <f t="shared" si="6"/>
        <v>#DIV/0!</v>
      </c>
      <c r="V9" s="46" t="e">
        <f t="shared" si="7"/>
        <v>#DIV/0!</v>
      </c>
      <c r="W9" s="45" t="e">
        <f t="shared" si="8"/>
        <v>#DIV/0!</v>
      </c>
      <c r="X9" s="46" t="e">
        <f t="shared" si="9"/>
        <v>#DIV/0!</v>
      </c>
      <c r="Y9" s="46" t="e">
        <f t="shared" si="10"/>
        <v>#DIV/0!</v>
      </c>
      <c r="Z9" s="46" t="e">
        <f t="shared" si="11"/>
        <v>#DIV/0!</v>
      </c>
      <c r="AA9" s="46" t="e">
        <f t="shared" si="12"/>
        <v>#DIV/0!</v>
      </c>
      <c r="AB9" s="45" t="e">
        <f t="shared" si="13"/>
        <v>#DIV/0!</v>
      </c>
      <c r="AC9" s="49" t="e">
        <f t="shared" si="14"/>
        <v>#DIV/0!</v>
      </c>
      <c r="AE9" s="48">
        <f t="shared" si="15"/>
        <v>-6.5</v>
      </c>
      <c r="AF9" s="47" t="e">
        <f t="shared" si="16"/>
        <v>#DIV/0!</v>
      </c>
      <c r="AG9" s="46" t="e">
        <f t="shared" si="16"/>
        <v>#DIV/0!</v>
      </c>
      <c r="AH9" s="45" t="e">
        <f t="shared" si="16"/>
        <v>#DIV/0!</v>
      </c>
      <c r="AI9" s="47" t="e">
        <f t="shared" si="16"/>
        <v>#DIV/0!</v>
      </c>
      <c r="AJ9" s="46" t="e">
        <f t="shared" si="16"/>
        <v>#DIV/0!</v>
      </c>
      <c r="AK9" s="46" t="e">
        <f t="shared" si="16"/>
        <v>#DIV/0!</v>
      </c>
      <c r="AL9" s="46" t="e">
        <f t="shared" si="16"/>
        <v>#DIV/0!</v>
      </c>
      <c r="AM9" s="45" t="e">
        <f t="shared" si="16"/>
        <v>#DIV/0!</v>
      </c>
      <c r="AN9" s="44" t="e">
        <f t="shared" si="17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T10" s="48">
        <f t="shared" si="5"/>
        <v>-6</v>
      </c>
      <c r="U10" s="47" t="e">
        <f t="shared" si="6"/>
        <v>#DIV/0!</v>
      </c>
      <c r="V10" s="46" t="e">
        <f t="shared" si="7"/>
        <v>#DIV/0!</v>
      </c>
      <c r="W10" s="45" t="e">
        <f t="shared" si="8"/>
        <v>#DIV/0!</v>
      </c>
      <c r="X10" s="46" t="e">
        <f t="shared" si="9"/>
        <v>#DIV/0!</v>
      </c>
      <c r="Y10" s="46" t="e">
        <f t="shared" si="10"/>
        <v>#DIV/0!</v>
      </c>
      <c r="Z10" s="46" t="e">
        <f t="shared" si="11"/>
        <v>#DIV/0!</v>
      </c>
      <c r="AA10" s="46" t="e">
        <f t="shared" si="12"/>
        <v>#DIV/0!</v>
      </c>
      <c r="AB10" s="45" t="e">
        <f t="shared" si="13"/>
        <v>#DIV/0!</v>
      </c>
      <c r="AC10" s="49" t="e">
        <f t="shared" si="14"/>
        <v>#DIV/0!</v>
      </c>
      <c r="AE10" s="48">
        <f t="shared" si="15"/>
        <v>-6</v>
      </c>
      <c r="AF10" s="47" t="e">
        <f t="shared" si="16"/>
        <v>#DIV/0!</v>
      </c>
      <c r="AG10" s="46" t="e">
        <f t="shared" si="16"/>
        <v>#DIV/0!</v>
      </c>
      <c r="AH10" s="45" t="e">
        <f t="shared" si="16"/>
        <v>#DIV/0!</v>
      </c>
      <c r="AI10" s="47" t="e">
        <f t="shared" si="16"/>
        <v>#DIV/0!</v>
      </c>
      <c r="AJ10" s="46" t="e">
        <f t="shared" si="16"/>
        <v>#DIV/0!</v>
      </c>
      <c r="AK10" s="46" t="e">
        <f t="shared" si="16"/>
        <v>#DIV/0!</v>
      </c>
      <c r="AL10" s="46" t="e">
        <f t="shared" si="16"/>
        <v>#DIV/0!</v>
      </c>
      <c r="AM10" s="45" t="e">
        <f t="shared" si="16"/>
        <v>#DIV/0!</v>
      </c>
      <c r="AN10" s="44" t="e">
        <f t="shared" si="17"/>
        <v>#DIV/0!</v>
      </c>
    </row>
    <row r="11" spans="1:40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T11" s="48">
        <f t="shared" si="5"/>
        <v>-5.5</v>
      </c>
      <c r="U11" s="47" t="e">
        <f t="shared" si="6"/>
        <v>#DIV/0!</v>
      </c>
      <c r="V11" s="46" t="e">
        <f t="shared" si="7"/>
        <v>#DIV/0!</v>
      </c>
      <c r="W11" s="45" t="e">
        <f t="shared" si="8"/>
        <v>#DIV/0!</v>
      </c>
      <c r="X11" s="46" t="e">
        <f t="shared" si="9"/>
        <v>#DIV/0!</v>
      </c>
      <c r="Y11" s="46" t="e">
        <f t="shared" si="10"/>
        <v>#DIV/0!</v>
      </c>
      <c r="Z11" s="46" t="e">
        <f t="shared" si="11"/>
        <v>#DIV/0!</v>
      </c>
      <c r="AA11" s="46" t="e">
        <f t="shared" si="12"/>
        <v>#DIV/0!</v>
      </c>
      <c r="AB11" s="45" t="e">
        <f t="shared" si="13"/>
        <v>#DIV/0!</v>
      </c>
      <c r="AC11" s="49" t="e">
        <f t="shared" si="14"/>
        <v>#DIV/0!</v>
      </c>
      <c r="AE11" s="48">
        <f t="shared" si="15"/>
        <v>-5.5</v>
      </c>
      <c r="AF11" s="47" t="e">
        <f t="shared" si="16"/>
        <v>#DIV/0!</v>
      </c>
      <c r="AG11" s="46" t="e">
        <f t="shared" si="16"/>
        <v>#DIV/0!</v>
      </c>
      <c r="AH11" s="45" t="e">
        <f t="shared" si="16"/>
        <v>#DIV/0!</v>
      </c>
      <c r="AI11" s="47" t="e">
        <f t="shared" si="16"/>
        <v>#DIV/0!</v>
      </c>
      <c r="AJ11" s="46" t="e">
        <f t="shared" si="16"/>
        <v>#DIV/0!</v>
      </c>
      <c r="AK11" s="46" t="e">
        <f t="shared" si="16"/>
        <v>#DIV/0!</v>
      </c>
      <c r="AL11" s="46" t="e">
        <f t="shared" si="16"/>
        <v>#DIV/0!</v>
      </c>
      <c r="AM11" s="45" t="e">
        <f t="shared" si="16"/>
        <v>#DIV/0!</v>
      </c>
      <c r="AN11" s="44" t="e">
        <f t="shared" si="17"/>
        <v>#DIV/0!</v>
      </c>
    </row>
    <row r="12" spans="1:40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T12" s="48">
        <f t="shared" si="5"/>
        <v>-5</v>
      </c>
      <c r="U12" s="47" t="e">
        <f t="shared" si="6"/>
        <v>#DIV/0!</v>
      </c>
      <c r="V12" s="46" t="e">
        <f t="shared" si="7"/>
        <v>#DIV/0!</v>
      </c>
      <c r="W12" s="45" t="e">
        <f t="shared" si="8"/>
        <v>#DIV/0!</v>
      </c>
      <c r="X12" s="46" t="e">
        <f t="shared" si="9"/>
        <v>#DIV/0!</v>
      </c>
      <c r="Y12" s="46" t="e">
        <f t="shared" si="10"/>
        <v>#DIV/0!</v>
      </c>
      <c r="Z12" s="46" t="e">
        <f t="shared" si="11"/>
        <v>#DIV/0!</v>
      </c>
      <c r="AA12" s="46" t="e">
        <f t="shared" si="12"/>
        <v>#DIV/0!</v>
      </c>
      <c r="AB12" s="45" t="e">
        <f t="shared" si="13"/>
        <v>#DIV/0!</v>
      </c>
      <c r="AC12" s="49" t="e">
        <f t="shared" si="14"/>
        <v>#DIV/0!</v>
      </c>
      <c r="AE12" s="48">
        <f t="shared" si="15"/>
        <v>-5</v>
      </c>
      <c r="AF12" s="47" t="e">
        <f t="shared" si="16"/>
        <v>#DIV/0!</v>
      </c>
      <c r="AG12" s="46" t="e">
        <f t="shared" si="16"/>
        <v>#DIV/0!</v>
      </c>
      <c r="AH12" s="45" t="e">
        <f t="shared" si="16"/>
        <v>#DIV/0!</v>
      </c>
      <c r="AI12" s="47" t="e">
        <f t="shared" si="16"/>
        <v>#DIV/0!</v>
      </c>
      <c r="AJ12" s="46" t="e">
        <f t="shared" si="16"/>
        <v>#DIV/0!</v>
      </c>
      <c r="AK12" s="46" t="e">
        <f t="shared" si="16"/>
        <v>#DIV/0!</v>
      </c>
      <c r="AL12" s="46" t="e">
        <f t="shared" si="16"/>
        <v>#DIV/0!</v>
      </c>
      <c r="AM12" s="45" t="e">
        <f t="shared" si="16"/>
        <v>#DIV/0!</v>
      </c>
      <c r="AN12" s="44" t="e">
        <f t="shared" si="17"/>
        <v>#DIV/0!</v>
      </c>
    </row>
    <row r="13" spans="1:40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T13" s="48">
        <f t="shared" si="5"/>
        <v>-4.5</v>
      </c>
      <c r="U13" s="47" t="e">
        <f t="shared" si="6"/>
        <v>#DIV/0!</v>
      </c>
      <c r="V13" s="46" t="e">
        <f t="shared" si="7"/>
        <v>#DIV/0!</v>
      </c>
      <c r="W13" s="45" t="e">
        <f t="shared" si="8"/>
        <v>#DIV/0!</v>
      </c>
      <c r="X13" s="46" t="e">
        <f t="shared" si="9"/>
        <v>#DIV/0!</v>
      </c>
      <c r="Y13" s="46" t="e">
        <f t="shared" si="10"/>
        <v>#DIV/0!</v>
      </c>
      <c r="Z13" s="46" t="e">
        <f t="shared" si="11"/>
        <v>#DIV/0!</v>
      </c>
      <c r="AA13" s="46" t="e">
        <f t="shared" si="12"/>
        <v>#DIV/0!</v>
      </c>
      <c r="AB13" s="45" t="e">
        <f t="shared" si="13"/>
        <v>#DIV/0!</v>
      </c>
      <c r="AC13" s="49" t="e">
        <f t="shared" si="14"/>
        <v>#DIV/0!</v>
      </c>
      <c r="AE13" s="48">
        <f t="shared" si="15"/>
        <v>-4.5</v>
      </c>
      <c r="AF13" s="47" t="e">
        <f t="shared" si="16"/>
        <v>#DIV/0!</v>
      </c>
      <c r="AG13" s="46" t="e">
        <f t="shared" si="16"/>
        <v>#DIV/0!</v>
      </c>
      <c r="AH13" s="45" t="e">
        <f t="shared" si="16"/>
        <v>#DIV/0!</v>
      </c>
      <c r="AI13" s="47" t="e">
        <f t="shared" si="16"/>
        <v>#DIV/0!</v>
      </c>
      <c r="AJ13" s="46" t="e">
        <f t="shared" si="16"/>
        <v>#DIV/0!</v>
      </c>
      <c r="AK13" s="46" t="e">
        <f t="shared" si="16"/>
        <v>#DIV/0!</v>
      </c>
      <c r="AL13" s="46" t="e">
        <f t="shared" si="16"/>
        <v>#DIV/0!</v>
      </c>
      <c r="AM13" s="45" t="e">
        <f t="shared" si="16"/>
        <v>#DIV/0!</v>
      </c>
      <c r="AN13" s="44" t="e">
        <f t="shared" si="17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T14" s="48">
        <f t="shared" si="5"/>
        <v>-4</v>
      </c>
      <c r="U14" s="47" t="e">
        <f t="shared" si="6"/>
        <v>#DIV/0!</v>
      </c>
      <c r="V14" s="46" t="e">
        <f t="shared" si="7"/>
        <v>#DIV/0!</v>
      </c>
      <c r="W14" s="45" t="e">
        <f t="shared" si="8"/>
        <v>#DIV/0!</v>
      </c>
      <c r="X14" s="46" t="e">
        <f t="shared" si="9"/>
        <v>#DIV/0!</v>
      </c>
      <c r="Y14" s="46" t="e">
        <f t="shared" si="10"/>
        <v>#DIV/0!</v>
      </c>
      <c r="Z14" s="46" t="e">
        <f t="shared" si="11"/>
        <v>#DIV/0!</v>
      </c>
      <c r="AA14" s="46" t="e">
        <f t="shared" si="12"/>
        <v>#DIV/0!</v>
      </c>
      <c r="AB14" s="45" t="e">
        <f t="shared" si="13"/>
        <v>#DIV/0!</v>
      </c>
      <c r="AC14" s="49" t="e">
        <f t="shared" si="14"/>
        <v>#DIV/0!</v>
      </c>
      <c r="AE14" s="48">
        <f t="shared" si="15"/>
        <v>-4</v>
      </c>
      <c r="AF14" s="47" t="e">
        <f t="shared" si="16"/>
        <v>#DIV/0!</v>
      </c>
      <c r="AG14" s="46" t="e">
        <f t="shared" si="16"/>
        <v>#DIV/0!</v>
      </c>
      <c r="AH14" s="45" t="e">
        <f t="shared" si="16"/>
        <v>#DIV/0!</v>
      </c>
      <c r="AI14" s="47" t="e">
        <f t="shared" si="16"/>
        <v>#DIV/0!</v>
      </c>
      <c r="AJ14" s="46" t="e">
        <f t="shared" si="16"/>
        <v>#DIV/0!</v>
      </c>
      <c r="AK14" s="46" t="e">
        <f t="shared" si="16"/>
        <v>#DIV/0!</v>
      </c>
      <c r="AL14" s="46" t="e">
        <f t="shared" si="16"/>
        <v>#DIV/0!</v>
      </c>
      <c r="AM14" s="45" t="e">
        <f t="shared" si="16"/>
        <v>#DIV/0!</v>
      </c>
      <c r="AN14" s="44" t="e">
        <f t="shared" si="17"/>
        <v>#DIV/0!</v>
      </c>
    </row>
    <row r="15" spans="1:40" x14ac:dyDescent="0.35">
      <c r="A15" s="58" t="s">
        <v>62</v>
      </c>
      <c r="B15" s="57">
        <v>-3.5</v>
      </c>
      <c r="C15" s="62">
        <v>10.5</v>
      </c>
      <c r="D15" s="55">
        <f t="shared" si="2"/>
        <v>1.6583486006696568</v>
      </c>
      <c r="E15" s="54">
        <f>SUM(D6:D15)</f>
        <v>1.6583486006696568</v>
      </c>
      <c r="G15" s="48">
        <f t="shared" si="3"/>
        <v>-3.5</v>
      </c>
      <c r="H15" s="61">
        <v>1.5</v>
      </c>
      <c r="I15" s="60">
        <v>0</v>
      </c>
      <c r="J15" s="59">
        <v>0</v>
      </c>
      <c r="K15" s="60">
        <v>6.3</v>
      </c>
      <c r="L15" s="60">
        <v>3</v>
      </c>
      <c r="M15" s="60">
        <v>0</v>
      </c>
      <c r="N15" s="60">
        <v>0</v>
      </c>
      <c r="O15" s="59">
        <v>0</v>
      </c>
      <c r="P15" s="50">
        <f t="shared" si="4"/>
        <v>10.8</v>
      </c>
      <c r="T15" s="48">
        <f t="shared" si="5"/>
        <v>-3.5</v>
      </c>
      <c r="U15" s="67">
        <f t="shared" si="6"/>
        <v>13.888888888888888</v>
      </c>
      <c r="V15" s="66">
        <f t="shared" si="7"/>
        <v>0</v>
      </c>
      <c r="W15" s="65">
        <f t="shared" si="8"/>
        <v>0</v>
      </c>
      <c r="X15" s="66">
        <f t="shared" si="9"/>
        <v>58.333333333333329</v>
      </c>
      <c r="Y15" s="66">
        <f t="shared" si="10"/>
        <v>27.777777777777775</v>
      </c>
      <c r="Z15" s="66">
        <f t="shared" si="11"/>
        <v>0</v>
      </c>
      <c r="AA15" s="66">
        <f t="shared" si="12"/>
        <v>0</v>
      </c>
      <c r="AB15" s="65">
        <f t="shared" si="13"/>
        <v>0</v>
      </c>
      <c r="AC15" s="50">
        <f t="shared" si="14"/>
        <v>99.999999999999986</v>
      </c>
      <c r="AE15" s="48">
        <f t="shared" si="15"/>
        <v>-3.5</v>
      </c>
      <c r="AF15" s="67">
        <f t="shared" ref="AF15:AF33" si="18">U15*100/(SUM($U15:$Y15)+SUM($AA15:$AB15))</f>
        <v>13.888888888888889</v>
      </c>
      <c r="AG15" s="66">
        <f t="shared" ref="AG15:AK33" si="19">V15*100/(SUM($U15:$Y15)+SUM($AA15:$AB15))</f>
        <v>0</v>
      </c>
      <c r="AH15" s="65">
        <f t="shared" si="19"/>
        <v>0</v>
      </c>
      <c r="AI15" s="67">
        <f t="shared" si="19"/>
        <v>58.333333333333336</v>
      </c>
      <c r="AJ15" s="66">
        <f t="shared" si="19"/>
        <v>27.777777777777779</v>
      </c>
      <c r="AK15" s="66">
        <v>0</v>
      </c>
      <c r="AL15" s="66">
        <f t="shared" ref="AL15:AM33" si="20">AA15*100/(SUM($U15:$Y15)+SUM($AA15:$AB15))</f>
        <v>0</v>
      </c>
      <c r="AM15" s="65">
        <f t="shared" si="20"/>
        <v>0</v>
      </c>
      <c r="AN15" s="64">
        <f t="shared" si="17"/>
        <v>100</v>
      </c>
    </row>
    <row r="16" spans="1:40" x14ac:dyDescent="0.35">
      <c r="A16" s="71" t="s">
        <v>61</v>
      </c>
      <c r="B16" s="57">
        <v>-3</v>
      </c>
      <c r="C16" s="62">
        <v>7.61</v>
      </c>
      <c r="D16" s="55">
        <f t="shared" si="2"/>
        <v>1.20190789058058</v>
      </c>
      <c r="E16" s="54">
        <f>SUM(D6:D16)</f>
        <v>2.8602564912502366</v>
      </c>
      <c r="G16" s="48">
        <f t="shared" si="3"/>
        <v>-3</v>
      </c>
      <c r="H16" s="61">
        <v>2</v>
      </c>
      <c r="I16" s="60">
        <v>0</v>
      </c>
      <c r="J16" s="59">
        <v>0</v>
      </c>
      <c r="K16" s="60">
        <v>4.3</v>
      </c>
      <c r="L16" s="60">
        <v>1.4</v>
      </c>
      <c r="M16" s="60">
        <v>0</v>
      </c>
      <c r="N16" s="60">
        <v>0</v>
      </c>
      <c r="O16" s="59">
        <v>0</v>
      </c>
      <c r="P16" s="50">
        <f t="shared" si="4"/>
        <v>7.6999999999999993</v>
      </c>
      <c r="T16" s="48">
        <f t="shared" si="5"/>
        <v>-3</v>
      </c>
      <c r="U16" s="67">
        <f t="shared" si="6"/>
        <v>25.974025974025977</v>
      </c>
      <c r="V16" s="66">
        <f t="shared" si="7"/>
        <v>0</v>
      </c>
      <c r="W16" s="65">
        <f t="shared" si="8"/>
        <v>0</v>
      </c>
      <c r="X16" s="66">
        <f t="shared" si="9"/>
        <v>55.84415584415585</v>
      </c>
      <c r="Y16" s="66">
        <f t="shared" si="10"/>
        <v>18.181818181818183</v>
      </c>
      <c r="Z16" s="66">
        <f t="shared" si="11"/>
        <v>0</v>
      </c>
      <c r="AA16" s="66">
        <f t="shared" si="12"/>
        <v>0</v>
      </c>
      <c r="AB16" s="65">
        <f t="shared" si="13"/>
        <v>0</v>
      </c>
      <c r="AC16" s="50">
        <f t="shared" si="14"/>
        <v>100.00000000000001</v>
      </c>
      <c r="AE16" s="48">
        <f t="shared" si="15"/>
        <v>-3</v>
      </c>
      <c r="AF16" s="67">
        <f t="shared" si="18"/>
        <v>25.974025974025974</v>
      </c>
      <c r="AG16" s="66">
        <f t="shared" si="19"/>
        <v>0</v>
      </c>
      <c r="AH16" s="65">
        <f t="shared" si="19"/>
        <v>0</v>
      </c>
      <c r="AI16" s="67">
        <f t="shared" si="19"/>
        <v>55.844155844155843</v>
      </c>
      <c r="AJ16" s="66">
        <f t="shared" si="19"/>
        <v>18.18181818181818</v>
      </c>
      <c r="AK16" s="66">
        <v>0</v>
      </c>
      <c r="AL16" s="66">
        <f t="shared" si="20"/>
        <v>0</v>
      </c>
      <c r="AM16" s="65">
        <f t="shared" si="20"/>
        <v>0</v>
      </c>
      <c r="AN16" s="64">
        <f t="shared" si="17"/>
        <v>100</v>
      </c>
    </row>
    <row r="17" spans="1:40" x14ac:dyDescent="0.35">
      <c r="A17" s="71" t="s">
        <v>60</v>
      </c>
      <c r="B17" s="57">
        <v>-2.5</v>
      </c>
      <c r="C17" s="62">
        <v>12.26</v>
      </c>
      <c r="D17" s="55">
        <f t="shared" si="2"/>
        <v>1.936319413734285</v>
      </c>
      <c r="E17" s="54">
        <f>SUM(D6:D17)</f>
        <v>4.7965759049845218</v>
      </c>
      <c r="G17" s="48">
        <f t="shared" si="3"/>
        <v>-2.5</v>
      </c>
      <c r="H17" s="61">
        <v>1.2</v>
      </c>
      <c r="I17" s="60">
        <v>1.6</v>
      </c>
      <c r="J17" s="59">
        <v>0</v>
      </c>
      <c r="K17" s="60">
        <v>7.5</v>
      </c>
      <c r="L17" s="60">
        <v>2</v>
      </c>
      <c r="M17" s="60">
        <v>0</v>
      </c>
      <c r="N17" s="60">
        <v>0</v>
      </c>
      <c r="O17" s="59">
        <v>0</v>
      </c>
      <c r="P17" s="50">
        <f t="shared" si="4"/>
        <v>12.3</v>
      </c>
      <c r="T17" s="48">
        <f t="shared" si="5"/>
        <v>-2.5</v>
      </c>
      <c r="U17" s="67">
        <f t="shared" si="6"/>
        <v>9.7560975609756095</v>
      </c>
      <c r="V17" s="66">
        <f t="shared" si="7"/>
        <v>13.008130081300813</v>
      </c>
      <c r="W17" s="65">
        <f t="shared" si="8"/>
        <v>0</v>
      </c>
      <c r="X17" s="66">
        <f t="shared" si="9"/>
        <v>60.975609756097555</v>
      </c>
      <c r="Y17" s="66">
        <f t="shared" si="10"/>
        <v>16.260162601626014</v>
      </c>
      <c r="Z17" s="66">
        <f t="shared" si="11"/>
        <v>0</v>
      </c>
      <c r="AA17" s="66">
        <f t="shared" si="12"/>
        <v>0</v>
      </c>
      <c r="AB17" s="65">
        <f t="shared" si="13"/>
        <v>0</v>
      </c>
      <c r="AC17" s="50">
        <f t="shared" si="14"/>
        <v>100</v>
      </c>
      <c r="AE17" s="48">
        <f t="shared" si="15"/>
        <v>-2.5</v>
      </c>
      <c r="AF17" s="67">
        <f t="shared" si="18"/>
        <v>9.7560975609756095</v>
      </c>
      <c r="AG17" s="66">
        <f t="shared" si="19"/>
        <v>13.008130081300813</v>
      </c>
      <c r="AH17" s="65">
        <f t="shared" si="19"/>
        <v>0</v>
      </c>
      <c r="AI17" s="67">
        <f t="shared" si="19"/>
        <v>60.975609756097555</v>
      </c>
      <c r="AJ17" s="66">
        <f t="shared" si="19"/>
        <v>16.260162601626014</v>
      </c>
      <c r="AK17" s="66">
        <v>0</v>
      </c>
      <c r="AL17" s="66">
        <f t="shared" si="20"/>
        <v>0</v>
      </c>
      <c r="AM17" s="65">
        <f t="shared" si="20"/>
        <v>0</v>
      </c>
      <c r="AN17" s="64">
        <f t="shared" si="17"/>
        <v>100</v>
      </c>
    </row>
    <row r="18" spans="1:40" x14ac:dyDescent="0.35">
      <c r="A18" s="58" t="s">
        <v>59</v>
      </c>
      <c r="B18" s="57">
        <v>-2</v>
      </c>
      <c r="C18" s="62">
        <v>12.5</v>
      </c>
      <c r="D18" s="55">
        <f t="shared" si="2"/>
        <v>1.9742245246067343</v>
      </c>
      <c r="E18" s="54">
        <f>SUM(D6:D18)</f>
        <v>6.7708004295912563</v>
      </c>
      <c r="G18" s="48">
        <f t="shared" si="3"/>
        <v>-2</v>
      </c>
      <c r="H18" s="61">
        <v>1.1000000000000001</v>
      </c>
      <c r="I18" s="60">
        <v>1.1000000000000001</v>
      </c>
      <c r="J18" s="59">
        <v>0</v>
      </c>
      <c r="K18" s="60">
        <v>4.9000000000000004</v>
      </c>
      <c r="L18" s="60">
        <v>4.8</v>
      </c>
      <c r="M18" s="60">
        <v>0</v>
      </c>
      <c r="N18" s="60">
        <v>0</v>
      </c>
      <c r="O18" s="59">
        <v>0</v>
      </c>
      <c r="P18" s="50">
        <f t="shared" si="4"/>
        <v>11.9</v>
      </c>
      <c r="T18" s="48">
        <f t="shared" si="5"/>
        <v>-2</v>
      </c>
      <c r="U18" s="67">
        <f t="shared" si="6"/>
        <v>9.2436974789915975</v>
      </c>
      <c r="V18" s="66">
        <f t="shared" si="7"/>
        <v>9.2436974789915975</v>
      </c>
      <c r="W18" s="65">
        <f t="shared" si="8"/>
        <v>0</v>
      </c>
      <c r="X18" s="66">
        <f t="shared" si="9"/>
        <v>41.176470588235297</v>
      </c>
      <c r="Y18" s="66">
        <f t="shared" si="10"/>
        <v>40.336134453781511</v>
      </c>
      <c r="Z18" s="66">
        <f t="shared" si="11"/>
        <v>0</v>
      </c>
      <c r="AA18" s="66">
        <f t="shared" si="12"/>
        <v>0</v>
      </c>
      <c r="AB18" s="65">
        <f t="shared" si="13"/>
        <v>0</v>
      </c>
      <c r="AC18" s="50">
        <f t="shared" si="14"/>
        <v>100</v>
      </c>
      <c r="AE18" s="48">
        <f t="shared" si="15"/>
        <v>-2</v>
      </c>
      <c r="AF18" s="67">
        <f t="shared" si="18"/>
        <v>9.2436974789915975</v>
      </c>
      <c r="AG18" s="66">
        <f t="shared" si="19"/>
        <v>9.2436974789915975</v>
      </c>
      <c r="AH18" s="65">
        <f t="shared" si="19"/>
        <v>0</v>
      </c>
      <c r="AI18" s="67">
        <f t="shared" si="19"/>
        <v>41.176470588235297</v>
      </c>
      <c r="AJ18" s="66">
        <f t="shared" si="19"/>
        <v>40.336134453781511</v>
      </c>
      <c r="AK18" s="66">
        <v>0</v>
      </c>
      <c r="AL18" s="66">
        <f t="shared" si="20"/>
        <v>0</v>
      </c>
      <c r="AM18" s="65">
        <f t="shared" si="20"/>
        <v>0</v>
      </c>
      <c r="AN18" s="64">
        <f t="shared" si="17"/>
        <v>100</v>
      </c>
    </row>
    <row r="19" spans="1:40" x14ac:dyDescent="0.35">
      <c r="A19" s="58" t="s">
        <v>58</v>
      </c>
      <c r="B19" s="57">
        <v>-1.5</v>
      </c>
      <c r="C19" s="62">
        <v>15.17</v>
      </c>
      <c r="D19" s="55">
        <f t="shared" si="2"/>
        <v>2.3959188830627327</v>
      </c>
      <c r="E19" s="54">
        <f>SUM(D6:D19)</f>
        <v>9.1667193126539885</v>
      </c>
      <c r="G19" s="48">
        <f t="shared" si="3"/>
        <v>-1.5</v>
      </c>
      <c r="H19" s="61">
        <v>0.6</v>
      </c>
      <c r="I19" s="60">
        <v>1.2</v>
      </c>
      <c r="J19" s="59">
        <v>0</v>
      </c>
      <c r="K19" s="60">
        <v>9.6999999999999993</v>
      </c>
      <c r="L19" s="60">
        <v>3.7</v>
      </c>
      <c r="M19" s="60">
        <v>0</v>
      </c>
      <c r="N19" s="60">
        <v>0</v>
      </c>
      <c r="O19" s="59">
        <v>0</v>
      </c>
      <c r="P19" s="50">
        <f t="shared" si="4"/>
        <v>15.2</v>
      </c>
      <c r="T19" s="48">
        <f t="shared" si="5"/>
        <v>-1.5</v>
      </c>
      <c r="U19" s="67">
        <f t="shared" si="6"/>
        <v>3.9473684210526319</v>
      </c>
      <c r="V19" s="66">
        <f t="shared" si="7"/>
        <v>7.8947368421052637</v>
      </c>
      <c r="W19" s="65">
        <f t="shared" si="8"/>
        <v>0</v>
      </c>
      <c r="X19" s="66">
        <f t="shared" si="9"/>
        <v>63.815789473684205</v>
      </c>
      <c r="Y19" s="66">
        <f t="shared" si="10"/>
        <v>24.342105263157897</v>
      </c>
      <c r="Z19" s="66">
        <f t="shared" si="11"/>
        <v>0</v>
      </c>
      <c r="AA19" s="66">
        <f t="shared" si="12"/>
        <v>0</v>
      </c>
      <c r="AB19" s="65">
        <f t="shared" si="13"/>
        <v>0</v>
      </c>
      <c r="AC19" s="50">
        <f t="shared" si="14"/>
        <v>100</v>
      </c>
      <c r="AE19" s="48">
        <f t="shared" si="15"/>
        <v>-1.5</v>
      </c>
      <c r="AF19" s="67">
        <f t="shared" si="18"/>
        <v>3.9473684210526319</v>
      </c>
      <c r="AG19" s="66">
        <f t="shared" si="19"/>
        <v>7.8947368421052637</v>
      </c>
      <c r="AH19" s="65">
        <f t="shared" si="19"/>
        <v>0</v>
      </c>
      <c r="AI19" s="67">
        <f t="shared" si="19"/>
        <v>63.815789473684205</v>
      </c>
      <c r="AJ19" s="66">
        <f t="shared" si="19"/>
        <v>24.342105263157897</v>
      </c>
      <c r="AK19" s="66">
        <v>0</v>
      </c>
      <c r="AL19" s="66">
        <f t="shared" si="20"/>
        <v>0</v>
      </c>
      <c r="AM19" s="65">
        <f t="shared" si="20"/>
        <v>0</v>
      </c>
      <c r="AN19" s="64">
        <f t="shared" si="17"/>
        <v>100</v>
      </c>
    </row>
    <row r="20" spans="1:40" x14ac:dyDescent="0.35">
      <c r="A20" s="58" t="s">
        <v>57</v>
      </c>
      <c r="B20" s="57">
        <v>-1</v>
      </c>
      <c r="C20" s="62">
        <v>14.62</v>
      </c>
      <c r="D20" s="55">
        <f t="shared" si="2"/>
        <v>2.3090530039800363</v>
      </c>
      <c r="E20" s="54">
        <f>SUM(D6:D20)</f>
        <v>11.475772316634025</v>
      </c>
      <c r="G20" s="48">
        <f t="shared" si="3"/>
        <v>-1</v>
      </c>
      <c r="H20" s="61">
        <v>4.9419718309859153</v>
      </c>
      <c r="I20" s="60">
        <v>0.61774647887323941</v>
      </c>
      <c r="J20" s="59">
        <v>0</v>
      </c>
      <c r="K20" s="60">
        <v>5.3538028169014087</v>
      </c>
      <c r="L20" s="60">
        <v>3.7064788732394365</v>
      </c>
      <c r="M20" s="60">
        <v>0</v>
      </c>
      <c r="N20" s="60">
        <v>0</v>
      </c>
      <c r="O20" s="59">
        <v>0</v>
      </c>
      <c r="P20" s="50">
        <f t="shared" si="4"/>
        <v>14.620000000000001</v>
      </c>
      <c r="Q20" t="s">
        <v>105</v>
      </c>
      <c r="T20" s="48">
        <f t="shared" si="5"/>
        <v>-1</v>
      </c>
      <c r="U20" s="67">
        <f t="shared" si="6"/>
        <v>33.802816901408448</v>
      </c>
      <c r="V20" s="66">
        <f t="shared" si="7"/>
        <v>4.225352112676056</v>
      </c>
      <c r="W20" s="65">
        <f t="shared" si="8"/>
        <v>0</v>
      </c>
      <c r="X20" s="66">
        <f t="shared" si="9"/>
        <v>36.619718309859159</v>
      </c>
      <c r="Y20" s="66">
        <f t="shared" si="10"/>
        <v>25.352112676056333</v>
      </c>
      <c r="Z20" s="66">
        <f t="shared" si="11"/>
        <v>0</v>
      </c>
      <c r="AA20" s="66">
        <f t="shared" si="12"/>
        <v>0</v>
      </c>
      <c r="AB20" s="65">
        <f t="shared" si="13"/>
        <v>0</v>
      </c>
      <c r="AC20" s="50">
        <f t="shared" si="14"/>
        <v>100</v>
      </c>
      <c r="AE20" s="48">
        <f t="shared" si="15"/>
        <v>-1</v>
      </c>
      <c r="AF20" s="67">
        <f t="shared" si="18"/>
        <v>33.802816901408448</v>
      </c>
      <c r="AG20" s="66">
        <f t="shared" si="19"/>
        <v>4.225352112676056</v>
      </c>
      <c r="AH20" s="65">
        <f t="shared" si="19"/>
        <v>0</v>
      </c>
      <c r="AI20" s="67">
        <f t="shared" si="19"/>
        <v>36.619718309859159</v>
      </c>
      <c r="AJ20" s="66">
        <f t="shared" si="19"/>
        <v>25.352112676056333</v>
      </c>
      <c r="AK20" s="66">
        <v>0</v>
      </c>
      <c r="AL20" s="66">
        <f t="shared" si="20"/>
        <v>0</v>
      </c>
      <c r="AM20" s="65">
        <f t="shared" si="20"/>
        <v>0</v>
      </c>
      <c r="AN20" s="64">
        <f t="shared" si="17"/>
        <v>100</v>
      </c>
    </row>
    <row r="21" spans="1:40" x14ac:dyDescent="0.35">
      <c r="A21" s="58" t="s">
        <v>56</v>
      </c>
      <c r="B21" s="57">
        <v>-0.5</v>
      </c>
      <c r="C21" s="62">
        <v>14.12</v>
      </c>
      <c r="D21" s="55">
        <f t="shared" si="2"/>
        <v>2.2300840229957668</v>
      </c>
      <c r="E21" s="54">
        <f>SUM(D6:D21)</f>
        <v>13.705856339629792</v>
      </c>
      <c r="G21" s="70">
        <f t="shared" si="3"/>
        <v>-0.5</v>
      </c>
      <c r="H21" s="53">
        <v>4.775882352941176</v>
      </c>
      <c r="I21" s="52">
        <v>1.6611764705882353</v>
      </c>
      <c r="J21" s="51">
        <v>0</v>
      </c>
      <c r="K21" s="52">
        <v>4.1529411764705877</v>
      </c>
      <c r="L21" s="52">
        <v>2.6994117647058822</v>
      </c>
      <c r="M21" s="60">
        <v>0</v>
      </c>
      <c r="N21" s="52">
        <v>0</v>
      </c>
      <c r="O21" s="51">
        <v>0.83058823529411763</v>
      </c>
      <c r="P21" s="69">
        <f t="shared" si="4"/>
        <v>14.12</v>
      </c>
      <c r="Q21" s="68" t="s">
        <v>106</v>
      </c>
      <c r="R21" s="68"/>
      <c r="S21" s="68"/>
      <c r="T21" s="48">
        <f t="shared" si="5"/>
        <v>-0.5</v>
      </c>
      <c r="U21" s="67">
        <f t="shared" si="6"/>
        <v>33.823529411764703</v>
      </c>
      <c r="V21" s="66">
        <f t="shared" si="7"/>
        <v>11.764705882352942</v>
      </c>
      <c r="W21" s="65">
        <f t="shared" si="8"/>
        <v>0</v>
      </c>
      <c r="X21" s="66">
        <f t="shared" si="9"/>
        <v>29.411764705882351</v>
      </c>
      <c r="Y21" s="66">
        <f t="shared" si="10"/>
        <v>19.117647058823529</v>
      </c>
      <c r="Z21" s="66">
        <f t="shared" si="11"/>
        <v>0</v>
      </c>
      <c r="AA21" s="66">
        <f t="shared" si="12"/>
        <v>0</v>
      </c>
      <c r="AB21" s="65">
        <f t="shared" si="13"/>
        <v>5.882352941176471</v>
      </c>
      <c r="AC21" s="50">
        <f t="shared" si="14"/>
        <v>100</v>
      </c>
      <c r="AE21" s="48">
        <f t="shared" si="15"/>
        <v>-0.5</v>
      </c>
      <c r="AF21" s="67">
        <f t="shared" si="18"/>
        <v>33.823529411764703</v>
      </c>
      <c r="AG21" s="66">
        <f t="shared" si="19"/>
        <v>11.764705882352942</v>
      </c>
      <c r="AH21" s="65">
        <f t="shared" si="19"/>
        <v>0</v>
      </c>
      <c r="AI21" s="67">
        <f t="shared" si="19"/>
        <v>29.411764705882351</v>
      </c>
      <c r="AJ21" s="66">
        <f t="shared" si="19"/>
        <v>19.117647058823529</v>
      </c>
      <c r="AK21" s="66">
        <v>0</v>
      </c>
      <c r="AL21" s="66">
        <f t="shared" si="20"/>
        <v>0</v>
      </c>
      <c r="AM21" s="65">
        <f t="shared" si="20"/>
        <v>5.882352941176471</v>
      </c>
      <c r="AN21" s="64">
        <f t="shared" si="17"/>
        <v>100</v>
      </c>
    </row>
    <row r="22" spans="1:40" x14ac:dyDescent="0.35">
      <c r="A22" s="58" t="s">
        <v>55</v>
      </c>
      <c r="B22" s="57">
        <v>0</v>
      </c>
      <c r="C22" s="62">
        <v>14.2</v>
      </c>
      <c r="D22" s="55">
        <f t="shared" si="2"/>
        <v>2.24271905995325</v>
      </c>
      <c r="E22" s="54">
        <f>SUM(D6:D22)</f>
        <v>15.948575399583042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T22" s="48">
        <f t="shared" si="5"/>
        <v>0</v>
      </c>
      <c r="U22" s="47" t="e">
        <f t="shared" si="6"/>
        <v>#DIV/0!</v>
      </c>
      <c r="V22" s="46" t="e">
        <f t="shared" si="7"/>
        <v>#DIV/0!</v>
      </c>
      <c r="W22" s="45" t="e">
        <f t="shared" si="8"/>
        <v>#DIV/0!</v>
      </c>
      <c r="X22" s="46" t="e">
        <f t="shared" si="9"/>
        <v>#DIV/0!</v>
      </c>
      <c r="Y22" s="46" t="e">
        <f t="shared" si="10"/>
        <v>#DIV/0!</v>
      </c>
      <c r="Z22" s="46" t="e">
        <f t="shared" si="11"/>
        <v>#DIV/0!</v>
      </c>
      <c r="AA22" s="46" t="e">
        <f t="shared" si="12"/>
        <v>#DIV/0!</v>
      </c>
      <c r="AB22" s="45" t="e">
        <f t="shared" si="13"/>
        <v>#DIV/0!</v>
      </c>
      <c r="AC22" s="49" t="e">
        <f t="shared" si="14"/>
        <v>#DIV/0!</v>
      </c>
      <c r="AE22" s="48">
        <f t="shared" si="15"/>
        <v>0</v>
      </c>
      <c r="AF22" s="47" t="e">
        <f t="shared" si="18"/>
        <v>#DIV/0!</v>
      </c>
      <c r="AG22" s="46" t="e">
        <f t="shared" si="19"/>
        <v>#DIV/0!</v>
      </c>
      <c r="AH22" s="45" t="e">
        <f t="shared" si="19"/>
        <v>#DIV/0!</v>
      </c>
      <c r="AI22" s="47" t="e">
        <f t="shared" si="19"/>
        <v>#DIV/0!</v>
      </c>
      <c r="AJ22" s="46" t="e">
        <f t="shared" si="19"/>
        <v>#DIV/0!</v>
      </c>
      <c r="AK22" s="46" t="e">
        <f t="shared" si="19"/>
        <v>#DIV/0!</v>
      </c>
      <c r="AL22" s="46" t="e">
        <f t="shared" si="20"/>
        <v>#DIV/0!</v>
      </c>
      <c r="AM22" s="45" t="e">
        <f t="shared" si="20"/>
        <v>#DIV/0!</v>
      </c>
      <c r="AN22" s="44" t="e">
        <f t="shared" si="17"/>
        <v>#DIV/0!</v>
      </c>
    </row>
    <row r="23" spans="1:40" x14ac:dyDescent="0.35">
      <c r="A23" s="58" t="s">
        <v>54</v>
      </c>
      <c r="B23" s="57">
        <v>0.5</v>
      </c>
      <c r="C23" s="62">
        <v>15.59</v>
      </c>
      <c r="D23" s="55">
        <f t="shared" si="2"/>
        <v>2.462252827089519</v>
      </c>
      <c r="E23" s="54">
        <f>SUM(D6:D23)</f>
        <v>18.41082822667256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T23" s="48">
        <f t="shared" si="5"/>
        <v>0.5</v>
      </c>
      <c r="U23" s="47" t="e">
        <f t="shared" si="6"/>
        <v>#DIV/0!</v>
      </c>
      <c r="V23" s="46" t="e">
        <f t="shared" si="7"/>
        <v>#DIV/0!</v>
      </c>
      <c r="W23" s="45" t="e">
        <f t="shared" si="8"/>
        <v>#DIV/0!</v>
      </c>
      <c r="X23" s="46" t="e">
        <f t="shared" si="9"/>
        <v>#DIV/0!</v>
      </c>
      <c r="Y23" s="46" t="e">
        <f t="shared" si="10"/>
        <v>#DIV/0!</v>
      </c>
      <c r="Z23" s="46" t="e">
        <f t="shared" si="11"/>
        <v>#DIV/0!</v>
      </c>
      <c r="AA23" s="46" t="e">
        <f t="shared" si="12"/>
        <v>#DIV/0!</v>
      </c>
      <c r="AB23" s="45" t="e">
        <f t="shared" si="13"/>
        <v>#DIV/0!</v>
      </c>
      <c r="AC23" s="49" t="e">
        <f t="shared" si="14"/>
        <v>#DIV/0!</v>
      </c>
      <c r="AE23" s="48">
        <f t="shared" si="15"/>
        <v>0.5</v>
      </c>
      <c r="AF23" s="47" t="e">
        <f t="shared" si="18"/>
        <v>#DIV/0!</v>
      </c>
      <c r="AG23" s="46" t="e">
        <f t="shared" si="19"/>
        <v>#DIV/0!</v>
      </c>
      <c r="AH23" s="45" t="e">
        <f t="shared" si="19"/>
        <v>#DIV/0!</v>
      </c>
      <c r="AI23" s="47" t="e">
        <f t="shared" si="19"/>
        <v>#DIV/0!</v>
      </c>
      <c r="AJ23" s="46" t="e">
        <f t="shared" si="19"/>
        <v>#DIV/0!</v>
      </c>
      <c r="AK23" s="46" t="e">
        <f t="shared" si="19"/>
        <v>#DIV/0!</v>
      </c>
      <c r="AL23" s="46" t="e">
        <f t="shared" si="20"/>
        <v>#DIV/0!</v>
      </c>
      <c r="AM23" s="45" t="e">
        <f t="shared" si="20"/>
        <v>#DIV/0!</v>
      </c>
      <c r="AN23" s="44" t="e">
        <f t="shared" si="17"/>
        <v>#DIV/0!</v>
      </c>
    </row>
    <row r="24" spans="1:40" x14ac:dyDescent="0.35">
      <c r="A24" s="58" t="s">
        <v>53</v>
      </c>
      <c r="B24" s="57">
        <v>1</v>
      </c>
      <c r="C24" s="63">
        <v>18.3</v>
      </c>
      <c r="D24" s="55">
        <f t="shared" si="2"/>
        <v>2.8902647040242591</v>
      </c>
      <c r="E24" s="54">
        <f>SUM(D6:D24)</f>
        <v>21.301092930696818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T24" s="48">
        <f t="shared" si="5"/>
        <v>1</v>
      </c>
      <c r="U24" s="47" t="e">
        <f t="shared" si="6"/>
        <v>#DIV/0!</v>
      </c>
      <c r="V24" s="46" t="e">
        <f t="shared" si="7"/>
        <v>#DIV/0!</v>
      </c>
      <c r="W24" s="45" t="e">
        <f t="shared" si="8"/>
        <v>#DIV/0!</v>
      </c>
      <c r="X24" s="46" t="e">
        <f t="shared" si="9"/>
        <v>#DIV/0!</v>
      </c>
      <c r="Y24" s="46" t="e">
        <f t="shared" si="10"/>
        <v>#DIV/0!</v>
      </c>
      <c r="Z24" s="46" t="e">
        <f t="shared" si="11"/>
        <v>#DIV/0!</v>
      </c>
      <c r="AA24" s="46" t="e">
        <f t="shared" si="12"/>
        <v>#DIV/0!</v>
      </c>
      <c r="AB24" s="45" t="e">
        <f t="shared" si="13"/>
        <v>#DIV/0!</v>
      </c>
      <c r="AC24" s="49" t="e">
        <f t="shared" si="14"/>
        <v>#DIV/0!</v>
      </c>
      <c r="AE24" s="48">
        <f t="shared" si="15"/>
        <v>1</v>
      </c>
      <c r="AF24" s="47" t="e">
        <f t="shared" si="18"/>
        <v>#DIV/0!</v>
      </c>
      <c r="AG24" s="46" t="e">
        <f t="shared" si="19"/>
        <v>#DIV/0!</v>
      </c>
      <c r="AH24" s="45" t="e">
        <f t="shared" si="19"/>
        <v>#DIV/0!</v>
      </c>
      <c r="AI24" s="47" t="e">
        <f t="shared" si="19"/>
        <v>#DIV/0!</v>
      </c>
      <c r="AJ24" s="46" t="e">
        <f t="shared" si="19"/>
        <v>#DIV/0!</v>
      </c>
      <c r="AK24" s="46" t="e">
        <f t="shared" si="19"/>
        <v>#DIV/0!</v>
      </c>
      <c r="AL24" s="46" t="e">
        <f t="shared" si="20"/>
        <v>#DIV/0!</v>
      </c>
      <c r="AM24" s="45" t="e">
        <f t="shared" si="20"/>
        <v>#DIV/0!</v>
      </c>
      <c r="AN24" s="44" t="e">
        <f t="shared" si="17"/>
        <v>#DIV/0!</v>
      </c>
    </row>
    <row r="25" spans="1:40" x14ac:dyDescent="0.35">
      <c r="A25" s="58" t="s">
        <v>52</v>
      </c>
      <c r="B25" s="57">
        <v>1.5</v>
      </c>
      <c r="C25" s="62">
        <v>19.88</v>
      </c>
      <c r="D25" s="55">
        <f t="shared" si="2"/>
        <v>3.13980668393455</v>
      </c>
      <c r="E25" s="54">
        <f>SUM(D6:D25)</f>
        <v>24.44089961463137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T25" s="48">
        <f t="shared" si="5"/>
        <v>1.5</v>
      </c>
      <c r="U25" s="47" t="e">
        <f t="shared" si="6"/>
        <v>#DIV/0!</v>
      </c>
      <c r="V25" s="46" t="e">
        <f t="shared" si="7"/>
        <v>#DIV/0!</v>
      </c>
      <c r="W25" s="45" t="e">
        <f t="shared" si="8"/>
        <v>#DIV/0!</v>
      </c>
      <c r="X25" s="46" t="e">
        <f t="shared" si="9"/>
        <v>#DIV/0!</v>
      </c>
      <c r="Y25" s="46" t="e">
        <f t="shared" si="10"/>
        <v>#DIV/0!</v>
      </c>
      <c r="Z25" s="46" t="e">
        <f t="shared" si="11"/>
        <v>#DIV/0!</v>
      </c>
      <c r="AA25" s="46" t="e">
        <f t="shared" si="12"/>
        <v>#DIV/0!</v>
      </c>
      <c r="AB25" s="45" t="e">
        <f t="shared" si="13"/>
        <v>#DIV/0!</v>
      </c>
      <c r="AC25" s="49" t="e">
        <f t="shared" si="14"/>
        <v>#DIV/0!</v>
      </c>
      <c r="AE25" s="48">
        <f t="shared" si="15"/>
        <v>1.5</v>
      </c>
      <c r="AF25" s="47" t="e">
        <f t="shared" si="18"/>
        <v>#DIV/0!</v>
      </c>
      <c r="AG25" s="46" t="e">
        <f t="shared" si="19"/>
        <v>#DIV/0!</v>
      </c>
      <c r="AH25" s="45" t="e">
        <f t="shared" si="19"/>
        <v>#DIV/0!</v>
      </c>
      <c r="AI25" s="47" t="e">
        <f t="shared" si="19"/>
        <v>#DIV/0!</v>
      </c>
      <c r="AJ25" s="46" t="e">
        <f t="shared" si="19"/>
        <v>#DIV/0!</v>
      </c>
      <c r="AK25" s="46" t="e">
        <f t="shared" si="19"/>
        <v>#DIV/0!</v>
      </c>
      <c r="AL25" s="46" t="e">
        <f t="shared" si="20"/>
        <v>#DIV/0!</v>
      </c>
      <c r="AM25" s="45" t="e">
        <f t="shared" si="20"/>
        <v>#DIV/0!</v>
      </c>
      <c r="AN25" s="44" t="e">
        <f t="shared" si="17"/>
        <v>#DIV/0!</v>
      </c>
    </row>
    <row r="26" spans="1:40" x14ac:dyDescent="0.35">
      <c r="A26" s="58" t="s">
        <v>51</v>
      </c>
      <c r="B26" s="57">
        <v>2</v>
      </c>
      <c r="C26" s="62">
        <v>25.5</v>
      </c>
      <c r="D26" s="55">
        <f t="shared" si="2"/>
        <v>4.0274180301977385</v>
      </c>
      <c r="E26" s="54">
        <f>SUM(D6:D26)</f>
        <v>28.468317644829106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T26" s="48">
        <f t="shared" si="5"/>
        <v>2</v>
      </c>
      <c r="U26" s="47" t="e">
        <f t="shared" si="6"/>
        <v>#DIV/0!</v>
      </c>
      <c r="V26" s="46" t="e">
        <f t="shared" si="7"/>
        <v>#DIV/0!</v>
      </c>
      <c r="W26" s="45" t="e">
        <f t="shared" si="8"/>
        <v>#DIV/0!</v>
      </c>
      <c r="X26" s="46" t="e">
        <f t="shared" si="9"/>
        <v>#DIV/0!</v>
      </c>
      <c r="Y26" s="46" t="e">
        <f t="shared" si="10"/>
        <v>#DIV/0!</v>
      </c>
      <c r="Z26" s="46" t="e">
        <f t="shared" si="11"/>
        <v>#DIV/0!</v>
      </c>
      <c r="AA26" s="46" t="e">
        <f t="shared" si="12"/>
        <v>#DIV/0!</v>
      </c>
      <c r="AB26" s="45" t="e">
        <f t="shared" si="13"/>
        <v>#DIV/0!</v>
      </c>
      <c r="AC26" s="49" t="e">
        <f t="shared" si="14"/>
        <v>#DIV/0!</v>
      </c>
      <c r="AE26" s="48">
        <f t="shared" si="15"/>
        <v>2</v>
      </c>
      <c r="AF26" s="47" t="e">
        <f t="shared" si="18"/>
        <v>#DIV/0!</v>
      </c>
      <c r="AG26" s="46" t="e">
        <f t="shared" si="19"/>
        <v>#DIV/0!</v>
      </c>
      <c r="AH26" s="45" t="e">
        <f t="shared" si="19"/>
        <v>#DIV/0!</v>
      </c>
      <c r="AI26" s="47" t="e">
        <f t="shared" si="19"/>
        <v>#DIV/0!</v>
      </c>
      <c r="AJ26" s="46" t="e">
        <f t="shared" si="19"/>
        <v>#DIV/0!</v>
      </c>
      <c r="AK26" s="46" t="e">
        <f t="shared" si="19"/>
        <v>#DIV/0!</v>
      </c>
      <c r="AL26" s="46" t="e">
        <f t="shared" si="20"/>
        <v>#DIV/0!</v>
      </c>
      <c r="AM26" s="45" t="e">
        <f t="shared" si="20"/>
        <v>#DIV/0!</v>
      </c>
      <c r="AN26" s="44" t="e">
        <f t="shared" si="17"/>
        <v>#DIV/0!</v>
      </c>
    </row>
    <row r="27" spans="1:40" x14ac:dyDescent="0.35">
      <c r="A27" s="58" t="s">
        <v>50</v>
      </c>
      <c r="B27" s="57">
        <v>2.5</v>
      </c>
      <c r="C27" s="62">
        <v>25.85</v>
      </c>
      <c r="D27" s="55">
        <f t="shared" si="2"/>
        <v>4.082696316886727</v>
      </c>
      <c r="E27" s="54">
        <f>SUM(D7:D27)</f>
        <v>32.551013961715832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T27" s="48">
        <f t="shared" si="5"/>
        <v>2.5</v>
      </c>
      <c r="U27" s="47" t="e">
        <f t="shared" si="6"/>
        <v>#DIV/0!</v>
      </c>
      <c r="V27" s="46" t="e">
        <f t="shared" si="7"/>
        <v>#DIV/0!</v>
      </c>
      <c r="W27" s="45" t="e">
        <f t="shared" si="8"/>
        <v>#DIV/0!</v>
      </c>
      <c r="X27" s="46" t="e">
        <f t="shared" si="9"/>
        <v>#DIV/0!</v>
      </c>
      <c r="Y27" s="46" t="e">
        <f t="shared" si="10"/>
        <v>#DIV/0!</v>
      </c>
      <c r="Z27" s="46" t="e">
        <f t="shared" si="11"/>
        <v>#DIV/0!</v>
      </c>
      <c r="AA27" s="46" t="e">
        <f t="shared" si="12"/>
        <v>#DIV/0!</v>
      </c>
      <c r="AB27" s="45" t="e">
        <f t="shared" si="13"/>
        <v>#DIV/0!</v>
      </c>
      <c r="AC27" s="49" t="e">
        <f t="shared" si="14"/>
        <v>#DIV/0!</v>
      </c>
      <c r="AE27" s="48">
        <f t="shared" si="15"/>
        <v>2.5</v>
      </c>
      <c r="AF27" s="47" t="e">
        <f t="shared" si="18"/>
        <v>#DIV/0!</v>
      </c>
      <c r="AG27" s="46" t="e">
        <f t="shared" si="19"/>
        <v>#DIV/0!</v>
      </c>
      <c r="AH27" s="45" t="e">
        <f t="shared" si="19"/>
        <v>#DIV/0!</v>
      </c>
      <c r="AI27" s="47" t="e">
        <f t="shared" si="19"/>
        <v>#DIV/0!</v>
      </c>
      <c r="AJ27" s="46" t="e">
        <f t="shared" si="19"/>
        <v>#DIV/0!</v>
      </c>
      <c r="AK27" s="46" t="e">
        <f t="shared" si="19"/>
        <v>#DIV/0!</v>
      </c>
      <c r="AL27" s="46" t="e">
        <f t="shared" si="20"/>
        <v>#DIV/0!</v>
      </c>
      <c r="AM27" s="45" t="e">
        <f t="shared" si="20"/>
        <v>#DIV/0!</v>
      </c>
      <c r="AN27" s="44" t="e">
        <f t="shared" si="17"/>
        <v>#DIV/0!</v>
      </c>
    </row>
    <row r="28" spans="1:40" x14ac:dyDescent="0.35">
      <c r="A28" s="58" t="s">
        <v>49</v>
      </c>
      <c r="B28" s="57">
        <v>3</v>
      </c>
      <c r="C28" s="56">
        <v>33.78</v>
      </c>
      <c r="D28" s="55">
        <f t="shared" si="2"/>
        <v>5.3351443552972384</v>
      </c>
      <c r="E28" s="54">
        <f>SUM(D7:D28)</f>
        <v>37.88615831701307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T28" s="48">
        <f t="shared" si="5"/>
        <v>3</v>
      </c>
      <c r="U28" s="47" t="e">
        <f t="shared" si="6"/>
        <v>#DIV/0!</v>
      </c>
      <c r="V28" s="46" t="e">
        <f t="shared" si="7"/>
        <v>#DIV/0!</v>
      </c>
      <c r="W28" s="45" t="e">
        <f t="shared" si="8"/>
        <v>#DIV/0!</v>
      </c>
      <c r="X28" s="46" t="e">
        <f t="shared" si="9"/>
        <v>#DIV/0!</v>
      </c>
      <c r="Y28" s="46" t="e">
        <f t="shared" si="10"/>
        <v>#DIV/0!</v>
      </c>
      <c r="Z28" s="46" t="e">
        <f t="shared" si="11"/>
        <v>#DIV/0!</v>
      </c>
      <c r="AA28" s="46" t="e">
        <f t="shared" si="12"/>
        <v>#DIV/0!</v>
      </c>
      <c r="AB28" s="45" t="e">
        <f t="shared" si="13"/>
        <v>#DIV/0!</v>
      </c>
      <c r="AC28" s="49" t="e">
        <f t="shared" si="14"/>
        <v>#DIV/0!</v>
      </c>
      <c r="AE28" s="48">
        <f t="shared" si="15"/>
        <v>3</v>
      </c>
      <c r="AF28" s="47" t="e">
        <f t="shared" si="18"/>
        <v>#DIV/0!</v>
      </c>
      <c r="AG28" s="46" t="e">
        <f t="shared" si="19"/>
        <v>#DIV/0!</v>
      </c>
      <c r="AH28" s="45" t="e">
        <f t="shared" si="19"/>
        <v>#DIV/0!</v>
      </c>
      <c r="AI28" s="47" t="e">
        <f t="shared" si="19"/>
        <v>#DIV/0!</v>
      </c>
      <c r="AJ28" s="46" t="e">
        <f t="shared" si="19"/>
        <v>#DIV/0!</v>
      </c>
      <c r="AK28" s="46" t="e">
        <f t="shared" si="19"/>
        <v>#DIV/0!</v>
      </c>
      <c r="AL28" s="46" t="e">
        <f t="shared" si="20"/>
        <v>#DIV/0!</v>
      </c>
      <c r="AM28" s="45" t="e">
        <f t="shared" si="20"/>
        <v>#DIV/0!</v>
      </c>
      <c r="AN28" s="44" t="e">
        <f t="shared" si="17"/>
        <v>#DIV/0!</v>
      </c>
    </row>
    <row r="29" spans="1:40" x14ac:dyDescent="0.35">
      <c r="A29" s="58" t="s">
        <v>48</v>
      </c>
      <c r="B29" s="57">
        <v>3.5</v>
      </c>
      <c r="C29" s="56">
        <v>44.04</v>
      </c>
      <c r="D29" s="55">
        <f t="shared" si="2"/>
        <v>6.9555878450944464</v>
      </c>
      <c r="E29" s="54">
        <f>SUM(D7:D29)</f>
        <v>44.841746162107519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T29" s="48">
        <f t="shared" si="5"/>
        <v>3.5</v>
      </c>
      <c r="U29" s="47" t="e">
        <f t="shared" si="6"/>
        <v>#DIV/0!</v>
      </c>
      <c r="V29" s="46" t="e">
        <f t="shared" si="7"/>
        <v>#DIV/0!</v>
      </c>
      <c r="W29" s="45" t="e">
        <f t="shared" si="8"/>
        <v>#DIV/0!</v>
      </c>
      <c r="X29" s="46" t="e">
        <f t="shared" si="9"/>
        <v>#DIV/0!</v>
      </c>
      <c r="Y29" s="46" t="e">
        <f t="shared" si="10"/>
        <v>#DIV/0!</v>
      </c>
      <c r="Z29" s="46" t="e">
        <f t="shared" si="11"/>
        <v>#DIV/0!</v>
      </c>
      <c r="AA29" s="46" t="e">
        <f t="shared" si="12"/>
        <v>#DIV/0!</v>
      </c>
      <c r="AB29" s="45" t="e">
        <f t="shared" si="13"/>
        <v>#DIV/0!</v>
      </c>
      <c r="AC29" s="49" t="e">
        <f t="shared" si="14"/>
        <v>#DIV/0!</v>
      </c>
      <c r="AE29" s="48">
        <f t="shared" si="15"/>
        <v>3.5</v>
      </c>
      <c r="AF29" s="47" t="e">
        <f t="shared" si="18"/>
        <v>#DIV/0!</v>
      </c>
      <c r="AG29" s="46" t="e">
        <f t="shared" si="19"/>
        <v>#DIV/0!</v>
      </c>
      <c r="AH29" s="45" t="e">
        <f t="shared" si="19"/>
        <v>#DIV/0!</v>
      </c>
      <c r="AI29" s="47" t="e">
        <f t="shared" si="19"/>
        <v>#DIV/0!</v>
      </c>
      <c r="AJ29" s="46" t="e">
        <f t="shared" si="19"/>
        <v>#DIV/0!</v>
      </c>
      <c r="AK29" s="46" t="e">
        <f t="shared" si="19"/>
        <v>#DIV/0!</v>
      </c>
      <c r="AL29" s="46" t="e">
        <f t="shared" si="20"/>
        <v>#DIV/0!</v>
      </c>
      <c r="AM29" s="45" t="e">
        <f t="shared" si="20"/>
        <v>#DIV/0!</v>
      </c>
      <c r="AN29" s="44" t="e">
        <f t="shared" si="17"/>
        <v>#DIV/0!</v>
      </c>
    </row>
    <row r="30" spans="1:40" x14ac:dyDescent="0.35">
      <c r="A30" s="58" t="s">
        <v>47</v>
      </c>
      <c r="B30" s="57">
        <v>4</v>
      </c>
      <c r="C30" s="56">
        <v>58.53</v>
      </c>
      <c r="D30" s="55">
        <f t="shared" si="2"/>
        <v>9.2441089140185735</v>
      </c>
      <c r="E30" s="54">
        <f>SUM(D7:D30)</f>
        <v>54.085855076126094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T30" s="48">
        <f t="shared" si="5"/>
        <v>4</v>
      </c>
      <c r="U30" s="47" t="e">
        <f t="shared" si="6"/>
        <v>#DIV/0!</v>
      </c>
      <c r="V30" s="46" t="e">
        <f t="shared" si="7"/>
        <v>#DIV/0!</v>
      </c>
      <c r="W30" s="45" t="e">
        <f t="shared" si="8"/>
        <v>#DIV/0!</v>
      </c>
      <c r="X30" s="46" t="e">
        <f t="shared" si="9"/>
        <v>#DIV/0!</v>
      </c>
      <c r="Y30" s="46" t="e">
        <f t="shared" si="10"/>
        <v>#DIV/0!</v>
      </c>
      <c r="Z30" s="46" t="e">
        <f t="shared" si="11"/>
        <v>#DIV/0!</v>
      </c>
      <c r="AA30" s="46" t="e">
        <f t="shared" si="12"/>
        <v>#DIV/0!</v>
      </c>
      <c r="AB30" s="45" t="e">
        <f t="shared" si="13"/>
        <v>#DIV/0!</v>
      </c>
      <c r="AC30" s="49" t="e">
        <f t="shared" si="14"/>
        <v>#DIV/0!</v>
      </c>
      <c r="AE30" s="48">
        <f t="shared" si="15"/>
        <v>4</v>
      </c>
      <c r="AF30" s="47" t="e">
        <f t="shared" si="18"/>
        <v>#DIV/0!</v>
      </c>
      <c r="AG30" s="46" t="e">
        <f t="shared" si="19"/>
        <v>#DIV/0!</v>
      </c>
      <c r="AH30" s="45" t="e">
        <f t="shared" si="19"/>
        <v>#DIV/0!</v>
      </c>
      <c r="AI30" s="47" t="e">
        <f t="shared" si="19"/>
        <v>#DIV/0!</v>
      </c>
      <c r="AJ30" s="46" t="e">
        <f t="shared" si="19"/>
        <v>#DIV/0!</v>
      </c>
      <c r="AK30" s="46" t="e">
        <f t="shared" si="19"/>
        <v>#DIV/0!</v>
      </c>
      <c r="AL30" s="46" t="e">
        <f t="shared" si="20"/>
        <v>#DIV/0!</v>
      </c>
      <c r="AM30" s="45" t="e">
        <f t="shared" si="20"/>
        <v>#DIV/0!</v>
      </c>
      <c r="AN30" s="44" t="e">
        <f t="shared" si="17"/>
        <v>#DIV/0!</v>
      </c>
    </row>
    <row r="31" spans="1:40" x14ac:dyDescent="0.35">
      <c r="A31" s="58" t="s">
        <v>46</v>
      </c>
      <c r="B31" s="57">
        <v>4.5</v>
      </c>
      <c r="C31" s="56">
        <v>46.35</v>
      </c>
      <c r="D31" s="55">
        <f t="shared" si="2"/>
        <v>7.3204245372417711</v>
      </c>
      <c r="E31" s="54">
        <f>SUM(D7:D31)</f>
        <v>61.406279613367865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T31" s="48">
        <f t="shared" si="5"/>
        <v>4.5</v>
      </c>
      <c r="U31" s="47" t="e">
        <f t="shared" si="6"/>
        <v>#DIV/0!</v>
      </c>
      <c r="V31" s="46" t="e">
        <f t="shared" si="7"/>
        <v>#DIV/0!</v>
      </c>
      <c r="W31" s="45" t="e">
        <f t="shared" si="8"/>
        <v>#DIV/0!</v>
      </c>
      <c r="X31" s="46" t="e">
        <f t="shared" si="9"/>
        <v>#DIV/0!</v>
      </c>
      <c r="Y31" s="46" t="e">
        <f t="shared" si="10"/>
        <v>#DIV/0!</v>
      </c>
      <c r="Z31" s="46" t="e">
        <f t="shared" si="11"/>
        <v>#DIV/0!</v>
      </c>
      <c r="AA31" s="46" t="e">
        <f t="shared" si="12"/>
        <v>#DIV/0!</v>
      </c>
      <c r="AB31" s="45" t="e">
        <f t="shared" si="13"/>
        <v>#DIV/0!</v>
      </c>
      <c r="AC31" s="49" t="e">
        <f t="shared" si="14"/>
        <v>#DIV/0!</v>
      </c>
      <c r="AE31" s="48">
        <f t="shared" si="15"/>
        <v>4.5</v>
      </c>
      <c r="AF31" s="47" t="e">
        <f t="shared" si="18"/>
        <v>#DIV/0!</v>
      </c>
      <c r="AG31" s="46" t="e">
        <f t="shared" si="19"/>
        <v>#DIV/0!</v>
      </c>
      <c r="AH31" s="45" t="e">
        <f t="shared" si="19"/>
        <v>#DIV/0!</v>
      </c>
      <c r="AI31" s="47" t="e">
        <f t="shared" si="19"/>
        <v>#DIV/0!</v>
      </c>
      <c r="AJ31" s="46" t="e">
        <f t="shared" si="19"/>
        <v>#DIV/0!</v>
      </c>
      <c r="AK31" s="46" t="e">
        <f t="shared" si="19"/>
        <v>#DIV/0!</v>
      </c>
      <c r="AL31" s="46" t="e">
        <f t="shared" si="20"/>
        <v>#DIV/0!</v>
      </c>
      <c r="AM31" s="45" t="e">
        <f t="shared" si="20"/>
        <v>#DIV/0!</v>
      </c>
      <c r="AN31" s="44" t="e">
        <f t="shared" si="17"/>
        <v>#DIV/0!</v>
      </c>
    </row>
    <row r="32" spans="1:40" x14ac:dyDescent="0.35">
      <c r="A32" s="58" t="s">
        <v>45</v>
      </c>
      <c r="B32" s="57">
        <v>5</v>
      </c>
      <c r="C32" s="56">
        <v>158.97</v>
      </c>
      <c r="D32" s="55">
        <f t="shared" si="2"/>
        <v>25.107397814138604</v>
      </c>
      <c r="E32" s="54">
        <f>SUM(D7:D32)</f>
        <v>86.513677427506465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T32" s="48">
        <f t="shared" si="5"/>
        <v>5</v>
      </c>
      <c r="U32" s="47" t="e">
        <f t="shared" si="6"/>
        <v>#DIV/0!</v>
      </c>
      <c r="V32" s="46" t="e">
        <f t="shared" si="7"/>
        <v>#DIV/0!</v>
      </c>
      <c r="W32" s="45" t="e">
        <f t="shared" si="8"/>
        <v>#DIV/0!</v>
      </c>
      <c r="X32" s="46" t="e">
        <f t="shared" si="9"/>
        <v>#DIV/0!</v>
      </c>
      <c r="Y32" s="46" t="e">
        <f t="shared" si="10"/>
        <v>#DIV/0!</v>
      </c>
      <c r="Z32" s="46" t="e">
        <f t="shared" si="11"/>
        <v>#DIV/0!</v>
      </c>
      <c r="AA32" s="46" t="e">
        <f t="shared" si="12"/>
        <v>#DIV/0!</v>
      </c>
      <c r="AB32" s="45" t="e">
        <f t="shared" si="13"/>
        <v>#DIV/0!</v>
      </c>
      <c r="AC32" s="49" t="e">
        <f t="shared" si="14"/>
        <v>#DIV/0!</v>
      </c>
      <c r="AE32" s="48">
        <f t="shared" si="15"/>
        <v>5</v>
      </c>
      <c r="AF32" s="47" t="e">
        <f t="shared" si="18"/>
        <v>#DIV/0!</v>
      </c>
      <c r="AG32" s="46" t="e">
        <f t="shared" si="19"/>
        <v>#DIV/0!</v>
      </c>
      <c r="AH32" s="45" t="e">
        <f t="shared" si="19"/>
        <v>#DIV/0!</v>
      </c>
      <c r="AI32" s="47" t="e">
        <f t="shared" si="19"/>
        <v>#DIV/0!</v>
      </c>
      <c r="AJ32" s="46" t="e">
        <f t="shared" si="19"/>
        <v>#DIV/0!</v>
      </c>
      <c r="AK32" s="46" t="e">
        <f t="shared" si="19"/>
        <v>#DIV/0!</v>
      </c>
      <c r="AL32" s="46" t="e">
        <f t="shared" si="20"/>
        <v>#DIV/0!</v>
      </c>
      <c r="AM32" s="45" t="e">
        <f t="shared" si="20"/>
        <v>#DIV/0!</v>
      </c>
      <c r="AN32" s="44" t="e">
        <f t="shared" si="17"/>
        <v>#DIV/0!</v>
      </c>
    </row>
    <row r="33" spans="1:40" ht="15" thickBot="1" x14ac:dyDescent="0.4">
      <c r="A33" s="43" t="s">
        <v>44</v>
      </c>
      <c r="B33" s="42" t="s">
        <v>43</v>
      </c>
      <c r="C33" s="41">
        <v>85.39</v>
      </c>
      <c r="D33" s="40">
        <f t="shared" si="2"/>
        <v>13.486322572493522</v>
      </c>
      <c r="E33" s="39">
        <f>SUM(D7:D33)</f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T33" s="33" t="str">
        <f t="shared" si="5"/>
        <v>&gt;6</v>
      </c>
      <c r="U33" s="32" t="e">
        <f t="shared" si="6"/>
        <v>#DIV/0!</v>
      </c>
      <c r="V33" s="31" t="e">
        <f t="shared" si="7"/>
        <v>#DIV/0!</v>
      </c>
      <c r="W33" s="30" t="e">
        <f t="shared" si="8"/>
        <v>#DIV/0!</v>
      </c>
      <c r="X33" s="31" t="e">
        <f t="shared" si="9"/>
        <v>#DIV/0!</v>
      </c>
      <c r="Y33" s="31" t="e">
        <f t="shared" si="10"/>
        <v>#DIV/0!</v>
      </c>
      <c r="Z33" s="31" t="e">
        <f t="shared" si="11"/>
        <v>#DIV/0!</v>
      </c>
      <c r="AA33" s="31" t="e">
        <f t="shared" si="12"/>
        <v>#DIV/0!</v>
      </c>
      <c r="AB33" s="30" t="e">
        <f t="shared" si="13"/>
        <v>#DIV/0!</v>
      </c>
      <c r="AC33" s="34" t="e">
        <f t="shared" si="14"/>
        <v>#DIV/0!</v>
      </c>
      <c r="AE33" s="33" t="str">
        <f t="shared" si="15"/>
        <v>&gt;6</v>
      </c>
      <c r="AF33" s="32" t="e">
        <f t="shared" si="18"/>
        <v>#DIV/0!</v>
      </c>
      <c r="AG33" s="31" t="e">
        <f t="shared" si="19"/>
        <v>#DIV/0!</v>
      </c>
      <c r="AH33" s="30" t="e">
        <f t="shared" si="19"/>
        <v>#DIV/0!</v>
      </c>
      <c r="AI33" s="32" t="e">
        <f t="shared" si="19"/>
        <v>#DIV/0!</v>
      </c>
      <c r="AJ33" s="31" t="e">
        <f t="shared" si="19"/>
        <v>#DIV/0!</v>
      </c>
      <c r="AK33" s="31" t="e">
        <f t="shared" si="19"/>
        <v>#DIV/0!</v>
      </c>
      <c r="AL33" s="31" t="e">
        <f t="shared" si="20"/>
        <v>#DIV/0!</v>
      </c>
      <c r="AM33" s="30" t="e">
        <f t="shared" si="20"/>
        <v>#DIV/0!</v>
      </c>
      <c r="AN33" s="29" t="e">
        <f t="shared" si="17"/>
        <v>#DIV/0!</v>
      </c>
    </row>
    <row r="34" spans="1:40" x14ac:dyDescent="0.35">
      <c r="G34" t="s">
        <v>141</v>
      </c>
      <c r="H34">
        <f>SUM(H7:H33)</f>
        <v>16.117854183927093</v>
      </c>
      <c r="I34">
        <f t="shared" ref="I34:O34" si="21">SUM(I7:I33)</f>
        <v>6.1789229494614748</v>
      </c>
      <c r="J34">
        <f t="shared" si="21"/>
        <v>0</v>
      </c>
      <c r="K34">
        <f t="shared" si="21"/>
        <v>42.206743993372001</v>
      </c>
      <c r="L34">
        <f t="shared" si="21"/>
        <v>21.305890637945318</v>
      </c>
      <c r="M34">
        <f t="shared" si="21"/>
        <v>0</v>
      </c>
      <c r="N34">
        <f t="shared" si="21"/>
        <v>0</v>
      </c>
      <c r="O34">
        <f t="shared" si="21"/>
        <v>0.83058823529411763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57" spans="11:11" x14ac:dyDescent="0.35">
      <c r="K57" s="132"/>
    </row>
    <row r="58" spans="11:11" x14ac:dyDescent="0.35">
      <c r="K58" s="132"/>
    </row>
    <row r="59" spans="11:11" x14ac:dyDescent="0.35">
      <c r="K59" s="132"/>
    </row>
    <row r="60" spans="11:11" x14ac:dyDescent="0.35">
      <c r="K60" s="132"/>
    </row>
    <row r="61" spans="11:11" x14ac:dyDescent="0.35">
      <c r="K61" s="132"/>
    </row>
    <row r="62" spans="11:11" x14ac:dyDescent="0.35">
      <c r="K62" s="132"/>
    </row>
    <row r="63" spans="11:11" x14ac:dyDescent="0.35">
      <c r="K63" s="132"/>
    </row>
    <row r="64" spans="11:11" x14ac:dyDescent="0.35">
      <c r="K64" s="132"/>
    </row>
    <row r="65" spans="1:11" x14ac:dyDescent="0.35">
      <c r="K65" s="132"/>
    </row>
    <row r="66" spans="1:11" x14ac:dyDescent="0.35">
      <c r="K66" s="132"/>
    </row>
    <row r="67" spans="1:11" x14ac:dyDescent="0.35">
      <c r="A67" s="5" t="s">
        <v>27</v>
      </c>
      <c r="B67" s="26"/>
      <c r="C67" s="2"/>
      <c r="D67" s="2"/>
      <c r="K67" s="132"/>
    </row>
    <row r="68" spans="1:11" x14ac:dyDescent="0.35">
      <c r="A68" s="25" t="s">
        <v>42</v>
      </c>
      <c r="B68" s="25"/>
      <c r="C68" s="2"/>
      <c r="D68" s="2"/>
      <c r="K68" s="132"/>
    </row>
    <row r="69" spans="1:11" x14ac:dyDescent="0.35">
      <c r="A69" s="24" t="s">
        <v>41</v>
      </c>
      <c r="B69" s="23">
        <v>5</v>
      </c>
      <c r="C69" s="18">
        <f t="shared" ref="C69:C75" si="22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-2.44848</v>
      </c>
      <c r="D69" s="2"/>
      <c r="K69" s="132"/>
    </row>
    <row r="70" spans="1:11" x14ac:dyDescent="0.35">
      <c r="A70" s="24" t="s">
        <v>41</v>
      </c>
      <c r="B70" s="23">
        <v>16</v>
      </c>
      <c r="C70" s="18">
        <f t="shared" si="22"/>
        <v>1.0442591404746966E-2</v>
      </c>
      <c r="D70" s="2"/>
      <c r="K70" s="132"/>
    </row>
    <row r="71" spans="1:11" x14ac:dyDescent="0.35">
      <c r="A71" s="24" t="s">
        <v>41</v>
      </c>
      <c r="B71" s="23">
        <v>25</v>
      </c>
      <c r="C71" s="18">
        <f t="shared" si="22"/>
        <v>1.5694117647058827</v>
      </c>
      <c r="D71" s="2"/>
      <c r="K71" s="132"/>
    </row>
    <row r="72" spans="1:11" x14ac:dyDescent="0.35">
      <c r="A72" s="24" t="s">
        <v>41</v>
      </c>
      <c r="B72" s="23">
        <v>50</v>
      </c>
      <c r="C72" s="18">
        <f t="shared" si="22"/>
        <v>3.7790022210832053</v>
      </c>
      <c r="D72" s="2"/>
      <c r="K72" s="132"/>
    </row>
    <row r="73" spans="1:11" x14ac:dyDescent="0.35">
      <c r="A73" s="24" t="s">
        <v>41</v>
      </c>
      <c r="B73" s="23">
        <v>75</v>
      </c>
      <c r="C73" s="18">
        <f t="shared" si="22"/>
        <v>4.7707114549915079</v>
      </c>
      <c r="D73" s="2"/>
      <c r="K73" s="132"/>
    </row>
    <row r="74" spans="1:11" x14ac:dyDescent="0.35">
      <c r="A74" s="24" t="s">
        <v>41</v>
      </c>
      <c r="B74" s="23">
        <v>84</v>
      </c>
      <c r="C74" s="18">
        <f t="shared" si="22"/>
        <v>4.9499414983959236</v>
      </c>
      <c r="D74" s="2"/>
      <c r="K74" s="132"/>
    </row>
    <row r="75" spans="1:11" x14ac:dyDescent="0.35">
      <c r="A75" s="24" t="s">
        <v>41</v>
      </c>
      <c r="B75" s="23">
        <v>95</v>
      </c>
      <c r="C75" s="18" t="str">
        <f t="shared" si="22"/>
        <v>6</v>
      </c>
      <c r="D75" s="2"/>
    </row>
    <row r="76" spans="1:11" x14ac:dyDescent="0.35">
      <c r="A76" s="18"/>
      <c r="B76" s="22"/>
      <c r="C76" s="2"/>
      <c r="D76" s="2"/>
    </row>
    <row r="77" spans="1:11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11.475772316634025</v>
      </c>
    </row>
    <row r="78" spans="1:11" x14ac:dyDescent="0.35">
      <c r="A78" s="20" t="s">
        <v>39</v>
      </c>
      <c r="B78">
        <f>SUM(C11:C20)/SUM(C7:C33)</f>
        <v>0.11475772316634024</v>
      </c>
      <c r="D78" s="19" t="s">
        <v>6</v>
      </c>
      <c r="E78" s="18">
        <f>SUM($D$21:$D$30)</f>
        <v>42.610082759492073</v>
      </c>
    </row>
    <row r="79" spans="1:11" x14ac:dyDescent="0.35">
      <c r="A79" s="20" t="s">
        <v>38</v>
      </c>
      <c r="B79">
        <f>SUM(C21:C33)/SUM(C7:C33)</f>
        <v>0.88524227683365964</v>
      </c>
      <c r="D79" s="19" t="s">
        <v>5</v>
      </c>
      <c r="E79" s="18">
        <f>SUM($D$31:$D$33)</f>
        <v>45.914144923873899</v>
      </c>
    </row>
    <row r="80" spans="1:11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25.734968990522347</v>
      </c>
      <c r="D81" s="16" t="s">
        <v>4</v>
      </c>
      <c r="E81">
        <f>100*SUM(H7:J33)/SUM(P7:P33)</f>
        <v>25.734968990522347</v>
      </c>
      <c r="G81" s="17" t="s">
        <v>2</v>
      </c>
      <c r="H81">
        <f>100*SUM(H7:H33)/(SUM(P7:P33)-SUM(M7:N33))</f>
        <v>18.603248134726559</v>
      </c>
    </row>
    <row r="82" spans="1:8" x14ac:dyDescent="0.35">
      <c r="A82" s="16" t="s">
        <v>0</v>
      </c>
      <c r="B82">
        <f>100*SUM(K7:L33)/SUM(P7:P33)</f>
        <v>73.306364994595228</v>
      </c>
      <c r="D82" s="16" t="s">
        <v>0</v>
      </c>
      <c r="E82">
        <f>100*SUM(K7:L33)/SUM(P7:P33)</f>
        <v>73.306364994595228</v>
      </c>
      <c r="G82" s="17" t="s">
        <v>1</v>
      </c>
      <c r="H82">
        <f>100*SUM(I7:J33)/(SUM(P7:P33)-SUM(M7:N33))</f>
        <v>7.1317208557957912</v>
      </c>
    </row>
    <row r="83" spans="1:8" x14ac:dyDescent="0.35">
      <c r="A83" s="16" t="s">
        <v>3</v>
      </c>
      <c r="B83">
        <f>100*SUM(O7:O33)/SUM(P7:P33)</f>
        <v>0.9586660148824071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73.306364994595228</v>
      </c>
    </row>
    <row r="85" spans="1:8" x14ac:dyDescent="0.35">
      <c r="A85" s="16" t="s">
        <v>36</v>
      </c>
      <c r="B85" s="2"/>
      <c r="C85" s="2"/>
      <c r="D85" s="13">
        <f>(C70+C74+C72)/3</f>
        <v>2.9131287702946254</v>
      </c>
    </row>
    <row r="86" spans="1:8" x14ac:dyDescent="0.35">
      <c r="A86" s="14" t="s">
        <v>35</v>
      </c>
      <c r="B86" s="14"/>
      <c r="C86" s="14"/>
      <c r="D86" s="7">
        <f>C72</f>
        <v>3.7790022210832053</v>
      </c>
    </row>
    <row r="87" spans="1:8" x14ac:dyDescent="0.35">
      <c r="A87" s="14" t="s">
        <v>34</v>
      </c>
      <c r="B87" s="14"/>
      <c r="C87" s="14"/>
      <c r="D87" s="7">
        <f>(C74-C70)/2</f>
        <v>2.4697494534955884</v>
      </c>
    </row>
    <row r="88" spans="1:8" x14ac:dyDescent="0.35">
      <c r="A88" s="15" t="s">
        <v>33</v>
      </c>
      <c r="B88" s="14"/>
      <c r="C88" s="14"/>
      <c r="D88" s="13">
        <f>(C74+C70-D86)/D87</f>
        <v>0.47834077543589804</v>
      </c>
    </row>
    <row r="89" spans="1:8" x14ac:dyDescent="0.35">
      <c r="A89" s="3" t="s">
        <v>32</v>
      </c>
      <c r="B89" s="12"/>
      <c r="C89" s="11"/>
      <c r="D89" s="7">
        <f>((C74-C70)/4)+((C75-C69)/6.6)</f>
        <v>2.5149474540205214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-0.50005644919459646</v>
      </c>
    </row>
    <row r="91" spans="1:8" x14ac:dyDescent="0.35">
      <c r="A91" s="3" t="s">
        <v>30</v>
      </c>
      <c r="B91" s="9"/>
      <c r="C91" s="8"/>
      <c r="D91" s="7">
        <f>(C74-C69)/(2.44*(C73-C71))</f>
        <v>0.94715904529652217</v>
      </c>
    </row>
    <row r="92" spans="1:8" x14ac:dyDescent="0.35">
      <c r="A92" s="6" t="s">
        <v>29</v>
      </c>
      <c r="B92" s="6"/>
      <c r="C92" s="5"/>
      <c r="D92" s="7">
        <f>(C70+C72+C74)/3</f>
        <v>2.9131287702946254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2.4801920449003352</v>
      </c>
    </row>
    <row r="95" spans="1:8" x14ac:dyDescent="0.35">
      <c r="A95" s="2" t="s">
        <v>9</v>
      </c>
      <c r="B95" s="2"/>
      <c r="C95" s="2"/>
      <c r="D95" s="1">
        <f>100-E23</f>
        <v>81.589171773327436</v>
      </c>
    </row>
    <row r="96" spans="1:8" x14ac:dyDescent="0.35">
      <c r="A96" s="2" t="s">
        <v>8</v>
      </c>
      <c r="B96" s="2"/>
      <c r="C96" s="2"/>
      <c r="D96" s="1">
        <f>100-E30</f>
        <v>45.914144923873906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L99"/>
  <sheetViews>
    <sheetView zoomScale="63" zoomScaleNormal="100" workbookViewId="0">
      <selection activeCell="R60" sqref="R60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MAY181217_29</v>
      </c>
      <c r="E2" s="144"/>
      <c r="G2" s="109" t="s">
        <v>90</v>
      </c>
      <c r="H2" s="108" t="str">
        <f ca="1">D2</f>
        <v>MAY181217_29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409.62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1.22</v>
      </c>
      <c r="D15" s="55">
        <f t="shared" si="2"/>
        <v>0.29783701967677362</v>
      </c>
      <c r="E15" s="54">
        <f>SUM(D6:D15)</f>
        <v>0.29783701967677362</v>
      </c>
      <c r="G15" s="48">
        <f t="shared" si="3"/>
        <v>-3.5</v>
      </c>
      <c r="H15" s="61">
        <v>1.22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1.22</v>
      </c>
      <c r="R15" s="48">
        <f t="shared" si="5"/>
        <v>-3.5</v>
      </c>
      <c r="S15" s="67">
        <f t="shared" si="6"/>
        <v>100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100</v>
      </c>
      <c r="AE15" s="66">
        <f t="shared" ref="AE15:AE33" si="19">T15*100/(SUM($S15:$W15)+SUM($Y15:$Z15))</f>
        <v>0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0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0.62</v>
      </c>
      <c r="D16" s="55">
        <f t="shared" si="2"/>
        <v>0.15135979688491774</v>
      </c>
      <c r="E16" s="54">
        <f>SUM(D6:D16)</f>
        <v>0.44919681656169136</v>
      </c>
      <c r="G16" s="48">
        <f t="shared" si="3"/>
        <v>-3</v>
      </c>
      <c r="H16" s="61">
        <v>0.61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0.61</v>
      </c>
      <c r="R16" s="48">
        <f t="shared" si="5"/>
        <v>-3</v>
      </c>
      <c r="S16" s="67">
        <f t="shared" si="6"/>
        <v>100</v>
      </c>
      <c r="T16" s="66">
        <f t="shared" si="7"/>
        <v>0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100</v>
      </c>
      <c r="AE16" s="66">
        <f t="shared" si="19"/>
        <v>0</v>
      </c>
      <c r="AF16" s="65">
        <f t="shared" si="20"/>
        <v>0</v>
      </c>
      <c r="AG16" s="67">
        <f t="shared" si="21"/>
        <v>0</v>
      </c>
      <c r="AH16" s="66">
        <f t="shared" si="22"/>
        <v>0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3.37</v>
      </c>
      <c r="D17" s="55">
        <f t="shared" si="2"/>
        <v>0.82271373468092379</v>
      </c>
      <c r="E17" s="54">
        <f>SUM(D6:D17)</f>
        <v>1.2719105512426152</v>
      </c>
      <c r="G17" s="48">
        <f t="shared" si="3"/>
        <v>-2.5</v>
      </c>
      <c r="H17" s="61">
        <v>1.72</v>
      </c>
      <c r="I17" s="60">
        <v>1.1299999999999999</v>
      </c>
      <c r="J17" s="59">
        <v>0.48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3.3299999999999996</v>
      </c>
      <c r="R17" s="48">
        <f t="shared" si="5"/>
        <v>-2.5</v>
      </c>
      <c r="S17" s="67">
        <f t="shared" si="6"/>
        <v>51.651651651651655</v>
      </c>
      <c r="T17" s="66">
        <f t="shared" si="7"/>
        <v>33.933933933933936</v>
      </c>
      <c r="U17" s="65">
        <f t="shared" si="8"/>
        <v>14.414414414414416</v>
      </c>
      <c r="V17" s="66">
        <f t="shared" si="9"/>
        <v>0</v>
      </c>
      <c r="W17" s="66">
        <f t="shared" si="10"/>
        <v>0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51.651651651651655</v>
      </c>
      <c r="AE17" s="66">
        <f t="shared" si="19"/>
        <v>33.933933933933936</v>
      </c>
      <c r="AF17" s="65">
        <f t="shared" si="20"/>
        <v>14.414414414414416</v>
      </c>
      <c r="AG17" s="67">
        <f t="shared" si="21"/>
        <v>0</v>
      </c>
      <c r="AH17" s="66">
        <f t="shared" si="22"/>
        <v>0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6.54</v>
      </c>
      <c r="D18" s="55">
        <f t="shared" si="2"/>
        <v>1.5966017284312288</v>
      </c>
      <c r="E18" s="54">
        <f>SUM(D6:D18)</f>
        <v>2.868512279673844</v>
      </c>
      <c r="G18" s="48">
        <f t="shared" si="3"/>
        <v>-2</v>
      </c>
      <c r="H18" s="61">
        <v>2.36</v>
      </c>
      <c r="I18" s="60">
        <v>3.7</v>
      </c>
      <c r="J18" s="59">
        <v>0</v>
      </c>
      <c r="K18" s="60">
        <v>0</v>
      </c>
      <c r="L18" s="60">
        <v>0</v>
      </c>
      <c r="M18" s="60">
        <v>0</v>
      </c>
      <c r="N18" s="60">
        <v>0.03</v>
      </c>
      <c r="O18" s="59">
        <v>0</v>
      </c>
      <c r="P18" s="50">
        <f t="shared" si="4"/>
        <v>6.0900000000000007</v>
      </c>
      <c r="R18" s="48">
        <f t="shared" si="5"/>
        <v>-2</v>
      </c>
      <c r="S18" s="67">
        <f t="shared" si="6"/>
        <v>38.752052545155991</v>
      </c>
      <c r="T18" s="66">
        <f t="shared" si="7"/>
        <v>60.755336617405575</v>
      </c>
      <c r="U18" s="65">
        <f t="shared" si="8"/>
        <v>0</v>
      </c>
      <c r="V18" s="66">
        <f t="shared" si="9"/>
        <v>0</v>
      </c>
      <c r="W18" s="66">
        <f t="shared" si="10"/>
        <v>0</v>
      </c>
      <c r="X18" s="66">
        <f t="shared" si="11"/>
        <v>0</v>
      </c>
      <c r="Y18" s="66">
        <f t="shared" si="12"/>
        <v>0.4926108374384236</v>
      </c>
      <c r="Z18" s="65">
        <f t="shared" si="13"/>
        <v>0</v>
      </c>
      <c r="AA18" s="50">
        <f t="shared" si="14"/>
        <v>99.999999999999986</v>
      </c>
      <c r="AC18" s="48">
        <f t="shared" si="15"/>
        <v>-2</v>
      </c>
      <c r="AD18" s="67">
        <f t="shared" si="18"/>
        <v>38.752052545155998</v>
      </c>
      <c r="AE18" s="66">
        <f t="shared" si="19"/>
        <v>60.755336617405582</v>
      </c>
      <c r="AF18" s="65">
        <f t="shared" si="20"/>
        <v>0</v>
      </c>
      <c r="AG18" s="67">
        <f t="shared" si="21"/>
        <v>0</v>
      </c>
      <c r="AH18" s="66">
        <f t="shared" si="22"/>
        <v>0</v>
      </c>
      <c r="AI18" s="66">
        <v>0</v>
      </c>
      <c r="AJ18" s="66">
        <f t="shared" si="23"/>
        <v>0.49261083743842371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6.15</v>
      </c>
      <c r="D19" s="55">
        <f t="shared" si="2"/>
        <v>1.5013915336165227</v>
      </c>
      <c r="E19" s="54">
        <f>SUM(D6:D19)</f>
        <v>4.3699038132903665</v>
      </c>
      <c r="G19" s="48">
        <f t="shared" si="3"/>
        <v>-1.5</v>
      </c>
      <c r="H19" s="61">
        <v>2.4900000000000002</v>
      </c>
      <c r="I19" s="60">
        <v>3.47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5.9600000000000009</v>
      </c>
      <c r="R19" s="48">
        <f t="shared" si="5"/>
        <v>-1.5</v>
      </c>
      <c r="S19" s="67">
        <f t="shared" si="6"/>
        <v>41.778523489932887</v>
      </c>
      <c r="T19" s="66">
        <f t="shared" si="7"/>
        <v>58.221476510067106</v>
      </c>
      <c r="U19" s="65">
        <f t="shared" si="8"/>
        <v>0</v>
      </c>
      <c r="V19" s="66">
        <f t="shared" si="9"/>
        <v>0</v>
      </c>
      <c r="W19" s="66">
        <f t="shared" si="10"/>
        <v>0</v>
      </c>
      <c r="X19" s="66">
        <f t="shared" si="11"/>
        <v>0</v>
      </c>
      <c r="Y19" s="66">
        <f t="shared" si="12"/>
        <v>0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41.778523489932887</v>
      </c>
      <c r="AE19" s="66">
        <f t="shared" si="19"/>
        <v>58.221476510067106</v>
      </c>
      <c r="AF19" s="65">
        <f t="shared" si="20"/>
        <v>0</v>
      </c>
      <c r="AG19" s="67">
        <f t="shared" si="21"/>
        <v>0</v>
      </c>
      <c r="AH19" s="66">
        <f t="shared" si="22"/>
        <v>0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6.91</v>
      </c>
      <c r="D20" s="55">
        <f t="shared" si="2"/>
        <v>1.6869293491528734</v>
      </c>
      <c r="E20" s="54">
        <f>SUM(D6:D20)</f>
        <v>6.0568331624432403</v>
      </c>
      <c r="G20" s="48">
        <f t="shared" si="3"/>
        <v>-1</v>
      </c>
      <c r="H20" s="53">
        <v>2.0699999999999998</v>
      </c>
      <c r="I20" s="60">
        <v>4.37</v>
      </c>
      <c r="J20" s="59">
        <v>0</v>
      </c>
      <c r="K20" s="60">
        <v>0</v>
      </c>
      <c r="L20" s="60">
        <v>0.21</v>
      </c>
      <c r="M20" s="60">
        <v>0</v>
      </c>
      <c r="N20" s="60">
        <v>0</v>
      </c>
      <c r="O20" s="59">
        <v>0</v>
      </c>
      <c r="P20" s="50">
        <f t="shared" si="4"/>
        <v>6.6499999999999995</v>
      </c>
      <c r="R20" s="48">
        <f t="shared" si="5"/>
        <v>-1</v>
      </c>
      <c r="S20" s="67">
        <f t="shared" si="6"/>
        <v>31.127819548872179</v>
      </c>
      <c r="T20" s="66">
        <f t="shared" si="7"/>
        <v>65.714285714285722</v>
      </c>
      <c r="U20" s="65">
        <f t="shared" si="8"/>
        <v>0</v>
      </c>
      <c r="V20" s="66">
        <f t="shared" si="9"/>
        <v>0</v>
      </c>
      <c r="W20" s="66">
        <f t="shared" si="10"/>
        <v>3.1578947368421053</v>
      </c>
      <c r="X20" s="66">
        <f t="shared" si="11"/>
        <v>0</v>
      </c>
      <c r="Y20" s="66">
        <f t="shared" si="12"/>
        <v>0</v>
      </c>
      <c r="Z20" s="65">
        <f t="shared" si="13"/>
        <v>0</v>
      </c>
      <c r="AA20" s="50">
        <f t="shared" si="14"/>
        <v>100.00000000000001</v>
      </c>
      <c r="AC20" s="48">
        <f t="shared" si="15"/>
        <v>-1</v>
      </c>
      <c r="AD20" s="67">
        <f t="shared" si="18"/>
        <v>31.127819548872175</v>
      </c>
      <c r="AE20" s="66">
        <f t="shared" si="19"/>
        <v>65.714285714285722</v>
      </c>
      <c r="AF20" s="65">
        <f t="shared" si="20"/>
        <v>0</v>
      </c>
      <c r="AG20" s="67">
        <f t="shared" si="21"/>
        <v>0</v>
      </c>
      <c r="AH20" s="66">
        <f t="shared" si="22"/>
        <v>3.1578947368421049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8.09</v>
      </c>
      <c r="D21" s="55">
        <f t="shared" si="2"/>
        <v>1.975001220643523</v>
      </c>
      <c r="E21" s="54">
        <f>SUM(D6:D21)</f>
        <v>8.031834383086764</v>
      </c>
      <c r="G21" s="70">
        <f t="shared" si="3"/>
        <v>-0.5</v>
      </c>
      <c r="H21" s="53">
        <v>0.36</v>
      </c>
      <c r="I21" s="52">
        <v>3.34</v>
      </c>
      <c r="J21" s="51">
        <v>0.04</v>
      </c>
      <c r="K21" s="52">
        <v>0.03</v>
      </c>
      <c r="L21" s="52">
        <v>7.0000000000000007E-2</v>
      </c>
      <c r="M21" s="52">
        <v>0</v>
      </c>
      <c r="N21" s="52">
        <v>0</v>
      </c>
      <c r="O21" s="51">
        <v>0</v>
      </c>
      <c r="P21" s="69">
        <f t="shared" si="4"/>
        <v>3.8399999999999994</v>
      </c>
      <c r="Q21" s="68"/>
      <c r="R21" s="48">
        <f t="shared" si="5"/>
        <v>-0.5</v>
      </c>
      <c r="S21" s="67">
        <f t="shared" si="6"/>
        <v>9.3750000000000018</v>
      </c>
      <c r="T21" s="66">
        <f t="shared" si="7"/>
        <v>86.979166666666686</v>
      </c>
      <c r="U21" s="65">
        <f t="shared" si="8"/>
        <v>1.0416666666666667</v>
      </c>
      <c r="V21" s="66">
        <f t="shared" si="9"/>
        <v>0.78125000000000011</v>
      </c>
      <c r="W21" s="66">
        <f t="shared" si="10"/>
        <v>1.8229166666666672</v>
      </c>
      <c r="X21" s="66">
        <f t="shared" si="11"/>
        <v>0</v>
      </c>
      <c r="Y21" s="66">
        <f t="shared" si="12"/>
        <v>0</v>
      </c>
      <c r="Z21" s="65">
        <f t="shared" si="13"/>
        <v>0</v>
      </c>
      <c r="AA21" s="50">
        <f t="shared" si="14"/>
        <v>100.00000000000003</v>
      </c>
      <c r="AC21" s="48">
        <f t="shared" si="15"/>
        <v>-0.5</v>
      </c>
      <c r="AD21" s="67">
        <f t="shared" si="18"/>
        <v>9.375</v>
      </c>
      <c r="AE21" s="66">
        <f t="shared" si="19"/>
        <v>86.979166666666657</v>
      </c>
      <c r="AF21" s="65">
        <f t="shared" si="20"/>
        <v>1.0416666666666665</v>
      </c>
      <c r="AG21" s="67">
        <f t="shared" si="21"/>
        <v>0.78124999999999989</v>
      </c>
      <c r="AH21" s="66">
        <f t="shared" si="22"/>
        <v>1.8229166666666665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8.76</v>
      </c>
      <c r="D22" s="55">
        <f t="shared" si="2"/>
        <v>2.1385674527610954</v>
      </c>
      <c r="E22" s="54">
        <f>SUM(D6:D22)</f>
        <v>10.170401835847859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9.41</v>
      </c>
      <c r="D23" s="55">
        <f t="shared" si="2"/>
        <v>2.2972511107856062</v>
      </c>
      <c r="E23" s="54">
        <f>SUM(D6:D23)</f>
        <v>12.467652946633464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9.2899999999999991</v>
      </c>
      <c r="D24" s="55">
        <f t="shared" si="2"/>
        <v>2.2679556662272349</v>
      </c>
      <c r="E24" s="54">
        <f>SUM(D6:D24)</f>
        <v>14.735608612860698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9.68</v>
      </c>
      <c r="D25" s="55">
        <f t="shared" si="2"/>
        <v>2.3631658610419413</v>
      </c>
      <c r="E25" s="54">
        <f>SUM(D6:D25)</f>
        <v>17.09877447390264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12.85</v>
      </c>
      <c r="D26" s="55">
        <f t="shared" si="2"/>
        <v>3.1370538547922462</v>
      </c>
      <c r="E26" s="54">
        <f>SUM(D6:D26)</f>
        <v>20.235828328694886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14.41</v>
      </c>
      <c r="D27" s="55">
        <f t="shared" si="2"/>
        <v>3.5178946340510722</v>
      </c>
      <c r="E27" s="54">
        <f>SUM(D7:D27)</f>
        <v>23.753722962745957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20.94</v>
      </c>
      <c r="D28" s="55">
        <f t="shared" si="2"/>
        <v>5.1120550754357703</v>
      </c>
      <c r="E28" s="54">
        <f>SUM(D7:D28)</f>
        <v>28.865778038181727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25.78</v>
      </c>
      <c r="D29" s="55">
        <f t="shared" si="2"/>
        <v>6.2936380059567405</v>
      </c>
      <c r="E29" s="54">
        <f>SUM(D7:D29)</f>
        <v>35.159416044138467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34.630000000000003</v>
      </c>
      <c r="D30" s="55">
        <f t="shared" si="2"/>
        <v>8.4541770421366156</v>
      </c>
      <c r="E30" s="54">
        <f>SUM(D7:D30)</f>
        <v>43.613593086275081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30.88</v>
      </c>
      <c r="D31" s="55">
        <f t="shared" si="2"/>
        <v>7.5386943996875146</v>
      </c>
      <c r="E31" s="54">
        <f>SUM(D7:D31)</f>
        <v>51.152287485962596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79.040000000000006</v>
      </c>
      <c r="D32" s="55">
        <f t="shared" si="2"/>
        <v>19.295932815780482</v>
      </c>
      <c r="E32" s="54">
        <f>SUM(D7:D32)</f>
        <v>70.448220301743078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121.05</v>
      </c>
      <c r="D33" s="40">
        <f t="shared" si="2"/>
        <v>29.551779698256919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10.83</v>
      </c>
      <c r="I34">
        <f t="shared" ref="I34:O34" si="26">SUM(I7:I33)</f>
        <v>16.010000000000002</v>
      </c>
      <c r="J34">
        <f t="shared" si="26"/>
        <v>0.52</v>
      </c>
      <c r="K34">
        <f t="shared" si="26"/>
        <v>0.03</v>
      </c>
      <c r="L34">
        <f t="shared" si="26"/>
        <v>0.28000000000000003</v>
      </c>
      <c r="M34">
        <f t="shared" si="26"/>
        <v>0</v>
      </c>
      <c r="N34">
        <f t="shared" si="26"/>
        <v>0.03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-1.3132416787264833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1.2675206611570251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2.6218958930276983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4.4235751295336794</v>
      </c>
      <c r="D72" s="2"/>
    </row>
    <row r="73" spans="1:5" x14ac:dyDescent="0.35">
      <c r="A73" s="24" t="s">
        <v>41</v>
      </c>
      <c r="B73" s="23">
        <v>75</v>
      </c>
      <c r="C73" s="18" t="str">
        <f t="shared" si="27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7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6.0568331624432403</v>
      </c>
    </row>
    <row r="78" spans="1:5" x14ac:dyDescent="0.35">
      <c r="A78" s="20" t="s">
        <v>39</v>
      </c>
      <c r="B78">
        <f>SUM(C11:C20)/SUM(C7:C33)</f>
        <v>6.0568331624432398E-2</v>
      </c>
      <c r="D78" s="19" t="s">
        <v>6</v>
      </c>
      <c r="E78" s="18">
        <f>SUM($D$21:$D$30)</f>
        <v>37.556759923831841</v>
      </c>
    </row>
    <row r="79" spans="1:5" x14ac:dyDescent="0.35">
      <c r="A79" s="20" t="s">
        <v>38</v>
      </c>
      <c r="B79">
        <f>SUM(C21:C33)/SUM(C7:C33)</f>
        <v>0.93943166837556757</v>
      </c>
      <c r="D79" s="19" t="s">
        <v>5</v>
      </c>
      <c r="E79" s="18">
        <f>SUM($D$31:$D$33)</f>
        <v>56.386406913724912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98.772563176895304</v>
      </c>
      <c r="D81" s="16" t="s">
        <v>4</v>
      </c>
      <c r="E81">
        <f>100*SUM(H7:J33)/SUM(P7:P33)</f>
        <v>98.772563176895304</v>
      </c>
      <c r="G81" s="17" t="s">
        <v>2</v>
      </c>
      <c r="H81">
        <f>100*SUM(H7:H33)/(SUM(P7:P33)-SUM(M7:N33))</f>
        <v>39.139862667148542</v>
      </c>
    </row>
    <row r="82" spans="1:8" x14ac:dyDescent="0.35">
      <c r="A82" s="16" t="s">
        <v>0</v>
      </c>
      <c r="B82">
        <f>100*SUM(K7:L33)/SUM(P7:P33)</f>
        <v>1.1191335740072204</v>
      </c>
      <c r="D82" s="16" t="s">
        <v>0</v>
      </c>
      <c r="E82">
        <f>100*SUM(K7:L33)/SUM(P7:P33)</f>
        <v>1.1191335740072204</v>
      </c>
      <c r="G82" s="17" t="s">
        <v>1</v>
      </c>
      <c r="H82">
        <f>100*SUM(I7:J33)/(SUM(P7:P33)-SUM(M7:N33))</f>
        <v>59.739790386700399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0.10830324909747292</v>
      </c>
      <c r="G83" s="17" t="s">
        <v>0</v>
      </c>
      <c r="H83">
        <f>100*SUM(K7:L33)/(SUM(P7:P33)-SUM(M7:N33))</f>
        <v>1.1203469461510662</v>
      </c>
    </row>
    <row r="85" spans="1:8" x14ac:dyDescent="0.35">
      <c r="A85" s="16" t="s">
        <v>36</v>
      </c>
      <c r="B85" s="2"/>
      <c r="C85" s="2"/>
      <c r="D85" s="13">
        <f>(C70+C74+C72)/3</f>
        <v>3.8970319302302348</v>
      </c>
    </row>
    <row r="86" spans="1:8" x14ac:dyDescent="0.35">
      <c r="A86" s="14" t="s">
        <v>35</v>
      </c>
      <c r="B86" s="14"/>
      <c r="C86" s="14"/>
      <c r="D86" s="7">
        <f>C72</f>
        <v>4.4235751295336794</v>
      </c>
    </row>
    <row r="87" spans="1:8" x14ac:dyDescent="0.35">
      <c r="A87" s="14" t="s">
        <v>34</v>
      </c>
      <c r="B87" s="14"/>
      <c r="C87" s="14"/>
      <c r="D87" s="7">
        <f>(C74-C70)/2</f>
        <v>2.3662396694214873</v>
      </c>
    </row>
    <row r="88" spans="1:8" x14ac:dyDescent="0.35">
      <c r="A88" s="15" t="s">
        <v>33</v>
      </c>
      <c r="B88" s="14"/>
      <c r="C88" s="14"/>
      <c r="D88" s="13">
        <f>(C74+C70-D86)/D87</f>
        <v>1.2018839715922145</v>
      </c>
    </row>
    <row r="89" spans="1:8" x14ac:dyDescent="0.35">
      <c r="A89" s="3" t="s">
        <v>32</v>
      </c>
      <c r="B89" s="12"/>
      <c r="C89" s="11"/>
      <c r="D89" s="7">
        <f>((C74-C70)/4)+((C75-C69)/6.6)</f>
        <v>2.2911867557299077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-0.45133478613645084</v>
      </c>
    </row>
    <row r="91" spans="1:8" x14ac:dyDescent="0.35">
      <c r="A91" s="3" t="s">
        <v>30</v>
      </c>
      <c r="B91" s="9"/>
      <c r="C91" s="8"/>
      <c r="D91" s="7">
        <f>(C74-C69)/(2.44*(C73-C71))</f>
        <v>0.88725216905340154</v>
      </c>
    </row>
    <row r="92" spans="1:8" x14ac:dyDescent="0.35">
      <c r="A92" s="6" t="s">
        <v>29</v>
      </c>
      <c r="B92" s="6"/>
      <c r="C92" s="5"/>
      <c r="D92" s="7">
        <f>(C70+C72+C74)/3</f>
        <v>3.8970319302302348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3.6337603305785127</v>
      </c>
    </row>
    <row r="95" spans="1:8" x14ac:dyDescent="0.35">
      <c r="A95" s="2" t="s">
        <v>9</v>
      </c>
      <c r="B95" s="2"/>
      <c r="C95" s="2"/>
      <c r="D95" s="1">
        <f>100-E23</f>
        <v>87.532347053366536</v>
      </c>
    </row>
    <row r="96" spans="1:8" x14ac:dyDescent="0.35">
      <c r="A96" s="2" t="s">
        <v>8</v>
      </c>
      <c r="B96" s="2"/>
      <c r="C96" s="2"/>
      <c r="D96" s="1">
        <f>100-E30</f>
        <v>56.386406913724919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L99"/>
  <sheetViews>
    <sheetView topLeftCell="A22" zoomScale="63" zoomScaleNormal="100" workbookViewId="0">
      <selection activeCell="G39" sqref="G39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MAY190406_1</v>
      </c>
      <c r="E2" s="144"/>
      <c r="G2" s="109" t="s">
        <v>90</v>
      </c>
      <c r="H2" s="108" t="str">
        <f ca="1">D2</f>
        <v>MAY190406_1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1328.73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9.48</v>
      </c>
      <c r="D13" s="55">
        <f t="shared" si="2"/>
        <v>0.71346323180781657</v>
      </c>
      <c r="E13" s="54">
        <f>SUM(D7:D13)</f>
        <v>0.71346323180781657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9.48</v>
      </c>
      <c r="N13" s="60">
        <v>0</v>
      </c>
      <c r="O13" s="60">
        <v>0</v>
      </c>
      <c r="P13" s="50">
        <f t="shared" si="4"/>
        <v>9.48</v>
      </c>
      <c r="R13" s="48">
        <f t="shared" si="5"/>
        <v>-4.5</v>
      </c>
      <c r="S13" s="47">
        <f t="shared" si="6"/>
        <v>0</v>
      </c>
      <c r="T13" s="46">
        <f t="shared" si="7"/>
        <v>0</v>
      </c>
      <c r="U13" s="45">
        <f t="shared" si="8"/>
        <v>0</v>
      </c>
      <c r="V13" s="46">
        <f t="shared" si="9"/>
        <v>0</v>
      </c>
      <c r="W13" s="46">
        <f t="shared" si="10"/>
        <v>0</v>
      </c>
      <c r="X13" s="46">
        <f t="shared" si="11"/>
        <v>100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22.83</v>
      </c>
      <c r="D14" s="55">
        <f t="shared" si="2"/>
        <v>1.7181820234359122</v>
      </c>
      <c r="E14" s="54">
        <f>SUM(D8:D14)</f>
        <v>2.4316452552437289</v>
      </c>
      <c r="G14" s="48">
        <f t="shared" si="3"/>
        <v>-4</v>
      </c>
      <c r="H14" s="61">
        <v>0</v>
      </c>
      <c r="I14" s="60">
        <v>4.2529499323410009</v>
      </c>
      <c r="J14" s="59">
        <v>0</v>
      </c>
      <c r="K14" s="60">
        <v>0</v>
      </c>
      <c r="L14" s="60">
        <v>6.8582679296346409</v>
      </c>
      <c r="M14" s="60">
        <v>11.718782138024357</v>
      </c>
      <c r="N14" s="60">
        <v>0</v>
      </c>
      <c r="O14" s="60">
        <v>0</v>
      </c>
      <c r="P14" s="50">
        <f t="shared" si="4"/>
        <v>22.83</v>
      </c>
      <c r="R14" s="48">
        <f t="shared" si="5"/>
        <v>-4</v>
      </c>
      <c r="S14" s="47">
        <f t="shared" si="6"/>
        <v>0</v>
      </c>
      <c r="T14" s="46">
        <f t="shared" si="7"/>
        <v>18.628777627424448</v>
      </c>
      <c r="U14" s="45">
        <f t="shared" si="8"/>
        <v>0</v>
      </c>
      <c r="V14" s="46">
        <f t="shared" si="9"/>
        <v>0</v>
      </c>
      <c r="W14" s="46">
        <f t="shared" si="10"/>
        <v>30.040595399188092</v>
      </c>
      <c r="X14" s="46">
        <f t="shared" si="11"/>
        <v>51.330626973387467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0</v>
      </c>
      <c r="AE14" s="46">
        <f t="shared" si="16"/>
        <v>38.276181649675621</v>
      </c>
      <c r="AF14" s="45">
        <f t="shared" si="16"/>
        <v>0</v>
      </c>
      <c r="AG14" s="47">
        <f t="shared" si="16"/>
        <v>0</v>
      </c>
      <c r="AH14" s="46">
        <f t="shared" si="16"/>
        <v>61.723818350324372</v>
      </c>
      <c r="AI14" s="46">
        <f t="shared" si="16"/>
        <v>105.46802594995368</v>
      </c>
      <c r="AJ14" s="46">
        <f t="shared" si="16"/>
        <v>0</v>
      </c>
      <c r="AK14" s="45">
        <f t="shared" si="16"/>
        <v>0</v>
      </c>
      <c r="AL14" s="44">
        <f t="shared" si="17"/>
        <v>205.4680259499537</v>
      </c>
    </row>
    <row r="15" spans="1:38" x14ac:dyDescent="0.35">
      <c r="A15" s="58" t="s">
        <v>62</v>
      </c>
      <c r="B15" s="57">
        <v>-3.5</v>
      </c>
      <c r="C15" s="62">
        <v>71.31</v>
      </c>
      <c r="D15" s="55">
        <f t="shared" si="2"/>
        <v>5.3667788038201891</v>
      </c>
      <c r="E15" s="54">
        <f>SUM(D6:D15)</f>
        <v>7.798424059063918</v>
      </c>
      <c r="G15" s="48">
        <f t="shared" si="3"/>
        <v>-3.5</v>
      </c>
      <c r="H15" s="61">
        <v>18.114603463992712</v>
      </c>
      <c r="I15" s="60">
        <v>46.900788514129452</v>
      </c>
      <c r="J15" s="59">
        <v>0</v>
      </c>
      <c r="K15" s="60">
        <v>0</v>
      </c>
      <c r="L15" s="60">
        <v>0</v>
      </c>
      <c r="M15" s="60">
        <v>6.2946080218778491</v>
      </c>
      <c r="N15" s="60">
        <v>0</v>
      </c>
      <c r="O15" s="59">
        <v>0</v>
      </c>
      <c r="P15" s="50">
        <f t="shared" si="4"/>
        <v>71.310000000000016</v>
      </c>
      <c r="R15" s="48">
        <f t="shared" si="5"/>
        <v>-3.5</v>
      </c>
      <c r="S15" s="67">
        <f t="shared" si="6"/>
        <v>25.402613187481009</v>
      </c>
      <c r="T15" s="66">
        <f t="shared" si="7"/>
        <v>65.770282588878757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8.8271042236402302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27.862022996167308</v>
      </c>
      <c r="AE15" s="66">
        <f t="shared" ref="AE15:AE33" si="19">T15*100/(SUM($S15:$W15)+SUM($Y15:$Z15))</f>
        <v>72.137977003832688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0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92</v>
      </c>
      <c r="D16" s="55">
        <f t="shared" si="2"/>
        <v>6.9239047812572911</v>
      </c>
      <c r="E16" s="54">
        <f>SUM(D6:D16)</f>
        <v>14.722328840321209</v>
      </c>
      <c r="G16" s="48">
        <f t="shared" si="3"/>
        <v>-3</v>
      </c>
      <c r="H16" s="61">
        <v>14.742842665315427</v>
      </c>
      <c r="I16" s="60">
        <v>73.877375221687345</v>
      </c>
      <c r="J16" s="59">
        <v>0</v>
      </c>
      <c r="K16" s="60">
        <v>0</v>
      </c>
      <c r="L16" s="60">
        <v>1.5616924246262982</v>
      </c>
      <c r="M16" s="60">
        <v>1.8180896883709146</v>
      </c>
      <c r="N16" s="60">
        <v>0</v>
      </c>
      <c r="O16" s="59">
        <v>0</v>
      </c>
      <c r="P16" s="50">
        <f t="shared" si="4"/>
        <v>91.999999999999986</v>
      </c>
      <c r="R16" s="48">
        <f t="shared" si="5"/>
        <v>-3</v>
      </c>
      <c r="S16" s="67">
        <f t="shared" si="6"/>
        <v>16.024828984038511</v>
      </c>
      <c r="T16" s="66">
        <f t="shared" si="7"/>
        <v>80.301494806181907</v>
      </c>
      <c r="U16" s="65">
        <f t="shared" si="8"/>
        <v>0</v>
      </c>
      <c r="V16" s="66">
        <f t="shared" si="9"/>
        <v>0</v>
      </c>
      <c r="W16" s="66">
        <f t="shared" si="10"/>
        <v>1.6974917658981505</v>
      </c>
      <c r="X16" s="66">
        <f t="shared" si="11"/>
        <v>1.9761844438814293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16.347893512535542</v>
      </c>
      <c r="AE16" s="66">
        <f t="shared" si="19"/>
        <v>81.920392866373746</v>
      </c>
      <c r="AF16" s="65">
        <f t="shared" si="20"/>
        <v>0</v>
      </c>
      <c r="AG16" s="67">
        <f t="shared" si="21"/>
        <v>0</v>
      </c>
      <c r="AH16" s="66">
        <f t="shared" si="22"/>
        <v>1.7317136210907214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100.00000000000001</v>
      </c>
    </row>
    <row r="17" spans="1:38" x14ac:dyDescent="0.35">
      <c r="A17" s="71" t="s">
        <v>60</v>
      </c>
      <c r="B17" s="57">
        <v>-2.5</v>
      </c>
      <c r="C17" s="62">
        <v>169.22</v>
      </c>
      <c r="D17" s="55">
        <f t="shared" si="2"/>
        <v>12.735469207438681</v>
      </c>
      <c r="E17" s="54">
        <f>SUM(D6:D17)</f>
        <v>27.457798047759891</v>
      </c>
      <c r="G17" s="48">
        <f t="shared" si="3"/>
        <v>-2.5</v>
      </c>
      <c r="H17" s="61">
        <v>13.409148415181606</v>
      </c>
      <c r="I17" s="60">
        <v>147.38553258060128</v>
      </c>
      <c r="J17" s="59">
        <v>0.40284995238743021</v>
      </c>
      <c r="K17" s="60">
        <v>0.1956699768738947</v>
      </c>
      <c r="L17" s="60">
        <v>3.809809549721126</v>
      </c>
      <c r="M17" s="60">
        <v>4.0169895252346617</v>
      </c>
      <c r="N17" s="60">
        <v>0</v>
      </c>
      <c r="O17" s="59">
        <v>0</v>
      </c>
      <c r="P17" s="50">
        <f t="shared" si="4"/>
        <v>169.22000000000003</v>
      </c>
      <c r="R17" s="48">
        <f t="shared" si="5"/>
        <v>-2.5</v>
      </c>
      <c r="S17" s="67">
        <f t="shared" si="6"/>
        <v>7.9240919602775115</v>
      </c>
      <c r="T17" s="66">
        <f t="shared" si="7"/>
        <v>87.096993606312054</v>
      </c>
      <c r="U17" s="65">
        <f t="shared" si="8"/>
        <v>0.23806284859202823</v>
      </c>
      <c r="V17" s="66">
        <f t="shared" si="9"/>
        <v>0.11563052645898515</v>
      </c>
      <c r="W17" s="66">
        <f t="shared" si="10"/>
        <v>2.2513943681131812</v>
      </c>
      <c r="X17" s="66">
        <f t="shared" si="11"/>
        <v>2.3738266902462244</v>
      </c>
      <c r="Y17" s="66">
        <f t="shared" si="12"/>
        <v>0</v>
      </c>
      <c r="Z17" s="65">
        <f t="shared" si="13"/>
        <v>0</v>
      </c>
      <c r="AA17" s="50">
        <f t="shared" si="14"/>
        <v>99.999999999999972</v>
      </c>
      <c r="AC17" s="48">
        <f t="shared" si="15"/>
        <v>-2.5</v>
      </c>
      <c r="AD17" s="67">
        <f t="shared" si="18"/>
        <v>8.1167700132376499</v>
      </c>
      <c r="AE17" s="66">
        <f t="shared" si="19"/>
        <v>89.21479830000699</v>
      </c>
      <c r="AF17" s="65">
        <f t="shared" si="20"/>
        <v>0.24385145962516544</v>
      </c>
      <c r="AG17" s="67">
        <f t="shared" si="21"/>
        <v>0.11844213753222324</v>
      </c>
      <c r="AH17" s="66">
        <f t="shared" si="22"/>
        <v>2.3061380895979933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100.00000000000003</v>
      </c>
    </row>
    <row r="18" spans="1:38" x14ac:dyDescent="0.35">
      <c r="A18" s="58" t="s">
        <v>59</v>
      </c>
      <c r="B18" s="57">
        <v>-2</v>
      </c>
      <c r="C18" s="62">
        <v>169.58</v>
      </c>
      <c r="D18" s="55">
        <f t="shared" si="2"/>
        <v>12.762562747887079</v>
      </c>
      <c r="E18" s="54">
        <f>SUM(D6:D18)</f>
        <v>40.220360795646968</v>
      </c>
      <c r="G18" s="48">
        <f t="shared" si="3"/>
        <v>-2</v>
      </c>
      <c r="H18" s="61">
        <v>13.762410083000312</v>
      </c>
      <c r="I18" s="60">
        <v>144.58350138333847</v>
      </c>
      <c r="J18" s="59">
        <v>1.0686719950814634</v>
      </c>
      <c r="K18" s="60">
        <v>1.0426068244697206</v>
      </c>
      <c r="L18" s="60">
        <v>3.9879711035966809</v>
      </c>
      <c r="M18" s="60">
        <v>4.7959913925607145</v>
      </c>
      <c r="N18" s="60">
        <v>0</v>
      </c>
      <c r="O18" s="59">
        <v>0.33884721795265915</v>
      </c>
      <c r="P18" s="50">
        <f t="shared" si="4"/>
        <v>169.58000000000004</v>
      </c>
      <c r="R18" s="48">
        <f t="shared" si="5"/>
        <v>-2</v>
      </c>
      <c r="S18" s="67">
        <f t="shared" si="6"/>
        <v>8.1155856132800501</v>
      </c>
      <c r="T18" s="66">
        <f t="shared" si="7"/>
        <v>85.259760221334147</v>
      </c>
      <c r="U18" s="65">
        <f t="shared" si="8"/>
        <v>0.63018751921303406</v>
      </c>
      <c r="V18" s="66">
        <f t="shared" si="9"/>
        <v>0.61481709191515532</v>
      </c>
      <c r="W18" s="66">
        <f t="shared" si="10"/>
        <v>2.3516753765754688</v>
      </c>
      <c r="X18" s="66">
        <f t="shared" si="11"/>
        <v>2.8281586228097142</v>
      </c>
      <c r="Y18" s="66">
        <f t="shared" si="12"/>
        <v>0</v>
      </c>
      <c r="Z18" s="65">
        <f t="shared" si="13"/>
        <v>0.19981555487242547</v>
      </c>
      <c r="AA18" s="50">
        <f t="shared" si="14"/>
        <v>100</v>
      </c>
      <c r="AC18" s="48">
        <f t="shared" si="15"/>
        <v>-2</v>
      </c>
      <c r="AD18" s="67">
        <f t="shared" si="18"/>
        <v>8.3517874090477697</v>
      </c>
      <c r="AE18" s="66">
        <f t="shared" si="19"/>
        <v>87.74122113255298</v>
      </c>
      <c r="AF18" s="65">
        <f t="shared" si="20"/>
        <v>0.6485289465359062</v>
      </c>
      <c r="AG18" s="67">
        <f t="shared" si="21"/>
        <v>0.63271116735210386</v>
      </c>
      <c r="AH18" s="66">
        <f t="shared" si="22"/>
        <v>2.4201202151217971</v>
      </c>
      <c r="AI18" s="66">
        <v>0</v>
      </c>
      <c r="AJ18" s="66">
        <f t="shared" si="23"/>
        <v>0</v>
      </c>
      <c r="AK18" s="65">
        <f t="shared" si="24"/>
        <v>0.20563112938943376</v>
      </c>
      <c r="AL18" s="64">
        <f t="shared" si="17"/>
        <v>99.999999999999986</v>
      </c>
    </row>
    <row r="19" spans="1:38" x14ac:dyDescent="0.35">
      <c r="A19" s="58" t="s">
        <v>58</v>
      </c>
      <c r="B19" s="57">
        <v>-1.5</v>
      </c>
      <c r="C19" s="62">
        <v>140.84</v>
      </c>
      <c r="D19" s="55">
        <f t="shared" si="2"/>
        <v>10.599595102089966</v>
      </c>
      <c r="E19" s="54">
        <f>SUM(D6:D19)</f>
        <v>50.819955897736932</v>
      </c>
      <c r="G19" s="48">
        <f t="shared" si="3"/>
        <v>-1.5</v>
      </c>
      <c r="H19" s="61">
        <v>12.050481283422462</v>
      </c>
      <c r="I19" s="60">
        <v>123.08705882352942</v>
      </c>
      <c r="J19" s="59">
        <v>0</v>
      </c>
      <c r="K19" s="60">
        <v>0.32278074866310164</v>
      </c>
      <c r="L19" s="60">
        <v>3.5505882352941183</v>
      </c>
      <c r="M19" s="60">
        <v>1.8290909090909095</v>
      </c>
      <c r="N19" s="60">
        <v>0</v>
      </c>
      <c r="O19" s="59">
        <v>0</v>
      </c>
      <c r="P19" s="50">
        <f t="shared" si="4"/>
        <v>140.84000000000003</v>
      </c>
      <c r="R19" s="48">
        <f t="shared" si="5"/>
        <v>-1.5</v>
      </c>
      <c r="S19" s="67">
        <f t="shared" si="6"/>
        <v>8.5561497326203195</v>
      </c>
      <c r="T19" s="66">
        <f t="shared" si="7"/>
        <v>87.394957983193265</v>
      </c>
      <c r="U19" s="65">
        <f t="shared" si="8"/>
        <v>0</v>
      </c>
      <c r="V19" s="66">
        <f t="shared" si="9"/>
        <v>0.22918258212375855</v>
      </c>
      <c r="W19" s="66">
        <f t="shared" si="10"/>
        <v>2.5210084033613445</v>
      </c>
      <c r="X19" s="66">
        <f t="shared" si="11"/>
        <v>1.2987012987012987</v>
      </c>
      <c r="Y19" s="66">
        <f t="shared" si="12"/>
        <v>0</v>
      </c>
      <c r="Z19" s="65">
        <f t="shared" si="13"/>
        <v>0</v>
      </c>
      <c r="AA19" s="50">
        <f t="shared" si="14"/>
        <v>99.999999999999986</v>
      </c>
      <c r="AC19" s="48">
        <f t="shared" si="15"/>
        <v>-1.5</v>
      </c>
      <c r="AD19" s="67">
        <f t="shared" si="18"/>
        <v>8.6687306501547994</v>
      </c>
      <c r="AE19" s="66">
        <f t="shared" si="19"/>
        <v>88.544891640866879</v>
      </c>
      <c r="AF19" s="65">
        <f t="shared" si="20"/>
        <v>0</v>
      </c>
      <c r="AG19" s="67">
        <f t="shared" si="21"/>
        <v>0.2321981424148607</v>
      </c>
      <c r="AH19" s="66">
        <f t="shared" si="22"/>
        <v>2.5541795665634677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3">
        <v>120.41</v>
      </c>
      <c r="D20" s="55">
        <f t="shared" si="2"/>
        <v>9.0620366816433737</v>
      </c>
      <c r="E20" s="54">
        <f>SUM(D6:D20)</f>
        <v>59.881992579380309</v>
      </c>
      <c r="G20" s="48">
        <f t="shared" si="3"/>
        <v>-1</v>
      </c>
      <c r="H20" s="61">
        <v>5.8481873373807458</v>
      </c>
      <c r="I20" s="60">
        <v>108.40032957502167</v>
      </c>
      <c r="J20" s="59">
        <v>0</v>
      </c>
      <c r="K20" s="60">
        <v>1.566478751084128</v>
      </c>
      <c r="L20" s="60">
        <v>4.3861405030355582</v>
      </c>
      <c r="M20" s="60">
        <v>0.20886383347788376</v>
      </c>
      <c r="N20" s="60">
        <v>0</v>
      </c>
      <c r="O20" s="59">
        <v>0</v>
      </c>
      <c r="P20" s="50">
        <f t="shared" si="4"/>
        <v>120.41</v>
      </c>
      <c r="R20" s="48">
        <f t="shared" si="5"/>
        <v>-1</v>
      </c>
      <c r="S20" s="67">
        <f t="shared" si="6"/>
        <v>4.8568950563746744</v>
      </c>
      <c r="T20" s="66">
        <f t="shared" si="7"/>
        <v>90.026019080659154</v>
      </c>
      <c r="U20" s="65">
        <f t="shared" si="8"/>
        <v>0</v>
      </c>
      <c r="V20" s="66">
        <f t="shared" si="9"/>
        <v>1.3009540329575018</v>
      </c>
      <c r="W20" s="66">
        <f t="shared" si="10"/>
        <v>3.6426712922810052</v>
      </c>
      <c r="X20" s="66">
        <f t="shared" si="11"/>
        <v>0.17346053772766692</v>
      </c>
      <c r="Y20" s="66">
        <f t="shared" si="12"/>
        <v>0</v>
      </c>
      <c r="Z20" s="65">
        <f t="shared" si="13"/>
        <v>0</v>
      </c>
      <c r="AA20" s="50">
        <f t="shared" si="14"/>
        <v>100</v>
      </c>
      <c r="AC20" s="48">
        <f t="shared" si="15"/>
        <v>-1</v>
      </c>
      <c r="AD20" s="67">
        <f t="shared" si="18"/>
        <v>4.8653344917463075</v>
      </c>
      <c r="AE20" s="66">
        <f t="shared" si="19"/>
        <v>90.182450043440483</v>
      </c>
      <c r="AF20" s="65">
        <f t="shared" si="20"/>
        <v>0</v>
      </c>
      <c r="AG20" s="67">
        <f t="shared" si="21"/>
        <v>1.3032145960034747</v>
      </c>
      <c r="AH20" s="66">
        <f t="shared" si="22"/>
        <v>3.64900086880973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3">
        <v>95.38</v>
      </c>
      <c r="D21" s="55">
        <f t="shared" si="2"/>
        <v>7.1782830221339173</v>
      </c>
      <c r="E21" s="54">
        <f>SUM(D6:D21)</f>
        <v>67.060275601514221</v>
      </c>
      <c r="G21" s="70">
        <f t="shared" si="3"/>
        <v>-0.5</v>
      </c>
      <c r="H21" s="53">
        <v>3.0190621336459564</v>
      </c>
      <c r="I21" s="52">
        <v>90.348229777256762</v>
      </c>
      <c r="J21" s="51">
        <v>0.44726846424384537</v>
      </c>
      <c r="K21" s="52">
        <v>0.33545134818288402</v>
      </c>
      <c r="L21" s="52">
        <v>1.1181711606096134</v>
      </c>
      <c r="M21" s="52">
        <v>0.11181711606096134</v>
      </c>
      <c r="N21" s="52">
        <v>0</v>
      </c>
      <c r="O21" s="51">
        <v>0</v>
      </c>
      <c r="P21" s="69">
        <f t="shared" si="4"/>
        <v>95.380000000000038</v>
      </c>
      <c r="Q21" s="68"/>
      <c r="R21" s="48">
        <f t="shared" si="5"/>
        <v>-0.5</v>
      </c>
      <c r="S21" s="67">
        <f t="shared" si="6"/>
        <v>3.1652989449003517</v>
      </c>
      <c r="T21" s="66">
        <f t="shared" si="7"/>
        <v>94.7245017584994</v>
      </c>
      <c r="U21" s="65">
        <f t="shared" si="8"/>
        <v>0.46893317702227422</v>
      </c>
      <c r="V21" s="66">
        <f t="shared" si="9"/>
        <v>0.35169988276670572</v>
      </c>
      <c r="W21" s="66">
        <f t="shared" si="10"/>
        <v>1.1723329425556857</v>
      </c>
      <c r="X21" s="66">
        <f t="shared" si="11"/>
        <v>0.11723329425556855</v>
      </c>
      <c r="Y21" s="66">
        <f t="shared" si="12"/>
        <v>0</v>
      </c>
      <c r="Z21" s="65">
        <f t="shared" si="13"/>
        <v>0</v>
      </c>
      <c r="AA21" s="50">
        <f t="shared" si="14"/>
        <v>100</v>
      </c>
      <c r="AC21" s="48">
        <f t="shared" si="15"/>
        <v>-0.5</v>
      </c>
      <c r="AD21" s="67">
        <f t="shared" si="18"/>
        <v>3.1690140845070425</v>
      </c>
      <c r="AE21" s="66">
        <f t="shared" si="19"/>
        <v>94.835680751173683</v>
      </c>
      <c r="AF21" s="65">
        <f t="shared" si="20"/>
        <v>0.46948356807511726</v>
      </c>
      <c r="AG21" s="67">
        <f t="shared" si="21"/>
        <v>0.352112676056338</v>
      </c>
      <c r="AH21" s="66">
        <f t="shared" si="22"/>
        <v>1.1737089201877933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7"/>
        <v>99.999999999999972</v>
      </c>
    </row>
    <row r="22" spans="1:38" x14ac:dyDescent="0.35">
      <c r="A22" s="58" t="s">
        <v>55</v>
      </c>
      <c r="B22" s="57">
        <v>0</v>
      </c>
      <c r="C22" s="63">
        <v>72.790000000000006</v>
      </c>
      <c r="D22" s="55">
        <f t="shared" si="2"/>
        <v>5.4781633589969374</v>
      </c>
      <c r="E22" s="54">
        <f>SUM(D6:D22)</f>
        <v>72.538438960511158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3">
        <v>58.78</v>
      </c>
      <c r="D23" s="55">
        <f t="shared" si="2"/>
        <v>4.4237730765467775</v>
      </c>
      <c r="E23" s="54">
        <f>SUM(D6:D23)</f>
        <v>76.962212037057938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46.98</v>
      </c>
      <c r="D24" s="55">
        <f t="shared" si="2"/>
        <v>3.5357070285159513</v>
      </c>
      <c r="E24" s="54">
        <f>SUM(D6:D24)</f>
        <v>80.497919065573896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3">
        <v>24.29</v>
      </c>
      <c r="D25" s="55">
        <f t="shared" si="2"/>
        <v>1.8280613819210825</v>
      </c>
      <c r="E25" s="54">
        <f>SUM(D6:D25)</f>
        <v>82.325980447494985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3">
        <v>32.68</v>
      </c>
      <c r="D26" s="55">
        <f t="shared" si="2"/>
        <v>2.4594913940379159</v>
      </c>
      <c r="E26" s="54">
        <f>SUM(D6:D26)</f>
        <v>84.785471841532896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3">
        <v>26.98</v>
      </c>
      <c r="D27" s="55">
        <f t="shared" si="2"/>
        <v>2.0305103369382795</v>
      </c>
      <c r="E27" s="54">
        <f>SUM(D7:D27)</f>
        <v>86.815982178471174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63">
        <v>35.17</v>
      </c>
      <c r="D28" s="55">
        <f t="shared" si="2"/>
        <v>2.6468883821393363</v>
      </c>
      <c r="E28" s="54">
        <f>SUM(D7:D28)</f>
        <v>89.462870560610511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63">
        <v>35.21</v>
      </c>
      <c r="D29" s="55">
        <f t="shared" si="2"/>
        <v>2.6498987755224914</v>
      </c>
      <c r="E29" s="54">
        <f>SUM(D7:D29)</f>
        <v>92.112769336132999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63">
        <v>33.53</v>
      </c>
      <c r="D30" s="55">
        <f t="shared" si="2"/>
        <v>2.5234622534299667</v>
      </c>
      <c r="E30" s="54">
        <f>SUM(D7:D30)</f>
        <v>94.636231589562968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63">
        <v>71.27</v>
      </c>
      <c r="D31" s="55">
        <f t="shared" si="2"/>
        <v>5.363768410437034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62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80.94673538193922</v>
      </c>
      <c r="I34">
        <f t="shared" ref="I34:O34" si="26">SUM(I7:I33)</f>
        <v>738.83576580790543</v>
      </c>
      <c r="J34">
        <f t="shared" si="26"/>
        <v>1.918790411712739</v>
      </c>
      <c r="K34">
        <f t="shared" si="26"/>
        <v>3.462987649273729</v>
      </c>
      <c r="L34">
        <f t="shared" si="26"/>
        <v>25.272640906518035</v>
      </c>
      <c r="M34">
        <f t="shared" si="26"/>
        <v>40.27423262469825</v>
      </c>
      <c r="N34">
        <f t="shared" si="26"/>
        <v>0</v>
      </c>
      <c r="O34">
        <f t="shared" si="26"/>
        <v>0.33884721795265915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-3.7607172907025661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-2.9498380806051294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-2.5964942087223735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-1.5386786424311274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0.27821963252807141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1.8403182374540994</v>
      </c>
      <c r="D74" s="2"/>
    </row>
    <row r="75" spans="1:5" x14ac:dyDescent="0.35">
      <c r="A75" s="24" t="s">
        <v>41</v>
      </c>
      <c r="B75" s="23">
        <v>95</v>
      </c>
      <c r="C75" s="18">
        <f t="shared" si="27"/>
        <v>4.0339097797109584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59.881992579380309</v>
      </c>
    </row>
    <row r="78" spans="1:5" x14ac:dyDescent="0.35">
      <c r="A78" s="20" t="s">
        <v>39</v>
      </c>
      <c r="B78">
        <f>SUM(C11:C20)/SUM(C7:C33)</f>
        <v>0.59881992579380316</v>
      </c>
      <c r="D78" s="19" t="s">
        <v>6</v>
      </c>
      <c r="E78" s="18">
        <f>SUM($D$21:$D$30)</f>
        <v>34.754239010182658</v>
      </c>
    </row>
    <row r="79" spans="1:5" x14ac:dyDescent="0.35">
      <c r="A79" s="20" t="s">
        <v>38</v>
      </c>
      <c r="B79">
        <f>SUM(C21:C33)/SUM(C7:C33)</f>
        <v>0.40118007420619695</v>
      </c>
      <c r="D79" s="19" t="s">
        <v>5</v>
      </c>
      <c r="E79" s="18">
        <f>SUM($D$31:$D$33)</f>
        <v>5.363768410437034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92.21719225650159</v>
      </c>
      <c r="D81" s="16" t="s">
        <v>4</v>
      </c>
      <c r="E81">
        <f>100*SUM(H7:J33)/SUM(P7:P33)</f>
        <v>92.21719225650159</v>
      </c>
      <c r="G81" s="17" t="s">
        <v>2</v>
      </c>
      <c r="H81">
        <f>100*SUM(H7:H33)/(SUM(P7:P33)-SUM(M7:N33))</f>
        <v>9.5144617989843692</v>
      </c>
    </row>
    <row r="82" spans="1:8" x14ac:dyDescent="0.35">
      <c r="A82" s="16" t="s">
        <v>0</v>
      </c>
      <c r="B82">
        <f>100*SUM(K7:L33)/SUM(P7:P33)</f>
        <v>3.2249176315349035</v>
      </c>
      <c r="D82" s="16" t="s">
        <v>0</v>
      </c>
      <c r="E82">
        <f>100*SUM(K7:L33)/SUM(P7:P33)</f>
        <v>3.2249176315349035</v>
      </c>
      <c r="G82" s="17" t="s">
        <v>1</v>
      </c>
      <c r="H82">
        <f>100*SUM(I7:J33)/(SUM(P7:P33)-SUM(M7:N33))</f>
        <v>87.06813059625496</v>
      </c>
    </row>
    <row r="83" spans="1:8" x14ac:dyDescent="0.35">
      <c r="A83" s="16" t="s">
        <v>3</v>
      </c>
      <c r="B83">
        <f>100*SUM(O7:O33)/SUM(P7:P33)</f>
        <v>3.8027856792846544E-2</v>
      </c>
      <c r="D83" s="16" t="s">
        <v>37</v>
      </c>
      <c r="E83">
        <f>100*SUM(M7:N33)/SUM(P7:P33)</f>
        <v>4.5198622551706693</v>
      </c>
      <c r="G83" s="17" t="s">
        <v>0</v>
      </c>
      <c r="H83">
        <f>100*SUM(K7:L33)/(SUM(P7:P33)-SUM(M7:N33))</f>
        <v>3.3775795759255143</v>
      </c>
    </row>
    <row r="85" spans="1:8" x14ac:dyDescent="0.35">
      <c r="A85" s="16" t="s">
        <v>36</v>
      </c>
      <c r="B85" s="2"/>
      <c r="C85" s="2"/>
      <c r="D85" s="13">
        <f>(C70+C74+C72)/3</f>
        <v>-0.88273282852738577</v>
      </c>
    </row>
    <row r="86" spans="1:8" x14ac:dyDescent="0.35">
      <c r="A86" s="14" t="s">
        <v>35</v>
      </c>
      <c r="B86" s="14"/>
      <c r="C86" s="14"/>
      <c r="D86" s="7">
        <f>C72</f>
        <v>-1.5386786424311274</v>
      </c>
    </row>
    <row r="87" spans="1:8" x14ac:dyDescent="0.35">
      <c r="A87" s="14" t="s">
        <v>34</v>
      </c>
      <c r="B87" s="14"/>
      <c r="C87" s="14"/>
      <c r="D87" s="7">
        <f>(C74-C70)/2</f>
        <v>2.3950781590296142</v>
      </c>
    </row>
    <row r="88" spans="1:8" x14ac:dyDescent="0.35">
      <c r="A88" s="15" t="s">
        <v>33</v>
      </c>
      <c r="B88" s="14"/>
      <c r="C88" s="14"/>
      <c r="D88" s="13">
        <f>(C74+C70-D86)/D87</f>
        <v>0.17918363025529599</v>
      </c>
    </row>
    <row r="89" spans="1:8" x14ac:dyDescent="0.35">
      <c r="A89" s="3" t="s">
        <v>32</v>
      </c>
      <c r="B89" s="12"/>
      <c r="C89" s="11"/>
      <c r="D89" s="7">
        <f>((C74-C70)/4)+((C75-C69)/6.6)</f>
        <v>2.3785431810926139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0.42033118449988882</v>
      </c>
    </row>
    <row r="91" spans="1:8" x14ac:dyDescent="0.35">
      <c r="A91" s="3" t="s">
        <v>30</v>
      </c>
      <c r="B91" s="9"/>
      <c r="C91" s="8"/>
      <c r="D91" s="7">
        <f>(C74-C69)/(2.44*(C73-C71))</f>
        <v>0.79851647529554892</v>
      </c>
    </row>
    <row r="92" spans="1:8" x14ac:dyDescent="0.35">
      <c r="A92" s="6" t="s">
        <v>29</v>
      </c>
      <c r="B92" s="6"/>
      <c r="C92" s="5"/>
      <c r="D92" s="7">
        <f>(C70+C72+C74)/3</f>
        <v>-0.88273282852738599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-0.55475992157551501</v>
      </c>
    </row>
    <row r="95" spans="1:8" x14ac:dyDescent="0.35">
      <c r="A95" s="2" t="s">
        <v>9</v>
      </c>
      <c r="B95" s="2"/>
      <c r="C95" s="2"/>
      <c r="D95" s="1">
        <f>100-E23</f>
        <v>23.037787962942062</v>
      </c>
    </row>
    <row r="96" spans="1:8" x14ac:dyDescent="0.35">
      <c r="A96" s="2" t="s">
        <v>8</v>
      </c>
      <c r="B96" s="2"/>
      <c r="C96" s="2"/>
      <c r="D96" s="1">
        <f>100-E30</f>
        <v>5.3637684104370322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N99"/>
  <sheetViews>
    <sheetView zoomScale="63" zoomScaleNormal="100" workbookViewId="0">
      <selection activeCell="R14" sqref="R1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MAY190406_1 aggr</v>
      </c>
      <c r="E2" s="144"/>
      <c r="G2" s="109" t="s">
        <v>90</v>
      </c>
      <c r="H2" s="108" t="str">
        <f ca="1">D2</f>
        <v>MAY190406_1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1328.73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115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133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132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133">
        <v>0</v>
      </c>
      <c r="D8" s="55">
        <f t="shared" ref="D8:D33" si="17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132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133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132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133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132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63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132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63">
        <v>0</v>
      </c>
      <c r="D12" s="55">
        <f t="shared" si="17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132">
        <f t="shared" si="18"/>
        <v>0</v>
      </c>
      <c r="T12" s="48">
        <f t="shared" si="4"/>
        <v>-5</v>
      </c>
      <c r="U12" s="47" t="e">
        <f t="shared" si="5"/>
        <v>#DIV/0!</v>
      </c>
      <c r="V12" s="46" t="e">
        <f t="shared" si="6"/>
        <v>#DIV/0!</v>
      </c>
      <c r="W12" s="45" t="e">
        <f t="shared" si="7"/>
        <v>#DIV/0!</v>
      </c>
      <c r="X12" s="46" t="e">
        <f t="shared" si="8"/>
        <v>#DIV/0!</v>
      </c>
      <c r="Y12" s="46" t="e">
        <f t="shared" si="9"/>
        <v>#DIV/0!</v>
      </c>
      <c r="Z12" s="46" t="e">
        <f t="shared" si="10"/>
        <v>#DIV/0!</v>
      </c>
      <c r="AA12" s="46" t="e">
        <f t="shared" si="11"/>
        <v>#DIV/0!</v>
      </c>
      <c r="AB12" s="45" t="e">
        <f t="shared" si="12"/>
        <v>#DIV/0!</v>
      </c>
      <c r="AC12" s="49" t="e">
        <f t="shared" si="13"/>
        <v>#DIV/0!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63">
        <v>0</v>
      </c>
      <c r="D13" s="55">
        <f t="shared" si="17"/>
        <v>0</v>
      </c>
      <c r="E13" s="54">
        <f>SUM(D7:D13)</f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9.48</v>
      </c>
      <c r="N13" s="60">
        <v>0</v>
      </c>
      <c r="O13" s="60">
        <v>0</v>
      </c>
      <c r="P13" s="50">
        <f t="shared" si="3"/>
        <v>9.48</v>
      </c>
      <c r="R13" s="132">
        <f>100*(M13/B$4)</f>
        <v>0.71346323180781657</v>
      </c>
      <c r="T13" s="48">
        <f t="shared" si="4"/>
        <v>-4.5</v>
      </c>
      <c r="U13" s="47">
        <f t="shared" si="5"/>
        <v>0</v>
      </c>
      <c r="V13" s="46">
        <f t="shared" si="6"/>
        <v>0</v>
      </c>
      <c r="W13" s="45">
        <f t="shared" si="7"/>
        <v>0</v>
      </c>
      <c r="X13" s="46">
        <f t="shared" si="8"/>
        <v>0</v>
      </c>
      <c r="Y13" s="46">
        <f t="shared" si="9"/>
        <v>0</v>
      </c>
      <c r="Z13" s="46">
        <f t="shared" si="10"/>
        <v>100</v>
      </c>
      <c r="AA13" s="46">
        <f t="shared" si="11"/>
        <v>0</v>
      </c>
      <c r="AB13" s="45">
        <f t="shared" si="12"/>
        <v>0</v>
      </c>
      <c r="AC13" s="49">
        <f t="shared" si="13"/>
        <v>100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3">
        <v>11.111217861975641</v>
      </c>
      <c r="D14" s="55">
        <f t="shared" si="17"/>
        <v>0.83622841826222349</v>
      </c>
      <c r="E14" s="54">
        <f>SUM(D8:D14)</f>
        <v>0.83622841826222349</v>
      </c>
      <c r="G14" s="48">
        <f t="shared" si="2"/>
        <v>-4</v>
      </c>
      <c r="H14" s="61">
        <v>0</v>
      </c>
      <c r="I14" s="60">
        <v>4.2529499323410009</v>
      </c>
      <c r="J14" s="59">
        <v>0</v>
      </c>
      <c r="K14" s="60">
        <v>0</v>
      </c>
      <c r="L14" s="60">
        <v>6.8582679296346409</v>
      </c>
      <c r="M14" s="60">
        <v>11.718782138024357</v>
      </c>
      <c r="N14" s="60">
        <v>0</v>
      </c>
      <c r="O14" s="60">
        <v>0</v>
      </c>
      <c r="P14" s="50">
        <f t="shared" si="3"/>
        <v>22.83</v>
      </c>
      <c r="R14" s="132">
        <f t="shared" si="18"/>
        <v>0.88195360517368904</v>
      </c>
      <c r="T14" s="48">
        <f t="shared" si="4"/>
        <v>-4</v>
      </c>
      <c r="U14" s="47">
        <f t="shared" si="5"/>
        <v>0</v>
      </c>
      <c r="V14" s="46">
        <f t="shared" si="6"/>
        <v>18.628777627424448</v>
      </c>
      <c r="W14" s="45">
        <f t="shared" si="7"/>
        <v>0</v>
      </c>
      <c r="X14" s="46">
        <f t="shared" si="8"/>
        <v>0</v>
      </c>
      <c r="Y14" s="46">
        <f t="shared" si="9"/>
        <v>30.040595399188092</v>
      </c>
      <c r="Z14" s="46">
        <f t="shared" si="10"/>
        <v>51.330626973387467</v>
      </c>
      <c r="AA14" s="46">
        <f t="shared" si="11"/>
        <v>0</v>
      </c>
      <c r="AB14" s="45">
        <f t="shared" si="12"/>
        <v>0</v>
      </c>
      <c r="AC14" s="49">
        <f t="shared" si="13"/>
        <v>100</v>
      </c>
      <c r="AE14" s="48">
        <f t="shared" si="14"/>
        <v>-4</v>
      </c>
      <c r="AF14" s="47">
        <f t="shared" si="15"/>
        <v>0</v>
      </c>
      <c r="AG14" s="46">
        <f t="shared" si="15"/>
        <v>38.276181649675621</v>
      </c>
      <c r="AH14" s="45">
        <f t="shared" si="15"/>
        <v>0</v>
      </c>
      <c r="AI14" s="47">
        <f t="shared" si="15"/>
        <v>0</v>
      </c>
      <c r="AJ14" s="46">
        <f t="shared" si="15"/>
        <v>61.723818350324372</v>
      </c>
      <c r="AK14" s="46">
        <f t="shared" si="15"/>
        <v>105.46802594995368</v>
      </c>
      <c r="AL14" s="46">
        <f t="shared" si="15"/>
        <v>0</v>
      </c>
      <c r="AM14" s="45">
        <f t="shared" si="15"/>
        <v>0</v>
      </c>
      <c r="AN14" s="44">
        <f t="shared" si="16"/>
        <v>205.4680259499537</v>
      </c>
    </row>
    <row r="15" spans="1:40" x14ac:dyDescent="0.35">
      <c r="A15" s="58" t="s">
        <v>62</v>
      </c>
      <c r="B15" s="57">
        <v>-3.5</v>
      </c>
      <c r="C15" s="63">
        <v>65.015391978122153</v>
      </c>
      <c r="D15" s="55">
        <f t="shared" si="17"/>
        <v>4.8930476453547485</v>
      </c>
      <c r="E15" s="54">
        <f>SUM(D6:D15)</f>
        <v>5.7292760636169717</v>
      </c>
      <c r="G15" s="48">
        <f t="shared" si="2"/>
        <v>-3.5</v>
      </c>
      <c r="H15" s="61">
        <v>18.114603463992712</v>
      </c>
      <c r="I15" s="60">
        <v>46.900788514129452</v>
      </c>
      <c r="J15" s="59">
        <v>0</v>
      </c>
      <c r="K15" s="60">
        <v>0</v>
      </c>
      <c r="L15" s="60">
        <v>0</v>
      </c>
      <c r="M15" s="60">
        <v>6.2946080218778491</v>
      </c>
      <c r="N15" s="60">
        <v>0</v>
      </c>
      <c r="O15" s="59">
        <v>0</v>
      </c>
      <c r="P15" s="50">
        <f t="shared" si="3"/>
        <v>71.310000000000016</v>
      </c>
      <c r="R15" s="132">
        <f t="shared" si="18"/>
        <v>0.47373115846544056</v>
      </c>
      <c r="T15" s="48">
        <f t="shared" si="4"/>
        <v>-3.5</v>
      </c>
      <c r="U15" s="67">
        <f t="shared" si="5"/>
        <v>25.402613187481009</v>
      </c>
      <c r="V15" s="66">
        <f t="shared" si="6"/>
        <v>65.770282588878757</v>
      </c>
      <c r="W15" s="65">
        <f t="shared" si="7"/>
        <v>0</v>
      </c>
      <c r="X15" s="66">
        <f t="shared" si="8"/>
        <v>0</v>
      </c>
      <c r="Y15" s="66">
        <f t="shared" si="9"/>
        <v>0</v>
      </c>
      <c r="Z15" s="66">
        <f t="shared" si="10"/>
        <v>8.8271042236402302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>
        <f t="shared" ref="AF15:AF33" si="19">U15*100/(SUM($U15:$Y15)+SUM($AA15:$AB15))</f>
        <v>27.862022996167308</v>
      </c>
      <c r="AG15" s="66">
        <f t="shared" ref="AG15:AK33" si="20">V15*100/(SUM($U15:$Y15)+SUM($AA15:$AB15))</f>
        <v>72.137977003832688</v>
      </c>
      <c r="AH15" s="65">
        <f t="shared" si="20"/>
        <v>0</v>
      </c>
      <c r="AI15" s="67">
        <f t="shared" si="20"/>
        <v>0</v>
      </c>
      <c r="AJ15" s="66">
        <f t="shared" si="20"/>
        <v>0</v>
      </c>
      <c r="AK15" s="66">
        <v>0</v>
      </c>
      <c r="AL15" s="66">
        <f t="shared" ref="AL15:AM33" si="21">AA15*100/(SUM($U15:$Y15)+SUM($AA15:$AB15))</f>
        <v>0</v>
      </c>
      <c r="AM15" s="65">
        <f t="shared" si="21"/>
        <v>0</v>
      </c>
      <c r="AN15" s="64">
        <f t="shared" si="16"/>
        <v>100</v>
      </c>
    </row>
    <row r="16" spans="1:40" x14ac:dyDescent="0.35">
      <c r="A16" s="71" t="s">
        <v>61</v>
      </c>
      <c r="B16" s="57">
        <v>-3</v>
      </c>
      <c r="C16" s="63">
        <v>90.181910311629082</v>
      </c>
      <c r="D16" s="55">
        <f t="shared" si="17"/>
        <v>6.7870756520609214</v>
      </c>
      <c r="E16" s="54">
        <f>SUM(D6:D16)</f>
        <v>12.516351715677892</v>
      </c>
      <c r="G16" s="48">
        <f t="shared" si="2"/>
        <v>-3</v>
      </c>
      <c r="H16" s="61">
        <v>14.742842665315427</v>
      </c>
      <c r="I16" s="60">
        <v>73.877375221687345</v>
      </c>
      <c r="J16" s="59">
        <v>0</v>
      </c>
      <c r="K16" s="60">
        <v>0</v>
      </c>
      <c r="L16" s="60">
        <v>1.5616924246262982</v>
      </c>
      <c r="M16" s="60">
        <v>1.8180896883709146</v>
      </c>
      <c r="N16" s="60">
        <v>0</v>
      </c>
      <c r="O16" s="59">
        <v>0</v>
      </c>
      <c r="P16" s="50">
        <f t="shared" si="3"/>
        <v>91.999999999999986</v>
      </c>
      <c r="R16" s="132">
        <f t="shared" si="18"/>
        <v>0.13682912919636905</v>
      </c>
      <c r="T16" s="48">
        <f t="shared" si="4"/>
        <v>-3</v>
      </c>
      <c r="U16" s="67">
        <f t="shared" si="5"/>
        <v>16.024828984038511</v>
      </c>
      <c r="V16" s="66">
        <f t="shared" si="6"/>
        <v>80.301494806181907</v>
      </c>
      <c r="W16" s="65">
        <f t="shared" si="7"/>
        <v>0</v>
      </c>
      <c r="X16" s="66">
        <f t="shared" si="8"/>
        <v>0</v>
      </c>
      <c r="Y16" s="66">
        <f t="shared" si="9"/>
        <v>1.6974917658981505</v>
      </c>
      <c r="Z16" s="66">
        <f t="shared" si="10"/>
        <v>1.9761844438814293</v>
      </c>
      <c r="AA16" s="66">
        <f t="shared" si="11"/>
        <v>0</v>
      </c>
      <c r="AB16" s="65">
        <f t="shared" si="12"/>
        <v>0</v>
      </c>
      <c r="AC16" s="50">
        <f t="shared" si="13"/>
        <v>100</v>
      </c>
      <c r="AE16" s="48">
        <f t="shared" si="14"/>
        <v>-3</v>
      </c>
      <c r="AF16" s="67">
        <f t="shared" si="19"/>
        <v>16.347893512535542</v>
      </c>
      <c r="AG16" s="66">
        <f t="shared" si="20"/>
        <v>81.920392866373746</v>
      </c>
      <c r="AH16" s="65">
        <f t="shared" si="20"/>
        <v>0</v>
      </c>
      <c r="AI16" s="67">
        <f t="shared" si="20"/>
        <v>0</v>
      </c>
      <c r="AJ16" s="66">
        <f t="shared" si="20"/>
        <v>1.7317136210907214</v>
      </c>
      <c r="AK16" s="66">
        <v>0</v>
      </c>
      <c r="AL16" s="66">
        <f t="shared" si="21"/>
        <v>0</v>
      </c>
      <c r="AM16" s="65">
        <f t="shared" si="21"/>
        <v>0</v>
      </c>
      <c r="AN16" s="64">
        <f t="shared" si="16"/>
        <v>100.00000000000001</v>
      </c>
    </row>
    <row r="17" spans="1:40" x14ac:dyDescent="0.35">
      <c r="A17" s="71" t="s">
        <v>60</v>
      </c>
      <c r="B17" s="57">
        <v>-2.5</v>
      </c>
      <c r="C17" s="63">
        <v>165.20301047476534</v>
      </c>
      <c r="D17" s="55">
        <f t="shared" si="17"/>
        <v>12.433151240264413</v>
      </c>
      <c r="E17" s="54">
        <f>SUM(D6:D17)</f>
        <v>24.949502955942307</v>
      </c>
      <c r="G17" s="48">
        <f t="shared" si="2"/>
        <v>-2.5</v>
      </c>
      <c r="H17" s="61">
        <v>13.409148415181606</v>
      </c>
      <c r="I17" s="60">
        <v>147.38553258060128</v>
      </c>
      <c r="J17" s="59">
        <v>0.40284995238743021</v>
      </c>
      <c r="K17" s="60">
        <v>0.1956699768738947</v>
      </c>
      <c r="L17" s="60">
        <v>3.809809549721126</v>
      </c>
      <c r="M17" s="60">
        <v>4.0169895252346617</v>
      </c>
      <c r="N17" s="60">
        <v>0</v>
      </c>
      <c r="O17" s="59">
        <v>0</v>
      </c>
      <c r="P17" s="50">
        <f t="shared" si="3"/>
        <v>169.22000000000003</v>
      </c>
      <c r="R17" s="132">
        <f t="shared" si="18"/>
        <v>0.30231796717426879</v>
      </c>
      <c r="T17" s="48">
        <f t="shared" si="4"/>
        <v>-2.5</v>
      </c>
      <c r="U17" s="67">
        <f t="shared" si="5"/>
        <v>7.9240919602775115</v>
      </c>
      <c r="V17" s="66">
        <f t="shared" si="6"/>
        <v>87.096993606312054</v>
      </c>
      <c r="W17" s="65">
        <f t="shared" si="7"/>
        <v>0.23806284859202823</v>
      </c>
      <c r="X17" s="66">
        <f t="shared" si="8"/>
        <v>0.11563052645898515</v>
      </c>
      <c r="Y17" s="66">
        <f t="shared" si="9"/>
        <v>2.2513943681131812</v>
      </c>
      <c r="Z17" s="66">
        <f t="shared" si="10"/>
        <v>2.3738266902462244</v>
      </c>
      <c r="AA17" s="66">
        <f t="shared" si="11"/>
        <v>0</v>
      </c>
      <c r="AB17" s="65">
        <f t="shared" si="12"/>
        <v>0</v>
      </c>
      <c r="AC17" s="50">
        <f t="shared" si="13"/>
        <v>99.999999999999972</v>
      </c>
      <c r="AE17" s="48">
        <f t="shared" si="14"/>
        <v>-2.5</v>
      </c>
      <c r="AF17" s="67">
        <f t="shared" si="19"/>
        <v>8.1167700132376499</v>
      </c>
      <c r="AG17" s="66">
        <f t="shared" si="20"/>
        <v>89.21479830000699</v>
      </c>
      <c r="AH17" s="65">
        <f t="shared" si="20"/>
        <v>0.24385145962516544</v>
      </c>
      <c r="AI17" s="67">
        <f t="shared" si="20"/>
        <v>0.11844213753222324</v>
      </c>
      <c r="AJ17" s="66">
        <f t="shared" si="20"/>
        <v>2.3061380895979933</v>
      </c>
      <c r="AK17" s="66">
        <v>0</v>
      </c>
      <c r="AL17" s="66">
        <f t="shared" si="21"/>
        <v>0</v>
      </c>
      <c r="AM17" s="65">
        <f t="shared" si="21"/>
        <v>0</v>
      </c>
      <c r="AN17" s="64">
        <f t="shared" si="16"/>
        <v>100.00000000000003</v>
      </c>
    </row>
    <row r="18" spans="1:40" x14ac:dyDescent="0.35">
      <c r="A18" s="58" t="s">
        <v>59</v>
      </c>
      <c r="B18" s="57">
        <v>-2</v>
      </c>
      <c r="C18" s="63">
        <v>164.78400860743929</v>
      </c>
      <c r="D18" s="55">
        <f t="shared" si="17"/>
        <v>12.401617229041213</v>
      </c>
      <c r="E18" s="54">
        <f>SUM(D6:D18)</f>
        <v>37.351120184983522</v>
      </c>
      <c r="G18" s="48">
        <f t="shared" si="2"/>
        <v>-2</v>
      </c>
      <c r="H18" s="61">
        <v>13.762410083000312</v>
      </c>
      <c r="I18" s="60">
        <v>144.58350138333847</v>
      </c>
      <c r="J18" s="59">
        <v>1.0686719950814634</v>
      </c>
      <c r="K18" s="60">
        <v>1.0426068244697206</v>
      </c>
      <c r="L18" s="60">
        <v>3.9879711035966809</v>
      </c>
      <c r="M18" s="60">
        <v>4.7959913925607145</v>
      </c>
      <c r="N18" s="60">
        <v>0</v>
      </c>
      <c r="O18" s="59">
        <v>0.33884721795265915</v>
      </c>
      <c r="P18" s="50">
        <f t="shared" si="3"/>
        <v>169.58000000000004</v>
      </c>
      <c r="R18" s="132">
        <f t="shared" si="18"/>
        <v>0.36094551884586895</v>
      </c>
      <c r="T18" s="48">
        <f t="shared" si="4"/>
        <v>-2</v>
      </c>
      <c r="U18" s="67">
        <f t="shared" si="5"/>
        <v>8.1155856132800501</v>
      </c>
      <c r="V18" s="66">
        <f t="shared" si="6"/>
        <v>85.259760221334147</v>
      </c>
      <c r="W18" s="65">
        <f t="shared" si="7"/>
        <v>0.63018751921303406</v>
      </c>
      <c r="X18" s="66">
        <f t="shared" si="8"/>
        <v>0.61481709191515532</v>
      </c>
      <c r="Y18" s="66">
        <f t="shared" si="9"/>
        <v>2.3516753765754688</v>
      </c>
      <c r="Z18" s="66">
        <f t="shared" si="10"/>
        <v>2.8281586228097142</v>
      </c>
      <c r="AA18" s="66">
        <f t="shared" si="11"/>
        <v>0</v>
      </c>
      <c r="AB18" s="65">
        <f t="shared" si="12"/>
        <v>0.19981555487242547</v>
      </c>
      <c r="AC18" s="50">
        <f t="shared" si="13"/>
        <v>100</v>
      </c>
      <c r="AE18" s="48">
        <f t="shared" si="14"/>
        <v>-2</v>
      </c>
      <c r="AF18" s="67">
        <f t="shared" si="19"/>
        <v>8.3517874090477697</v>
      </c>
      <c r="AG18" s="66">
        <f t="shared" si="20"/>
        <v>87.74122113255298</v>
      </c>
      <c r="AH18" s="65">
        <f t="shared" si="20"/>
        <v>0.6485289465359062</v>
      </c>
      <c r="AI18" s="67">
        <f t="shared" si="20"/>
        <v>0.63271116735210386</v>
      </c>
      <c r="AJ18" s="66">
        <f t="shared" si="20"/>
        <v>2.4201202151217971</v>
      </c>
      <c r="AK18" s="66">
        <v>0</v>
      </c>
      <c r="AL18" s="66">
        <f t="shared" si="21"/>
        <v>0</v>
      </c>
      <c r="AM18" s="65">
        <f t="shared" si="21"/>
        <v>0.20563112938943376</v>
      </c>
      <c r="AN18" s="64">
        <f t="shared" si="16"/>
        <v>99.999999999999986</v>
      </c>
    </row>
    <row r="19" spans="1:40" x14ac:dyDescent="0.35">
      <c r="A19" s="58" t="s">
        <v>58</v>
      </c>
      <c r="B19" s="57">
        <v>-1.5</v>
      </c>
      <c r="C19" s="63">
        <v>139.01090909090908</v>
      </c>
      <c r="D19" s="55">
        <f t="shared" si="17"/>
        <v>10.461938022842043</v>
      </c>
      <c r="E19" s="54">
        <f>SUM(D6:D19)</f>
        <v>47.813058207825563</v>
      </c>
      <c r="G19" s="48">
        <f t="shared" si="2"/>
        <v>-1.5</v>
      </c>
      <c r="H19" s="61">
        <v>12.050481283422462</v>
      </c>
      <c r="I19" s="60">
        <v>123.08705882352942</v>
      </c>
      <c r="J19" s="59">
        <v>0</v>
      </c>
      <c r="K19" s="60">
        <v>0.32278074866310164</v>
      </c>
      <c r="L19" s="60">
        <v>3.5505882352941183</v>
      </c>
      <c r="M19" s="60">
        <v>1.8290909090909095</v>
      </c>
      <c r="N19" s="60">
        <v>0</v>
      </c>
      <c r="O19" s="59">
        <v>0</v>
      </c>
      <c r="P19" s="50">
        <f t="shared" si="3"/>
        <v>140.84000000000003</v>
      </c>
      <c r="R19" s="132">
        <f t="shared" si="18"/>
        <v>0.13765707924792167</v>
      </c>
      <c r="T19" s="48">
        <f t="shared" si="4"/>
        <v>-1.5</v>
      </c>
      <c r="U19" s="67">
        <f t="shared" si="5"/>
        <v>8.5561497326203195</v>
      </c>
      <c r="V19" s="66">
        <f t="shared" si="6"/>
        <v>87.394957983193265</v>
      </c>
      <c r="W19" s="65">
        <f t="shared" si="7"/>
        <v>0</v>
      </c>
      <c r="X19" s="66">
        <f t="shared" si="8"/>
        <v>0.22918258212375855</v>
      </c>
      <c r="Y19" s="66">
        <f t="shared" si="9"/>
        <v>2.5210084033613445</v>
      </c>
      <c r="Z19" s="66">
        <f t="shared" si="10"/>
        <v>1.2987012987012987</v>
      </c>
      <c r="AA19" s="66">
        <f t="shared" si="11"/>
        <v>0</v>
      </c>
      <c r="AB19" s="65">
        <f t="shared" si="12"/>
        <v>0</v>
      </c>
      <c r="AC19" s="50">
        <f t="shared" si="13"/>
        <v>99.999999999999986</v>
      </c>
      <c r="AE19" s="48">
        <f t="shared" si="14"/>
        <v>-1.5</v>
      </c>
      <c r="AF19" s="67">
        <f t="shared" si="19"/>
        <v>8.6687306501547994</v>
      </c>
      <c r="AG19" s="66">
        <f t="shared" si="20"/>
        <v>88.544891640866879</v>
      </c>
      <c r="AH19" s="65">
        <f t="shared" si="20"/>
        <v>0</v>
      </c>
      <c r="AI19" s="67">
        <f t="shared" si="20"/>
        <v>0.2321981424148607</v>
      </c>
      <c r="AJ19" s="66">
        <f t="shared" si="20"/>
        <v>2.5541795665634677</v>
      </c>
      <c r="AK19" s="66">
        <v>0</v>
      </c>
      <c r="AL19" s="66">
        <f t="shared" si="21"/>
        <v>0</v>
      </c>
      <c r="AM19" s="65">
        <f t="shared" si="21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3">
        <v>120.20113616652212</v>
      </c>
      <c r="D20" s="55">
        <f t="shared" si="17"/>
        <v>9.046317624086317</v>
      </c>
      <c r="E20" s="54">
        <f>SUM(D6:D20)</f>
        <v>56.859375831911876</v>
      </c>
      <c r="G20" s="48">
        <f t="shared" si="2"/>
        <v>-1</v>
      </c>
      <c r="H20" s="61">
        <v>5.8481873373807458</v>
      </c>
      <c r="I20" s="60">
        <v>108.40032957502167</v>
      </c>
      <c r="J20" s="59">
        <v>0</v>
      </c>
      <c r="K20" s="60">
        <v>1.566478751084128</v>
      </c>
      <c r="L20" s="60">
        <v>4.3861405030355582</v>
      </c>
      <c r="M20" s="60">
        <v>0.20886383347788376</v>
      </c>
      <c r="N20" s="60">
        <v>0</v>
      </c>
      <c r="O20" s="59">
        <v>0</v>
      </c>
      <c r="P20" s="50">
        <f t="shared" si="3"/>
        <v>120.41</v>
      </c>
      <c r="R20" s="132">
        <f t="shared" si="18"/>
        <v>1.571905755705702E-2</v>
      </c>
      <c r="T20" s="48">
        <f t="shared" si="4"/>
        <v>-1</v>
      </c>
      <c r="U20" s="67">
        <f t="shared" si="5"/>
        <v>4.8568950563746744</v>
      </c>
      <c r="V20" s="66">
        <f t="shared" si="6"/>
        <v>90.026019080659154</v>
      </c>
      <c r="W20" s="65">
        <f t="shared" si="7"/>
        <v>0</v>
      </c>
      <c r="X20" s="66">
        <f t="shared" si="8"/>
        <v>1.3009540329575018</v>
      </c>
      <c r="Y20" s="66">
        <f t="shared" si="9"/>
        <v>3.6426712922810052</v>
      </c>
      <c r="Z20" s="66">
        <f t="shared" si="10"/>
        <v>0.17346053772766692</v>
      </c>
      <c r="AA20" s="66">
        <f t="shared" si="11"/>
        <v>0</v>
      </c>
      <c r="AB20" s="65">
        <f t="shared" si="12"/>
        <v>0</v>
      </c>
      <c r="AC20" s="50">
        <f t="shared" si="13"/>
        <v>100</v>
      </c>
      <c r="AE20" s="48">
        <f t="shared" si="14"/>
        <v>-1</v>
      </c>
      <c r="AF20" s="67">
        <f t="shared" si="19"/>
        <v>4.8653344917463075</v>
      </c>
      <c r="AG20" s="66">
        <f t="shared" si="20"/>
        <v>90.182450043440483</v>
      </c>
      <c r="AH20" s="65">
        <f t="shared" si="20"/>
        <v>0</v>
      </c>
      <c r="AI20" s="67">
        <f t="shared" si="20"/>
        <v>1.3032145960034747</v>
      </c>
      <c r="AJ20" s="66">
        <f t="shared" si="20"/>
        <v>3.64900086880973</v>
      </c>
      <c r="AK20" s="66">
        <v>0</v>
      </c>
      <c r="AL20" s="66">
        <f t="shared" si="21"/>
        <v>0</v>
      </c>
      <c r="AM20" s="65">
        <f t="shared" si="21"/>
        <v>0</v>
      </c>
      <c r="AN20" s="64">
        <f t="shared" si="16"/>
        <v>100</v>
      </c>
    </row>
    <row r="21" spans="1:40" x14ac:dyDescent="0.35">
      <c r="A21" s="58" t="s">
        <v>56</v>
      </c>
      <c r="B21" s="57">
        <v>-0.5</v>
      </c>
      <c r="C21" s="63">
        <v>95.268182883939033</v>
      </c>
      <c r="D21" s="55">
        <f t="shared" si="17"/>
        <v>7.1698676844760802</v>
      </c>
      <c r="E21" s="54">
        <f>SUM(D6:D21)</f>
        <v>64.02924351638795</v>
      </c>
      <c r="G21" s="70">
        <f t="shared" si="2"/>
        <v>-0.5</v>
      </c>
      <c r="H21" s="53">
        <v>3.0190621336459564</v>
      </c>
      <c r="I21" s="52">
        <v>90.348229777256762</v>
      </c>
      <c r="J21" s="51">
        <v>0.44726846424384537</v>
      </c>
      <c r="K21" s="52">
        <v>0.33545134818288402</v>
      </c>
      <c r="L21" s="52">
        <v>1.1181711606096134</v>
      </c>
      <c r="M21" s="52">
        <v>0.11181711606096134</v>
      </c>
      <c r="N21" s="52">
        <v>0</v>
      </c>
      <c r="O21" s="51">
        <v>0</v>
      </c>
      <c r="P21" s="69">
        <f t="shared" si="3"/>
        <v>95.380000000000038</v>
      </c>
      <c r="Q21" s="68"/>
      <c r="R21" s="132">
        <f t="shared" si="18"/>
        <v>8.4153376578357791E-3</v>
      </c>
      <c r="S21" s="68"/>
      <c r="T21" s="48">
        <f t="shared" si="4"/>
        <v>-0.5</v>
      </c>
      <c r="U21" s="67">
        <f t="shared" si="5"/>
        <v>3.1652989449003517</v>
      </c>
      <c r="V21" s="66">
        <f t="shared" si="6"/>
        <v>94.7245017584994</v>
      </c>
      <c r="W21" s="65">
        <f t="shared" si="7"/>
        <v>0.46893317702227422</v>
      </c>
      <c r="X21" s="66">
        <f t="shared" si="8"/>
        <v>0.35169988276670572</v>
      </c>
      <c r="Y21" s="66">
        <f t="shared" si="9"/>
        <v>1.1723329425556857</v>
      </c>
      <c r="Z21" s="66">
        <f t="shared" si="10"/>
        <v>0.11723329425556855</v>
      </c>
      <c r="AA21" s="66">
        <f t="shared" si="11"/>
        <v>0</v>
      </c>
      <c r="AB21" s="65">
        <f t="shared" si="12"/>
        <v>0</v>
      </c>
      <c r="AC21" s="50">
        <f t="shared" si="13"/>
        <v>100</v>
      </c>
      <c r="AE21" s="48">
        <f t="shared" si="14"/>
        <v>-0.5</v>
      </c>
      <c r="AF21" s="67">
        <f t="shared" si="19"/>
        <v>3.1690140845070425</v>
      </c>
      <c r="AG21" s="66">
        <f t="shared" si="20"/>
        <v>94.835680751173683</v>
      </c>
      <c r="AH21" s="65">
        <f t="shared" si="20"/>
        <v>0.46948356807511726</v>
      </c>
      <c r="AI21" s="67">
        <f t="shared" si="20"/>
        <v>0.352112676056338</v>
      </c>
      <c r="AJ21" s="66">
        <f t="shared" si="20"/>
        <v>1.1737089201877933</v>
      </c>
      <c r="AK21" s="66">
        <v>0</v>
      </c>
      <c r="AL21" s="66">
        <f t="shared" si="21"/>
        <v>0</v>
      </c>
      <c r="AM21" s="65">
        <f t="shared" si="21"/>
        <v>0</v>
      </c>
      <c r="AN21" s="64">
        <f t="shared" si="16"/>
        <v>99.999999999999972</v>
      </c>
    </row>
    <row r="22" spans="1:40" x14ac:dyDescent="0.35">
      <c r="A22" s="58" t="s">
        <v>55</v>
      </c>
      <c r="B22" s="57">
        <v>0</v>
      </c>
      <c r="C22" s="63">
        <v>72.790000000000006</v>
      </c>
      <c r="D22" s="55">
        <f t="shared" si="17"/>
        <v>5.4781633589969374</v>
      </c>
      <c r="E22" s="54">
        <f>SUM(D6:D22)</f>
        <v>69.507406875384888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13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19"/>
        <v>#DIV/0!</v>
      </c>
      <c r="AG22" s="46" t="e">
        <f t="shared" si="20"/>
        <v>#DIV/0!</v>
      </c>
      <c r="AH22" s="45" t="e">
        <f t="shared" si="20"/>
        <v>#DIV/0!</v>
      </c>
      <c r="AI22" s="47" t="e">
        <f t="shared" si="20"/>
        <v>#DIV/0!</v>
      </c>
      <c r="AJ22" s="46" t="e">
        <f t="shared" si="20"/>
        <v>#DIV/0!</v>
      </c>
      <c r="AK22" s="46" t="e">
        <f t="shared" si="20"/>
        <v>#DIV/0!</v>
      </c>
      <c r="AL22" s="46" t="e">
        <f t="shared" si="21"/>
        <v>#DIV/0!</v>
      </c>
      <c r="AM22" s="45" t="e">
        <f t="shared" si="21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3">
        <v>58.78</v>
      </c>
      <c r="D23" s="55">
        <f t="shared" si="17"/>
        <v>4.4237730765467775</v>
      </c>
      <c r="E23" s="54">
        <f>SUM(D6:D23)</f>
        <v>73.931179951931668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132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19"/>
        <v>#DIV/0!</v>
      </c>
      <c r="AG23" s="46" t="e">
        <f t="shared" si="20"/>
        <v>#DIV/0!</v>
      </c>
      <c r="AH23" s="45" t="e">
        <f t="shared" si="20"/>
        <v>#DIV/0!</v>
      </c>
      <c r="AI23" s="47" t="e">
        <f t="shared" si="20"/>
        <v>#DIV/0!</v>
      </c>
      <c r="AJ23" s="46" t="e">
        <f t="shared" si="20"/>
        <v>#DIV/0!</v>
      </c>
      <c r="AK23" s="46" t="e">
        <f t="shared" si="20"/>
        <v>#DIV/0!</v>
      </c>
      <c r="AL23" s="46" t="e">
        <f t="shared" si="21"/>
        <v>#DIV/0!</v>
      </c>
      <c r="AM23" s="45" t="e">
        <f t="shared" si="21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3">
        <v>46.98</v>
      </c>
      <c r="D24" s="55">
        <f t="shared" si="17"/>
        <v>3.5357070285159513</v>
      </c>
      <c r="E24" s="54">
        <f>SUM(D6:D24)</f>
        <v>77.466886980447626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132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19"/>
        <v>#DIV/0!</v>
      </c>
      <c r="AG24" s="46" t="e">
        <f t="shared" si="20"/>
        <v>#DIV/0!</v>
      </c>
      <c r="AH24" s="45" t="e">
        <f t="shared" si="20"/>
        <v>#DIV/0!</v>
      </c>
      <c r="AI24" s="47" t="e">
        <f t="shared" si="20"/>
        <v>#DIV/0!</v>
      </c>
      <c r="AJ24" s="46" t="e">
        <f t="shared" si="20"/>
        <v>#DIV/0!</v>
      </c>
      <c r="AK24" s="46" t="e">
        <f t="shared" si="20"/>
        <v>#DIV/0!</v>
      </c>
      <c r="AL24" s="46" t="e">
        <f t="shared" si="21"/>
        <v>#DIV/0!</v>
      </c>
      <c r="AM24" s="45" t="e">
        <f t="shared" si="21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3">
        <v>24.29</v>
      </c>
      <c r="D25" s="55">
        <f t="shared" si="17"/>
        <v>1.8280613819210825</v>
      </c>
      <c r="E25" s="54">
        <f>SUM(D6:D25)</f>
        <v>79.294948362368714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132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19"/>
        <v>#DIV/0!</v>
      </c>
      <c r="AG25" s="46" t="e">
        <f t="shared" si="20"/>
        <v>#DIV/0!</v>
      </c>
      <c r="AH25" s="45" t="e">
        <f t="shared" si="20"/>
        <v>#DIV/0!</v>
      </c>
      <c r="AI25" s="47" t="e">
        <f t="shared" si="20"/>
        <v>#DIV/0!</v>
      </c>
      <c r="AJ25" s="46" t="e">
        <f t="shared" si="20"/>
        <v>#DIV/0!</v>
      </c>
      <c r="AK25" s="46" t="e">
        <f t="shared" si="20"/>
        <v>#DIV/0!</v>
      </c>
      <c r="AL25" s="46" t="e">
        <f t="shared" si="21"/>
        <v>#DIV/0!</v>
      </c>
      <c r="AM25" s="45" t="e">
        <f t="shared" si="21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3">
        <v>32.68</v>
      </c>
      <c r="D26" s="55">
        <f t="shared" si="17"/>
        <v>2.4594913940379159</v>
      </c>
      <c r="E26" s="54">
        <f>SUM(D6:D26)</f>
        <v>81.754439756406626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132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19"/>
        <v>#DIV/0!</v>
      </c>
      <c r="AG26" s="46" t="e">
        <f t="shared" si="20"/>
        <v>#DIV/0!</v>
      </c>
      <c r="AH26" s="45" t="e">
        <f t="shared" si="20"/>
        <v>#DIV/0!</v>
      </c>
      <c r="AI26" s="47" t="e">
        <f t="shared" si="20"/>
        <v>#DIV/0!</v>
      </c>
      <c r="AJ26" s="46" t="e">
        <f t="shared" si="20"/>
        <v>#DIV/0!</v>
      </c>
      <c r="AK26" s="46" t="e">
        <f t="shared" si="20"/>
        <v>#DIV/0!</v>
      </c>
      <c r="AL26" s="46" t="e">
        <f t="shared" si="21"/>
        <v>#DIV/0!</v>
      </c>
      <c r="AM26" s="45" t="e">
        <f t="shared" si="21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3">
        <v>26.98</v>
      </c>
      <c r="D27" s="55">
        <f t="shared" si="17"/>
        <v>2.0305103369382795</v>
      </c>
      <c r="E27" s="54">
        <f>SUM(D7:D27)</f>
        <v>83.784950093344904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132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19"/>
        <v>#DIV/0!</v>
      </c>
      <c r="AG27" s="46" t="e">
        <f t="shared" si="20"/>
        <v>#DIV/0!</v>
      </c>
      <c r="AH27" s="45" t="e">
        <f t="shared" si="20"/>
        <v>#DIV/0!</v>
      </c>
      <c r="AI27" s="47" t="e">
        <f t="shared" si="20"/>
        <v>#DIV/0!</v>
      </c>
      <c r="AJ27" s="46" t="e">
        <f t="shared" si="20"/>
        <v>#DIV/0!</v>
      </c>
      <c r="AK27" s="46" t="e">
        <f t="shared" si="20"/>
        <v>#DIV/0!</v>
      </c>
      <c r="AL27" s="46" t="e">
        <f t="shared" si="21"/>
        <v>#DIV/0!</v>
      </c>
      <c r="AM27" s="45" t="e">
        <f t="shared" si="21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63">
        <v>35.17</v>
      </c>
      <c r="D28" s="55">
        <f t="shared" si="17"/>
        <v>2.6468883821393363</v>
      </c>
      <c r="E28" s="54">
        <f>SUM(D7:D28)</f>
        <v>86.431838475484241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132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19"/>
        <v>#DIV/0!</v>
      </c>
      <c r="AG28" s="46" t="e">
        <f t="shared" si="20"/>
        <v>#DIV/0!</v>
      </c>
      <c r="AH28" s="45" t="e">
        <f t="shared" si="20"/>
        <v>#DIV/0!</v>
      </c>
      <c r="AI28" s="47" t="e">
        <f t="shared" si="20"/>
        <v>#DIV/0!</v>
      </c>
      <c r="AJ28" s="46" t="e">
        <f t="shared" si="20"/>
        <v>#DIV/0!</v>
      </c>
      <c r="AK28" s="46" t="e">
        <f t="shared" si="20"/>
        <v>#DIV/0!</v>
      </c>
      <c r="AL28" s="46" t="e">
        <f t="shared" si="21"/>
        <v>#DIV/0!</v>
      </c>
      <c r="AM28" s="45" t="e">
        <f t="shared" si="21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63">
        <v>35.21</v>
      </c>
      <c r="D29" s="55">
        <f t="shared" si="17"/>
        <v>2.6498987755224914</v>
      </c>
      <c r="E29" s="54">
        <f>SUM(D7:D29)</f>
        <v>89.081737251006729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132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19"/>
        <v>#DIV/0!</v>
      </c>
      <c r="AG29" s="46" t="e">
        <f t="shared" si="20"/>
        <v>#DIV/0!</v>
      </c>
      <c r="AH29" s="45" t="e">
        <f t="shared" si="20"/>
        <v>#DIV/0!</v>
      </c>
      <c r="AI29" s="47" t="e">
        <f t="shared" si="20"/>
        <v>#DIV/0!</v>
      </c>
      <c r="AJ29" s="46" t="e">
        <f t="shared" si="20"/>
        <v>#DIV/0!</v>
      </c>
      <c r="AK29" s="46" t="e">
        <f t="shared" si="20"/>
        <v>#DIV/0!</v>
      </c>
      <c r="AL29" s="46" t="e">
        <f t="shared" si="21"/>
        <v>#DIV/0!</v>
      </c>
      <c r="AM29" s="45" t="e">
        <f t="shared" si="21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63">
        <v>33.53</v>
      </c>
      <c r="D30" s="55">
        <f t="shared" si="17"/>
        <v>2.5234622534299667</v>
      </c>
      <c r="E30" s="54">
        <f>SUM(D7:D30)</f>
        <v>91.605199504436698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132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19"/>
        <v>#DIV/0!</v>
      </c>
      <c r="AG30" s="46" t="e">
        <f t="shared" si="20"/>
        <v>#DIV/0!</v>
      </c>
      <c r="AH30" s="45" t="e">
        <f t="shared" si="20"/>
        <v>#DIV/0!</v>
      </c>
      <c r="AI30" s="47" t="e">
        <f t="shared" si="20"/>
        <v>#DIV/0!</v>
      </c>
      <c r="AJ30" s="46" t="e">
        <f t="shared" si="20"/>
        <v>#DIV/0!</v>
      </c>
      <c r="AK30" s="46" t="e">
        <f t="shared" si="20"/>
        <v>#DIV/0!</v>
      </c>
      <c r="AL30" s="46" t="e">
        <f t="shared" si="21"/>
        <v>#DIV/0!</v>
      </c>
      <c r="AM30" s="45" t="e">
        <f t="shared" si="21"/>
        <v>#DIV/0!</v>
      </c>
      <c r="AN30" s="44" t="e">
        <f t="shared" si="16"/>
        <v>#DIV/0!</v>
      </c>
    </row>
    <row r="31" spans="1:40" x14ac:dyDescent="0.35">
      <c r="A31" s="58" t="s">
        <v>46</v>
      </c>
      <c r="B31" s="57">
        <v>4.5</v>
      </c>
      <c r="C31" s="63">
        <v>71.27</v>
      </c>
      <c r="D31" s="55">
        <f t="shared" si="17"/>
        <v>5.363768410437034</v>
      </c>
      <c r="E31" s="54">
        <f>SUM(D7:D31)</f>
        <v>96.96896791487373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132">
        <f t="shared" si="18"/>
        <v>0</v>
      </c>
      <c r="T31" s="48">
        <f t="shared" si="4"/>
        <v>4.5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>
        <f t="shared" si="14"/>
        <v>4.5</v>
      </c>
      <c r="AF31" s="47" t="e">
        <f t="shared" si="19"/>
        <v>#DIV/0!</v>
      </c>
      <c r="AG31" s="46" t="e">
        <f t="shared" si="20"/>
        <v>#DIV/0!</v>
      </c>
      <c r="AH31" s="45" t="e">
        <f t="shared" si="20"/>
        <v>#DIV/0!</v>
      </c>
      <c r="AI31" s="47" t="e">
        <f t="shared" si="20"/>
        <v>#DIV/0!</v>
      </c>
      <c r="AJ31" s="46" t="e">
        <f t="shared" si="20"/>
        <v>#DIV/0!</v>
      </c>
      <c r="AK31" s="46" t="e">
        <f t="shared" si="20"/>
        <v>#DIV/0!</v>
      </c>
      <c r="AL31" s="46" t="e">
        <f t="shared" si="21"/>
        <v>#DIV/0!</v>
      </c>
      <c r="AM31" s="45" t="e">
        <f t="shared" si="21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63">
        <v>0</v>
      </c>
      <c r="D32" s="55">
        <f t="shared" si="17"/>
        <v>0</v>
      </c>
      <c r="E32" s="54">
        <f>SUM(D7:D32)</f>
        <v>96.96896791487373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1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19"/>
        <v>#DIV/0!</v>
      </c>
      <c r="AG32" s="46" t="e">
        <f t="shared" si="20"/>
        <v>#DIV/0!</v>
      </c>
      <c r="AH32" s="45" t="e">
        <f t="shared" si="20"/>
        <v>#DIV/0!</v>
      </c>
      <c r="AI32" s="47" t="e">
        <f t="shared" si="20"/>
        <v>#DIV/0!</v>
      </c>
      <c r="AJ32" s="46" t="e">
        <f t="shared" si="20"/>
        <v>#DIV/0!</v>
      </c>
      <c r="AK32" s="46" t="e">
        <f t="shared" si="20"/>
        <v>#DIV/0!</v>
      </c>
      <c r="AL32" s="46" t="e">
        <f t="shared" si="21"/>
        <v>#DIV/0!</v>
      </c>
      <c r="AM32" s="45" t="e">
        <f t="shared" si="21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 t="s">
        <v>43</v>
      </c>
      <c r="C33" s="41">
        <v>0</v>
      </c>
      <c r="D33" s="40">
        <f t="shared" si="17"/>
        <v>0</v>
      </c>
      <c r="E33" s="39">
        <f>SUM(D7:D33)</f>
        <v>96.96896791487373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132">
        <f t="shared" si="18"/>
        <v>0</v>
      </c>
      <c r="T33" s="33" t="str">
        <f t="shared" si="4"/>
        <v>&gt;6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 t="str">
        <f t="shared" si="14"/>
        <v>&gt;6</v>
      </c>
      <c r="AF33" s="32" t="e">
        <f t="shared" si="19"/>
        <v>#DIV/0!</v>
      </c>
      <c r="AG33" s="31" t="e">
        <f t="shared" si="20"/>
        <v>#DIV/0!</v>
      </c>
      <c r="AH33" s="30" t="e">
        <f t="shared" si="20"/>
        <v>#DIV/0!</v>
      </c>
      <c r="AI33" s="32" t="e">
        <f t="shared" si="20"/>
        <v>#DIV/0!</v>
      </c>
      <c r="AJ33" s="31" t="e">
        <f t="shared" si="20"/>
        <v>#DIV/0!</v>
      </c>
      <c r="AK33" s="31" t="e">
        <f t="shared" si="20"/>
        <v>#DIV/0!</v>
      </c>
      <c r="AL33" s="31" t="e">
        <f t="shared" si="21"/>
        <v>#DIV/0!</v>
      </c>
      <c r="AM33" s="30" t="e">
        <f t="shared" si="21"/>
        <v>#DIV/0!</v>
      </c>
      <c r="AN33" s="29" t="e">
        <f t="shared" si="16"/>
        <v>#DIV/0!</v>
      </c>
    </row>
    <row r="34" spans="1:40" x14ac:dyDescent="0.35">
      <c r="G34" t="s">
        <v>141</v>
      </c>
      <c r="H34">
        <f>SUM(H7:H33)</f>
        <v>80.94673538193922</v>
      </c>
      <c r="I34">
        <f t="shared" ref="I34:O34" si="22">SUM(I7:I33)</f>
        <v>738.83576580790543</v>
      </c>
      <c r="J34">
        <f t="shared" si="22"/>
        <v>1.918790411712739</v>
      </c>
      <c r="K34">
        <f t="shared" si="22"/>
        <v>3.462987649273729</v>
      </c>
      <c r="L34">
        <f t="shared" si="22"/>
        <v>25.272640906518035</v>
      </c>
      <c r="M34">
        <f t="shared" si="22"/>
        <v>40.27423262469825</v>
      </c>
      <c r="N34">
        <f t="shared" si="22"/>
        <v>0</v>
      </c>
      <c r="O34">
        <f t="shared" si="22"/>
        <v>0.33884721795265915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-3.5745216597583425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-2.8599048536850251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-2.4979640943949053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-1.3791253036289823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0.65114657965834744</v>
      </c>
      <c r="D73" s="2"/>
    </row>
    <row r="74" spans="1:5" x14ac:dyDescent="0.35">
      <c r="A74" s="24" t="s">
        <v>41</v>
      </c>
      <c r="B74" s="23">
        <v>84</v>
      </c>
      <c r="C74" s="18">
        <f t="shared" si="23"/>
        <v>2.5406231536067425</v>
      </c>
      <c r="D74" s="2"/>
    </row>
    <row r="75" spans="1:5" x14ac:dyDescent="0.35">
      <c r="A75" s="24" t="s">
        <v>41</v>
      </c>
      <c r="B75" s="23">
        <v>95</v>
      </c>
      <c r="C75" s="18">
        <f t="shared" si="23"/>
        <v>4.3164566621628895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56.859375831911876</v>
      </c>
    </row>
    <row r="78" spans="1:5" x14ac:dyDescent="0.35">
      <c r="A78" s="20" t="s">
        <v>39</v>
      </c>
      <c r="B78">
        <f>SUM(C11:C20)/SUM(C7:C33)</f>
        <v>0.58636672179317295</v>
      </c>
      <c r="D78" s="19" t="s">
        <v>6</v>
      </c>
      <c r="E78" s="18">
        <f>SUM($D$21:$D$30)</f>
        <v>34.745823672524821</v>
      </c>
    </row>
    <row r="79" spans="1:5" x14ac:dyDescent="0.35">
      <c r="A79" s="20" t="s">
        <v>38</v>
      </c>
      <c r="B79">
        <f>SUM(C21:C33)/SUM(C7:C33)</f>
        <v>0.41363327820682705</v>
      </c>
      <c r="D79" s="19" t="s">
        <v>5</v>
      </c>
      <c r="E79" s="18">
        <f>SUM($D$31:$D$33)</f>
        <v>5.363768410437034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92.21719225650159</v>
      </c>
      <c r="D81" s="16" t="s">
        <v>4</v>
      </c>
      <c r="E81">
        <f>100*SUM(H7:J33)/SUM(P7:P33)</f>
        <v>92.21719225650159</v>
      </c>
      <c r="G81" s="17" t="s">
        <v>2</v>
      </c>
      <c r="H81">
        <f>100*SUM(H7:H33)/(SUM(P7:P33)-SUM(M7:N33))</f>
        <v>9.5144617989843692</v>
      </c>
    </row>
    <row r="82" spans="1:8" x14ac:dyDescent="0.35">
      <c r="A82" s="16" t="s">
        <v>0</v>
      </c>
      <c r="B82">
        <f>100*SUM(K7:L33)/SUM(P7:P33)</f>
        <v>3.2249176315349035</v>
      </c>
      <c r="D82" s="16" t="s">
        <v>0</v>
      </c>
      <c r="E82">
        <f>100*SUM(K7:L33)/SUM(P7:P33)</f>
        <v>3.2249176315349035</v>
      </c>
      <c r="G82" s="17" t="s">
        <v>1</v>
      </c>
      <c r="H82">
        <f>100*SUM(I7:J33)/(SUM(P7:P33)-SUM(M7:N33))</f>
        <v>87.06813059625496</v>
      </c>
    </row>
    <row r="83" spans="1:8" x14ac:dyDescent="0.35">
      <c r="A83" s="16" t="s">
        <v>3</v>
      </c>
      <c r="B83">
        <f>100*SUM(O7:O33)/SUM(P7:P33)</f>
        <v>3.8027856792846544E-2</v>
      </c>
      <c r="D83" s="16" t="s">
        <v>37</v>
      </c>
      <c r="E83">
        <f>100*SUM(M7:N33)/SUM(P7:P33)</f>
        <v>4.5198622551706693</v>
      </c>
      <c r="G83" s="17" t="s">
        <v>0</v>
      </c>
      <c r="H83">
        <f>100*SUM(K7:L33)/(SUM(P7:P33)-SUM(M7:N33))</f>
        <v>3.3775795759255143</v>
      </c>
    </row>
    <row r="85" spans="1:8" x14ac:dyDescent="0.35">
      <c r="A85" s="16" t="s">
        <v>36</v>
      </c>
      <c r="B85" s="2"/>
      <c r="C85" s="2"/>
      <c r="D85" s="13">
        <f>(C70+C74+C72)/3</f>
        <v>-0.56613566790242165</v>
      </c>
    </row>
    <row r="86" spans="1:8" x14ac:dyDescent="0.35">
      <c r="A86" s="14" t="s">
        <v>35</v>
      </c>
      <c r="B86" s="14"/>
      <c r="C86" s="14"/>
      <c r="D86" s="7">
        <f>C72</f>
        <v>-1.3791253036289823</v>
      </c>
    </row>
    <row r="87" spans="1:8" x14ac:dyDescent="0.35">
      <c r="A87" s="14" t="s">
        <v>34</v>
      </c>
      <c r="B87" s="14"/>
      <c r="C87" s="14"/>
      <c r="D87" s="7">
        <f>(C74-C70)/2</f>
        <v>2.7002640036458838</v>
      </c>
    </row>
    <row r="88" spans="1:8" x14ac:dyDescent="0.35">
      <c r="A88" s="15" t="s">
        <v>33</v>
      </c>
      <c r="B88" s="14"/>
      <c r="C88" s="14"/>
      <c r="D88" s="13">
        <f>(C74+C70-D86)/D87</f>
        <v>0.39249629003671638</v>
      </c>
    </row>
    <row r="89" spans="1:8" x14ac:dyDescent="0.35">
      <c r="A89" s="3" t="s">
        <v>32</v>
      </c>
      <c r="B89" s="12"/>
      <c r="C89" s="11"/>
      <c r="D89" s="7">
        <f>((C74-C70)/4)+((C75-C69)/6.6)</f>
        <v>2.5457347778716137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0.44759238372635946</v>
      </c>
    </row>
    <row r="91" spans="1:8" x14ac:dyDescent="0.35">
      <c r="A91" s="3" t="s">
        <v>30</v>
      </c>
      <c r="B91" s="9"/>
      <c r="C91" s="8"/>
      <c r="D91" s="7">
        <f>(C74-C69)/(2.44*(C73-C71))</f>
        <v>0.79584592290547562</v>
      </c>
    </row>
    <row r="92" spans="1:8" x14ac:dyDescent="0.35">
      <c r="A92" s="6" t="s">
        <v>29</v>
      </c>
      <c r="B92" s="6"/>
      <c r="C92" s="5"/>
      <c r="D92" s="7">
        <f>(C70+C72+C74)/3</f>
        <v>-0.56613566790242176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-0.1596408500391413</v>
      </c>
    </row>
    <row r="95" spans="1:8" x14ac:dyDescent="0.35">
      <c r="A95" s="2" t="s">
        <v>9</v>
      </c>
      <c r="B95" s="2"/>
      <c r="C95" s="2"/>
      <c r="D95" s="1">
        <f>100-E23</f>
        <v>26.068820048068332</v>
      </c>
    </row>
    <row r="96" spans="1:8" x14ac:dyDescent="0.35">
      <c r="A96" s="2" t="s">
        <v>8</v>
      </c>
      <c r="B96" s="2"/>
      <c r="C96" s="2"/>
      <c r="D96" s="1">
        <f>100-E30</f>
        <v>8.3948004955633024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L99"/>
  <sheetViews>
    <sheetView zoomScale="63" zoomScaleNormal="100" workbookViewId="0">
      <selection activeCell="G34" sqref="G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MAY190406_1_no_aggr</v>
      </c>
      <c r="E2" s="144"/>
      <c r="G2" s="109" t="s">
        <v>90</v>
      </c>
      <c r="H2" s="108" t="str">
        <f ca="1">D2</f>
        <v>MAY190406_1_no_aggr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1288.4557673753018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11.111217861975641</v>
      </c>
      <c r="D14" s="55">
        <f t="shared" si="2"/>
        <v>0.86236703993418218</v>
      </c>
      <c r="E14" s="54">
        <f>SUM(D8:D14)</f>
        <v>0.86236703993418218</v>
      </c>
      <c r="G14" s="48">
        <f t="shared" si="3"/>
        <v>-4</v>
      </c>
      <c r="H14" s="61">
        <v>0</v>
      </c>
      <c r="I14" s="60">
        <v>4.2529499323410009</v>
      </c>
      <c r="J14" s="59">
        <v>0</v>
      </c>
      <c r="K14" s="60">
        <v>0</v>
      </c>
      <c r="L14" s="60">
        <v>6.8582679296346409</v>
      </c>
      <c r="M14" s="60">
        <v>0</v>
      </c>
      <c r="N14" s="60">
        <v>0</v>
      </c>
      <c r="O14" s="60">
        <v>0</v>
      </c>
      <c r="P14" s="50">
        <f t="shared" si="4"/>
        <v>11.111217861975643</v>
      </c>
      <c r="R14" s="48">
        <f t="shared" si="5"/>
        <v>-4</v>
      </c>
      <c r="S14" s="47">
        <f t="shared" si="6"/>
        <v>0</v>
      </c>
      <c r="T14" s="46">
        <f t="shared" si="6"/>
        <v>38.276181649675621</v>
      </c>
      <c r="U14" s="45">
        <f t="shared" si="6"/>
        <v>0</v>
      </c>
      <c r="V14" s="46">
        <f t="shared" si="6"/>
        <v>0</v>
      </c>
      <c r="W14" s="46">
        <f t="shared" si="6"/>
        <v>61.723818350324365</v>
      </c>
      <c r="X14" s="46">
        <f t="shared" si="6"/>
        <v>0</v>
      </c>
      <c r="Y14" s="46">
        <f t="shared" si="6"/>
        <v>0</v>
      </c>
      <c r="Z14" s="45">
        <f t="shared" si="6"/>
        <v>0</v>
      </c>
      <c r="AA14" s="49">
        <f t="shared" si="7"/>
        <v>99.999999999999986</v>
      </c>
      <c r="AC14" s="48">
        <f t="shared" si="8"/>
        <v>-4</v>
      </c>
      <c r="AD14" s="47">
        <f t="shared" si="9"/>
        <v>0</v>
      </c>
      <c r="AE14" s="46">
        <f t="shared" si="9"/>
        <v>38.276181649675628</v>
      </c>
      <c r="AF14" s="45">
        <f t="shared" si="9"/>
        <v>0</v>
      </c>
      <c r="AG14" s="47">
        <f t="shared" si="9"/>
        <v>0</v>
      </c>
      <c r="AH14" s="46">
        <f t="shared" si="9"/>
        <v>61.723818350324372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62">
        <v>65.015391978122153</v>
      </c>
      <c r="D15" s="55">
        <f t="shared" si="2"/>
        <v>5.0459933219565816</v>
      </c>
      <c r="E15" s="54">
        <f>SUM(D6:D15)</f>
        <v>5.9083603618907636</v>
      </c>
      <c r="G15" s="48">
        <f t="shared" si="3"/>
        <v>-3.5</v>
      </c>
      <c r="H15" s="61">
        <v>18.114603463992712</v>
      </c>
      <c r="I15" s="60">
        <v>46.900788514129452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65.015391978122167</v>
      </c>
      <c r="R15" s="48">
        <f t="shared" si="5"/>
        <v>-3.5</v>
      </c>
      <c r="S15" s="67">
        <f t="shared" si="6"/>
        <v>27.862022996167305</v>
      </c>
      <c r="T15" s="66">
        <f t="shared" si="6"/>
        <v>72.137977003832688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27.862022996167308</v>
      </c>
      <c r="AE15" s="66">
        <f t="shared" ref="AE15:AI33" si="12">T15*100/(SUM($S15:$W15)+SUM($Y15:$Z15))</f>
        <v>72.137977003832688</v>
      </c>
      <c r="AF15" s="65">
        <f t="shared" si="12"/>
        <v>0</v>
      </c>
      <c r="AG15" s="67">
        <f t="shared" si="12"/>
        <v>0</v>
      </c>
      <c r="AH15" s="66">
        <f t="shared" si="12"/>
        <v>0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90.181910311629082</v>
      </c>
      <c r="D16" s="55">
        <f t="shared" si="2"/>
        <v>6.9992243890015402</v>
      </c>
      <c r="E16" s="54">
        <f>SUM(D6:D16)</f>
        <v>12.907584750892305</v>
      </c>
      <c r="G16" s="48">
        <f t="shared" si="3"/>
        <v>-3</v>
      </c>
      <c r="H16" s="61">
        <v>14.742842665315427</v>
      </c>
      <c r="I16" s="60">
        <v>73.877375221687345</v>
      </c>
      <c r="J16" s="59">
        <v>0</v>
      </c>
      <c r="K16" s="60">
        <v>0</v>
      </c>
      <c r="L16" s="60">
        <v>1.5616924246262982</v>
      </c>
      <c r="M16" s="60">
        <v>0</v>
      </c>
      <c r="N16" s="60">
        <v>0</v>
      </c>
      <c r="O16" s="59">
        <v>0</v>
      </c>
      <c r="P16" s="50">
        <f t="shared" si="4"/>
        <v>90.181910311629068</v>
      </c>
      <c r="R16" s="48">
        <f t="shared" si="5"/>
        <v>-3</v>
      </c>
      <c r="S16" s="67">
        <f t="shared" si="6"/>
        <v>16.347893512535538</v>
      </c>
      <c r="T16" s="66">
        <f t="shared" si="6"/>
        <v>81.920392866373746</v>
      </c>
      <c r="U16" s="65">
        <f t="shared" si="6"/>
        <v>0</v>
      </c>
      <c r="V16" s="66">
        <f t="shared" si="6"/>
        <v>0</v>
      </c>
      <c r="W16" s="66">
        <f t="shared" si="6"/>
        <v>1.7317136210907211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16.347893512535538</v>
      </c>
      <c r="AE16" s="66">
        <f t="shared" si="12"/>
        <v>81.920392866373746</v>
      </c>
      <c r="AF16" s="65">
        <f t="shared" si="12"/>
        <v>0</v>
      </c>
      <c r="AG16" s="67">
        <f t="shared" si="12"/>
        <v>0</v>
      </c>
      <c r="AH16" s="66">
        <f t="shared" si="12"/>
        <v>1.7317136210907211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165.20301047476534</v>
      </c>
      <c r="D17" s="55">
        <f t="shared" si="2"/>
        <v>12.821783615536797</v>
      </c>
      <c r="E17" s="54">
        <f>SUM(D6:D17)</f>
        <v>25.7293683664291</v>
      </c>
      <c r="G17" s="48">
        <f t="shared" si="3"/>
        <v>-2.5</v>
      </c>
      <c r="H17" s="61">
        <v>13.409148415181606</v>
      </c>
      <c r="I17" s="60">
        <v>147.38553258060128</v>
      </c>
      <c r="J17" s="59">
        <v>0.40284995238743021</v>
      </c>
      <c r="K17" s="60">
        <v>0.1956699768738947</v>
      </c>
      <c r="L17" s="60">
        <v>3.809809549721126</v>
      </c>
      <c r="M17" s="60">
        <v>0</v>
      </c>
      <c r="N17" s="60">
        <v>0</v>
      </c>
      <c r="O17" s="59">
        <v>0</v>
      </c>
      <c r="P17" s="50">
        <f t="shared" si="4"/>
        <v>165.20301047476536</v>
      </c>
      <c r="R17" s="48">
        <f t="shared" si="5"/>
        <v>-2.5</v>
      </c>
      <c r="S17" s="67">
        <f t="shared" si="6"/>
        <v>8.1167700132376499</v>
      </c>
      <c r="T17" s="66">
        <f t="shared" si="6"/>
        <v>89.214798300006962</v>
      </c>
      <c r="U17" s="65">
        <f t="shared" si="6"/>
        <v>0.24385145962516538</v>
      </c>
      <c r="V17" s="66">
        <f t="shared" si="6"/>
        <v>0.11844213753222321</v>
      </c>
      <c r="W17" s="66">
        <f t="shared" si="6"/>
        <v>2.3061380895979928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8.1167700132376499</v>
      </c>
      <c r="AE17" s="66">
        <f t="shared" si="12"/>
        <v>89.214798300006976</v>
      </c>
      <c r="AF17" s="65">
        <f t="shared" si="12"/>
        <v>0.24385145962516538</v>
      </c>
      <c r="AG17" s="67">
        <f t="shared" si="12"/>
        <v>0.11844213753222321</v>
      </c>
      <c r="AH17" s="66">
        <f t="shared" si="12"/>
        <v>2.3061380895979928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100.00000000000001</v>
      </c>
    </row>
    <row r="18" spans="1:38" x14ac:dyDescent="0.35">
      <c r="A18" s="58" t="s">
        <v>59</v>
      </c>
      <c r="B18" s="57">
        <v>-2</v>
      </c>
      <c r="C18" s="62">
        <v>164.78400860743929</v>
      </c>
      <c r="D18" s="55">
        <f t="shared" si="2"/>
        <v>12.789263921967525</v>
      </c>
      <c r="E18" s="54">
        <f>SUM(D6:D18)</f>
        <v>38.518632288396624</v>
      </c>
      <c r="G18" s="48">
        <f t="shared" si="3"/>
        <v>-2</v>
      </c>
      <c r="H18" s="61">
        <v>13.762410083000312</v>
      </c>
      <c r="I18" s="60">
        <v>144.58350138333847</v>
      </c>
      <c r="J18" s="59">
        <v>1.0686719950814634</v>
      </c>
      <c r="K18" s="60">
        <v>1.0426068244697206</v>
      </c>
      <c r="L18" s="60">
        <v>3.9879711035966809</v>
      </c>
      <c r="M18" s="60">
        <v>0</v>
      </c>
      <c r="N18" s="60">
        <v>0</v>
      </c>
      <c r="O18" s="59">
        <v>0.33884721795265915</v>
      </c>
      <c r="P18" s="50">
        <f t="shared" si="4"/>
        <v>164.78400860743932</v>
      </c>
      <c r="R18" s="48">
        <f t="shared" si="5"/>
        <v>-2</v>
      </c>
      <c r="S18" s="67">
        <f t="shared" si="6"/>
        <v>8.3517874090477697</v>
      </c>
      <c r="T18" s="66">
        <f t="shared" si="6"/>
        <v>87.741221132552994</v>
      </c>
      <c r="U18" s="65">
        <f t="shared" si="6"/>
        <v>0.64852894653590631</v>
      </c>
      <c r="V18" s="66">
        <f t="shared" si="6"/>
        <v>0.63271116735210386</v>
      </c>
      <c r="W18" s="66">
        <f t="shared" si="6"/>
        <v>2.4201202151217966</v>
      </c>
      <c r="X18" s="66">
        <f t="shared" si="6"/>
        <v>0</v>
      </c>
      <c r="Y18" s="66">
        <f t="shared" si="6"/>
        <v>0</v>
      </c>
      <c r="Z18" s="65">
        <f t="shared" si="6"/>
        <v>0.20563112938943373</v>
      </c>
      <c r="AA18" s="50">
        <f t="shared" si="7"/>
        <v>100</v>
      </c>
      <c r="AC18" s="48">
        <f t="shared" si="8"/>
        <v>-2</v>
      </c>
      <c r="AD18" s="67">
        <f t="shared" si="11"/>
        <v>8.3517874090477697</v>
      </c>
      <c r="AE18" s="66">
        <f t="shared" si="12"/>
        <v>87.741221132552994</v>
      </c>
      <c r="AF18" s="65">
        <f t="shared" si="12"/>
        <v>0.6485289465359062</v>
      </c>
      <c r="AG18" s="67">
        <f t="shared" si="12"/>
        <v>0.63271116735210386</v>
      </c>
      <c r="AH18" s="66">
        <f t="shared" si="12"/>
        <v>2.4201202151217966</v>
      </c>
      <c r="AI18" s="66">
        <v>0</v>
      </c>
      <c r="AJ18" s="66">
        <f t="shared" si="13"/>
        <v>0</v>
      </c>
      <c r="AK18" s="65">
        <f t="shared" si="13"/>
        <v>0.20563112938943373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139.01090909090908</v>
      </c>
      <c r="D19" s="55">
        <f t="shared" si="2"/>
        <v>10.788954701494067</v>
      </c>
      <c r="E19" s="54">
        <f>SUM(D6:D19)</f>
        <v>49.307586989890694</v>
      </c>
      <c r="G19" s="48">
        <f t="shared" si="3"/>
        <v>-1.5</v>
      </c>
      <c r="H19" s="61">
        <v>12.050481283422462</v>
      </c>
      <c r="I19" s="60">
        <v>123.08705882352942</v>
      </c>
      <c r="J19" s="59">
        <v>0</v>
      </c>
      <c r="K19" s="60">
        <v>0.32278074866310164</v>
      </c>
      <c r="L19" s="60">
        <v>3.5505882352941183</v>
      </c>
      <c r="M19" s="60">
        <v>0</v>
      </c>
      <c r="N19" s="60">
        <v>0</v>
      </c>
      <c r="O19" s="59">
        <v>0</v>
      </c>
      <c r="P19" s="50">
        <f t="shared" si="4"/>
        <v>139.01090909090911</v>
      </c>
      <c r="R19" s="48">
        <f t="shared" si="5"/>
        <v>-1.5</v>
      </c>
      <c r="S19" s="67">
        <f t="shared" si="6"/>
        <v>8.6687306501547994</v>
      </c>
      <c r="T19" s="66">
        <f t="shared" si="6"/>
        <v>88.544891640866865</v>
      </c>
      <c r="U19" s="65">
        <f t="shared" si="6"/>
        <v>0</v>
      </c>
      <c r="V19" s="66">
        <f t="shared" si="6"/>
        <v>0.23219814241486067</v>
      </c>
      <c r="W19" s="66">
        <f t="shared" si="6"/>
        <v>2.5541795665634677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99.999999999999986</v>
      </c>
      <c r="AC19" s="48">
        <f t="shared" si="8"/>
        <v>-1.5</v>
      </c>
      <c r="AD19" s="67">
        <f t="shared" si="11"/>
        <v>8.6687306501548012</v>
      </c>
      <c r="AE19" s="66">
        <f t="shared" si="12"/>
        <v>88.544891640866879</v>
      </c>
      <c r="AF19" s="65">
        <f t="shared" si="12"/>
        <v>0</v>
      </c>
      <c r="AG19" s="67">
        <f t="shared" si="12"/>
        <v>0.2321981424148607</v>
      </c>
      <c r="AH19" s="66">
        <f t="shared" si="12"/>
        <v>2.5541795665634681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3">
        <v>120.20113616652212</v>
      </c>
      <c r="D20" s="55">
        <f t="shared" si="2"/>
        <v>9.3290851894265998</v>
      </c>
      <c r="E20" s="54">
        <f>SUM(D6:D20)</f>
        <v>58.636672179317294</v>
      </c>
      <c r="G20" s="48">
        <f t="shared" si="3"/>
        <v>-1</v>
      </c>
      <c r="H20" s="61">
        <v>5.8481873373807458</v>
      </c>
      <c r="I20" s="60">
        <v>108.40032957502167</v>
      </c>
      <c r="J20" s="59">
        <v>0</v>
      </c>
      <c r="K20" s="60">
        <v>1.566478751084128</v>
      </c>
      <c r="L20" s="60">
        <v>4.3861405030355582</v>
      </c>
      <c r="M20" s="60">
        <v>0</v>
      </c>
      <c r="N20" s="60">
        <v>0</v>
      </c>
      <c r="O20" s="59">
        <v>0</v>
      </c>
      <c r="P20" s="50">
        <f t="shared" si="4"/>
        <v>120.20113616652212</v>
      </c>
      <c r="R20" s="48">
        <f t="shared" si="5"/>
        <v>-1</v>
      </c>
      <c r="S20" s="67">
        <f t="shared" si="6"/>
        <v>4.8653344917463075</v>
      </c>
      <c r="T20" s="66">
        <f t="shared" si="6"/>
        <v>90.182450043440483</v>
      </c>
      <c r="U20" s="65">
        <f t="shared" si="6"/>
        <v>0</v>
      </c>
      <c r="V20" s="66">
        <f t="shared" si="6"/>
        <v>1.3032145960034749</v>
      </c>
      <c r="W20" s="66">
        <f t="shared" si="6"/>
        <v>3.6490008688097295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4.8653344917463075</v>
      </c>
      <c r="AE20" s="66">
        <f t="shared" si="12"/>
        <v>90.182450043440483</v>
      </c>
      <c r="AF20" s="65">
        <f t="shared" si="12"/>
        <v>0</v>
      </c>
      <c r="AG20" s="67">
        <f t="shared" si="12"/>
        <v>1.3032145960034749</v>
      </c>
      <c r="AH20" s="66">
        <f t="shared" si="12"/>
        <v>3.6490008688097295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3">
        <v>95.268182883939033</v>
      </c>
      <c r="D21" s="55">
        <f t="shared" si="2"/>
        <v>7.3939816403638545</v>
      </c>
      <c r="E21" s="54">
        <f>SUM(D6:D21)</f>
        <v>66.030653819681149</v>
      </c>
      <c r="G21" s="70">
        <f t="shared" si="3"/>
        <v>-0.5</v>
      </c>
      <c r="H21" s="53">
        <v>3.0190621336459564</v>
      </c>
      <c r="I21" s="52">
        <v>90.348229777256762</v>
      </c>
      <c r="J21" s="51">
        <v>0.44726846424384537</v>
      </c>
      <c r="K21" s="52">
        <v>0.33545134818288402</v>
      </c>
      <c r="L21" s="52">
        <v>1.1181711606096134</v>
      </c>
      <c r="M21" s="60">
        <v>0</v>
      </c>
      <c r="N21" s="52">
        <v>0</v>
      </c>
      <c r="O21" s="51">
        <v>0</v>
      </c>
      <c r="P21" s="69">
        <f t="shared" si="4"/>
        <v>95.268182883939076</v>
      </c>
      <c r="Q21" s="68"/>
      <c r="R21" s="48">
        <f t="shared" si="5"/>
        <v>-0.5</v>
      </c>
      <c r="S21" s="67">
        <f t="shared" si="6"/>
        <v>3.169014084507042</v>
      </c>
      <c r="T21" s="66">
        <f t="shared" si="6"/>
        <v>94.835680751173697</v>
      </c>
      <c r="U21" s="65">
        <f t="shared" si="6"/>
        <v>0.46948356807511726</v>
      </c>
      <c r="V21" s="66">
        <f t="shared" si="6"/>
        <v>0.352112676056338</v>
      </c>
      <c r="W21" s="66">
        <f t="shared" si="6"/>
        <v>1.1737089201877933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99.999999999999986</v>
      </c>
      <c r="AC21" s="48">
        <f t="shared" si="8"/>
        <v>-0.5</v>
      </c>
      <c r="AD21" s="67">
        <f t="shared" si="11"/>
        <v>3.1690140845070425</v>
      </c>
      <c r="AE21" s="66">
        <f t="shared" si="12"/>
        <v>94.835680751173712</v>
      </c>
      <c r="AF21" s="65">
        <f t="shared" si="12"/>
        <v>0.46948356807511737</v>
      </c>
      <c r="AG21" s="67">
        <f t="shared" si="12"/>
        <v>0.35211267605633806</v>
      </c>
      <c r="AH21" s="66">
        <f t="shared" si="12"/>
        <v>1.1737089201877935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3">
        <v>72.790000000000006</v>
      </c>
      <c r="D22" s="55">
        <f t="shared" si="2"/>
        <v>5.6493984382777587</v>
      </c>
      <c r="E22" s="54">
        <f>SUM(D6:D22)</f>
        <v>71.680052257958906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3">
        <v>58.78</v>
      </c>
      <c r="D23" s="55">
        <f t="shared" si="2"/>
        <v>4.5620502844067401</v>
      </c>
      <c r="E23" s="54">
        <f>SUM(D6:D23)</f>
        <v>76.242102542365643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46.98</v>
      </c>
      <c r="D24" s="55">
        <f t="shared" si="2"/>
        <v>3.646225286856561</v>
      </c>
      <c r="E24" s="54">
        <f>SUM(D6:D24)</f>
        <v>79.888327829222206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3">
        <v>24.29</v>
      </c>
      <c r="D25" s="55">
        <f t="shared" si="2"/>
        <v>1.8852024737706654</v>
      </c>
      <c r="E25" s="54">
        <f>SUM(D6:D25)</f>
        <v>81.773530302992867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3">
        <v>32.68</v>
      </c>
      <c r="D26" s="55">
        <f t="shared" si="2"/>
        <v>2.5363695694864288</v>
      </c>
      <c r="E26" s="54">
        <f>SUM(D6:D26)</f>
        <v>84.309899872479292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3">
        <v>26.98</v>
      </c>
      <c r="D27" s="55">
        <f t="shared" si="2"/>
        <v>2.0939795282969351</v>
      </c>
      <c r="E27" s="54">
        <f>SUM(D7:D27)</f>
        <v>86.403879400776233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63">
        <v>35.17</v>
      </c>
      <c r="D28" s="55">
        <f t="shared" si="2"/>
        <v>2.7296241664271017</v>
      </c>
      <c r="E28" s="54">
        <f>SUM(D7:D28)</f>
        <v>89.133503567203334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63">
        <v>35.21</v>
      </c>
      <c r="D29" s="55">
        <f t="shared" si="2"/>
        <v>2.7327286579442212</v>
      </c>
      <c r="E29" s="54">
        <f>SUM(D7:D29)</f>
        <v>91.866232225147556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63">
        <v>33.53</v>
      </c>
      <c r="D30" s="55">
        <f t="shared" si="2"/>
        <v>2.6023400142252124</v>
      </c>
      <c r="E30" s="54">
        <f>SUM(D7:D30)</f>
        <v>94.468572239372762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63">
        <v>71.27</v>
      </c>
      <c r="D31" s="55">
        <f t="shared" si="2"/>
        <v>5.531427760627226</v>
      </c>
      <c r="E31" s="54">
        <f>SUM(D7:D31)</f>
        <v>99.999999999999986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62">
        <v>0</v>
      </c>
      <c r="D32" s="55">
        <f t="shared" si="2"/>
        <v>0</v>
      </c>
      <c r="E32" s="54">
        <f>SUM(D7:D32)</f>
        <v>99.999999999999986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141</v>
      </c>
      <c r="H34">
        <f>SUM(H7:H33)</f>
        <v>80.94673538193922</v>
      </c>
      <c r="I34">
        <f t="shared" ref="I34:O34" si="14">SUM(I7:I33)</f>
        <v>738.83576580790543</v>
      </c>
      <c r="J34">
        <f t="shared" si="14"/>
        <v>1.918790411712739</v>
      </c>
      <c r="K34">
        <f t="shared" si="14"/>
        <v>3.462987649273729</v>
      </c>
      <c r="L34">
        <f t="shared" si="14"/>
        <v>25.272640906518035</v>
      </c>
      <c r="M34">
        <f t="shared" si="14"/>
        <v>0</v>
      </c>
      <c r="N34">
        <f t="shared" si="14"/>
        <v>0</v>
      </c>
      <c r="O34">
        <f t="shared" si="14"/>
        <v>0.33884721795265915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1:11" x14ac:dyDescent="0.35">
      <c r="K56" s="132"/>
    </row>
    <row r="57" spans="11:11" x14ac:dyDescent="0.35">
      <c r="K57" s="132"/>
    </row>
    <row r="58" spans="11:11" x14ac:dyDescent="0.35">
      <c r="K58" s="132"/>
    </row>
    <row r="59" spans="11:11" x14ac:dyDescent="0.35">
      <c r="K59" s="132"/>
    </row>
    <row r="60" spans="11:11" x14ac:dyDescent="0.35">
      <c r="K60" s="132"/>
    </row>
    <row r="61" spans="11:11" x14ac:dyDescent="0.35">
      <c r="K61" s="132"/>
    </row>
    <row r="62" spans="11:11" x14ac:dyDescent="0.35">
      <c r="K62" s="132"/>
    </row>
    <row r="63" spans="11:11" x14ac:dyDescent="0.35">
      <c r="K63" s="132"/>
    </row>
    <row r="64" spans="11:11" x14ac:dyDescent="0.35">
      <c r="K64" s="132"/>
    </row>
    <row r="65" spans="1:11" x14ac:dyDescent="0.35">
      <c r="K65" s="132"/>
    </row>
    <row r="66" spans="1:11" x14ac:dyDescent="0.35">
      <c r="K66" s="132"/>
    </row>
    <row r="67" spans="1:11" x14ac:dyDescent="0.35">
      <c r="A67" s="5" t="s">
        <v>27</v>
      </c>
      <c r="B67" s="26"/>
      <c r="C67" s="2"/>
      <c r="D67" s="2"/>
      <c r="K67" s="132"/>
    </row>
    <row r="68" spans="1:11" x14ac:dyDescent="0.35">
      <c r="A68" s="25" t="s">
        <v>42</v>
      </c>
      <c r="B68" s="25"/>
      <c r="C68" s="2"/>
      <c r="D68" s="2"/>
      <c r="K68" s="132"/>
    </row>
    <row r="69" spans="1:11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-3.5900080820497942</v>
      </c>
      <c r="D69" s="2"/>
    </row>
    <row r="70" spans="1:11" x14ac:dyDescent="0.35">
      <c r="A70" s="24" t="s">
        <v>41</v>
      </c>
      <c r="B70" s="23">
        <v>16</v>
      </c>
      <c r="C70" s="18">
        <f t="shared" si="15"/>
        <v>-2.8794077586303803</v>
      </c>
      <c r="D70" s="2"/>
    </row>
    <row r="71" spans="1:11" x14ac:dyDescent="0.35">
      <c r="A71" s="24" t="s">
        <v>41</v>
      </c>
      <c r="B71" s="23">
        <v>25</v>
      </c>
      <c r="C71" s="18">
        <f t="shared" si="15"/>
        <v>-2.5284425470082526</v>
      </c>
      <c r="D71" s="2"/>
    </row>
    <row r="72" spans="1:11" x14ac:dyDescent="0.35">
      <c r="A72" s="24" t="s">
        <v>41</v>
      </c>
      <c r="B72" s="23">
        <v>50</v>
      </c>
      <c r="C72" s="18">
        <f t="shared" si="15"/>
        <v>-1.4628895547607352</v>
      </c>
      <c r="D72" s="2"/>
    </row>
    <row r="73" spans="1:11" x14ac:dyDescent="0.35">
      <c r="A73" s="24" t="s">
        <v>41</v>
      </c>
      <c r="B73" s="23">
        <v>75</v>
      </c>
      <c r="C73" s="18">
        <f t="shared" si="15"/>
        <v>0.36386575498617396</v>
      </c>
      <c r="D73" s="2"/>
    </row>
    <row r="74" spans="1:11" x14ac:dyDescent="0.35">
      <c r="A74" s="24" t="s">
        <v>41</v>
      </c>
      <c r="B74" s="23">
        <v>84</v>
      </c>
      <c r="C74" s="18">
        <f t="shared" si="15"/>
        <v>1.9389087701951018</v>
      </c>
      <c r="D74" s="2"/>
    </row>
    <row r="75" spans="1:11" x14ac:dyDescent="0.35">
      <c r="A75" s="24" t="s">
        <v>41</v>
      </c>
      <c r="B75" s="23">
        <v>95</v>
      </c>
      <c r="C75" s="18">
        <f t="shared" si="15"/>
        <v>4.0480371238335557</v>
      </c>
      <c r="D75" s="2"/>
    </row>
    <row r="76" spans="1:11" x14ac:dyDescent="0.35">
      <c r="A76" s="18"/>
      <c r="B76" s="22"/>
      <c r="C76" s="2"/>
      <c r="D76" s="2"/>
    </row>
    <row r="77" spans="1:11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58.636672179317294</v>
      </c>
    </row>
    <row r="78" spans="1:11" x14ac:dyDescent="0.35">
      <c r="A78" s="20" t="s">
        <v>39</v>
      </c>
      <c r="B78">
        <f>SUM(C11:C20)/SUM(C7:C33)</f>
        <v>0.58636672179317295</v>
      </c>
      <c r="D78" s="19" t="s">
        <v>6</v>
      </c>
      <c r="E78" s="18">
        <f>SUM($D$21:$D$30)</f>
        <v>35.831900060055474</v>
      </c>
    </row>
    <row r="79" spans="1:11" x14ac:dyDescent="0.35">
      <c r="A79" s="20" t="s">
        <v>38</v>
      </c>
      <c r="B79">
        <f>SUM(C21:C33)/SUM(C7:C33)</f>
        <v>0.41363327820682705</v>
      </c>
      <c r="D79" s="19" t="s">
        <v>5</v>
      </c>
      <c r="E79" s="18">
        <f>SUM($D$31:$D$33)</f>
        <v>5.531427760627226</v>
      </c>
    </row>
    <row r="80" spans="1:11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96.582592395239345</v>
      </c>
      <c r="D81" s="16" t="s">
        <v>4</v>
      </c>
      <c r="E81">
        <f>100*SUM(H7:J33)/SUM(P7:P33)</f>
        <v>96.582592395239345</v>
      </c>
      <c r="G81" s="17" t="s">
        <v>2</v>
      </c>
      <c r="H81">
        <f>100*SUM(H7:H33)/(SUM(P7:P33)-SUM(M7:N33))</f>
        <v>9.5144617989843692</v>
      </c>
    </row>
    <row r="82" spans="1:8" x14ac:dyDescent="0.35">
      <c r="A82" s="16" t="s">
        <v>0</v>
      </c>
      <c r="B82">
        <f>100*SUM(K7:L33)/SUM(P7:P33)</f>
        <v>3.3775795759255143</v>
      </c>
      <c r="D82" s="16" t="s">
        <v>0</v>
      </c>
      <c r="E82">
        <f>100*SUM(K7:L33)/SUM(P7:P33)</f>
        <v>3.3775795759255143</v>
      </c>
      <c r="G82" s="17" t="s">
        <v>1</v>
      </c>
      <c r="H82">
        <f>100*SUM(I7:J33)/(SUM(P7:P33)-SUM(M7:N33))</f>
        <v>87.06813059625496</v>
      </c>
    </row>
    <row r="83" spans="1:8" x14ac:dyDescent="0.35">
      <c r="A83" s="16" t="s">
        <v>3</v>
      </c>
      <c r="B83">
        <f>100*SUM(O7:O33)/SUM(P7:P33)</f>
        <v>3.9828028835144746E-2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3.3775795759255143</v>
      </c>
    </row>
    <row r="85" spans="1:8" x14ac:dyDescent="0.35">
      <c r="A85" s="16" t="s">
        <v>36</v>
      </c>
      <c r="B85" s="2"/>
      <c r="C85" s="2"/>
      <c r="D85" s="13">
        <f>(C70+C74+C72)/3</f>
        <v>-0.80112951439867131</v>
      </c>
    </row>
    <row r="86" spans="1:8" x14ac:dyDescent="0.35">
      <c r="A86" s="14" t="s">
        <v>35</v>
      </c>
      <c r="B86" s="14"/>
      <c r="C86" s="14"/>
      <c r="D86" s="7">
        <f>C72</f>
        <v>-1.4628895547607352</v>
      </c>
    </row>
    <row r="87" spans="1:8" x14ac:dyDescent="0.35">
      <c r="A87" s="14" t="s">
        <v>34</v>
      </c>
      <c r="B87" s="14"/>
      <c r="C87" s="14"/>
      <c r="D87" s="7">
        <f>(C74-C70)/2</f>
        <v>2.4091582644127412</v>
      </c>
    </row>
    <row r="88" spans="1:8" x14ac:dyDescent="0.35">
      <c r="A88" s="15" t="s">
        <v>33</v>
      </c>
      <c r="B88" s="14"/>
      <c r="C88" s="14"/>
      <c r="D88" s="13">
        <f>(C74+C70-D86)/D87</f>
        <v>0.21683530469626291</v>
      </c>
    </row>
    <row r="89" spans="1:8" x14ac:dyDescent="0.35">
      <c r="A89" s="3" t="s">
        <v>32</v>
      </c>
      <c r="B89" s="12"/>
      <c r="C89" s="11"/>
      <c r="D89" s="7">
        <f>((C74-C70)/4)+((C75-C69)/6.6)</f>
        <v>2.3618587088553631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0.42752396460628944</v>
      </c>
    </row>
    <row r="91" spans="1:8" x14ac:dyDescent="0.35">
      <c r="A91" s="3" t="s">
        <v>30</v>
      </c>
      <c r="B91" s="9"/>
      <c r="C91" s="8"/>
      <c r="D91" s="7">
        <f>(C74-C69)/(2.44*(C73-C71))</f>
        <v>0.7834398317931911</v>
      </c>
    </row>
    <row r="92" spans="1:8" x14ac:dyDescent="0.35">
      <c r="A92" s="6" t="s">
        <v>29</v>
      </c>
      <c r="B92" s="6"/>
      <c r="C92" s="5"/>
      <c r="D92" s="7">
        <f>(C70+C72+C74)/3</f>
        <v>-0.80112951439867131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-0.47024949421763929</v>
      </c>
    </row>
    <row r="95" spans="1:8" x14ac:dyDescent="0.35">
      <c r="A95" s="2" t="s">
        <v>9</v>
      </c>
      <c r="B95" s="2"/>
      <c r="C95" s="2"/>
      <c r="D95" s="1">
        <f>100-E23</f>
        <v>23.757897457634357</v>
      </c>
    </row>
    <row r="96" spans="1:8" x14ac:dyDescent="0.35">
      <c r="A96" s="2" t="s">
        <v>8</v>
      </c>
      <c r="B96" s="2"/>
      <c r="C96" s="2"/>
      <c r="D96" s="1">
        <f>100-E30</f>
        <v>5.5314277606272384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L99"/>
  <sheetViews>
    <sheetView topLeftCell="A22" zoomScale="63" zoomScaleNormal="100" workbookViewId="0">
      <selection activeCell="H56" sqref="H56:P75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MAY190406_2</v>
      </c>
      <c r="E2" s="144"/>
      <c r="G2" s="109" t="s">
        <v>90</v>
      </c>
      <c r="H2" s="108" t="str">
        <f ca="1">D2</f>
        <v>MAY190406_2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1038.0696000000003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56.7</v>
      </c>
      <c r="D13" s="55">
        <f t="shared" si="2"/>
        <v>5.4620615033905233</v>
      </c>
      <c r="E13" s="54">
        <f>SUM(D7:D13)</f>
        <v>5.4620615033905233</v>
      </c>
      <c r="G13" s="48">
        <f t="shared" si="3"/>
        <v>-4.5</v>
      </c>
      <c r="H13" s="61">
        <v>18.3</v>
      </c>
      <c r="I13" s="60">
        <v>0</v>
      </c>
      <c r="J13" s="59">
        <v>0</v>
      </c>
      <c r="K13" s="60">
        <v>38.4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56.7</v>
      </c>
      <c r="R13" s="48">
        <f t="shared" si="5"/>
        <v>-4.5</v>
      </c>
      <c r="S13" s="47">
        <f t="shared" si="6"/>
        <v>32.275132275132272</v>
      </c>
      <c r="T13" s="46">
        <f t="shared" si="7"/>
        <v>0</v>
      </c>
      <c r="U13" s="45">
        <f t="shared" si="8"/>
        <v>0</v>
      </c>
      <c r="V13" s="46">
        <f t="shared" si="9"/>
        <v>67.724867724867721</v>
      </c>
      <c r="W13" s="46">
        <f t="shared" si="10"/>
        <v>0</v>
      </c>
      <c r="X13" s="46">
        <f t="shared" si="11"/>
        <v>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>
        <f t="shared" si="16"/>
        <v>32.275132275132272</v>
      </c>
      <c r="AE13" s="46">
        <f t="shared" si="16"/>
        <v>0</v>
      </c>
      <c r="AF13" s="45">
        <f t="shared" si="16"/>
        <v>0</v>
      </c>
      <c r="AG13" s="47">
        <f t="shared" si="16"/>
        <v>67.724867724867721</v>
      </c>
      <c r="AH13" s="46">
        <f t="shared" si="16"/>
        <v>0</v>
      </c>
      <c r="AI13" s="46">
        <f t="shared" si="16"/>
        <v>0</v>
      </c>
      <c r="AJ13" s="46">
        <f t="shared" si="16"/>
        <v>0</v>
      </c>
      <c r="AK13" s="45">
        <f t="shared" si="16"/>
        <v>0</v>
      </c>
      <c r="AL13" s="44">
        <f t="shared" si="17"/>
        <v>100</v>
      </c>
    </row>
    <row r="14" spans="1:38" x14ac:dyDescent="0.35">
      <c r="A14" s="58" t="s">
        <v>63</v>
      </c>
      <c r="B14" s="57">
        <v>-4</v>
      </c>
      <c r="C14" s="62">
        <v>102.31</v>
      </c>
      <c r="D14" s="55">
        <f t="shared" si="2"/>
        <v>9.8557938696981378</v>
      </c>
      <c r="E14" s="54">
        <f>SUM(D8:D14)</f>
        <v>15.317855373088662</v>
      </c>
      <c r="G14" s="48">
        <f t="shared" si="3"/>
        <v>-4</v>
      </c>
      <c r="H14" s="61">
        <v>45.5</v>
      </c>
      <c r="I14" s="60">
        <v>0</v>
      </c>
      <c r="J14" s="59">
        <v>0</v>
      </c>
      <c r="K14" s="60">
        <v>56.9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102.4</v>
      </c>
      <c r="R14" s="48">
        <f t="shared" si="5"/>
        <v>-4</v>
      </c>
      <c r="S14" s="47">
        <f t="shared" si="6"/>
        <v>44.43359375</v>
      </c>
      <c r="T14" s="46">
        <f t="shared" si="7"/>
        <v>0</v>
      </c>
      <c r="U14" s="45">
        <f t="shared" si="8"/>
        <v>0</v>
      </c>
      <c r="V14" s="46">
        <f t="shared" si="9"/>
        <v>55.56640625</v>
      </c>
      <c r="W14" s="46">
        <f t="shared" si="10"/>
        <v>0</v>
      </c>
      <c r="X14" s="46">
        <f t="shared" si="11"/>
        <v>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44.43359375</v>
      </c>
      <c r="AE14" s="46">
        <f t="shared" si="16"/>
        <v>0</v>
      </c>
      <c r="AF14" s="45">
        <f t="shared" si="16"/>
        <v>0</v>
      </c>
      <c r="AG14" s="47">
        <f t="shared" si="16"/>
        <v>55.56640625</v>
      </c>
      <c r="AH14" s="46">
        <f t="shared" si="16"/>
        <v>0</v>
      </c>
      <c r="AI14" s="46">
        <f t="shared" si="16"/>
        <v>0</v>
      </c>
      <c r="AJ14" s="46">
        <f t="shared" si="16"/>
        <v>0</v>
      </c>
      <c r="AK14" s="45">
        <f t="shared" si="16"/>
        <v>0</v>
      </c>
      <c r="AL14" s="44">
        <f t="shared" si="17"/>
        <v>100</v>
      </c>
    </row>
    <row r="15" spans="1:38" x14ac:dyDescent="0.35">
      <c r="A15" s="58" t="s">
        <v>62</v>
      </c>
      <c r="B15" s="57">
        <v>-3.5</v>
      </c>
      <c r="C15" s="62">
        <v>128.47</v>
      </c>
      <c r="D15" s="55">
        <f t="shared" si="2"/>
        <v>12.37585610829948</v>
      </c>
      <c r="E15" s="54">
        <f>SUM(D6:D15)</f>
        <v>27.693711481388142</v>
      </c>
      <c r="G15" s="48">
        <f t="shared" si="3"/>
        <v>-3.5</v>
      </c>
      <c r="H15" s="61">
        <v>85.77</v>
      </c>
      <c r="I15" s="60">
        <v>2.4</v>
      </c>
      <c r="J15" s="59">
        <v>0</v>
      </c>
      <c r="K15" s="60">
        <v>39</v>
      </c>
      <c r="L15" s="60">
        <v>3.7</v>
      </c>
      <c r="M15" s="60">
        <v>0</v>
      </c>
      <c r="N15" s="60">
        <v>0</v>
      </c>
      <c r="O15" s="59">
        <v>0</v>
      </c>
      <c r="P15" s="50">
        <f t="shared" si="4"/>
        <v>130.87</v>
      </c>
      <c r="R15" s="48">
        <f t="shared" si="5"/>
        <v>-3.5</v>
      </c>
      <c r="S15" s="67">
        <f t="shared" si="6"/>
        <v>65.538320470696107</v>
      </c>
      <c r="T15" s="66">
        <f t="shared" si="7"/>
        <v>1.833880950561626</v>
      </c>
      <c r="U15" s="65">
        <f t="shared" si="8"/>
        <v>0</v>
      </c>
      <c r="V15" s="66">
        <f t="shared" si="9"/>
        <v>29.800565446626422</v>
      </c>
      <c r="W15" s="66">
        <f t="shared" si="10"/>
        <v>2.8272331321158402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99.999999999999986</v>
      </c>
      <c r="AC15" s="48">
        <f t="shared" si="15"/>
        <v>-3.5</v>
      </c>
      <c r="AD15" s="67">
        <f t="shared" ref="AD15:AD33" si="18">S15*100/(SUM($S15:$W15)+SUM($Y15:$Z15))</f>
        <v>65.538320470696121</v>
      </c>
      <c r="AE15" s="66">
        <f t="shared" ref="AE15:AE33" si="19">T15*100/(SUM($S15:$W15)+SUM($Y15:$Z15))</f>
        <v>1.8338809505616263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29.800565446626429</v>
      </c>
      <c r="AH15" s="66">
        <f t="shared" ref="AH15:AH33" si="22">W15*100/(SUM($S15:$W15)+SUM($Y15:$Z15))</f>
        <v>2.8272331321158406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100.00000000000001</v>
      </c>
    </row>
    <row r="16" spans="1:38" x14ac:dyDescent="0.35">
      <c r="A16" s="71" t="s">
        <v>61</v>
      </c>
      <c r="B16" s="57">
        <v>-3</v>
      </c>
      <c r="C16" s="62">
        <v>136.32</v>
      </c>
      <c r="D16" s="55">
        <f t="shared" si="2"/>
        <v>13.132067445188641</v>
      </c>
      <c r="E16" s="54">
        <f>SUM(D6:D16)</f>
        <v>40.825778926576781</v>
      </c>
      <c r="G16" s="48">
        <f t="shared" si="3"/>
        <v>-3</v>
      </c>
      <c r="H16" s="61">
        <v>84.4</v>
      </c>
      <c r="I16" s="60">
        <v>0.5</v>
      </c>
      <c r="J16" s="59">
        <v>4.5999999999999996</v>
      </c>
      <c r="K16" s="60">
        <v>41.6</v>
      </c>
      <c r="L16" s="60">
        <v>5.8</v>
      </c>
      <c r="M16" s="60">
        <v>0</v>
      </c>
      <c r="N16" s="60">
        <v>0</v>
      </c>
      <c r="O16" s="59">
        <v>0</v>
      </c>
      <c r="P16" s="50">
        <f t="shared" si="4"/>
        <v>136.9</v>
      </c>
      <c r="R16" s="48">
        <f t="shared" si="5"/>
        <v>-3</v>
      </c>
      <c r="S16" s="67">
        <f t="shared" si="6"/>
        <v>61.650840029218408</v>
      </c>
      <c r="T16" s="66">
        <f t="shared" si="7"/>
        <v>0.36523009495982467</v>
      </c>
      <c r="U16" s="65">
        <f t="shared" si="8"/>
        <v>3.3601168736303868</v>
      </c>
      <c r="V16" s="66">
        <f t="shared" si="9"/>
        <v>30.387143900657414</v>
      </c>
      <c r="W16" s="66">
        <f t="shared" si="10"/>
        <v>4.2366691015339661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99.999999999999986</v>
      </c>
      <c r="AC16" s="48">
        <f t="shared" si="15"/>
        <v>-3</v>
      </c>
      <c r="AD16" s="67">
        <f t="shared" si="18"/>
        <v>61.650840029218415</v>
      </c>
      <c r="AE16" s="66">
        <f t="shared" si="19"/>
        <v>0.36523009495982467</v>
      </c>
      <c r="AF16" s="65">
        <f t="shared" si="20"/>
        <v>3.3601168736303872</v>
      </c>
      <c r="AG16" s="67">
        <f t="shared" si="21"/>
        <v>30.387143900657421</v>
      </c>
      <c r="AH16" s="66">
        <f t="shared" si="22"/>
        <v>4.236669101533967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100.00000000000001</v>
      </c>
    </row>
    <row r="17" spans="1:38" x14ac:dyDescent="0.35">
      <c r="A17" s="71" t="s">
        <v>60</v>
      </c>
      <c r="B17" s="57">
        <v>-2.5</v>
      </c>
      <c r="C17" s="62">
        <v>105.65</v>
      </c>
      <c r="D17" s="55">
        <f t="shared" si="2"/>
        <v>10.17754493532996</v>
      </c>
      <c r="E17" s="54">
        <f>SUM(D6:D17)</f>
        <v>51.003323861906743</v>
      </c>
      <c r="G17" s="48">
        <f t="shared" si="3"/>
        <v>-2.5</v>
      </c>
      <c r="H17" s="61">
        <v>53.5</v>
      </c>
      <c r="I17" s="60">
        <v>4.5</v>
      </c>
      <c r="J17" s="59">
        <v>2.5</v>
      </c>
      <c r="K17" s="60">
        <v>31.1</v>
      </c>
      <c r="L17" s="60">
        <v>13.4</v>
      </c>
      <c r="M17" s="60">
        <v>0</v>
      </c>
      <c r="N17" s="60">
        <v>0</v>
      </c>
      <c r="O17" s="59">
        <v>0</v>
      </c>
      <c r="P17" s="50">
        <f t="shared" si="4"/>
        <v>105</v>
      </c>
      <c r="R17" s="48">
        <f t="shared" si="5"/>
        <v>-2.5</v>
      </c>
      <c r="S17" s="67">
        <f t="shared" si="6"/>
        <v>50.952380952380949</v>
      </c>
      <c r="T17" s="66">
        <f t="shared" si="7"/>
        <v>4.2857142857142856</v>
      </c>
      <c r="U17" s="65">
        <f t="shared" si="8"/>
        <v>2.3809523809523809</v>
      </c>
      <c r="V17" s="66">
        <f t="shared" si="9"/>
        <v>29.61904761904762</v>
      </c>
      <c r="W17" s="66">
        <f t="shared" si="10"/>
        <v>12.761904761904763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50.952380952380942</v>
      </c>
      <c r="AE17" s="66">
        <f t="shared" si="19"/>
        <v>4.2857142857142856</v>
      </c>
      <c r="AF17" s="65">
        <f t="shared" si="20"/>
        <v>2.3809523809523809</v>
      </c>
      <c r="AG17" s="67">
        <f t="shared" si="21"/>
        <v>29.61904761904762</v>
      </c>
      <c r="AH17" s="66">
        <f t="shared" si="22"/>
        <v>12.761904761904765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99.999999999999986</v>
      </c>
    </row>
    <row r="18" spans="1:38" x14ac:dyDescent="0.35">
      <c r="A18" s="58" t="s">
        <v>59</v>
      </c>
      <c r="B18" s="57">
        <v>-2</v>
      </c>
      <c r="C18" s="62">
        <v>74</v>
      </c>
      <c r="D18" s="55">
        <f t="shared" si="2"/>
        <v>7.1286164241781069</v>
      </c>
      <c r="E18" s="54">
        <f>SUM(D6:D18)</f>
        <v>58.131940286084848</v>
      </c>
      <c r="G18" s="48">
        <f t="shared" si="3"/>
        <v>-2</v>
      </c>
      <c r="H18" s="61">
        <v>19.451428571428572</v>
      </c>
      <c r="I18" s="60">
        <v>5.3561904761904762</v>
      </c>
      <c r="J18" s="59">
        <v>4.7923809523809524</v>
      </c>
      <c r="K18" s="60">
        <v>30.868571428571428</v>
      </c>
      <c r="L18" s="60">
        <v>13.10857142857143</v>
      </c>
      <c r="M18" s="60">
        <v>0</v>
      </c>
      <c r="N18" s="60">
        <v>0</v>
      </c>
      <c r="O18" s="59">
        <v>0.42285714285714282</v>
      </c>
      <c r="P18" s="50">
        <f t="shared" si="4"/>
        <v>74</v>
      </c>
      <c r="Q18" t="s">
        <v>107</v>
      </c>
      <c r="R18" s="48">
        <f t="shared" si="5"/>
        <v>-2</v>
      </c>
      <c r="S18" s="67">
        <f t="shared" si="6"/>
        <v>26.285714285714285</v>
      </c>
      <c r="T18" s="66">
        <f t="shared" si="7"/>
        <v>7.2380952380952381</v>
      </c>
      <c r="U18" s="65">
        <f t="shared" si="8"/>
        <v>6.4761904761904763</v>
      </c>
      <c r="V18" s="66">
        <f t="shared" si="9"/>
        <v>41.714285714285708</v>
      </c>
      <c r="W18" s="66">
        <f t="shared" si="10"/>
        <v>17.714285714285719</v>
      </c>
      <c r="X18" s="66">
        <f t="shared" si="11"/>
        <v>0</v>
      </c>
      <c r="Y18" s="66">
        <f t="shared" si="12"/>
        <v>0</v>
      </c>
      <c r="Z18" s="65">
        <f t="shared" si="13"/>
        <v>0.5714285714285714</v>
      </c>
      <c r="AA18" s="50">
        <f t="shared" si="14"/>
        <v>100</v>
      </c>
      <c r="AC18" s="48">
        <f t="shared" si="15"/>
        <v>-2</v>
      </c>
      <c r="AD18" s="67">
        <f t="shared" si="18"/>
        <v>26.285714285714285</v>
      </c>
      <c r="AE18" s="66">
        <f t="shared" si="19"/>
        <v>7.2380952380952381</v>
      </c>
      <c r="AF18" s="65">
        <f t="shared" si="20"/>
        <v>6.4761904761904763</v>
      </c>
      <c r="AG18" s="67">
        <f t="shared" si="21"/>
        <v>41.714285714285708</v>
      </c>
      <c r="AH18" s="66">
        <f t="shared" si="22"/>
        <v>17.714285714285719</v>
      </c>
      <c r="AI18" s="66">
        <v>0</v>
      </c>
      <c r="AJ18" s="66">
        <f t="shared" si="23"/>
        <v>0</v>
      </c>
      <c r="AK18" s="65">
        <f t="shared" si="24"/>
        <v>0.5714285714285714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76.19</v>
      </c>
      <c r="D19" s="55">
        <f t="shared" si="2"/>
        <v>7.3395849372720274</v>
      </c>
      <c r="E19" s="54">
        <f>SUM(D6:D19)</f>
        <v>65.471525223356878</v>
      </c>
      <c r="G19" s="48">
        <f t="shared" si="3"/>
        <v>-1.5</v>
      </c>
      <c r="H19" s="61">
        <v>43.715573770491808</v>
      </c>
      <c r="I19" s="60">
        <v>4.9960655737704922</v>
      </c>
      <c r="J19" s="59">
        <v>4.579726775956285</v>
      </c>
      <c r="K19" s="60">
        <v>19.151584699453554</v>
      </c>
      <c r="L19" s="60">
        <v>3.7470491803278692</v>
      </c>
      <c r="M19" s="60">
        <v>0</v>
      </c>
      <c r="N19" s="60">
        <v>0</v>
      </c>
      <c r="O19" s="59">
        <v>0</v>
      </c>
      <c r="P19" s="50">
        <f t="shared" si="4"/>
        <v>76.19</v>
      </c>
      <c r="Q19" t="s">
        <v>108</v>
      </c>
      <c r="R19" s="48">
        <f t="shared" si="5"/>
        <v>-1.5</v>
      </c>
      <c r="S19" s="67">
        <f t="shared" si="6"/>
        <v>57.37704918032788</v>
      </c>
      <c r="T19" s="66">
        <f t="shared" si="7"/>
        <v>6.5573770491803289</v>
      </c>
      <c r="U19" s="65">
        <f t="shared" si="8"/>
        <v>6.0109289617486352</v>
      </c>
      <c r="V19" s="66">
        <f t="shared" si="9"/>
        <v>25.136612021857925</v>
      </c>
      <c r="W19" s="66">
        <f t="shared" si="10"/>
        <v>4.918032786885246</v>
      </c>
      <c r="X19" s="66">
        <f t="shared" si="11"/>
        <v>0</v>
      </c>
      <c r="Y19" s="66">
        <f t="shared" si="12"/>
        <v>0</v>
      </c>
      <c r="Z19" s="65">
        <f t="shared" si="13"/>
        <v>0</v>
      </c>
      <c r="AA19" s="50">
        <f t="shared" si="14"/>
        <v>100.00000000000003</v>
      </c>
      <c r="AC19" s="48">
        <f t="shared" si="15"/>
        <v>-1.5</v>
      </c>
      <c r="AD19" s="67">
        <f t="shared" si="18"/>
        <v>57.377049180327859</v>
      </c>
      <c r="AE19" s="66">
        <f t="shared" si="19"/>
        <v>6.5573770491803272</v>
      </c>
      <c r="AF19" s="65">
        <f t="shared" si="20"/>
        <v>6.0109289617486334</v>
      </c>
      <c r="AG19" s="67">
        <f t="shared" si="21"/>
        <v>25.136612021857914</v>
      </c>
      <c r="AH19" s="66">
        <f t="shared" si="22"/>
        <v>4.9180327868852443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99.999999999999986</v>
      </c>
    </row>
    <row r="20" spans="1:38" x14ac:dyDescent="0.35">
      <c r="A20" s="58" t="s">
        <v>57</v>
      </c>
      <c r="B20" s="57">
        <v>-1</v>
      </c>
      <c r="C20" s="62">
        <v>68.309499999999986</v>
      </c>
      <c r="D20" s="55">
        <f t="shared" si="2"/>
        <v>6.580435454424248</v>
      </c>
      <c r="E20" s="54">
        <f>SUM(D6:D20)</f>
        <v>72.051960677781125</v>
      </c>
      <c r="G20" s="48">
        <f t="shared" si="3"/>
        <v>-1</v>
      </c>
      <c r="H20" s="61">
        <v>43.642180555555548</v>
      </c>
      <c r="I20" s="60">
        <v>2.8462291666666659</v>
      </c>
      <c r="J20" s="59">
        <v>1.897486111111111</v>
      </c>
      <c r="K20" s="60">
        <v>15.179888888888888</v>
      </c>
      <c r="L20" s="60">
        <v>4.7437152777777776</v>
      </c>
      <c r="M20" s="60">
        <v>0</v>
      </c>
      <c r="N20" s="60">
        <v>0</v>
      </c>
      <c r="O20" s="59">
        <v>0</v>
      </c>
      <c r="P20" s="50">
        <f t="shared" si="4"/>
        <v>68.3095</v>
      </c>
      <c r="Q20" t="s">
        <v>109</v>
      </c>
      <c r="R20" s="48">
        <f t="shared" si="5"/>
        <v>-1</v>
      </c>
      <c r="S20" s="67">
        <f t="shared" si="6"/>
        <v>63.888888888888886</v>
      </c>
      <c r="T20" s="66">
        <f t="shared" si="7"/>
        <v>4.1666666666666652</v>
      </c>
      <c r="U20" s="65">
        <f t="shared" si="8"/>
        <v>2.7777777777777777</v>
      </c>
      <c r="V20" s="66">
        <f t="shared" si="9"/>
        <v>22.222222222222221</v>
      </c>
      <c r="W20" s="66">
        <f t="shared" si="10"/>
        <v>6.9444444444444446</v>
      </c>
      <c r="X20" s="66">
        <f t="shared" si="11"/>
        <v>0</v>
      </c>
      <c r="Y20" s="66">
        <f t="shared" si="12"/>
        <v>0</v>
      </c>
      <c r="Z20" s="65">
        <f t="shared" si="13"/>
        <v>0</v>
      </c>
      <c r="AA20" s="50">
        <f t="shared" si="14"/>
        <v>99.999999999999986</v>
      </c>
      <c r="AC20" s="48">
        <f t="shared" si="15"/>
        <v>-1</v>
      </c>
      <c r="AD20" s="67">
        <f t="shared" si="18"/>
        <v>63.888888888888893</v>
      </c>
      <c r="AE20" s="66">
        <f t="shared" si="19"/>
        <v>4.1666666666666661</v>
      </c>
      <c r="AF20" s="65">
        <f t="shared" si="20"/>
        <v>2.7777777777777781</v>
      </c>
      <c r="AG20" s="67">
        <f t="shared" si="21"/>
        <v>22.222222222222225</v>
      </c>
      <c r="AH20" s="66">
        <f t="shared" si="22"/>
        <v>6.9444444444444455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56.109199999999994</v>
      </c>
      <c r="D21" s="55">
        <f t="shared" si="2"/>
        <v>5.4051481711823541</v>
      </c>
      <c r="E21" s="54">
        <f>SUM(D6:D21)</f>
        <v>77.457108848963486</v>
      </c>
      <c r="G21" s="70">
        <f t="shared" si="3"/>
        <v>-0.5</v>
      </c>
      <c r="H21" s="53">
        <v>31.355141176470582</v>
      </c>
      <c r="I21" s="52">
        <v>1.6502705882352942</v>
      </c>
      <c r="J21" s="51">
        <v>1.6502705882352942</v>
      </c>
      <c r="K21" s="52">
        <v>14.852435294117646</v>
      </c>
      <c r="L21" s="52">
        <v>6.6010823529411766</v>
      </c>
      <c r="M21" s="60">
        <v>0</v>
      </c>
      <c r="N21" s="60">
        <v>0</v>
      </c>
      <c r="O21" s="51">
        <v>0</v>
      </c>
      <c r="P21" s="69">
        <f t="shared" si="4"/>
        <v>56.109199999999994</v>
      </c>
      <c r="Q21" s="68" t="s">
        <v>110</v>
      </c>
      <c r="R21" s="48">
        <f t="shared" si="5"/>
        <v>-0.5</v>
      </c>
      <c r="S21" s="67">
        <f t="shared" si="6"/>
        <v>55.882352941176471</v>
      </c>
      <c r="T21" s="66">
        <f t="shared" si="7"/>
        <v>2.9411764705882355</v>
      </c>
      <c r="U21" s="65">
        <f t="shared" si="8"/>
        <v>2.9411764705882355</v>
      </c>
      <c r="V21" s="66">
        <f t="shared" si="9"/>
        <v>26.470588235294116</v>
      </c>
      <c r="W21" s="66">
        <f t="shared" si="10"/>
        <v>11.764705882352942</v>
      </c>
      <c r="X21" s="66">
        <f t="shared" si="11"/>
        <v>0</v>
      </c>
      <c r="Y21" s="66">
        <f t="shared" si="12"/>
        <v>0</v>
      </c>
      <c r="Z21" s="65">
        <f t="shared" si="13"/>
        <v>0</v>
      </c>
      <c r="AA21" s="50">
        <f t="shared" si="14"/>
        <v>100</v>
      </c>
      <c r="AC21" s="48">
        <f t="shared" si="15"/>
        <v>-0.5</v>
      </c>
      <c r="AD21" s="67">
        <f t="shared" si="18"/>
        <v>55.882352941176471</v>
      </c>
      <c r="AE21" s="66">
        <f t="shared" si="19"/>
        <v>2.9411764705882355</v>
      </c>
      <c r="AF21" s="65">
        <f t="shared" si="20"/>
        <v>2.9411764705882355</v>
      </c>
      <c r="AG21" s="67">
        <f t="shared" si="21"/>
        <v>26.470588235294116</v>
      </c>
      <c r="AH21" s="66">
        <f t="shared" si="22"/>
        <v>11.764705882352942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45.065999999999995</v>
      </c>
      <c r="D22" s="55">
        <f t="shared" si="2"/>
        <v>4.3413274023244668</v>
      </c>
      <c r="E22" s="54">
        <f>SUM(D6:D22)</f>
        <v>81.798436251287953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37.981299999999997</v>
      </c>
      <c r="D23" s="55">
        <f t="shared" si="2"/>
        <v>3.6588394458329176</v>
      </c>
      <c r="E23" s="54">
        <f>SUM(D6:D23)</f>
        <v>85.457275697120878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30.531199999999995</v>
      </c>
      <c r="D24" s="55">
        <f t="shared" si="2"/>
        <v>2.9411515374306298</v>
      </c>
      <c r="E24" s="54">
        <f>SUM(D6:D24)</f>
        <v>88.398427234551505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25.613599999999998</v>
      </c>
      <c r="D25" s="55">
        <f t="shared" si="2"/>
        <v>2.4674260762476803</v>
      </c>
      <c r="E25" s="54">
        <f>SUM(D6:D25)</f>
        <v>90.865853310799181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21.573599999999999</v>
      </c>
      <c r="D26" s="55">
        <f t="shared" si="2"/>
        <v>2.0782421525493082</v>
      </c>
      <c r="E26" s="54">
        <f>SUM(D6:D26)</f>
        <v>92.944095463348489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15.554</v>
      </c>
      <c r="D27" s="55">
        <f t="shared" si="2"/>
        <v>1.4983581062387337</v>
      </c>
      <c r="E27" s="54">
        <f>SUM(D7:D27)</f>
        <v>94.442453569587229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12.443200000000001</v>
      </c>
      <c r="D28" s="55">
        <f t="shared" si="2"/>
        <v>1.1986864849909871</v>
      </c>
      <c r="E28" s="54">
        <f>SUM(D7:D28)</f>
        <v>95.641140054578216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8.7263999999999999</v>
      </c>
      <c r="D29" s="55">
        <f t="shared" si="2"/>
        <v>0.8406372751884843</v>
      </c>
      <c r="E29" s="54">
        <f>SUM(D7:D29)</f>
        <v>96.4817773297667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7.5144000000000002</v>
      </c>
      <c r="D30" s="55">
        <f t="shared" si="2"/>
        <v>0.72388209807897252</v>
      </c>
      <c r="E30" s="54">
        <f>SUM(D7:D30)</f>
        <v>97.205659427845674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29.007199999999997</v>
      </c>
      <c r="D31" s="55">
        <f t="shared" si="2"/>
        <v>2.7943405721543133</v>
      </c>
      <c r="E31" s="54">
        <f>SUM(D7:D31)</f>
        <v>99.999999999999986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99.999999999999986</v>
      </c>
      <c r="G32" s="48">
        <f t="shared" si="3"/>
        <v>5</v>
      </c>
      <c r="H32" s="61">
        <v>0</v>
      </c>
      <c r="I32" s="60">
        <v>0</v>
      </c>
      <c r="J32" s="59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425.63432407394652</v>
      </c>
      <c r="I34">
        <f t="shared" ref="I34:O34" si="26">SUM(I7:I33)</f>
        <v>22.248755804862931</v>
      </c>
      <c r="J34">
        <f t="shared" si="26"/>
        <v>20.01986442768364</v>
      </c>
      <c r="K34">
        <f t="shared" si="26"/>
        <v>287.05248031103156</v>
      </c>
      <c r="L34">
        <f t="shared" si="26"/>
        <v>51.10041823961825</v>
      </c>
      <c r="M34">
        <f t="shared" si="26"/>
        <v>0</v>
      </c>
      <c r="N34">
        <f t="shared" si="26"/>
        <v>0</v>
      </c>
      <c r="O34">
        <f t="shared" si="26"/>
        <v>0.42285714285714282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8:16" x14ac:dyDescent="0.35">
      <c r="H56">
        <f>H7/$B$4</f>
        <v>0</v>
      </c>
      <c r="I56">
        <f t="shared" ref="I56:P56" si="27">I7/$B$4</f>
        <v>0</v>
      </c>
      <c r="J56">
        <f t="shared" si="27"/>
        <v>0</v>
      </c>
      <c r="K56">
        <f t="shared" si="27"/>
        <v>0</v>
      </c>
      <c r="L56">
        <f t="shared" si="27"/>
        <v>0</v>
      </c>
      <c r="M56">
        <f t="shared" si="27"/>
        <v>0</v>
      </c>
      <c r="N56">
        <f t="shared" si="27"/>
        <v>0</v>
      </c>
      <c r="O56">
        <f t="shared" si="27"/>
        <v>0</v>
      </c>
      <c r="P56">
        <f t="shared" si="27"/>
        <v>0</v>
      </c>
    </row>
    <row r="57" spans="8:16" x14ac:dyDescent="0.35">
      <c r="H57">
        <f t="shared" ref="H57:P75" si="28">H8/$B$4</f>
        <v>0</v>
      </c>
      <c r="I57">
        <f t="shared" si="28"/>
        <v>0</v>
      </c>
      <c r="J57">
        <f t="shared" si="28"/>
        <v>0</v>
      </c>
      <c r="K57">
        <f t="shared" si="28"/>
        <v>0</v>
      </c>
      <c r="L57">
        <f t="shared" si="28"/>
        <v>0</v>
      </c>
      <c r="M57">
        <f t="shared" si="28"/>
        <v>0</v>
      </c>
      <c r="N57">
        <f t="shared" si="28"/>
        <v>0</v>
      </c>
      <c r="O57">
        <f t="shared" si="28"/>
        <v>0</v>
      </c>
      <c r="P57">
        <f t="shared" si="28"/>
        <v>0</v>
      </c>
    </row>
    <row r="58" spans="8:16" x14ac:dyDescent="0.35">
      <c r="H58">
        <f t="shared" si="28"/>
        <v>0</v>
      </c>
      <c r="I58">
        <f t="shared" si="28"/>
        <v>0</v>
      </c>
      <c r="J58">
        <f t="shared" si="28"/>
        <v>0</v>
      </c>
      <c r="K58">
        <f t="shared" si="28"/>
        <v>0</v>
      </c>
      <c r="L58">
        <f t="shared" si="28"/>
        <v>0</v>
      </c>
      <c r="M58">
        <f t="shared" si="28"/>
        <v>0</v>
      </c>
      <c r="N58">
        <f t="shared" si="28"/>
        <v>0</v>
      </c>
      <c r="O58">
        <f t="shared" si="28"/>
        <v>0</v>
      </c>
      <c r="P58">
        <f t="shared" si="28"/>
        <v>0</v>
      </c>
    </row>
    <row r="59" spans="8:16" x14ac:dyDescent="0.35">
      <c r="H59">
        <f t="shared" si="28"/>
        <v>0</v>
      </c>
      <c r="I59">
        <f t="shared" si="28"/>
        <v>0</v>
      </c>
      <c r="J59">
        <f t="shared" si="28"/>
        <v>0</v>
      </c>
      <c r="K59">
        <f t="shared" si="28"/>
        <v>0</v>
      </c>
      <c r="L59">
        <f t="shared" si="28"/>
        <v>0</v>
      </c>
      <c r="M59">
        <f t="shared" si="28"/>
        <v>0</v>
      </c>
      <c r="N59">
        <f t="shared" si="28"/>
        <v>0</v>
      </c>
      <c r="O59">
        <f t="shared" si="28"/>
        <v>0</v>
      </c>
      <c r="P59">
        <f t="shared" si="28"/>
        <v>0</v>
      </c>
    </row>
    <row r="60" spans="8:16" x14ac:dyDescent="0.35">
      <c r="H60">
        <f t="shared" si="28"/>
        <v>0</v>
      </c>
      <c r="I60">
        <f t="shared" si="28"/>
        <v>0</v>
      </c>
      <c r="J60">
        <f t="shared" si="28"/>
        <v>0</v>
      </c>
      <c r="K60">
        <f t="shared" si="28"/>
        <v>0</v>
      </c>
      <c r="L60">
        <f t="shared" si="28"/>
        <v>0</v>
      </c>
      <c r="M60">
        <f t="shared" si="28"/>
        <v>0</v>
      </c>
      <c r="N60">
        <f t="shared" si="28"/>
        <v>0</v>
      </c>
      <c r="O60">
        <f t="shared" si="28"/>
        <v>0</v>
      </c>
      <c r="P60">
        <f t="shared" si="28"/>
        <v>0</v>
      </c>
    </row>
    <row r="61" spans="8:16" x14ac:dyDescent="0.35">
      <c r="H61">
        <f t="shared" si="28"/>
        <v>0</v>
      </c>
      <c r="I61">
        <f t="shared" si="28"/>
        <v>0</v>
      </c>
      <c r="J61">
        <f t="shared" si="28"/>
        <v>0</v>
      </c>
      <c r="K61">
        <f t="shared" si="28"/>
        <v>0</v>
      </c>
      <c r="L61">
        <f t="shared" si="28"/>
        <v>0</v>
      </c>
      <c r="M61">
        <f t="shared" si="28"/>
        <v>0</v>
      </c>
      <c r="N61">
        <f t="shared" si="28"/>
        <v>0</v>
      </c>
      <c r="O61">
        <f t="shared" si="28"/>
        <v>0</v>
      </c>
      <c r="P61">
        <f t="shared" si="28"/>
        <v>0</v>
      </c>
    </row>
    <row r="62" spans="8:16" x14ac:dyDescent="0.35">
      <c r="H62">
        <f t="shared" si="28"/>
        <v>1.7628875751683697E-2</v>
      </c>
      <c r="I62">
        <f t="shared" si="28"/>
        <v>0</v>
      </c>
      <c r="J62">
        <f t="shared" si="28"/>
        <v>0</v>
      </c>
      <c r="K62">
        <f t="shared" si="28"/>
        <v>3.6991739282221527E-2</v>
      </c>
      <c r="L62">
        <f t="shared" si="28"/>
        <v>0</v>
      </c>
      <c r="M62">
        <f t="shared" si="28"/>
        <v>0</v>
      </c>
      <c r="N62">
        <f t="shared" si="28"/>
        <v>0</v>
      </c>
      <c r="O62">
        <f t="shared" si="28"/>
        <v>0</v>
      </c>
      <c r="P62">
        <f t="shared" si="28"/>
        <v>5.462061503390523E-2</v>
      </c>
    </row>
    <row r="63" spans="8:16" x14ac:dyDescent="0.35">
      <c r="H63">
        <f t="shared" si="28"/>
        <v>4.3831357743257283E-2</v>
      </c>
      <c r="I63">
        <f t="shared" si="28"/>
        <v>0</v>
      </c>
      <c r="J63">
        <f t="shared" si="28"/>
        <v>0</v>
      </c>
      <c r="K63">
        <f t="shared" si="28"/>
        <v>5.4813280342666797E-2</v>
      </c>
      <c r="L63">
        <f t="shared" si="28"/>
        <v>0</v>
      </c>
      <c r="M63">
        <f t="shared" si="28"/>
        <v>0</v>
      </c>
      <c r="N63">
        <f t="shared" si="28"/>
        <v>0</v>
      </c>
      <c r="O63">
        <f t="shared" si="28"/>
        <v>0</v>
      </c>
      <c r="P63">
        <f t="shared" si="28"/>
        <v>9.864463808592408E-2</v>
      </c>
    </row>
    <row r="64" spans="8:16" x14ac:dyDescent="0.35">
      <c r="H64">
        <f t="shared" si="28"/>
        <v>8.2624517662399491E-2</v>
      </c>
      <c r="I64">
        <f t="shared" si="28"/>
        <v>2.3119837051388454E-3</v>
      </c>
      <c r="J64">
        <f t="shared" si="28"/>
        <v>0</v>
      </c>
      <c r="K64">
        <f t="shared" si="28"/>
        <v>3.756973520850624E-2</v>
      </c>
      <c r="L64">
        <f t="shared" si="28"/>
        <v>3.5643082120890538E-3</v>
      </c>
      <c r="M64">
        <f t="shared" si="28"/>
        <v>0</v>
      </c>
      <c r="N64">
        <f t="shared" si="28"/>
        <v>0</v>
      </c>
      <c r="O64">
        <f t="shared" si="28"/>
        <v>0</v>
      </c>
      <c r="P64">
        <f t="shared" si="28"/>
        <v>0.12607054478813365</v>
      </c>
    </row>
    <row r="65" spans="1:16" x14ac:dyDescent="0.35">
      <c r="H65">
        <f t="shared" si="28"/>
        <v>8.1304760297382747E-2</v>
      </c>
      <c r="I65">
        <f t="shared" si="28"/>
        <v>4.8166327190392615E-4</v>
      </c>
      <c r="J65">
        <f t="shared" si="28"/>
        <v>4.43130210151612E-3</v>
      </c>
      <c r="K65">
        <f t="shared" si="28"/>
        <v>4.007438422240666E-2</v>
      </c>
      <c r="L65">
        <f t="shared" si="28"/>
        <v>5.5872939540855433E-3</v>
      </c>
      <c r="M65">
        <f t="shared" si="28"/>
        <v>0</v>
      </c>
      <c r="N65">
        <f t="shared" si="28"/>
        <v>0</v>
      </c>
      <c r="O65">
        <f t="shared" si="28"/>
        <v>0</v>
      </c>
      <c r="P65">
        <f t="shared" si="28"/>
        <v>0.13187940384729499</v>
      </c>
    </row>
    <row r="66" spans="1:16" x14ac:dyDescent="0.35">
      <c r="H66">
        <f t="shared" si="28"/>
        <v>5.1537970093720097E-2</v>
      </c>
      <c r="I66">
        <f t="shared" si="28"/>
        <v>4.3349694471353359E-3</v>
      </c>
      <c r="J66">
        <f t="shared" si="28"/>
        <v>2.4083163595196308E-3</v>
      </c>
      <c r="K66">
        <f t="shared" si="28"/>
        <v>2.995945551242421E-2</v>
      </c>
      <c r="L66">
        <f t="shared" si="28"/>
        <v>1.2908575687025222E-2</v>
      </c>
      <c r="M66">
        <f t="shared" si="28"/>
        <v>0</v>
      </c>
      <c r="N66">
        <f t="shared" si="28"/>
        <v>0</v>
      </c>
      <c r="O66">
        <f t="shared" si="28"/>
        <v>0</v>
      </c>
      <c r="P66">
        <f t="shared" si="28"/>
        <v>0.1011492870998245</v>
      </c>
    </row>
    <row r="67" spans="1:16" x14ac:dyDescent="0.35">
      <c r="A67" s="5" t="s">
        <v>27</v>
      </c>
      <c r="B67" s="26"/>
      <c r="C67" s="2"/>
      <c r="D67" s="2"/>
      <c r="H67">
        <f t="shared" si="28"/>
        <v>1.8738077457839598E-2</v>
      </c>
      <c r="I67">
        <f t="shared" si="28"/>
        <v>5.1597604594051062E-3</v>
      </c>
      <c r="J67">
        <f t="shared" si="28"/>
        <v>4.6166277794677264E-3</v>
      </c>
      <c r="K67">
        <f t="shared" si="28"/>
        <v>2.9736514226571534E-2</v>
      </c>
      <c r="L67">
        <f t="shared" si="28"/>
        <v>1.2627834808544078E-2</v>
      </c>
      <c r="M67">
        <f t="shared" si="28"/>
        <v>0</v>
      </c>
      <c r="N67">
        <f t="shared" si="28"/>
        <v>0</v>
      </c>
      <c r="O67">
        <f t="shared" si="28"/>
        <v>4.0734950995303465E-4</v>
      </c>
      <c r="P67">
        <f t="shared" si="28"/>
        <v>7.1286164241781066E-2</v>
      </c>
    </row>
    <row r="68" spans="1:16" x14ac:dyDescent="0.35">
      <c r="A68" s="25" t="s">
        <v>42</v>
      </c>
      <c r="B68" s="25"/>
      <c r="C68" s="2"/>
      <c r="D68" s="2"/>
      <c r="H68">
        <f t="shared" si="28"/>
        <v>4.2112372590905077E-2</v>
      </c>
      <c r="I68">
        <f t="shared" si="28"/>
        <v>4.8128425818177228E-3</v>
      </c>
      <c r="J68">
        <f t="shared" si="28"/>
        <v>4.4117723666662464E-3</v>
      </c>
      <c r="K68">
        <f t="shared" si="28"/>
        <v>1.8449229896967938E-2</v>
      </c>
      <c r="L68">
        <f t="shared" si="28"/>
        <v>3.6096319363632923E-3</v>
      </c>
      <c r="M68">
        <f t="shared" si="28"/>
        <v>0</v>
      </c>
      <c r="N68">
        <f t="shared" si="28"/>
        <v>0</v>
      </c>
      <c r="O68">
        <f t="shared" si="28"/>
        <v>0</v>
      </c>
      <c r="P68">
        <f t="shared" si="28"/>
        <v>7.339584937272027E-2</v>
      </c>
    </row>
    <row r="69" spans="1:16" x14ac:dyDescent="0.35">
      <c r="A69" s="24" t="s">
        <v>41</v>
      </c>
      <c r="B69" s="23">
        <v>5</v>
      </c>
      <c r="C69" s="18">
        <f t="shared" ref="C69:C75" si="29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-4.5422973544973546</v>
      </c>
      <c r="D69" s="2"/>
      <c r="H69">
        <f t="shared" si="28"/>
        <v>4.2041670958821581E-2</v>
      </c>
      <c r="I69">
        <f t="shared" si="28"/>
        <v>2.7418481060101029E-3</v>
      </c>
      <c r="J69">
        <f t="shared" si="28"/>
        <v>1.8278987373400691E-3</v>
      </c>
      <c r="K69">
        <f t="shared" si="28"/>
        <v>1.4623189898720553E-2</v>
      </c>
      <c r="L69">
        <f t="shared" si="28"/>
        <v>4.5697468433501722E-3</v>
      </c>
      <c r="M69">
        <f t="shared" si="28"/>
        <v>0</v>
      </c>
      <c r="N69">
        <f t="shared" si="28"/>
        <v>0</v>
      </c>
      <c r="O69">
        <f t="shared" si="28"/>
        <v>0</v>
      </c>
      <c r="P69">
        <f t="shared" si="28"/>
        <v>6.5804354544242494E-2</v>
      </c>
    </row>
    <row r="70" spans="1:16" x14ac:dyDescent="0.35">
      <c r="A70" s="24" t="s">
        <v>41</v>
      </c>
      <c r="B70" s="23">
        <v>16</v>
      </c>
      <c r="C70" s="18">
        <f t="shared" si="29"/>
        <v>-3.972440507511481</v>
      </c>
      <c r="D70" s="2"/>
      <c r="H70">
        <f t="shared" si="28"/>
        <v>3.0205239780136683E-2</v>
      </c>
      <c r="I70">
        <f t="shared" si="28"/>
        <v>1.5897494621124574E-3</v>
      </c>
      <c r="J70">
        <f t="shared" si="28"/>
        <v>1.5897494621124574E-3</v>
      </c>
      <c r="K70">
        <f t="shared" si="28"/>
        <v>1.4307745159012114E-2</v>
      </c>
      <c r="L70">
        <f t="shared" si="28"/>
        <v>6.3589978484498294E-3</v>
      </c>
      <c r="M70">
        <f t="shared" si="28"/>
        <v>0</v>
      </c>
      <c r="N70">
        <f t="shared" si="28"/>
        <v>0</v>
      </c>
      <c r="O70">
        <f t="shared" si="28"/>
        <v>0</v>
      </c>
      <c r="P70">
        <f t="shared" si="28"/>
        <v>5.4051481711823543E-2</v>
      </c>
    </row>
    <row r="71" spans="1:16" x14ac:dyDescent="0.35">
      <c r="A71" s="24" t="s">
        <v>41</v>
      </c>
      <c r="B71" s="23">
        <v>25</v>
      </c>
      <c r="C71" s="18">
        <f t="shared" si="29"/>
        <v>-3.6088292986689496</v>
      </c>
      <c r="D71" s="2"/>
      <c r="H71">
        <f t="shared" si="28"/>
        <v>0</v>
      </c>
      <c r="I71">
        <f t="shared" si="28"/>
        <v>0</v>
      </c>
      <c r="J71">
        <f t="shared" si="28"/>
        <v>0</v>
      </c>
      <c r="K71">
        <f t="shared" si="28"/>
        <v>0</v>
      </c>
      <c r="L71">
        <f t="shared" si="28"/>
        <v>0</v>
      </c>
      <c r="M71">
        <f t="shared" si="28"/>
        <v>0</v>
      </c>
      <c r="N71">
        <f t="shared" si="28"/>
        <v>0</v>
      </c>
      <c r="O71">
        <f t="shared" si="28"/>
        <v>0</v>
      </c>
      <c r="P71">
        <f t="shared" si="28"/>
        <v>0</v>
      </c>
    </row>
    <row r="72" spans="1:16" x14ac:dyDescent="0.35">
      <c r="A72" s="24" t="s">
        <v>41</v>
      </c>
      <c r="B72" s="23">
        <v>50</v>
      </c>
      <c r="C72" s="18">
        <f t="shared" si="29"/>
        <v>-2.5492910553715094</v>
      </c>
      <c r="D72" s="2"/>
      <c r="H72">
        <f t="shared" si="28"/>
        <v>0</v>
      </c>
      <c r="I72">
        <f t="shared" si="28"/>
        <v>0</v>
      </c>
      <c r="J72">
        <f t="shared" si="28"/>
        <v>0</v>
      </c>
      <c r="K72">
        <f t="shared" si="28"/>
        <v>0</v>
      </c>
      <c r="L72">
        <f t="shared" si="28"/>
        <v>0</v>
      </c>
      <c r="M72">
        <f t="shared" si="28"/>
        <v>0</v>
      </c>
      <c r="N72">
        <f t="shared" si="28"/>
        <v>0</v>
      </c>
      <c r="O72">
        <f t="shared" si="28"/>
        <v>0</v>
      </c>
      <c r="P72">
        <f t="shared" si="28"/>
        <v>0</v>
      </c>
    </row>
    <row r="73" spans="1:16" x14ac:dyDescent="0.35">
      <c r="A73" s="24" t="s">
        <v>41</v>
      </c>
      <c r="B73" s="23">
        <v>75</v>
      </c>
      <c r="C73" s="18">
        <f t="shared" si="29"/>
        <v>-0.72729338504202379</v>
      </c>
      <c r="D73" s="2"/>
      <c r="H73">
        <f t="shared" si="28"/>
        <v>0</v>
      </c>
      <c r="I73">
        <f t="shared" si="28"/>
        <v>0</v>
      </c>
      <c r="J73">
        <f t="shared" si="28"/>
        <v>0</v>
      </c>
      <c r="K73">
        <f t="shared" si="28"/>
        <v>0</v>
      </c>
      <c r="L73">
        <f t="shared" si="28"/>
        <v>0</v>
      </c>
      <c r="M73">
        <f t="shared" si="28"/>
        <v>0</v>
      </c>
      <c r="N73">
        <f t="shared" si="28"/>
        <v>0</v>
      </c>
      <c r="O73">
        <f t="shared" si="28"/>
        <v>0</v>
      </c>
      <c r="P73">
        <f t="shared" si="28"/>
        <v>0</v>
      </c>
    </row>
    <row r="74" spans="1:16" x14ac:dyDescent="0.35">
      <c r="A74" s="24" t="s">
        <v>41</v>
      </c>
      <c r="B74" s="23">
        <v>84</v>
      </c>
      <c r="C74" s="18">
        <f t="shared" si="29"/>
        <v>0.30085547361464876</v>
      </c>
      <c r="D74" s="2"/>
      <c r="H74">
        <f t="shared" si="28"/>
        <v>0</v>
      </c>
      <c r="I74">
        <f t="shared" si="28"/>
        <v>0</v>
      </c>
      <c r="J74">
        <f t="shared" si="28"/>
        <v>0</v>
      </c>
      <c r="K74">
        <f t="shared" si="28"/>
        <v>0</v>
      </c>
      <c r="L74">
        <f t="shared" si="28"/>
        <v>0</v>
      </c>
      <c r="M74">
        <f t="shared" si="28"/>
        <v>0</v>
      </c>
      <c r="N74">
        <f t="shared" si="28"/>
        <v>0</v>
      </c>
      <c r="O74">
        <f t="shared" si="28"/>
        <v>0</v>
      </c>
      <c r="P74">
        <f t="shared" si="28"/>
        <v>0</v>
      </c>
    </row>
    <row r="75" spans="1:16" x14ac:dyDescent="0.35">
      <c r="A75" s="24" t="s">
        <v>41</v>
      </c>
      <c r="B75" s="23">
        <v>95</v>
      </c>
      <c r="C75" s="18">
        <f t="shared" si="29"/>
        <v>2.7325655779863753</v>
      </c>
      <c r="D75" s="2"/>
      <c r="H75">
        <f t="shared" si="28"/>
        <v>0</v>
      </c>
      <c r="I75">
        <f t="shared" si="28"/>
        <v>0</v>
      </c>
      <c r="J75">
        <f t="shared" si="28"/>
        <v>0</v>
      </c>
      <c r="K75">
        <f t="shared" si="28"/>
        <v>0</v>
      </c>
      <c r="L75">
        <f t="shared" si="28"/>
        <v>0</v>
      </c>
      <c r="M75">
        <f t="shared" si="28"/>
        <v>0</v>
      </c>
      <c r="N75">
        <f t="shared" si="28"/>
        <v>0</v>
      </c>
      <c r="O75">
        <f t="shared" si="28"/>
        <v>0</v>
      </c>
      <c r="P75">
        <f t="shared" si="28"/>
        <v>0</v>
      </c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72.051960677781125</v>
      </c>
    </row>
    <row r="78" spans="1:16" x14ac:dyDescent="0.35">
      <c r="A78" s="20" t="s">
        <v>39</v>
      </c>
      <c r="B78">
        <f>SUM(C11:C20)/SUM(C7:C33)</f>
        <v>0.72051960677781135</v>
      </c>
      <c r="D78" s="19" t="s">
        <v>6</v>
      </c>
      <c r="E78" s="18">
        <f>SUM($D$21:$D$30)</f>
        <v>25.153698750064535</v>
      </c>
    </row>
    <row r="79" spans="1:16" x14ac:dyDescent="0.35">
      <c r="A79" s="20" t="s">
        <v>38</v>
      </c>
      <c r="B79">
        <f>SUM(C21:C33)/SUM(C7:C33)</f>
        <v>0.27948039322218848</v>
      </c>
      <c r="D79" s="19" t="s">
        <v>5</v>
      </c>
      <c r="E79" s="18">
        <f>SUM($D$31:$D$33)</f>
        <v>2.7943405721543133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58.018016384870805</v>
      </c>
      <c r="D81" s="16" t="s">
        <v>4</v>
      </c>
      <c r="E81">
        <f>100*SUM(H7:J33)/SUM(P7:P33)</f>
        <v>58.018016384870805</v>
      </c>
      <c r="G81" s="17" t="s">
        <v>2</v>
      </c>
      <c r="H81">
        <f>100*SUM(H7:H33)/(SUM(P7:P33)-SUM(M7:N33))</f>
        <v>52.77688351520586</v>
      </c>
    </row>
    <row r="82" spans="1:8" x14ac:dyDescent="0.35">
      <c r="A82" s="16" t="s">
        <v>0</v>
      </c>
      <c r="B82">
        <f>100*SUM(K7:L33)/SUM(P7:P33)</f>
        <v>41.929551090518551</v>
      </c>
      <c r="D82" s="16" t="s">
        <v>0</v>
      </c>
      <c r="E82">
        <f>100*SUM(K7:L33)/SUM(P7:P33)</f>
        <v>41.929551090518551</v>
      </c>
      <c r="G82" s="17" t="s">
        <v>1</v>
      </c>
      <c r="H82">
        <f>100*SUM(I7:J33)/(SUM(P7:P33)-SUM(M7:N33))</f>
        <v>5.2411328696649502</v>
      </c>
    </row>
    <row r="83" spans="1:8" x14ac:dyDescent="0.35">
      <c r="A83" s="16" t="s">
        <v>3</v>
      </c>
      <c r="B83">
        <f>100*SUM(O7:O33)/SUM(P7:P33)</f>
        <v>5.2432524610649095E-2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41.929551090518551</v>
      </c>
    </row>
    <row r="85" spans="1:8" x14ac:dyDescent="0.35">
      <c r="A85" s="16" t="s">
        <v>36</v>
      </c>
      <c r="B85" s="2"/>
      <c r="C85" s="2"/>
      <c r="D85" s="13">
        <f>(C70+C74+C72)/3</f>
        <v>-2.0736253630894472</v>
      </c>
    </row>
    <row r="86" spans="1:8" x14ac:dyDescent="0.35">
      <c r="A86" s="14" t="s">
        <v>35</v>
      </c>
      <c r="B86" s="14"/>
      <c r="C86" s="14"/>
      <c r="D86" s="7">
        <f>C72</f>
        <v>-2.5492910553715094</v>
      </c>
    </row>
    <row r="87" spans="1:8" x14ac:dyDescent="0.35">
      <c r="A87" s="14" t="s">
        <v>34</v>
      </c>
      <c r="B87" s="14"/>
      <c r="C87" s="14"/>
      <c r="D87" s="7">
        <f>(C74-C70)/2</f>
        <v>2.1366479905630649</v>
      </c>
    </row>
    <row r="88" spans="1:8" x14ac:dyDescent="0.35">
      <c r="A88" s="15" t="s">
        <v>33</v>
      </c>
      <c r="B88" s="14"/>
      <c r="C88" s="14"/>
      <c r="D88" s="13">
        <f>(C74+C70-D86)/D87</f>
        <v>-0.52525918330120813</v>
      </c>
    </row>
    <row r="89" spans="1:8" x14ac:dyDescent="0.35">
      <c r="A89" s="3" t="s">
        <v>32</v>
      </c>
      <c r="B89" s="12"/>
      <c r="C89" s="11"/>
      <c r="D89" s="7">
        <f>((C74-C70)/4)+((C75-C69)/6.6)</f>
        <v>2.1705759547487644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0.39300887851604233</v>
      </c>
    </row>
    <row r="91" spans="1:8" x14ac:dyDescent="0.35">
      <c r="A91" s="3" t="s">
        <v>30</v>
      </c>
      <c r="B91" s="9"/>
      <c r="C91" s="8"/>
      <c r="D91" s="7">
        <f>(C74-C69)/(2.44*(C73-C71))</f>
        <v>0.68883358026503139</v>
      </c>
    </row>
    <row r="92" spans="1:8" x14ac:dyDescent="0.35">
      <c r="A92" s="6" t="s">
        <v>29</v>
      </c>
      <c r="B92" s="6"/>
      <c r="C92" s="5"/>
      <c r="D92" s="7">
        <f>(C70+C72+C74)/3</f>
        <v>-2.0736253630894472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-1.8357925169484162</v>
      </c>
    </row>
    <row r="95" spans="1:8" x14ac:dyDescent="0.35">
      <c r="A95" s="2" t="s">
        <v>9</v>
      </c>
      <c r="B95" s="2"/>
      <c r="C95" s="2"/>
      <c r="D95" s="1">
        <f>100-E23</f>
        <v>14.542724302879122</v>
      </c>
    </row>
    <row r="96" spans="1:8" x14ac:dyDescent="0.35">
      <c r="A96" s="2" t="s">
        <v>8</v>
      </c>
      <c r="B96" s="2"/>
      <c r="C96" s="2"/>
      <c r="D96" s="1">
        <f>100-E30</f>
        <v>2.7943405721543257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AL99"/>
  <sheetViews>
    <sheetView topLeftCell="A16" zoomScale="63" zoomScaleNormal="100" workbookViewId="0">
      <selection activeCell="C31" sqref="C31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MAY190406_3</v>
      </c>
      <c r="E2" s="144"/>
      <c r="G2" s="109" t="s">
        <v>90</v>
      </c>
      <c r="H2" s="108" t="str">
        <f ca="1">D2</f>
        <v>MAY190406_3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1720.5399999999997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95.02</v>
      </c>
      <c r="D12" s="55">
        <f t="shared" si="2"/>
        <v>5.5226847385123286</v>
      </c>
      <c r="E12" s="54">
        <f>SUM(D6:D12)</f>
        <v>5.5226847385123286</v>
      </c>
      <c r="G12" s="48">
        <f t="shared" si="3"/>
        <v>-5</v>
      </c>
      <c r="H12" s="61">
        <v>21.519200000000001</v>
      </c>
      <c r="I12" s="60">
        <v>0</v>
      </c>
      <c r="J12" s="59">
        <v>0</v>
      </c>
      <c r="K12" s="60">
        <v>0</v>
      </c>
      <c r="L12" s="60">
        <v>73.75</v>
      </c>
      <c r="M12" s="60">
        <v>0</v>
      </c>
      <c r="N12" s="60">
        <v>0</v>
      </c>
      <c r="O12" s="60">
        <v>0</v>
      </c>
      <c r="P12" s="50">
        <f t="shared" si="4"/>
        <v>95.269199999999998</v>
      </c>
      <c r="R12" s="48">
        <f t="shared" si="5"/>
        <v>-5</v>
      </c>
      <c r="S12" s="47">
        <f t="shared" si="6"/>
        <v>22.587782830127683</v>
      </c>
      <c r="T12" s="46">
        <f t="shared" si="7"/>
        <v>0</v>
      </c>
      <c r="U12" s="45">
        <f t="shared" si="8"/>
        <v>0</v>
      </c>
      <c r="V12" s="46">
        <f t="shared" si="9"/>
        <v>0</v>
      </c>
      <c r="W12" s="46">
        <f t="shared" si="10"/>
        <v>77.412217169872321</v>
      </c>
      <c r="X12" s="46">
        <f t="shared" si="11"/>
        <v>0</v>
      </c>
      <c r="Y12" s="46">
        <f t="shared" si="12"/>
        <v>0</v>
      </c>
      <c r="Z12" s="45">
        <f t="shared" si="13"/>
        <v>0</v>
      </c>
      <c r="AA12" s="49">
        <f t="shared" si="14"/>
        <v>100</v>
      </c>
      <c r="AC12" s="48">
        <f t="shared" si="15"/>
        <v>-5</v>
      </c>
      <c r="AD12" s="47">
        <f t="shared" si="16"/>
        <v>22.587782830127686</v>
      </c>
      <c r="AE12" s="46">
        <f t="shared" si="16"/>
        <v>0</v>
      </c>
      <c r="AF12" s="45">
        <f t="shared" si="16"/>
        <v>0</v>
      </c>
      <c r="AG12" s="47">
        <f t="shared" si="16"/>
        <v>0</v>
      </c>
      <c r="AH12" s="46">
        <f t="shared" si="16"/>
        <v>77.412217169872321</v>
      </c>
      <c r="AI12" s="46">
        <f t="shared" si="16"/>
        <v>0</v>
      </c>
      <c r="AJ12" s="46">
        <f t="shared" si="16"/>
        <v>0</v>
      </c>
      <c r="AK12" s="45">
        <f t="shared" si="16"/>
        <v>0</v>
      </c>
      <c r="AL12" s="44">
        <f t="shared" si="17"/>
        <v>100</v>
      </c>
    </row>
    <row r="13" spans="1:38" x14ac:dyDescent="0.35">
      <c r="A13" s="58" t="s">
        <v>64</v>
      </c>
      <c r="B13" s="57">
        <v>-4.5</v>
      </c>
      <c r="C13" s="62">
        <v>83.86</v>
      </c>
      <c r="D13" s="55">
        <f t="shared" si="2"/>
        <v>4.8740511699815174</v>
      </c>
      <c r="E13" s="54">
        <f>SUM(D7:D13)</f>
        <v>10.396735908493845</v>
      </c>
      <c r="G13" s="48">
        <f t="shared" si="3"/>
        <v>-4.5</v>
      </c>
      <c r="H13" s="61">
        <v>8.956900000000001</v>
      </c>
      <c r="I13" s="60">
        <v>12.033099999999999</v>
      </c>
      <c r="J13" s="59">
        <v>0</v>
      </c>
      <c r="K13" s="60">
        <v>0</v>
      </c>
      <c r="L13" s="60">
        <v>63.247799999999998</v>
      </c>
      <c r="M13" s="60">
        <v>0</v>
      </c>
      <c r="N13" s="60">
        <v>0</v>
      </c>
      <c r="O13" s="60">
        <v>0</v>
      </c>
      <c r="P13" s="50">
        <f t="shared" si="4"/>
        <v>84.237799999999993</v>
      </c>
      <c r="R13" s="48">
        <f t="shared" si="5"/>
        <v>-4.5</v>
      </c>
      <c r="S13" s="47">
        <f t="shared" si="6"/>
        <v>10.632875027600438</v>
      </c>
      <c r="T13" s="46">
        <f t="shared" si="7"/>
        <v>14.284679799329993</v>
      </c>
      <c r="U13" s="45">
        <f t="shared" si="8"/>
        <v>0</v>
      </c>
      <c r="V13" s="46">
        <f t="shared" si="9"/>
        <v>0</v>
      </c>
      <c r="W13" s="46">
        <f t="shared" si="10"/>
        <v>75.082445173069573</v>
      </c>
      <c r="X13" s="46">
        <f t="shared" si="11"/>
        <v>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>
        <f t="shared" si="16"/>
        <v>10.632875027600438</v>
      </c>
      <c r="AE13" s="46">
        <f t="shared" si="16"/>
        <v>14.284679799329993</v>
      </c>
      <c r="AF13" s="45">
        <f t="shared" si="16"/>
        <v>0</v>
      </c>
      <c r="AG13" s="47">
        <f t="shared" si="16"/>
        <v>0</v>
      </c>
      <c r="AH13" s="46">
        <f t="shared" si="16"/>
        <v>75.082445173069573</v>
      </c>
      <c r="AI13" s="46">
        <f t="shared" si="16"/>
        <v>0</v>
      </c>
      <c r="AJ13" s="46">
        <f t="shared" si="16"/>
        <v>0</v>
      </c>
      <c r="AK13" s="45">
        <f t="shared" si="16"/>
        <v>0</v>
      </c>
      <c r="AL13" s="44">
        <f t="shared" si="17"/>
        <v>100</v>
      </c>
    </row>
    <row r="14" spans="1:38" x14ac:dyDescent="0.35">
      <c r="A14" s="58" t="s">
        <v>63</v>
      </c>
      <c r="B14" s="57">
        <v>-4</v>
      </c>
      <c r="C14" s="62">
        <v>168.86</v>
      </c>
      <c r="D14" s="55">
        <f t="shared" si="2"/>
        <v>9.8143606077161838</v>
      </c>
      <c r="E14" s="54">
        <f>SUM(D8:D14)</f>
        <v>20.211096516210027</v>
      </c>
      <c r="G14" s="48">
        <f t="shared" si="3"/>
        <v>-4</v>
      </c>
      <c r="H14" s="61">
        <v>54.492599999999996</v>
      </c>
      <c r="I14" s="60">
        <v>9.8887999999999998</v>
      </c>
      <c r="J14" s="59">
        <v>0</v>
      </c>
      <c r="K14" s="60">
        <v>22.817799999999998</v>
      </c>
      <c r="L14" s="60">
        <v>73.179599999999994</v>
      </c>
      <c r="M14" s="60">
        <v>0</v>
      </c>
      <c r="N14" s="60">
        <v>0</v>
      </c>
      <c r="O14" s="60">
        <v>0</v>
      </c>
      <c r="P14" s="50">
        <f t="shared" si="4"/>
        <v>160.37879999999998</v>
      </c>
      <c r="R14" s="48">
        <f t="shared" si="5"/>
        <v>-4</v>
      </c>
      <c r="S14" s="47">
        <f t="shared" si="6"/>
        <v>33.977433426363085</v>
      </c>
      <c r="T14" s="46">
        <f t="shared" si="7"/>
        <v>6.1659022264788117</v>
      </c>
      <c r="U14" s="45">
        <f t="shared" si="8"/>
        <v>0</v>
      </c>
      <c r="V14" s="46">
        <f t="shared" si="9"/>
        <v>14.22744153217258</v>
      </c>
      <c r="W14" s="46">
        <f t="shared" si="10"/>
        <v>45.629222814985518</v>
      </c>
      <c r="X14" s="46">
        <f t="shared" si="11"/>
        <v>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33.977433426363085</v>
      </c>
      <c r="AE14" s="46">
        <f t="shared" si="16"/>
        <v>6.1659022264788117</v>
      </c>
      <c r="AF14" s="45">
        <f t="shared" si="16"/>
        <v>0</v>
      </c>
      <c r="AG14" s="47">
        <f t="shared" si="16"/>
        <v>14.227441532172582</v>
      </c>
      <c r="AH14" s="46">
        <f t="shared" si="16"/>
        <v>45.629222814985518</v>
      </c>
      <c r="AI14" s="46">
        <f t="shared" si="16"/>
        <v>0</v>
      </c>
      <c r="AJ14" s="46">
        <f t="shared" si="16"/>
        <v>0</v>
      </c>
      <c r="AK14" s="45">
        <f t="shared" si="16"/>
        <v>0</v>
      </c>
      <c r="AL14" s="44">
        <f t="shared" si="17"/>
        <v>100</v>
      </c>
    </row>
    <row r="15" spans="1:38" x14ac:dyDescent="0.35">
      <c r="A15" s="58" t="s">
        <v>62</v>
      </c>
      <c r="B15" s="57">
        <v>-3.5</v>
      </c>
      <c r="C15" s="62">
        <v>168.25</v>
      </c>
      <c r="D15" s="55">
        <f t="shared" si="2"/>
        <v>9.7789066223394983</v>
      </c>
      <c r="E15" s="54">
        <f>SUM(D6:D15)</f>
        <v>29.990003138549525</v>
      </c>
      <c r="G15" s="48">
        <f t="shared" si="3"/>
        <v>-3.5</v>
      </c>
      <c r="H15" s="61">
        <v>65.2667</v>
      </c>
      <c r="I15" s="60">
        <v>35.724800000000002</v>
      </c>
      <c r="J15" s="59">
        <v>1.0326</v>
      </c>
      <c r="K15" s="60">
        <v>0</v>
      </c>
      <c r="L15" s="60">
        <v>66.954700000000003</v>
      </c>
      <c r="M15" s="60">
        <v>0</v>
      </c>
      <c r="N15" s="60">
        <v>0</v>
      </c>
      <c r="O15" s="59">
        <v>0</v>
      </c>
      <c r="P15" s="50">
        <f t="shared" si="4"/>
        <v>168.97880000000001</v>
      </c>
      <c r="R15" s="48">
        <f t="shared" si="5"/>
        <v>-3.5</v>
      </c>
      <c r="S15" s="67">
        <f t="shared" si="6"/>
        <v>38.624194277625357</v>
      </c>
      <c r="T15" s="66">
        <f t="shared" si="7"/>
        <v>21.14158699197769</v>
      </c>
      <c r="U15" s="65">
        <f t="shared" si="8"/>
        <v>0.6110825736719635</v>
      </c>
      <c r="V15" s="66">
        <f t="shared" si="9"/>
        <v>0</v>
      </c>
      <c r="W15" s="66">
        <f t="shared" si="10"/>
        <v>39.623136156724982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38.624194277625357</v>
      </c>
      <c r="AE15" s="66">
        <f t="shared" ref="AE15:AE33" si="19">T15*100/(SUM($S15:$W15)+SUM($Y15:$Z15))</f>
        <v>21.14158699197769</v>
      </c>
      <c r="AF15" s="65">
        <f t="shared" ref="AF15:AF33" si="20">U15*100/(SUM($S15:$W15)+SUM($Y15:$Z15))</f>
        <v>0.6110825736719635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39.623136156724982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200.98</v>
      </c>
      <c r="D16" s="55">
        <f t="shared" si="2"/>
        <v>11.681216362304859</v>
      </c>
      <c r="E16" s="54">
        <f>SUM(D6:D16)</f>
        <v>41.671219500854384</v>
      </c>
      <c r="G16" s="48">
        <f t="shared" si="3"/>
        <v>-3</v>
      </c>
      <c r="H16" s="61">
        <v>57.372100000000003</v>
      </c>
      <c r="I16" s="60">
        <v>74.247500000000002</v>
      </c>
      <c r="J16" s="59">
        <v>0</v>
      </c>
      <c r="K16" s="60">
        <v>3.4904999999999999</v>
      </c>
      <c r="L16" s="60">
        <v>51.5901</v>
      </c>
      <c r="M16" s="60">
        <v>0</v>
      </c>
      <c r="N16" s="60">
        <v>0</v>
      </c>
      <c r="O16" s="59">
        <v>0</v>
      </c>
      <c r="P16" s="50">
        <f t="shared" si="4"/>
        <v>186.7002</v>
      </c>
      <c r="R16" s="48">
        <f t="shared" si="5"/>
        <v>-3</v>
      </c>
      <c r="S16" s="67">
        <f t="shared" si="6"/>
        <v>30.729533230280417</v>
      </c>
      <c r="T16" s="66">
        <f t="shared" si="7"/>
        <v>39.76830233711587</v>
      </c>
      <c r="U16" s="65">
        <f t="shared" si="8"/>
        <v>0</v>
      </c>
      <c r="V16" s="66">
        <f t="shared" si="9"/>
        <v>1.869574858516488</v>
      </c>
      <c r="W16" s="66">
        <f t="shared" si="10"/>
        <v>27.632589574087227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30.729533230280417</v>
      </c>
      <c r="AE16" s="66">
        <f t="shared" si="19"/>
        <v>39.76830233711587</v>
      </c>
      <c r="AF16" s="65">
        <f t="shared" si="20"/>
        <v>0</v>
      </c>
      <c r="AG16" s="67">
        <f t="shared" si="21"/>
        <v>1.8695748585164877</v>
      </c>
      <c r="AH16" s="66">
        <f t="shared" si="22"/>
        <v>27.632589574087227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222.67</v>
      </c>
      <c r="D17" s="55">
        <f t="shared" si="2"/>
        <v>12.941867088239739</v>
      </c>
      <c r="E17" s="54">
        <f>SUM(D6:D17)</f>
        <v>54.613086589094124</v>
      </c>
      <c r="G17" s="48">
        <f t="shared" si="3"/>
        <v>-2.5</v>
      </c>
      <c r="H17" s="61">
        <v>92.329328732785442</v>
      </c>
      <c r="I17" s="60">
        <v>69.035682600206457</v>
      </c>
      <c r="J17" s="59">
        <v>1.0381389386798114</v>
      </c>
      <c r="K17" s="60">
        <v>3.6857161890739158</v>
      </c>
      <c r="L17" s="60">
        <v>56.581133539254367</v>
      </c>
      <c r="M17" s="60">
        <v>0</v>
      </c>
      <c r="N17" s="60">
        <v>0</v>
      </c>
      <c r="O17" s="59">
        <v>0</v>
      </c>
      <c r="P17" s="50">
        <f t="shared" si="4"/>
        <v>222.67000000000002</v>
      </c>
      <c r="R17" s="48">
        <f t="shared" si="5"/>
        <v>-2.5</v>
      </c>
      <c r="S17" s="67">
        <f t="shared" si="6"/>
        <v>41.46464666672</v>
      </c>
      <c r="T17" s="66">
        <f t="shared" si="7"/>
        <v>31.003584946425853</v>
      </c>
      <c r="U17" s="65">
        <f t="shared" si="8"/>
        <v>0.46622308289388398</v>
      </c>
      <c r="V17" s="66">
        <f t="shared" si="9"/>
        <v>1.6552369825633968</v>
      </c>
      <c r="W17" s="66">
        <f t="shared" si="10"/>
        <v>25.410308321396851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41.46464666672</v>
      </c>
      <c r="AE17" s="66">
        <f t="shared" si="19"/>
        <v>31.003584946425853</v>
      </c>
      <c r="AF17" s="65">
        <f t="shared" si="20"/>
        <v>0.46622308289388398</v>
      </c>
      <c r="AG17" s="67">
        <f t="shared" si="21"/>
        <v>1.6552369825633968</v>
      </c>
      <c r="AH17" s="66">
        <f t="shared" si="22"/>
        <v>25.410308321396851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173.37</v>
      </c>
      <c r="D18" s="55">
        <f t="shared" si="2"/>
        <v>10.076487614353635</v>
      </c>
      <c r="E18" s="54">
        <f>SUM(D6:D18)</f>
        <v>64.689574203447762</v>
      </c>
      <c r="G18" s="48">
        <f t="shared" si="3"/>
        <v>-2</v>
      </c>
      <c r="H18" s="61">
        <v>84.531529393095283</v>
      </c>
      <c r="I18" s="60">
        <v>35.793413663115935</v>
      </c>
      <c r="J18" s="59">
        <v>0</v>
      </c>
      <c r="K18" s="60">
        <v>6.399418016613553</v>
      </c>
      <c r="L18" s="60">
        <v>46.645638927175227</v>
      </c>
      <c r="M18" s="60">
        <v>0</v>
      </c>
      <c r="N18" s="60">
        <v>0</v>
      </c>
      <c r="O18" s="59">
        <v>0</v>
      </c>
      <c r="P18" s="50">
        <f t="shared" si="4"/>
        <v>173.37</v>
      </c>
      <c r="R18" s="48">
        <f t="shared" si="5"/>
        <v>-2</v>
      </c>
      <c r="S18" s="67">
        <f t="shared" si="6"/>
        <v>48.757875868428954</v>
      </c>
      <c r="T18" s="66">
        <f t="shared" si="7"/>
        <v>20.645678988934609</v>
      </c>
      <c r="U18" s="65">
        <f t="shared" si="8"/>
        <v>0</v>
      </c>
      <c r="V18" s="66">
        <f t="shared" si="9"/>
        <v>3.6911911037743281</v>
      </c>
      <c r="W18" s="66">
        <f t="shared" si="10"/>
        <v>26.9052540388621</v>
      </c>
      <c r="X18" s="66">
        <f t="shared" si="11"/>
        <v>0</v>
      </c>
      <c r="Y18" s="66">
        <f t="shared" si="12"/>
        <v>0</v>
      </c>
      <c r="Z18" s="65">
        <f t="shared" si="13"/>
        <v>0</v>
      </c>
      <c r="AA18" s="50">
        <f t="shared" si="14"/>
        <v>99.999999999999986</v>
      </c>
      <c r="AC18" s="48">
        <f t="shared" si="15"/>
        <v>-2</v>
      </c>
      <c r="AD18" s="67">
        <f t="shared" si="18"/>
        <v>48.757875868428961</v>
      </c>
      <c r="AE18" s="66">
        <f t="shared" si="19"/>
        <v>20.645678988934613</v>
      </c>
      <c r="AF18" s="65">
        <f t="shared" si="20"/>
        <v>0</v>
      </c>
      <c r="AG18" s="67">
        <f t="shared" si="21"/>
        <v>3.691191103774329</v>
      </c>
      <c r="AH18" s="66">
        <f t="shared" si="22"/>
        <v>26.905254038862104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160.13</v>
      </c>
      <c r="D19" s="55">
        <f t="shared" si="2"/>
        <v>9.3069617678170822</v>
      </c>
      <c r="E19" s="54">
        <f>SUM(D6:D19)</f>
        <v>73.996535971264848</v>
      </c>
      <c r="G19" s="48">
        <f t="shared" si="3"/>
        <v>-1.5</v>
      </c>
      <c r="H19" s="61">
        <v>67.703529095812755</v>
      </c>
      <c r="I19" s="60">
        <v>29.902681763119393</v>
      </c>
      <c r="J19" s="59">
        <v>0</v>
      </c>
      <c r="K19" s="60">
        <v>4.7249915432437364</v>
      </c>
      <c r="L19" s="60">
        <v>57.246145604772344</v>
      </c>
      <c r="M19" s="60">
        <v>0</v>
      </c>
      <c r="N19" s="60">
        <v>0</v>
      </c>
      <c r="O19" s="59">
        <v>0.55265199305174617</v>
      </c>
      <c r="P19" s="50">
        <f t="shared" si="4"/>
        <v>160.12999999999997</v>
      </c>
      <c r="R19" s="48">
        <f t="shared" si="5"/>
        <v>-1.5</v>
      </c>
      <c r="S19" s="67">
        <f t="shared" si="6"/>
        <v>42.280352898153232</v>
      </c>
      <c r="T19" s="66">
        <f t="shared" si="7"/>
        <v>18.674003474126899</v>
      </c>
      <c r="U19" s="65">
        <f t="shared" si="8"/>
        <v>0</v>
      </c>
      <c r="V19" s="66">
        <f t="shared" si="9"/>
        <v>2.9507222526970196</v>
      </c>
      <c r="W19" s="66">
        <f t="shared" si="10"/>
        <v>35.749794295117937</v>
      </c>
      <c r="X19" s="66">
        <f t="shared" si="11"/>
        <v>0</v>
      </c>
      <c r="Y19" s="66">
        <f t="shared" si="12"/>
        <v>0</v>
      </c>
      <c r="Z19" s="65">
        <f t="shared" si="13"/>
        <v>0.3451270799049187</v>
      </c>
      <c r="AA19" s="50">
        <f t="shared" si="14"/>
        <v>100</v>
      </c>
      <c r="AC19" s="48">
        <f t="shared" si="15"/>
        <v>-1.5</v>
      </c>
      <c r="AD19" s="67">
        <f t="shared" si="18"/>
        <v>42.280352898153232</v>
      </c>
      <c r="AE19" s="66">
        <f t="shared" si="19"/>
        <v>18.674003474126899</v>
      </c>
      <c r="AF19" s="65">
        <f t="shared" si="20"/>
        <v>0</v>
      </c>
      <c r="AG19" s="67">
        <f t="shared" si="21"/>
        <v>2.9507222526970196</v>
      </c>
      <c r="AH19" s="66">
        <f t="shared" si="22"/>
        <v>35.749794295117937</v>
      </c>
      <c r="AI19" s="66">
        <v>0</v>
      </c>
      <c r="AJ19" s="66">
        <f t="shared" si="23"/>
        <v>0</v>
      </c>
      <c r="AK19" s="65">
        <f t="shared" si="24"/>
        <v>0.3451270799049187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3">
        <v>133.19</v>
      </c>
      <c r="D20" s="55">
        <f t="shared" si="2"/>
        <v>7.7411742824927066</v>
      </c>
      <c r="E20" s="54">
        <f>SUM(D6:D20)</f>
        <v>81.737710253757555</v>
      </c>
      <c r="G20" s="48">
        <f t="shared" si="3"/>
        <v>-1</v>
      </c>
      <c r="H20" s="61">
        <v>57.062182871236367</v>
      </c>
      <c r="I20" s="60">
        <v>20.494034307408793</v>
      </c>
      <c r="J20" s="59">
        <v>0</v>
      </c>
      <c r="K20" s="60">
        <v>1.6406300314530766</v>
      </c>
      <c r="L20" s="60">
        <v>53.253116071552292</v>
      </c>
      <c r="M20" s="60">
        <v>0</v>
      </c>
      <c r="N20" s="60">
        <v>0</v>
      </c>
      <c r="O20" s="59">
        <v>0.74003671834947549</v>
      </c>
      <c r="P20" s="50">
        <f t="shared" si="4"/>
        <v>133.19</v>
      </c>
      <c r="R20" s="48">
        <f t="shared" si="5"/>
        <v>-1</v>
      </c>
      <c r="S20" s="67">
        <f t="shared" si="6"/>
        <v>42.842693048454365</v>
      </c>
      <c r="T20" s="66">
        <f t="shared" si="7"/>
        <v>15.387066827396046</v>
      </c>
      <c r="U20" s="65">
        <f t="shared" si="8"/>
        <v>0</v>
      </c>
      <c r="V20" s="66">
        <f t="shared" si="9"/>
        <v>1.2317967050477339</v>
      </c>
      <c r="W20" s="66">
        <f t="shared" si="10"/>
        <v>39.982818583641638</v>
      </c>
      <c r="X20" s="66">
        <f t="shared" si="11"/>
        <v>0</v>
      </c>
      <c r="Y20" s="66">
        <f t="shared" si="12"/>
        <v>0</v>
      </c>
      <c r="Z20" s="65">
        <f t="shared" si="13"/>
        <v>0.55562483546022645</v>
      </c>
      <c r="AA20" s="50">
        <f t="shared" si="14"/>
        <v>100.00000000000001</v>
      </c>
      <c r="AC20" s="48">
        <f t="shared" si="15"/>
        <v>-1</v>
      </c>
      <c r="AD20" s="67">
        <f t="shared" si="18"/>
        <v>42.842693048454358</v>
      </c>
      <c r="AE20" s="66">
        <f t="shared" si="19"/>
        <v>15.387066827396042</v>
      </c>
      <c r="AF20" s="65">
        <f t="shared" si="20"/>
        <v>0</v>
      </c>
      <c r="AG20" s="67">
        <f t="shared" si="21"/>
        <v>1.2317967050477336</v>
      </c>
      <c r="AH20" s="66">
        <f t="shared" si="22"/>
        <v>39.982818583641631</v>
      </c>
      <c r="AI20" s="66">
        <v>0</v>
      </c>
      <c r="AJ20" s="66">
        <f t="shared" si="23"/>
        <v>0</v>
      </c>
      <c r="AK20" s="65">
        <f t="shared" si="24"/>
        <v>0.55562483546022645</v>
      </c>
      <c r="AL20" s="64">
        <f t="shared" si="17"/>
        <v>99.999999999999986</v>
      </c>
    </row>
    <row r="21" spans="1:38" x14ac:dyDescent="0.35">
      <c r="A21" s="58" t="s">
        <v>56</v>
      </c>
      <c r="B21" s="57">
        <v>-0.5</v>
      </c>
      <c r="C21" s="63">
        <v>95.06</v>
      </c>
      <c r="D21" s="55">
        <f t="shared" si="2"/>
        <v>5.5250095900124387</v>
      </c>
      <c r="E21" s="54">
        <f>SUM(D6:D21)</f>
        <v>87.26271984377</v>
      </c>
      <c r="G21" s="70">
        <f t="shared" si="3"/>
        <v>-0.5</v>
      </c>
      <c r="H21" s="53">
        <v>41.564511639068883</v>
      </c>
      <c r="I21" s="52">
        <v>16.369652027837773</v>
      </c>
      <c r="J21" s="51">
        <v>0</v>
      </c>
      <c r="K21" s="52">
        <v>2.1541588672906169</v>
      </c>
      <c r="L21" s="52">
        <v>34.277523398128153</v>
      </c>
      <c r="M21" s="52">
        <v>0</v>
      </c>
      <c r="N21" s="52">
        <v>0</v>
      </c>
      <c r="O21" s="51">
        <v>0.69415406767458598</v>
      </c>
      <c r="P21" s="69">
        <f t="shared" si="4"/>
        <v>95.060000000000016</v>
      </c>
      <c r="Q21" s="68"/>
      <c r="R21" s="48">
        <f t="shared" si="5"/>
        <v>-0.5</v>
      </c>
      <c r="S21" s="67">
        <f t="shared" si="6"/>
        <v>43.724502039836807</v>
      </c>
      <c r="T21" s="66">
        <f t="shared" si="7"/>
        <v>17.22033665878158</v>
      </c>
      <c r="U21" s="65">
        <f t="shared" si="8"/>
        <v>0</v>
      </c>
      <c r="V21" s="66">
        <f t="shared" si="9"/>
        <v>2.2661044259316396</v>
      </c>
      <c r="W21" s="66">
        <f t="shared" si="10"/>
        <v>36.058829579347936</v>
      </c>
      <c r="X21" s="66">
        <f t="shared" si="11"/>
        <v>0</v>
      </c>
      <c r="Y21" s="66">
        <f t="shared" si="12"/>
        <v>0</v>
      </c>
      <c r="Z21" s="65">
        <f t="shared" si="13"/>
        <v>0.73022729610202586</v>
      </c>
      <c r="AA21" s="50">
        <f t="shared" si="14"/>
        <v>99.999999999999986</v>
      </c>
      <c r="AC21" s="48">
        <f t="shared" si="15"/>
        <v>-0.5</v>
      </c>
      <c r="AD21" s="67">
        <f t="shared" si="18"/>
        <v>43.724502039836814</v>
      </c>
      <c r="AE21" s="66">
        <f t="shared" si="19"/>
        <v>17.220336658781584</v>
      </c>
      <c r="AF21" s="65">
        <f t="shared" si="20"/>
        <v>0</v>
      </c>
      <c r="AG21" s="67">
        <f t="shared" si="21"/>
        <v>2.2661044259316396</v>
      </c>
      <c r="AH21" s="66">
        <f t="shared" si="22"/>
        <v>36.058829579347943</v>
      </c>
      <c r="AI21" s="66">
        <v>0</v>
      </c>
      <c r="AJ21" s="66">
        <f t="shared" si="23"/>
        <v>0</v>
      </c>
      <c r="AK21" s="65">
        <f t="shared" si="24"/>
        <v>0.73022729610202597</v>
      </c>
      <c r="AL21" s="64">
        <f t="shared" si="17"/>
        <v>100.00000000000001</v>
      </c>
    </row>
    <row r="22" spans="1:38" x14ac:dyDescent="0.35">
      <c r="A22" s="58" t="s">
        <v>55</v>
      </c>
      <c r="B22" s="57">
        <v>0</v>
      </c>
      <c r="C22" s="63">
        <v>71.73</v>
      </c>
      <c r="D22" s="55">
        <f t="shared" si="2"/>
        <v>4.16903995257303</v>
      </c>
      <c r="E22" s="54">
        <f>SUM(D6:D22)</f>
        <v>91.43175979634303</v>
      </c>
      <c r="G22" s="48">
        <f t="shared" si="3"/>
        <v>0</v>
      </c>
      <c r="H22" s="61">
        <v>36.373146783791441</v>
      </c>
      <c r="I22" s="60">
        <v>3.5976792292434112</v>
      </c>
      <c r="J22" s="59">
        <v>0</v>
      </c>
      <c r="K22" s="60">
        <v>2.3679640124681214</v>
      </c>
      <c r="L22" s="60">
        <v>29.391209974497023</v>
      </c>
      <c r="M22" s="60">
        <v>0</v>
      </c>
      <c r="N22" s="60">
        <v>0</v>
      </c>
      <c r="O22" s="60">
        <v>0</v>
      </c>
      <c r="P22" s="50">
        <f t="shared" si="4"/>
        <v>71.72999999999999</v>
      </c>
      <c r="R22" s="48">
        <f t="shared" si="5"/>
        <v>0</v>
      </c>
      <c r="S22" s="47">
        <f t="shared" si="6"/>
        <v>50.708415981864555</v>
      </c>
      <c r="T22" s="46">
        <f t="shared" si="7"/>
        <v>5.0155851516010204</v>
      </c>
      <c r="U22" s="45">
        <f t="shared" si="8"/>
        <v>0</v>
      </c>
      <c r="V22" s="46">
        <f t="shared" si="9"/>
        <v>3.3012184754888074</v>
      </c>
      <c r="W22" s="46">
        <f t="shared" si="10"/>
        <v>40.974780391045627</v>
      </c>
      <c r="X22" s="46">
        <f t="shared" si="11"/>
        <v>0</v>
      </c>
      <c r="Y22" s="46">
        <f t="shared" si="12"/>
        <v>0</v>
      </c>
      <c r="Z22" s="45">
        <f t="shared" si="13"/>
        <v>0</v>
      </c>
      <c r="AA22" s="49">
        <f t="shared" si="14"/>
        <v>100.00000000000001</v>
      </c>
      <c r="AC22" s="48">
        <f t="shared" si="15"/>
        <v>0</v>
      </c>
      <c r="AD22" s="47">
        <f t="shared" si="18"/>
        <v>50.708415981864547</v>
      </c>
      <c r="AE22" s="46">
        <f t="shared" si="19"/>
        <v>5.0155851516010195</v>
      </c>
      <c r="AF22" s="45">
        <f t="shared" si="20"/>
        <v>0</v>
      </c>
      <c r="AG22" s="47">
        <f t="shared" si="21"/>
        <v>3.301218475488807</v>
      </c>
      <c r="AH22" s="46">
        <f t="shared" si="22"/>
        <v>40.97478039104562</v>
      </c>
      <c r="AI22" s="46">
        <f t="shared" ref="AI22:AI33" si="25">X22*100/(SUM($S22:$W22)+SUM($Y22:$Z22))</f>
        <v>0</v>
      </c>
      <c r="AJ22" s="46">
        <f t="shared" si="23"/>
        <v>0</v>
      </c>
      <c r="AK22" s="45">
        <f t="shared" si="24"/>
        <v>0</v>
      </c>
      <c r="AL22" s="44">
        <f t="shared" si="17"/>
        <v>100</v>
      </c>
    </row>
    <row r="23" spans="1:38" x14ac:dyDescent="0.35">
      <c r="A23" s="58" t="s">
        <v>54</v>
      </c>
      <c r="B23" s="57">
        <v>0.5</v>
      </c>
      <c r="C23" s="63">
        <v>51.55</v>
      </c>
      <c r="D23" s="55">
        <f t="shared" si="2"/>
        <v>2.9961523707673172</v>
      </c>
      <c r="E23" s="54">
        <f>SUM(D6:D23)</f>
        <v>94.42791216711035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31.2</v>
      </c>
      <c r="D24" s="55">
        <f t="shared" si="2"/>
        <v>1.8133841700861359</v>
      </c>
      <c r="E24" s="54">
        <f>SUM(D6:D24)</f>
        <v>96.241296337196488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3">
        <v>16.84</v>
      </c>
      <c r="D25" s="55">
        <f t="shared" si="2"/>
        <v>0.97876248154649148</v>
      </c>
      <c r="E25" s="54">
        <f>SUM(D6:D25)</f>
        <v>97.220058818742984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3">
        <v>10.6</v>
      </c>
      <c r="D26" s="55">
        <f t="shared" si="2"/>
        <v>0.61608564752926409</v>
      </c>
      <c r="E26" s="54">
        <f>SUM(D6:D26)</f>
        <v>97.836144466272245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3">
        <v>6.48</v>
      </c>
      <c r="D27" s="55">
        <f t="shared" si="2"/>
        <v>0.37662594301788982</v>
      </c>
      <c r="E27" s="54">
        <f>SUM(D7:D27)</f>
        <v>98.21277040929013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63">
        <v>5.0599999999999996</v>
      </c>
      <c r="D28" s="55">
        <f t="shared" si="2"/>
        <v>0.29409371476396945</v>
      </c>
      <c r="E28" s="54">
        <f>SUM(D7:D28)</f>
        <v>98.506864124054104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63">
        <v>4.4000000000000004</v>
      </c>
      <c r="D29" s="55">
        <f t="shared" si="2"/>
        <v>0.25573366501214739</v>
      </c>
      <c r="E29" s="54">
        <f>SUM(D7:D29)</f>
        <v>98.762597789066248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63">
        <v>5.51</v>
      </c>
      <c r="D30" s="55">
        <f t="shared" si="2"/>
        <v>0.32024829414021183</v>
      </c>
      <c r="E30" s="54">
        <f>SUM(D7:D30)</f>
        <v>99.082846083206462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63">
        <v>15.78</v>
      </c>
      <c r="D31" s="55">
        <f t="shared" si="2"/>
        <v>0.91715391679356495</v>
      </c>
      <c r="E31" s="54">
        <f>SUM(D7:D31)</f>
        <v>100.00000000000003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62">
        <v>0</v>
      </c>
      <c r="D32" s="55">
        <f t="shared" si="2"/>
        <v>0</v>
      </c>
      <c r="E32" s="54">
        <f>SUM(D7:D32)</f>
        <v>100.00000000000003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100.00000000000003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141</v>
      </c>
      <c r="H34">
        <f>SUM(H7:H33)</f>
        <v>587.17172851579016</v>
      </c>
      <c r="I34">
        <f t="shared" ref="I34:O34" si="26">SUM(I7:I33)</f>
        <v>307.08734359093177</v>
      </c>
      <c r="J34">
        <f t="shared" si="26"/>
        <v>2.0707389386798116</v>
      </c>
      <c r="K34">
        <f t="shared" si="26"/>
        <v>47.281178660143027</v>
      </c>
      <c r="L34">
        <f t="shared" si="26"/>
        <v>606.11696751537932</v>
      </c>
      <c r="M34">
        <f t="shared" si="26"/>
        <v>0</v>
      </c>
      <c r="N34">
        <f t="shared" si="26"/>
        <v>0</v>
      </c>
      <c r="O34">
        <f t="shared" si="26"/>
        <v>1.9868427790758076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-5.0473216165017893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-4.2145374866753524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-3.7551411589895989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-2.6782233798895225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-1.4351865755687372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-0.7952682516305507</v>
      </c>
      <c r="D74" s="2"/>
    </row>
    <row r="75" spans="1:5" x14ac:dyDescent="0.35">
      <c r="A75" s="24" t="s">
        <v>41</v>
      </c>
      <c r="B75" s="23">
        <v>95</v>
      </c>
      <c r="C75" s="18">
        <f t="shared" si="27"/>
        <v>0.65774038461537787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81.737710253757555</v>
      </c>
    </row>
    <row r="78" spans="1:5" x14ac:dyDescent="0.35">
      <c r="A78" s="20" t="s">
        <v>39</v>
      </c>
      <c r="B78">
        <f>SUM(C11:C20)/SUM(C7:C33)</f>
        <v>0.81737710253757545</v>
      </c>
      <c r="D78" s="19" t="s">
        <v>6</v>
      </c>
      <c r="E78" s="18">
        <f>SUM($D$21:$D$30)</f>
        <v>17.345135829448896</v>
      </c>
    </row>
    <row r="79" spans="1:5" x14ac:dyDescent="0.35">
      <c r="A79" s="20" t="s">
        <v>38</v>
      </c>
      <c r="B79">
        <f>SUM(C21:C33)/SUM(C7:C33)</f>
        <v>0.1826228974624246</v>
      </c>
      <c r="D79" s="19" t="s">
        <v>5</v>
      </c>
      <c r="E79" s="18">
        <f>SUM($D$31:$D$33)</f>
        <v>0.91715391679356495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57.763824321673148</v>
      </c>
      <c r="D81" s="16" t="s">
        <v>4</v>
      </c>
      <c r="E81">
        <f>100*SUM(H7:J33)/SUM(P7:P33)</f>
        <v>57.763824321673148</v>
      </c>
      <c r="G81" s="17" t="s">
        <v>2</v>
      </c>
      <c r="H81">
        <f>100*SUM(H7:H33)/(SUM(P7:P33)-SUM(M7:N33))</f>
        <v>37.840183551499941</v>
      </c>
    </row>
    <row r="82" spans="1:8" x14ac:dyDescent="0.35">
      <c r="A82" s="16" t="s">
        <v>0</v>
      </c>
      <c r="B82">
        <f>100*SUM(K7:L33)/SUM(P7:P33)</f>
        <v>42.108133928704049</v>
      </c>
      <c r="D82" s="16" t="s">
        <v>0</v>
      </c>
      <c r="E82">
        <f>100*SUM(K7:L33)/SUM(P7:P33)</f>
        <v>42.108133928704049</v>
      </c>
      <c r="G82" s="17" t="s">
        <v>1</v>
      </c>
      <c r="H82">
        <f>100*SUM(I7:J33)/(SUM(P7:P33)-SUM(M7:N33))</f>
        <v>19.923640770173204</v>
      </c>
    </row>
    <row r="83" spans="1:8" x14ac:dyDescent="0.35">
      <c r="A83" s="16" t="s">
        <v>3</v>
      </c>
      <c r="B83">
        <f>100*SUM(O7:O33)/SUM(P7:P33)</f>
        <v>0.12804174962279199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42.108133928704049</v>
      </c>
    </row>
    <row r="85" spans="1:8" x14ac:dyDescent="0.35">
      <c r="A85" s="16" t="s">
        <v>36</v>
      </c>
      <c r="B85" s="2"/>
      <c r="C85" s="2"/>
      <c r="D85" s="13">
        <f>(C70+C74+C72)/3</f>
        <v>-2.5626763727318087</v>
      </c>
    </row>
    <row r="86" spans="1:8" x14ac:dyDescent="0.35">
      <c r="A86" s="14" t="s">
        <v>35</v>
      </c>
      <c r="B86" s="14"/>
      <c r="C86" s="14"/>
      <c r="D86" s="7">
        <f>C72</f>
        <v>-2.6782233798895225</v>
      </c>
    </row>
    <row r="87" spans="1:8" x14ac:dyDescent="0.35">
      <c r="A87" s="14" t="s">
        <v>34</v>
      </c>
      <c r="B87" s="14"/>
      <c r="C87" s="14"/>
      <c r="D87" s="7">
        <f>(C74-C70)/2</f>
        <v>1.7096346175224009</v>
      </c>
    </row>
    <row r="88" spans="1:8" x14ac:dyDescent="0.35">
      <c r="A88" s="15" t="s">
        <v>33</v>
      </c>
      <c r="B88" s="14"/>
      <c r="C88" s="14"/>
      <c r="D88" s="13">
        <f>(C74+C70-D86)/D87</f>
        <v>-1.3637898615993782</v>
      </c>
    </row>
    <row r="89" spans="1:8" x14ac:dyDescent="0.35">
      <c r="A89" s="3" t="s">
        <v>32</v>
      </c>
      <c r="B89" s="12"/>
      <c r="C89" s="11"/>
      <c r="D89" s="7">
        <f>((C74-C70)/4)+((C75-C69)/6.6)</f>
        <v>1.7192206422638017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0.13542685563429632</v>
      </c>
    </row>
    <row r="91" spans="1:8" x14ac:dyDescent="0.35">
      <c r="A91" s="3" t="s">
        <v>30</v>
      </c>
      <c r="B91" s="9"/>
      <c r="C91" s="8"/>
      <c r="D91" s="7">
        <f>(C74-C69)/(2.44*(C73-C71))</f>
        <v>0.75115471402847211</v>
      </c>
    </row>
    <row r="92" spans="1:8" x14ac:dyDescent="0.35">
      <c r="A92" s="6" t="s">
        <v>29</v>
      </c>
      <c r="B92" s="6"/>
      <c r="C92" s="5"/>
      <c r="D92" s="7">
        <f>(C70+C72+C74)/3</f>
        <v>-2.5626763727318083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-2.5049028691529518</v>
      </c>
    </row>
    <row r="95" spans="1:8" x14ac:dyDescent="0.35">
      <c r="A95" s="2" t="s">
        <v>9</v>
      </c>
      <c r="B95" s="2"/>
      <c r="C95" s="2"/>
      <c r="D95" s="1">
        <f>100-E23</f>
        <v>5.5720878328896504</v>
      </c>
    </row>
    <row r="96" spans="1:8" x14ac:dyDescent="0.35">
      <c r="A96" s="2" t="s">
        <v>8</v>
      </c>
      <c r="B96" s="2"/>
      <c r="C96" s="2"/>
      <c r="D96" s="1">
        <f>100-E30</f>
        <v>0.91715391679353786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0"/>
  </sheetPr>
  <dimension ref="A1:AL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MAY190409_1</v>
      </c>
      <c r="E2" s="144"/>
      <c r="G2" s="109" t="s">
        <v>90</v>
      </c>
      <c r="H2" s="108" t="str">
        <f ca="1">D2</f>
        <v>MAY190409_1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SUM(C10:C31)</f>
        <v>288.04000000000008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(C7/SUM($C$7:$C$31))*100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S33" si="5">100*H7/$P7</f>
        <v>#DIV/0!</v>
      </c>
      <c r="T7" s="46" t="e">
        <f t="shared" ref="T7:T33" si="6">100*I7/$P7</f>
        <v>#DIV/0!</v>
      </c>
      <c r="U7" s="45" t="e">
        <f t="shared" ref="U7:U33" si="7">100*J7/$P7</f>
        <v>#DIV/0!</v>
      </c>
      <c r="V7" s="46" t="e">
        <f t="shared" ref="V7:V33" si="8">100*K7/$P7</f>
        <v>#DIV/0!</v>
      </c>
      <c r="W7" s="46" t="e">
        <f t="shared" ref="W7:W33" si="9">100*L7/$P7</f>
        <v>#DIV/0!</v>
      </c>
      <c r="X7" s="46" t="e">
        <f t="shared" ref="X7:X33" si="10">100*M7/$P7</f>
        <v>#DIV/0!</v>
      </c>
      <c r="Y7" s="46" t="e">
        <f t="shared" ref="Y7:Y33" si="11">100*N7/$P7</f>
        <v>#DIV/0!</v>
      </c>
      <c r="Z7" s="45" t="e">
        <f t="shared" ref="Z7:Z33" si="12">100*O7/$P7</f>
        <v>#DIV/0!</v>
      </c>
      <c r="AA7" s="49" t="e">
        <f t="shared" ref="AA7:AA33" si="13">SUM(S7:Z7)</f>
        <v>#DIV/0!</v>
      </c>
      <c r="AC7" s="48">
        <f t="shared" ref="AC7:AC33" si="14">R7</f>
        <v>-7.5</v>
      </c>
      <c r="AD7" s="47" t="e">
        <f t="shared" ref="AD7:AK14" si="15">S7*100/(SUM($S7:$W7)+SUM($Y7:$Z7))</f>
        <v>#DIV/0!</v>
      </c>
      <c r="AE7" s="46" t="e">
        <f t="shared" si="15"/>
        <v>#DIV/0!</v>
      </c>
      <c r="AF7" s="45" t="e">
        <f t="shared" si="15"/>
        <v>#DIV/0!</v>
      </c>
      <c r="AG7" s="47" t="e">
        <f t="shared" si="15"/>
        <v>#DIV/0!</v>
      </c>
      <c r="AH7" s="46" t="e">
        <f t="shared" si="15"/>
        <v>#DIV/0!</v>
      </c>
      <c r="AI7" s="46" t="e">
        <f t="shared" si="15"/>
        <v>#DIV/0!</v>
      </c>
      <c r="AJ7" s="46" t="e">
        <f t="shared" si="15"/>
        <v>#DIV/0!</v>
      </c>
      <c r="AK7" s="45" t="e">
        <f t="shared" si="15"/>
        <v>#DIV/0!</v>
      </c>
      <c r="AL7" s="44" t="e">
        <f t="shared" ref="AL7:AL33" si="16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7">(C8/SUM($C$7:$C$31))*100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6"/>
        <v>#DIV/0!</v>
      </c>
      <c r="U8" s="45" t="e">
        <f t="shared" si="7"/>
        <v>#DIV/0!</v>
      </c>
      <c r="V8" s="46" t="e">
        <f t="shared" si="8"/>
        <v>#DIV/0!</v>
      </c>
      <c r="W8" s="46" t="e">
        <f t="shared" si="9"/>
        <v>#DIV/0!</v>
      </c>
      <c r="X8" s="46" t="e">
        <f t="shared" si="10"/>
        <v>#DIV/0!</v>
      </c>
      <c r="Y8" s="46" t="e">
        <f t="shared" si="11"/>
        <v>#DIV/0!</v>
      </c>
      <c r="Z8" s="45" t="e">
        <f t="shared" si="12"/>
        <v>#DIV/0!</v>
      </c>
      <c r="AA8" s="49" t="e">
        <f t="shared" si="13"/>
        <v>#DIV/0!</v>
      </c>
      <c r="AC8" s="48">
        <f t="shared" si="14"/>
        <v>-7</v>
      </c>
      <c r="AD8" s="47" t="e">
        <f t="shared" si="15"/>
        <v>#DIV/0!</v>
      </c>
      <c r="AE8" s="46" t="e">
        <f t="shared" si="15"/>
        <v>#DIV/0!</v>
      </c>
      <c r="AF8" s="45" t="e">
        <f t="shared" si="15"/>
        <v>#DIV/0!</v>
      </c>
      <c r="AG8" s="47" t="e">
        <f t="shared" si="15"/>
        <v>#DIV/0!</v>
      </c>
      <c r="AH8" s="46" t="e">
        <f t="shared" si="15"/>
        <v>#DIV/0!</v>
      </c>
      <c r="AI8" s="46" t="e">
        <f t="shared" si="15"/>
        <v>#DIV/0!</v>
      </c>
      <c r="AJ8" s="46" t="e">
        <f t="shared" si="15"/>
        <v>#DIV/0!</v>
      </c>
      <c r="AK8" s="45" t="e">
        <f t="shared" si="15"/>
        <v>#DIV/0!</v>
      </c>
      <c r="AL8" s="44" t="e">
        <f t="shared" si="16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6"/>
        <v>#DIV/0!</v>
      </c>
      <c r="U9" s="45" t="e">
        <f t="shared" si="7"/>
        <v>#DIV/0!</v>
      </c>
      <c r="V9" s="46" t="e">
        <f t="shared" si="8"/>
        <v>#DIV/0!</v>
      </c>
      <c r="W9" s="46" t="e">
        <f t="shared" si="9"/>
        <v>#DIV/0!</v>
      </c>
      <c r="X9" s="46" t="e">
        <f t="shared" si="10"/>
        <v>#DIV/0!</v>
      </c>
      <c r="Y9" s="46" t="e">
        <f t="shared" si="11"/>
        <v>#DIV/0!</v>
      </c>
      <c r="Z9" s="45" t="e">
        <f t="shared" si="12"/>
        <v>#DIV/0!</v>
      </c>
      <c r="AA9" s="49" t="e">
        <f t="shared" si="13"/>
        <v>#DIV/0!</v>
      </c>
      <c r="AC9" s="48">
        <f t="shared" si="14"/>
        <v>-6.5</v>
      </c>
      <c r="AD9" s="47" t="e">
        <f t="shared" si="15"/>
        <v>#DIV/0!</v>
      </c>
      <c r="AE9" s="46" t="e">
        <f t="shared" si="15"/>
        <v>#DIV/0!</v>
      </c>
      <c r="AF9" s="45" t="e">
        <f t="shared" si="15"/>
        <v>#DIV/0!</v>
      </c>
      <c r="AG9" s="47" t="e">
        <f t="shared" si="15"/>
        <v>#DIV/0!</v>
      </c>
      <c r="AH9" s="46" t="e">
        <f t="shared" si="15"/>
        <v>#DIV/0!</v>
      </c>
      <c r="AI9" s="46" t="e">
        <f t="shared" si="15"/>
        <v>#DIV/0!</v>
      </c>
      <c r="AJ9" s="46" t="e">
        <f t="shared" si="15"/>
        <v>#DIV/0!</v>
      </c>
      <c r="AK9" s="45" t="e">
        <f t="shared" si="15"/>
        <v>#DIV/0!</v>
      </c>
      <c r="AL9" s="44" t="e">
        <f t="shared" si="16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 t="shared" ref="E10:E31" si="18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6"/>
        <v>#DIV/0!</v>
      </c>
      <c r="U10" s="45" t="e">
        <f t="shared" si="7"/>
        <v>#DIV/0!</v>
      </c>
      <c r="V10" s="46" t="e">
        <f t="shared" si="8"/>
        <v>#DIV/0!</v>
      </c>
      <c r="W10" s="46" t="e">
        <f t="shared" si="9"/>
        <v>#DIV/0!</v>
      </c>
      <c r="X10" s="46" t="e">
        <f t="shared" si="10"/>
        <v>#DIV/0!</v>
      </c>
      <c r="Y10" s="46" t="e">
        <f t="shared" si="11"/>
        <v>#DIV/0!</v>
      </c>
      <c r="Z10" s="45" t="e">
        <f t="shared" si="12"/>
        <v>#DIV/0!</v>
      </c>
      <c r="AA10" s="49" t="e">
        <f t="shared" si="13"/>
        <v>#DIV/0!</v>
      </c>
      <c r="AC10" s="48">
        <f t="shared" si="14"/>
        <v>-6</v>
      </c>
      <c r="AD10" s="47" t="e">
        <f t="shared" si="15"/>
        <v>#DIV/0!</v>
      </c>
      <c r="AE10" s="46" t="e">
        <f t="shared" si="15"/>
        <v>#DIV/0!</v>
      </c>
      <c r="AF10" s="45" t="e">
        <f t="shared" si="15"/>
        <v>#DIV/0!</v>
      </c>
      <c r="AG10" s="47" t="e">
        <f t="shared" si="15"/>
        <v>#DIV/0!</v>
      </c>
      <c r="AH10" s="46" t="e">
        <f t="shared" si="15"/>
        <v>#DIV/0!</v>
      </c>
      <c r="AI10" s="46" t="e">
        <f t="shared" si="15"/>
        <v>#DIV/0!</v>
      </c>
      <c r="AJ10" s="46" t="e">
        <f t="shared" si="15"/>
        <v>#DIV/0!</v>
      </c>
      <c r="AK10" s="45" t="e">
        <f t="shared" si="15"/>
        <v>#DIV/0!</v>
      </c>
      <c r="AL10" s="44" t="e">
        <f t="shared" si="16"/>
        <v>#DIV/0!</v>
      </c>
    </row>
    <row r="11" spans="1:38" x14ac:dyDescent="0.35">
      <c r="A11" s="58" t="s">
        <v>66</v>
      </c>
      <c r="B11" s="57">
        <v>-5.5</v>
      </c>
      <c r="C11" s="72">
        <v>0</v>
      </c>
      <c r="D11" s="55">
        <f t="shared" si="17"/>
        <v>0</v>
      </c>
      <c r="E11" s="54">
        <f t="shared" si="18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6"/>
        <v>#DIV/0!</v>
      </c>
      <c r="U11" s="45" t="e">
        <f t="shared" si="7"/>
        <v>#DIV/0!</v>
      </c>
      <c r="V11" s="46" t="e">
        <f t="shared" si="8"/>
        <v>#DIV/0!</v>
      </c>
      <c r="W11" s="46" t="e">
        <f t="shared" si="9"/>
        <v>#DIV/0!</v>
      </c>
      <c r="X11" s="46" t="e">
        <f t="shared" si="10"/>
        <v>#DIV/0!</v>
      </c>
      <c r="Y11" s="46" t="e">
        <f t="shared" si="11"/>
        <v>#DIV/0!</v>
      </c>
      <c r="Z11" s="45" t="e">
        <f t="shared" si="12"/>
        <v>#DIV/0!</v>
      </c>
      <c r="AA11" s="49" t="e">
        <f t="shared" si="13"/>
        <v>#DIV/0!</v>
      </c>
      <c r="AC11" s="48">
        <f t="shared" si="14"/>
        <v>-5.5</v>
      </c>
      <c r="AD11" s="47" t="e">
        <f t="shared" si="15"/>
        <v>#DIV/0!</v>
      </c>
      <c r="AE11" s="46" t="e">
        <f t="shared" si="15"/>
        <v>#DIV/0!</v>
      </c>
      <c r="AF11" s="45" t="e">
        <f t="shared" si="15"/>
        <v>#DIV/0!</v>
      </c>
      <c r="AG11" s="47" t="e">
        <f t="shared" si="15"/>
        <v>#DIV/0!</v>
      </c>
      <c r="AH11" s="46" t="e">
        <f t="shared" si="15"/>
        <v>#DIV/0!</v>
      </c>
      <c r="AI11" s="46" t="e">
        <f t="shared" si="15"/>
        <v>#DIV/0!</v>
      </c>
      <c r="AJ11" s="46" t="e">
        <f t="shared" si="15"/>
        <v>#DIV/0!</v>
      </c>
      <c r="AK11" s="45" t="e">
        <f t="shared" si="15"/>
        <v>#DIV/0!</v>
      </c>
      <c r="AL11" s="44" t="e">
        <f t="shared" si="16"/>
        <v>#DIV/0!</v>
      </c>
    </row>
    <row r="12" spans="1:38" x14ac:dyDescent="0.35">
      <c r="A12" s="58" t="s">
        <v>65</v>
      </c>
      <c r="B12" s="57">
        <v>-5</v>
      </c>
      <c r="C12" s="72">
        <v>0</v>
      </c>
      <c r="D12" s="55">
        <f t="shared" si="17"/>
        <v>0</v>
      </c>
      <c r="E12" s="54">
        <f t="shared" si="18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48">
        <f t="shared" si="4"/>
        <v>-5</v>
      </c>
      <c r="S12" s="47" t="e">
        <f t="shared" si="5"/>
        <v>#DIV/0!</v>
      </c>
      <c r="T12" s="46" t="e">
        <f t="shared" si="6"/>
        <v>#DIV/0!</v>
      </c>
      <c r="U12" s="45" t="e">
        <f t="shared" si="7"/>
        <v>#DIV/0!</v>
      </c>
      <c r="V12" s="46" t="e">
        <f t="shared" si="8"/>
        <v>#DIV/0!</v>
      </c>
      <c r="W12" s="46" t="e">
        <f t="shared" si="9"/>
        <v>#DIV/0!</v>
      </c>
      <c r="X12" s="46" t="e">
        <f t="shared" si="10"/>
        <v>#DIV/0!</v>
      </c>
      <c r="Y12" s="46" t="e">
        <f t="shared" si="11"/>
        <v>#DIV/0!</v>
      </c>
      <c r="Z12" s="45" t="e">
        <f t="shared" si="12"/>
        <v>#DIV/0!</v>
      </c>
      <c r="AA12" s="49" t="e">
        <f t="shared" si="13"/>
        <v>#DIV/0!</v>
      </c>
      <c r="AC12" s="48">
        <f t="shared" si="14"/>
        <v>-5</v>
      </c>
      <c r="AD12" s="47" t="e">
        <f t="shared" si="15"/>
        <v>#DIV/0!</v>
      </c>
      <c r="AE12" s="46" t="e">
        <f t="shared" si="15"/>
        <v>#DIV/0!</v>
      </c>
      <c r="AF12" s="45" t="e">
        <f t="shared" si="15"/>
        <v>#DIV/0!</v>
      </c>
      <c r="AG12" s="47" t="e">
        <f t="shared" si="15"/>
        <v>#DIV/0!</v>
      </c>
      <c r="AH12" s="46" t="e">
        <f t="shared" si="15"/>
        <v>#DIV/0!</v>
      </c>
      <c r="AI12" s="46" t="e">
        <f t="shared" si="15"/>
        <v>#DIV/0!</v>
      </c>
      <c r="AJ12" s="46" t="e">
        <f t="shared" si="15"/>
        <v>#DIV/0!</v>
      </c>
      <c r="AK12" s="45" t="e">
        <f t="shared" si="15"/>
        <v>#DIV/0!</v>
      </c>
      <c r="AL12" s="44" t="e">
        <f t="shared" si="16"/>
        <v>#DIV/0!</v>
      </c>
    </row>
    <row r="13" spans="1:38" x14ac:dyDescent="0.35">
      <c r="A13" s="58" t="s">
        <v>64</v>
      </c>
      <c r="B13" s="57">
        <v>-4.5</v>
      </c>
      <c r="C13" s="72">
        <v>0</v>
      </c>
      <c r="D13" s="55">
        <f t="shared" si="17"/>
        <v>0</v>
      </c>
      <c r="E13" s="54">
        <f t="shared" si="18"/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48">
        <f t="shared" si="4"/>
        <v>-4.5</v>
      </c>
      <c r="S13" s="47" t="e">
        <f t="shared" si="5"/>
        <v>#DIV/0!</v>
      </c>
      <c r="T13" s="46" t="e">
        <f t="shared" si="6"/>
        <v>#DIV/0!</v>
      </c>
      <c r="U13" s="45" t="e">
        <f t="shared" si="7"/>
        <v>#DIV/0!</v>
      </c>
      <c r="V13" s="46" t="e">
        <f t="shared" si="8"/>
        <v>#DIV/0!</v>
      </c>
      <c r="W13" s="46" t="e">
        <f t="shared" si="9"/>
        <v>#DIV/0!</v>
      </c>
      <c r="X13" s="46" t="e">
        <f t="shared" si="10"/>
        <v>#DIV/0!</v>
      </c>
      <c r="Y13" s="46" t="e">
        <f t="shared" si="11"/>
        <v>#DIV/0!</v>
      </c>
      <c r="Z13" s="45" t="e">
        <f t="shared" si="12"/>
        <v>#DIV/0!</v>
      </c>
      <c r="AA13" s="49" t="e">
        <f t="shared" si="13"/>
        <v>#DIV/0!</v>
      </c>
      <c r="AC13" s="48">
        <f t="shared" si="14"/>
        <v>-4.5</v>
      </c>
      <c r="AD13" s="47" t="e">
        <f t="shared" si="15"/>
        <v>#DIV/0!</v>
      </c>
      <c r="AE13" s="46" t="e">
        <f t="shared" si="15"/>
        <v>#DIV/0!</v>
      </c>
      <c r="AF13" s="45" t="e">
        <f t="shared" si="15"/>
        <v>#DIV/0!</v>
      </c>
      <c r="AG13" s="47" t="e">
        <f t="shared" si="15"/>
        <v>#DIV/0!</v>
      </c>
      <c r="AH13" s="46" t="e">
        <f t="shared" si="15"/>
        <v>#DIV/0!</v>
      </c>
      <c r="AI13" s="46" t="e">
        <f t="shared" si="15"/>
        <v>#DIV/0!</v>
      </c>
      <c r="AJ13" s="46" t="e">
        <f t="shared" si="15"/>
        <v>#DIV/0!</v>
      </c>
      <c r="AK13" s="45" t="e">
        <f t="shared" si="15"/>
        <v>#DIV/0!</v>
      </c>
      <c r="AL13" s="44" t="e">
        <f t="shared" si="16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 t="shared" si="18"/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48">
        <f t="shared" si="4"/>
        <v>-4</v>
      </c>
      <c r="S14" s="47" t="e">
        <f t="shared" si="5"/>
        <v>#DIV/0!</v>
      </c>
      <c r="T14" s="46" t="e">
        <f t="shared" si="6"/>
        <v>#DIV/0!</v>
      </c>
      <c r="U14" s="45" t="e">
        <f t="shared" si="7"/>
        <v>#DIV/0!</v>
      </c>
      <c r="V14" s="46" t="e">
        <f t="shared" si="8"/>
        <v>#DIV/0!</v>
      </c>
      <c r="W14" s="46" t="e">
        <f t="shared" si="9"/>
        <v>#DIV/0!</v>
      </c>
      <c r="X14" s="46" t="e">
        <f t="shared" si="10"/>
        <v>#DIV/0!</v>
      </c>
      <c r="Y14" s="46" t="e">
        <f t="shared" si="11"/>
        <v>#DIV/0!</v>
      </c>
      <c r="Z14" s="45" t="e">
        <f t="shared" si="12"/>
        <v>#DIV/0!</v>
      </c>
      <c r="AA14" s="49" t="e">
        <f t="shared" si="13"/>
        <v>#DIV/0!</v>
      </c>
      <c r="AC14" s="48">
        <f t="shared" si="14"/>
        <v>-4</v>
      </c>
      <c r="AD14" s="47" t="e">
        <f t="shared" si="15"/>
        <v>#DIV/0!</v>
      </c>
      <c r="AE14" s="46" t="e">
        <f t="shared" si="15"/>
        <v>#DIV/0!</v>
      </c>
      <c r="AF14" s="45" t="e">
        <f t="shared" si="15"/>
        <v>#DIV/0!</v>
      </c>
      <c r="AG14" s="47" t="e">
        <f t="shared" si="15"/>
        <v>#DIV/0!</v>
      </c>
      <c r="AH14" s="46" t="e">
        <f t="shared" si="15"/>
        <v>#DIV/0!</v>
      </c>
      <c r="AI14" s="46" t="e">
        <f t="shared" si="15"/>
        <v>#DIV/0!</v>
      </c>
      <c r="AJ14" s="46" t="e">
        <f t="shared" si="15"/>
        <v>#DIV/0!</v>
      </c>
      <c r="AK14" s="45" t="e">
        <f t="shared" si="15"/>
        <v>#DIV/0!</v>
      </c>
      <c r="AL14" s="44" t="e">
        <f t="shared" si="16"/>
        <v>#DIV/0!</v>
      </c>
    </row>
    <row r="15" spans="1:38" x14ac:dyDescent="0.35">
      <c r="A15" s="58" t="s">
        <v>62</v>
      </c>
      <c r="B15" s="57">
        <v>-3.5</v>
      </c>
      <c r="C15" s="62">
        <v>21.850000000000023</v>
      </c>
      <c r="D15" s="55">
        <f t="shared" si="17"/>
        <v>7.5857519788918264</v>
      </c>
      <c r="E15" s="54">
        <f t="shared" si="18"/>
        <v>7.5857519788918264</v>
      </c>
      <c r="G15" s="48">
        <f t="shared" si="2"/>
        <v>-3.5</v>
      </c>
      <c r="H15" s="61">
        <v>5.2859649122807086</v>
      </c>
      <c r="I15" s="60">
        <v>3.9039473684210573</v>
      </c>
      <c r="J15" s="59">
        <v>0</v>
      </c>
      <c r="K15" s="60">
        <v>8.9478070175438695</v>
      </c>
      <c r="L15" s="60">
        <v>0</v>
      </c>
      <c r="M15" s="60">
        <v>3.7122807017543904</v>
      </c>
      <c r="N15" s="60">
        <v>0</v>
      </c>
      <c r="O15" s="59">
        <v>0</v>
      </c>
      <c r="P15" s="50">
        <f t="shared" si="3"/>
        <v>21.850000000000026</v>
      </c>
      <c r="R15" s="48">
        <f t="shared" si="4"/>
        <v>-3.5</v>
      </c>
      <c r="S15" s="67">
        <f t="shared" si="5"/>
        <v>24.192059095106188</v>
      </c>
      <c r="T15" s="66">
        <f t="shared" si="6"/>
        <v>17.86703601108033</v>
      </c>
      <c r="U15" s="65">
        <f t="shared" si="7"/>
        <v>0</v>
      </c>
      <c r="V15" s="66">
        <f t="shared" si="8"/>
        <v>40.951061865189288</v>
      </c>
      <c r="W15" s="66">
        <f t="shared" si="9"/>
        <v>0</v>
      </c>
      <c r="X15" s="66">
        <f t="shared" si="10"/>
        <v>16.98984302862419</v>
      </c>
      <c r="Y15" s="66">
        <f t="shared" si="11"/>
        <v>0</v>
      </c>
      <c r="Z15" s="65">
        <f t="shared" si="12"/>
        <v>0</v>
      </c>
      <c r="AA15" s="50">
        <f t="shared" si="13"/>
        <v>100</v>
      </c>
      <c r="AC15" s="48">
        <f t="shared" si="14"/>
        <v>-3.5</v>
      </c>
      <c r="AD15" s="67">
        <f t="shared" ref="AD15:AD33" si="19">S15*100/(SUM($S15:$W15)+SUM($Y15:$Z15))</f>
        <v>29.143492769744164</v>
      </c>
      <c r="AE15" s="66">
        <f t="shared" ref="AE15:AE33" si="20">T15*100/(SUM($S15:$W15)+SUM($Y15:$Z15))</f>
        <v>21.523915461624025</v>
      </c>
      <c r="AF15" s="65">
        <f t="shared" ref="AF15:AF33" si="21">U15*100/(SUM($S15:$W15)+SUM($Y15:$Z15))</f>
        <v>0</v>
      </c>
      <c r="AG15" s="67">
        <f t="shared" ref="AG15:AG33" si="22">V15*100/(SUM($S15:$W15)+SUM($Y15:$Z15))</f>
        <v>49.332591768631815</v>
      </c>
      <c r="AH15" s="66">
        <f t="shared" ref="AH15:AH33" si="23">W15*100/(SUM($S15:$W15)+SUM($Y15:$Z15))</f>
        <v>0</v>
      </c>
      <c r="AI15" s="66">
        <v>0</v>
      </c>
      <c r="AJ15" s="66">
        <f t="shared" ref="AJ15:AJ33" si="24">Y15*100/(SUM($S15:$W15)+SUM($Y15:$Z15))</f>
        <v>0</v>
      </c>
      <c r="AK15" s="65">
        <f t="shared" ref="AK15:AK33" si="25">Z15*100/(SUM($S15:$W15)+SUM($Y15:$Z15))</f>
        <v>0</v>
      </c>
      <c r="AL15" s="64">
        <f t="shared" si="16"/>
        <v>100</v>
      </c>
    </row>
    <row r="16" spans="1:38" x14ac:dyDescent="0.35">
      <c r="A16" s="71" t="s">
        <v>61</v>
      </c>
      <c r="B16" s="57">
        <v>-3</v>
      </c>
      <c r="C16" s="62">
        <v>28.419999999999959</v>
      </c>
      <c r="D16" s="55">
        <f t="shared" si="17"/>
        <v>9.8666851826135087</v>
      </c>
      <c r="E16" s="54">
        <f t="shared" si="18"/>
        <v>17.452437161505337</v>
      </c>
      <c r="G16" s="48">
        <f t="shared" si="2"/>
        <v>-3</v>
      </c>
      <c r="H16" s="61">
        <v>11.036116778051341</v>
      </c>
      <c r="I16" s="60">
        <v>0</v>
      </c>
      <c r="J16" s="59">
        <v>0</v>
      </c>
      <c r="K16" s="60">
        <v>7.3774041505451882</v>
      </c>
      <c r="L16" s="60">
        <v>8.4170383397819091</v>
      </c>
      <c r="M16" s="60">
        <v>1.5894407316215247</v>
      </c>
      <c r="N16" s="60">
        <v>0</v>
      </c>
      <c r="O16" s="59">
        <v>0</v>
      </c>
      <c r="P16" s="50">
        <f t="shared" si="3"/>
        <v>28.419999999999963</v>
      </c>
      <c r="R16" s="48">
        <f t="shared" si="4"/>
        <v>-3</v>
      </c>
      <c r="S16" s="67">
        <f t="shared" si="5"/>
        <v>38.832219486457973</v>
      </c>
      <c r="T16" s="66">
        <f t="shared" si="6"/>
        <v>0</v>
      </c>
      <c r="U16" s="65">
        <f t="shared" si="7"/>
        <v>0</v>
      </c>
      <c r="V16" s="66">
        <f t="shared" si="8"/>
        <v>25.958494548012659</v>
      </c>
      <c r="W16" s="66">
        <f t="shared" si="9"/>
        <v>29.616602180794935</v>
      </c>
      <c r="X16" s="66">
        <f t="shared" si="10"/>
        <v>5.5926837847344366</v>
      </c>
      <c r="Y16" s="66">
        <f t="shared" si="11"/>
        <v>0</v>
      </c>
      <c r="Z16" s="65">
        <f t="shared" si="12"/>
        <v>0</v>
      </c>
      <c r="AA16" s="50">
        <f t="shared" si="13"/>
        <v>99.999999999999986</v>
      </c>
      <c r="AC16" s="48">
        <f t="shared" si="14"/>
        <v>-3</v>
      </c>
      <c r="AD16" s="67">
        <f t="shared" si="19"/>
        <v>41.13263785394934</v>
      </c>
      <c r="AE16" s="66">
        <f t="shared" si="20"/>
        <v>0</v>
      </c>
      <c r="AF16" s="65">
        <f t="shared" si="21"/>
        <v>0</v>
      </c>
      <c r="AG16" s="67">
        <f t="shared" si="22"/>
        <v>27.496274217585693</v>
      </c>
      <c r="AH16" s="66">
        <f t="shared" si="23"/>
        <v>31.371087928464981</v>
      </c>
      <c r="AI16" s="66">
        <v>0</v>
      </c>
      <c r="AJ16" s="66">
        <f t="shared" si="24"/>
        <v>0</v>
      </c>
      <c r="AK16" s="65">
        <f t="shared" si="25"/>
        <v>0</v>
      </c>
      <c r="AL16" s="64">
        <f t="shared" si="16"/>
        <v>100.00000000000003</v>
      </c>
    </row>
    <row r="17" spans="1:38" x14ac:dyDescent="0.35">
      <c r="A17" s="71" t="s">
        <v>60</v>
      </c>
      <c r="B17" s="57">
        <v>-2.5</v>
      </c>
      <c r="C17" s="62">
        <v>28.009999999999991</v>
      </c>
      <c r="D17" s="55">
        <f t="shared" si="17"/>
        <v>9.7243438411331713</v>
      </c>
      <c r="E17" s="54">
        <f t="shared" si="18"/>
        <v>27.176781002638506</v>
      </c>
      <c r="G17" s="48">
        <f t="shared" si="2"/>
        <v>-2.5</v>
      </c>
      <c r="H17" s="61">
        <v>13.795224679029953</v>
      </c>
      <c r="I17" s="60">
        <v>2.497325249643366</v>
      </c>
      <c r="J17" s="59">
        <v>0</v>
      </c>
      <c r="K17" s="60">
        <v>5.5740299572039929</v>
      </c>
      <c r="L17" s="60">
        <v>6.1434201141226801</v>
      </c>
      <c r="M17" s="60">
        <v>0</v>
      </c>
      <c r="N17" s="60">
        <v>0</v>
      </c>
      <c r="O17" s="59">
        <v>0</v>
      </c>
      <c r="P17" s="50">
        <f t="shared" si="3"/>
        <v>28.009999999999994</v>
      </c>
      <c r="R17" s="48">
        <f t="shared" si="4"/>
        <v>-2.5</v>
      </c>
      <c r="S17" s="67">
        <f t="shared" si="5"/>
        <v>49.251069900142646</v>
      </c>
      <c r="T17" s="66">
        <f t="shared" si="6"/>
        <v>8.9158345221112683</v>
      </c>
      <c r="U17" s="65">
        <f t="shared" si="7"/>
        <v>0</v>
      </c>
      <c r="V17" s="66">
        <f t="shared" si="8"/>
        <v>19.900142653352354</v>
      </c>
      <c r="W17" s="66">
        <f t="shared" si="9"/>
        <v>21.932952924393721</v>
      </c>
      <c r="X17" s="66">
        <f t="shared" si="10"/>
        <v>0</v>
      </c>
      <c r="Y17" s="66">
        <f t="shared" si="11"/>
        <v>0</v>
      </c>
      <c r="Z17" s="65">
        <f t="shared" si="12"/>
        <v>0</v>
      </c>
      <c r="AA17" s="50">
        <f t="shared" si="13"/>
        <v>99.999999999999986</v>
      </c>
      <c r="AC17" s="48">
        <f t="shared" si="14"/>
        <v>-2.5</v>
      </c>
      <c r="AD17" s="67">
        <f t="shared" si="19"/>
        <v>49.251069900142653</v>
      </c>
      <c r="AE17" s="66">
        <f t="shared" si="20"/>
        <v>8.9158345221112683</v>
      </c>
      <c r="AF17" s="65">
        <f t="shared" si="21"/>
        <v>0</v>
      </c>
      <c r="AG17" s="67">
        <f t="shared" si="22"/>
        <v>19.900142653352358</v>
      </c>
      <c r="AH17" s="66">
        <f t="shared" si="23"/>
        <v>21.932952924393724</v>
      </c>
      <c r="AI17" s="66">
        <v>0</v>
      </c>
      <c r="AJ17" s="66">
        <f t="shared" si="24"/>
        <v>0</v>
      </c>
      <c r="AK17" s="65">
        <f t="shared" si="25"/>
        <v>0</v>
      </c>
      <c r="AL17" s="64">
        <f t="shared" si="16"/>
        <v>100</v>
      </c>
    </row>
    <row r="18" spans="1:38" x14ac:dyDescent="0.35">
      <c r="A18" s="58" t="s">
        <v>59</v>
      </c>
      <c r="B18" s="57">
        <v>-2</v>
      </c>
      <c r="C18" s="62">
        <v>23.230000000000018</v>
      </c>
      <c r="D18" s="55">
        <f t="shared" si="17"/>
        <v>8.0648521038744665</v>
      </c>
      <c r="E18" s="54">
        <f t="shared" si="18"/>
        <v>35.241633106512971</v>
      </c>
      <c r="G18" s="48">
        <f t="shared" si="2"/>
        <v>-2</v>
      </c>
      <c r="H18" s="61">
        <v>10.345546471600697</v>
      </c>
      <c r="I18" s="60">
        <v>5.3876807228915711</v>
      </c>
      <c r="J18" s="59">
        <v>0</v>
      </c>
      <c r="K18" s="60">
        <v>4.6979776247848575</v>
      </c>
      <c r="L18" s="60">
        <v>2.6588554216867495</v>
      </c>
      <c r="M18" s="60">
        <v>0</v>
      </c>
      <c r="N18" s="60">
        <v>0.13993975903614472</v>
      </c>
      <c r="O18" s="59">
        <v>0</v>
      </c>
      <c r="P18" s="50">
        <f t="shared" si="3"/>
        <v>23.230000000000022</v>
      </c>
      <c r="R18" s="48">
        <f t="shared" si="4"/>
        <v>-2</v>
      </c>
      <c r="S18" s="67">
        <f t="shared" si="5"/>
        <v>44.535283993115314</v>
      </c>
      <c r="T18" s="66">
        <f t="shared" si="6"/>
        <v>23.192771084337348</v>
      </c>
      <c r="U18" s="65">
        <f t="shared" si="7"/>
        <v>0</v>
      </c>
      <c r="V18" s="66">
        <f t="shared" si="8"/>
        <v>20.223752151462993</v>
      </c>
      <c r="W18" s="66">
        <f t="shared" si="9"/>
        <v>11.445783132530119</v>
      </c>
      <c r="X18" s="66">
        <f t="shared" si="10"/>
        <v>0</v>
      </c>
      <c r="Y18" s="66">
        <f t="shared" si="11"/>
        <v>0.60240963855421692</v>
      </c>
      <c r="Z18" s="65">
        <f t="shared" si="12"/>
        <v>0</v>
      </c>
      <c r="AA18" s="50">
        <f t="shared" si="13"/>
        <v>100</v>
      </c>
      <c r="AC18" s="48">
        <f t="shared" si="14"/>
        <v>-2</v>
      </c>
      <c r="AD18" s="67">
        <f t="shared" si="19"/>
        <v>44.535283993115314</v>
      </c>
      <c r="AE18" s="66">
        <f t="shared" si="20"/>
        <v>23.192771084337345</v>
      </c>
      <c r="AF18" s="65">
        <f t="shared" si="21"/>
        <v>0</v>
      </c>
      <c r="AG18" s="67">
        <f t="shared" si="22"/>
        <v>20.223752151462993</v>
      </c>
      <c r="AH18" s="66">
        <f t="shared" si="23"/>
        <v>11.445783132530119</v>
      </c>
      <c r="AI18" s="66">
        <v>0</v>
      </c>
      <c r="AJ18" s="66">
        <f t="shared" si="24"/>
        <v>0.60240963855421692</v>
      </c>
      <c r="AK18" s="65">
        <f t="shared" si="25"/>
        <v>0</v>
      </c>
      <c r="AL18" s="64">
        <f t="shared" si="16"/>
        <v>100</v>
      </c>
    </row>
    <row r="19" spans="1:38" x14ac:dyDescent="0.35">
      <c r="A19" s="58" t="s">
        <v>58</v>
      </c>
      <c r="B19" s="57">
        <v>-1.5</v>
      </c>
      <c r="C19" s="62">
        <v>25.059999999999945</v>
      </c>
      <c r="D19" s="55">
        <f t="shared" si="17"/>
        <v>8.7001805304818554</v>
      </c>
      <c r="E19" s="54">
        <f t="shared" si="18"/>
        <v>43.941813636994823</v>
      </c>
      <c r="G19" s="48">
        <f t="shared" si="2"/>
        <v>-1.5</v>
      </c>
      <c r="H19" s="61">
        <v>10.634943566591398</v>
      </c>
      <c r="I19" s="60">
        <v>8.7681715575620576</v>
      </c>
      <c r="J19" s="59">
        <v>0</v>
      </c>
      <c r="K19" s="60">
        <v>2.7907298720842677</v>
      </c>
      <c r="L19" s="60">
        <v>2.5833107599698968</v>
      </c>
      <c r="M19" s="60">
        <v>9.4281414597441493E-2</v>
      </c>
      <c r="N19" s="60">
        <v>0.18856282919488299</v>
      </c>
      <c r="O19" s="59">
        <v>0</v>
      </c>
      <c r="P19" s="50">
        <f t="shared" si="3"/>
        <v>25.059999999999945</v>
      </c>
      <c r="R19" s="48">
        <f t="shared" si="4"/>
        <v>-1.5</v>
      </c>
      <c r="S19" s="67">
        <f t="shared" si="5"/>
        <v>42.437923250564332</v>
      </c>
      <c r="T19" s="66">
        <f t="shared" si="6"/>
        <v>34.988713318284425</v>
      </c>
      <c r="U19" s="65">
        <f t="shared" si="7"/>
        <v>0</v>
      </c>
      <c r="V19" s="66">
        <f t="shared" si="8"/>
        <v>11.136192626034612</v>
      </c>
      <c r="W19" s="66">
        <f t="shared" si="9"/>
        <v>10.308502633559067</v>
      </c>
      <c r="X19" s="66">
        <f t="shared" si="10"/>
        <v>0.3762227238525207</v>
      </c>
      <c r="Y19" s="66">
        <f t="shared" si="11"/>
        <v>0.7524454477050414</v>
      </c>
      <c r="Z19" s="65">
        <f t="shared" si="12"/>
        <v>0</v>
      </c>
      <c r="AA19" s="50">
        <f t="shared" si="13"/>
        <v>100</v>
      </c>
      <c r="AC19" s="48">
        <f t="shared" si="14"/>
        <v>-1.5</v>
      </c>
      <c r="AD19" s="67">
        <f t="shared" si="19"/>
        <v>42.598187311178251</v>
      </c>
      <c r="AE19" s="66">
        <f t="shared" si="20"/>
        <v>35.120845921450154</v>
      </c>
      <c r="AF19" s="65">
        <f t="shared" si="21"/>
        <v>0</v>
      </c>
      <c r="AG19" s="67">
        <f t="shared" si="22"/>
        <v>11.178247734138973</v>
      </c>
      <c r="AH19" s="66">
        <f t="shared" si="23"/>
        <v>10.347432024169184</v>
      </c>
      <c r="AI19" s="66">
        <v>0</v>
      </c>
      <c r="AJ19" s="66">
        <f t="shared" si="24"/>
        <v>0.75528700906344404</v>
      </c>
      <c r="AK19" s="65">
        <f t="shared" si="25"/>
        <v>0</v>
      </c>
      <c r="AL19" s="64">
        <f t="shared" si="16"/>
        <v>100</v>
      </c>
    </row>
    <row r="20" spans="1:38" x14ac:dyDescent="0.35">
      <c r="A20" s="58" t="s">
        <v>57</v>
      </c>
      <c r="B20" s="57">
        <v>-1</v>
      </c>
      <c r="C20" s="62">
        <v>19.379999999999995</v>
      </c>
      <c r="D20" s="55">
        <f t="shared" si="17"/>
        <v>6.7282321899736113</v>
      </c>
      <c r="E20" s="54">
        <f t="shared" si="18"/>
        <v>50.670045826968433</v>
      </c>
      <c r="G20" s="48">
        <f t="shared" si="2"/>
        <v>-1</v>
      </c>
      <c r="H20" s="61">
        <v>10.366509240246407</v>
      </c>
      <c r="I20" s="60">
        <v>5.2926899383983566</v>
      </c>
      <c r="J20" s="59">
        <v>1.9897330595482546E-2</v>
      </c>
      <c r="K20" s="60">
        <v>1.9300410677618065</v>
      </c>
      <c r="L20" s="60">
        <v>1.7310677618069812</v>
      </c>
      <c r="M20" s="60">
        <v>1.9897330595482546E-2</v>
      </c>
      <c r="N20" s="60">
        <v>1.9897330595482546E-2</v>
      </c>
      <c r="O20" s="59">
        <v>0</v>
      </c>
      <c r="P20" s="50">
        <f t="shared" si="3"/>
        <v>19.38</v>
      </c>
      <c r="R20" s="48">
        <f t="shared" si="4"/>
        <v>-1</v>
      </c>
      <c r="S20" s="67">
        <f t="shared" si="5"/>
        <v>53.490759753593437</v>
      </c>
      <c r="T20" s="66">
        <f t="shared" si="6"/>
        <v>27.310061601642705</v>
      </c>
      <c r="U20" s="65">
        <f t="shared" si="7"/>
        <v>0.10266940451745381</v>
      </c>
      <c r="V20" s="66">
        <f t="shared" si="8"/>
        <v>9.9589322381930163</v>
      </c>
      <c r="W20" s="66">
        <f t="shared" si="9"/>
        <v>8.9322381930184793</v>
      </c>
      <c r="X20" s="66">
        <f t="shared" si="10"/>
        <v>0.10266940451745381</v>
      </c>
      <c r="Y20" s="66">
        <f t="shared" si="11"/>
        <v>0.10266940451745381</v>
      </c>
      <c r="Z20" s="65">
        <f t="shared" si="12"/>
        <v>0</v>
      </c>
      <c r="AA20" s="50">
        <f t="shared" si="13"/>
        <v>100</v>
      </c>
      <c r="AC20" s="48">
        <f t="shared" si="14"/>
        <v>-1</v>
      </c>
      <c r="AD20" s="67">
        <f t="shared" si="19"/>
        <v>53.545734840698877</v>
      </c>
      <c r="AE20" s="66">
        <f t="shared" si="20"/>
        <v>27.338129496402875</v>
      </c>
      <c r="AF20" s="65">
        <f t="shared" si="21"/>
        <v>0.10277492291880783</v>
      </c>
      <c r="AG20" s="67">
        <f t="shared" si="22"/>
        <v>9.9691675231243551</v>
      </c>
      <c r="AH20" s="66">
        <f t="shared" si="23"/>
        <v>8.9414182939362785</v>
      </c>
      <c r="AI20" s="66">
        <v>0</v>
      </c>
      <c r="AJ20" s="66">
        <f t="shared" si="24"/>
        <v>0.10277492291880783</v>
      </c>
      <c r="AK20" s="65">
        <f t="shared" si="25"/>
        <v>0</v>
      </c>
      <c r="AL20" s="64">
        <f t="shared" si="16"/>
        <v>100.00000000000001</v>
      </c>
    </row>
    <row r="21" spans="1:38" x14ac:dyDescent="0.35">
      <c r="A21" s="58" t="s">
        <v>56</v>
      </c>
      <c r="B21" s="57">
        <v>-0.5</v>
      </c>
      <c r="C21" s="62">
        <v>14.920000000000016</v>
      </c>
      <c r="D21" s="55">
        <f t="shared" si="17"/>
        <v>5.1798361338702996</v>
      </c>
      <c r="E21" s="54">
        <f t="shared" si="18"/>
        <v>55.849881960838729</v>
      </c>
      <c r="G21" s="70">
        <f t="shared" si="2"/>
        <v>-0.5</v>
      </c>
      <c r="H21" s="53">
        <v>1.3915025906735767</v>
      </c>
      <c r="I21" s="52">
        <v>11.209326424870479</v>
      </c>
      <c r="J21" s="51">
        <v>0</v>
      </c>
      <c r="K21" s="52">
        <v>1.3915025906735767</v>
      </c>
      <c r="L21" s="52">
        <v>0.92766839378238453</v>
      </c>
      <c r="M21" s="52">
        <v>0</v>
      </c>
      <c r="N21" s="52">
        <v>0</v>
      </c>
      <c r="O21" s="51">
        <v>0</v>
      </c>
      <c r="P21" s="69">
        <f t="shared" si="3"/>
        <v>14.920000000000018</v>
      </c>
      <c r="Q21" s="68"/>
      <c r="R21" s="48">
        <f t="shared" si="4"/>
        <v>-0.5</v>
      </c>
      <c r="S21" s="67">
        <f t="shared" si="5"/>
        <v>9.3264248704663206</v>
      </c>
      <c r="T21" s="66">
        <f t="shared" si="6"/>
        <v>75.129533678756474</v>
      </c>
      <c r="U21" s="65">
        <f t="shared" si="7"/>
        <v>0</v>
      </c>
      <c r="V21" s="66">
        <f t="shared" si="8"/>
        <v>9.3264248704663206</v>
      </c>
      <c r="W21" s="66">
        <f t="shared" si="9"/>
        <v>6.2176165803108816</v>
      </c>
      <c r="X21" s="66">
        <f t="shared" si="10"/>
        <v>0</v>
      </c>
      <c r="Y21" s="66">
        <f t="shared" si="11"/>
        <v>0</v>
      </c>
      <c r="Z21" s="65">
        <f t="shared" si="12"/>
        <v>0</v>
      </c>
      <c r="AA21" s="50">
        <f t="shared" si="13"/>
        <v>100</v>
      </c>
      <c r="AC21" s="48">
        <f t="shared" si="14"/>
        <v>-0.5</v>
      </c>
      <c r="AD21" s="67">
        <f t="shared" si="19"/>
        <v>9.3264248704663206</v>
      </c>
      <c r="AE21" s="66">
        <f t="shared" si="20"/>
        <v>75.129533678756474</v>
      </c>
      <c r="AF21" s="65">
        <f t="shared" si="21"/>
        <v>0</v>
      </c>
      <c r="AG21" s="67">
        <f t="shared" si="22"/>
        <v>9.3264248704663206</v>
      </c>
      <c r="AH21" s="66">
        <f t="shared" si="23"/>
        <v>6.2176165803108816</v>
      </c>
      <c r="AI21" s="66">
        <v>0</v>
      </c>
      <c r="AJ21" s="66">
        <f t="shared" si="24"/>
        <v>0</v>
      </c>
      <c r="AK21" s="65">
        <f t="shared" si="25"/>
        <v>0</v>
      </c>
      <c r="AL21" s="64">
        <f t="shared" si="16"/>
        <v>100</v>
      </c>
    </row>
    <row r="22" spans="1:38" x14ac:dyDescent="0.35">
      <c r="A22" s="58" t="s">
        <v>55</v>
      </c>
      <c r="B22" s="57">
        <v>0</v>
      </c>
      <c r="C22" s="62">
        <v>11.579999999999984</v>
      </c>
      <c r="D22" s="55">
        <f t="shared" si="17"/>
        <v>4.0202749618108529</v>
      </c>
      <c r="E22" s="54">
        <f t="shared" si="18"/>
        <v>59.870156922649585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6"/>
        <v>#DIV/0!</v>
      </c>
      <c r="U22" s="45" t="e">
        <f t="shared" si="7"/>
        <v>#DIV/0!</v>
      </c>
      <c r="V22" s="46" t="e">
        <f t="shared" si="8"/>
        <v>#DIV/0!</v>
      </c>
      <c r="W22" s="46" t="e">
        <f t="shared" si="9"/>
        <v>#DIV/0!</v>
      </c>
      <c r="X22" s="46" t="e">
        <f t="shared" si="10"/>
        <v>#DIV/0!</v>
      </c>
      <c r="Y22" s="46" t="e">
        <f t="shared" si="11"/>
        <v>#DIV/0!</v>
      </c>
      <c r="Z22" s="45" t="e">
        <f t="shared" si="12"/>
        <v>#DIV/0!</v>
      </c>
      <c r="AA22" s="49" t="e">
        <f t="shared" si="13"/>
        <v>#DIV/0!</v>
      </c>
      <c r="AC22" s="48">
        <f t="shared" si="14"/>
        <v>0</v>
      </c>
      <c r="AD22" s="47" t="e">
        <f t="shared" si="19"/>
        <v>#DIV/0!</v>
      </c>
      <c r="AE22" s="46" t="e">
        <f t="shared" si="20"/>
        <v>#DIV/0!</v>
      </c>
      <c r="AF22" s="45" t="e">
        <f t="shared" si="21"/>
        <v>#DIV/0!</v>
      </c>
      <c r="AG22" s="47" t="e">
        <f t="shared" si="22"/>
        <v>#DIV/0!</v>
      </c>
      <c r="AH22" s="46" t="e">
        <f t="shared" si="23"/>
        <v>#DIV/0!</v>
      </c>
      <c r="AI22" s="46" t="e">
        <f t="shared" ref="AI22:AI33" si="26">X22*100/(SUM($S22:$W22)+SUM($Y22:$Z22))</f>
        <v>#DIV/0!</v>
      </c>
      <c r="AJ22" s="46" t="e">
        <f t="shared" si="24"/>
        <v>#DIV/0!</v>
      </c>
      <c r="AK22" s="45" t="e">
        <f t="shared" si="25"/>
        <v>#DIV/0!</v>
      </c>
      <c r="AL22" s="44" t="e">
        <f t="shared" si="16"/>
        <v>#DIV/0!</v>
      </c>
    </row>
    <row r="23" spans="1:38" x14ac:dyDescent="0.35">
      <c r="A23" s="58" t="s">
        <v>54</v>
      </c>
      <c r="B23" s="57">
        <v>0.5</v>
      </c>
      <c r="C23" s="62">
        <v>9.3300000000000409</v>
      </c>
      <c r="D23" s="55">
        <f t="shared" si="17"/>
        <v>3.2391334536870016</v>
      </c>
      <c r="E23" s="54">
        <f t="shared" si="18"/>
        <v>63.109290376336588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6"/>
        <v>#DIV/0!</v>
      </c>
      <c r="U23" s="45" t="e">
        <f t="shared" si="7"/>
        <v>#DIV/0!</v>
      </c>
      <c r="V23" s="46" t="e">
        <f t="shared" si="8"/>
        <v>#DIV/0!</v>
      </c>
      <c r="W23" s="46" t="e">
        <f t="shared" si="9"/>
        <v>#DIV/0!</v>
      </c>
      <c r="X23" s="46" t="e">
        <f t="shared" si="10"/>
        <v>#DIV/0!</v>
      </c>
      <c r="Y23" s="46" t="e">
        <f t="shared" si="11"/>
        <v>#DIV/0!</v>
      </c>
      <c r="Z23" s="45" t="e">
        <f t="shared" si="12"/>
        <v>#DIV/0!</v>
      </c>
      <c r="AA23" s="49" t="e">
        <f t="shared" si="13"/>
        <v>#DIV/0!</v>
      </c>
      <c r="AC23" s="48">
        <f t="shared" si="14"/>
        <v>0.5</v>
      </c>
      <c r="AD23" s="47" t="e">
        <f t="shared" si="19"/>
        <v>#DIV/0!</v>
      </c>
      <c r="AE23" s="46" t="e">
        <f t="shared" si="20"/>
        <v>#DIV/0!</v>
      </c>
      <c r="AF23" s="45" t="e">
        <f t="shared" si="21"/>
        <v>#DIV/0!</v>
      </c>
      <c r="AG23" s="47" t="e">
        <f t="shared" si="22"/>
        <v>#DIV/0!</v>
      </c>
      <c r="AH23" s="46" t="e">
        <f t="shared" si="23"/>
        <v>#DIV/0!</v>
      </c>
      <c r="AI23" s="46" t="e">
        <f t="shared" si="26"/>
        <v>#DIV/0!</v>
      </c>
      <c r="AJ23" s="46" t="e">
        <f t="shared" si="24"/>
        <v>#DIV/0!</v>
      </c>
      <c r="AK23" s="45" t="e">
        <f t="shared" si="25"/>
        <v>#DIV/0!</v>
      </c>
      <c r="AL23" s="44" t="e">
        <f t="shared" si="16"/>
        <v>#DIV/0!</v>
      </c>
    </row>
    <row r="24" spans="1:38" x14ac:dyDescent="0.35">
      <c r="A24" s="58" t="s">
        <v>53</v>
      </c>
      <c r="B24" s="57">
        <v>1</v>
      </c>
      <c r="C24" s="62">
        <v>7.910000000000025</v>
      </c>
      <c r="D24" s="55">
        <f t="shared" si="17"/>
        <v>2.7461463685599301</v>
      </c>
      <c r="E24" s="54">
        <f t="shared" si="18"/>
        <v>65.855436744896522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6"/>
        <v>#DIV/0!</v>
      </c>
      <c r="U24" s="45" t="e">
        <f t="shared" si="7"/>
        <v>#DIV/0!</v>
      </c>
      <c r="V24" s="46" t="e">
        <f t="shared" si="8"/>
        <v>#DIV/0!</v>
      </c>
      <c r="W24" s="46" t="e">
        <f t="shared" si="9"/>
        <v>#DIV/0!</v>
      </c>
      <c r="X24" s="46" t="e">
        <f t="shared" si="10"/>
        <v>#DIV/0!</v>
      </c>
      <c r="Y24" s="46" t="e">
        <f t="shared" si="11"/>
        <v>#DIV/0!</v>
      </c>
      <c r="Z24" s="45" t="e">
        <f t="shared" si="12"/>
        <v>#DIV/0!</v>
      </c>
      <c r="AA24" s="49" t="e">
        <f t="shared" si="13"/>
        <v>#DIV/0!</v>
      </c>
      <c r="AC24" s="48">
        <f t="shared" si="14"/>
        <v>1</v>
      </c>
      <c r="AD24" s="47" t="e">
        <f t="shared" si="19"/>
        <v>#DIV/0!</v>
      </c>
      <c r="AE24" s="46" t="e">
        <f t="shared" si="20"/>
        <v>#DIV/0!</v>
      </c>
      <c r="AF24" s="45" t="e">
        <f t="shared" si="21"/>
        <v>#DIV/0!</v>
      </c>
      <c r="AG24" s="47" t="e">
        <f t="shared" si="22"/>
        <v>#DIV/0!</v>
      </c>
      <c r="AH24" s="46" t="e">
        <f t="shared" si="23"/>
        <v>#DIV/0!</v>
      </c>
      <c r="AI24" s="46" t="e">
        <f t="shared" si="26"/>
        <v>#DIV/0!</v>
      </c>
      <c r="AJ24" s="46" t="e">
        <f t="shared" si="24"/>
        <v>#DIV/0!</v>
      </c>
      <c r="AK24" s="45" t="e">
        <f t="shared" si="25"/>
        <v>#DIV/0!</v>
      </c>
      <c r="AL24" s="44" t="e">
        <f t="shared" si="16"/>
        <v>#DIV/0!</v>
      </c>
    </row>
    <row r="25" spans="1:38" x14ac:dyDescent="0.35">
      <c r="A25" s="58" t="s">
        <v>52</v>
      </c>
      <c r="B25" s="57">
        <v>1.5</v>
      </c>
      <c r="C25" s="62">
        <v>6.8199999999999932</v>
      </c>
      <c r="D25" s="55">
        <f t="shared" si="17"/>
        <v>2.3677267046243546</v>
      </c>
      <c r="E25" s="54">
        <f t="shared" si="18"/>
        <v>68.223163449520882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6"/>
        <v>#DIV/0!</v>
      </c>
      <c r="U25" s="45" t="e">
        <f t="shared" si="7"/>
        <v>#DIV/0!</v>
      </c>
      <c r="V25" s="46" t="e">
        <f t="shared" si="8"/>
        <v>#DIV/0!</v>
      </c>
      <c r="W25" s="46" t="e">
        <f t="shared" si="9"/>
        <v>#DIV/0!</v>
      </c>
      <c r="X25" s="46" t="e">
        <f t="shared" si="10"/>
        <v>#DIV/0!</v>
      </c>
      <c r="Y25" s="46" t="e">
        <f t="shared" si="11"/>
        <v>#DIV/0!</v>
      </c>
      <c r="Z25" s="45" t="e">
        <f t="shared" si="12"/>
        <v>#DIV/0!</v>
      </c>
      <c r="AA25" s="49" t="e">
        <f t="shared" si="13"/>
        <v>#DIV/0!</v>
      </c>
      <c r="AC25" s="48">
        <f t="shared" si="14"/>
        <v>1.5</v>
      </c>
      <c r="AD25" s="47" t="e">
        <f t="shared" si="19"/>
        <v>#DIV/0!</v>
      </c>
      <c r="AE25" s="46" t="e">
        <f t="shared" si="20"/>
        <v>#DIV/0!</v>
      </c>
      <c r="AF25" s="45" t="e">
        <f t="shared" si="21"/>
        <v>#DIV/0!</v>
      </c>
      <c r="AG25" s="47" t="e">
        <f t="shared" si="22"/>
        <v>#DIV/0!</v>
      </c>
      <c r="AH25" s="46" t="e">
        <f t="shared" si="23"/>
        <v>#DIV/0!</v>
      </c>
      <c r="AI25" s="46" t="e">
        <f t="shared" si="26"/>
        <v>#DIV/0!</v>
      </c>
      <c r="AJ25" s="46" t="e">
        <f t="shared" si="24"/>
        <v>#DIV/0!</v>
      </c>
      <c r="AK25" s="45" t="e">
        <f t="shared" si="25"/>
        <v>#DIV/0!</v>
      </c>
      <c r="AL25" s="44" t="e">
        <f t="shared" si="16"/>
        <v>#DIV/0!</v>
      </c>
    </row>
    <row r="26" spans="1:38" x14ac:dyDescent="0.35">
      <c r="A26" s="58" t="s">
        <v>51</v>
      </c>
      <c r="B26" s="57">
        <v>2</v>
      </c>
      <c r="C26" s="62">
        <v>7.2800000000000296</v>
      </c>
      <c r="D26" s="55">
        <f t="shared" si="17"/>
        <v>2.527426746285248</v>
      </c>
      <c r="E26" s="54">
        <f t="shared" si="18"/>
        <v>70.750590195806126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6"/>
        <v>#DIV/0!</v>
      </c>
      <c r="U26" s="45" t="e">
        <f t="shared" si="7"/>
        <v>#DIV/0!</v>
      </c>
      <c r="V26" s="46" t="e">
        <f t="shared" si="8"/>
        <v>#DIV/0!</v>
      </c>
      <c r="W26" s="46" t="e">
        <f t="shared" si="9"/>
        <v>#DIV/0!</v>
      </c>
      <c r="X26" s="46" t="e">
        <f t="shared" si="10"/>
        <v>#DIV/0!</v>
      </c>
      <c r="Y26" s="46" t="e">
        <f t="shared" si="11"/>
        <v>#DIV/0!</v>
      </c>
      <c r="Z26" s="45" t="e">
        <f t="shared" si="12"/>
        <v>#DIV/0!</v>
      </c>
      <c r="AA26" s="49" t="e">
        <f t="shared" si="13"/>
        <v>#DIV/0!</v>
      </c>
      <c r="AC26" s="48">
        <f t="shared" si="14"/>
        <v>2</v>
      </c>
      <c r="AD26" s="47" t="e">
        <f t="shared" si="19"/>
        <v>#DIV/0!</v>
      </c>
      <c r="AE26" s="46" t="e">
        <f t="shared" si="20"/>
        <v>#DIV/0!</v>
      </c>
      <c r="AF26" s="45" t="e">
        <f t="shared" si="21"/>
        <v>#DIV/0!</v>
      </c>
      <c r="AG26" s="47" t="e">
        <f t="shared" si="22"/>
        <v>#DIV/0!</v>
      </c>
      <c r="AH26" s="46" t="e">
        <f t="shared" si="23"/>
        <v>#DIV/0!</v>
      </c>
      <c r="AI26" s="46" t="e">
        <f t="shared" si="26"/>
        <v>#DIV/0!</v>
      </c>
      <c r="AJ26" s="46" t="e">
        <f t="shared" si="24"/>
        <v>#DIV/0!</v>
      </c>
      <c r="AK26" s="45" t="e">
        <f t="shared" si="25"/>
        <v>#DIV/0!</v>
      </c>
      <c r="AL26" s="44" t="e">
        <f t="shared" si="16"/>
        <v>#DIV/0!</v>
      </c>
    </row>
    <row r="27" spans="1:38" x14ac:dyDescent="0.35">
      <c r="A27" s="58" t="s">
        <v>50</v>
      </c>
      <c r="B27" s="57">
        <v>2.5</v>
      </c>
      <c r="C27" s="63">
        <v>6.4900000000000091</v>
      </c>
      <c r="D27" s="55">
        <f t="shared" si="17"/>
        <v>2.2531592834328591</v>
      </c>
      <c r="E27" s="54">
        <f t="shared" si="18"/>
        <v>73.003749479238991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6"/>
        <v>#DIV/0!</v>
      </c>
      <c r="U27" s="45" t="e">
        <f t="shared" si="7"/>
        <v>#DIV/0!</v>
      </c>
      <c r="V27" s="46" t="e">
        <f t="shared" si="8"/>
        <v>#DIV/0!</v>
      </c>
      <c r="W27" s="46" t="e">
        <f t="shared" si="9"/>
        <v>#DIV/0!</v>
      </c>
      <c r="X27" s="46" t="e">
        <f t="shared" si="10"/>
        <v>#DIV/0!</v>
      </c>
      <c r="Y27" s="46" t="e">
        <f t="shared" si="11"/>
        <v>#DIV/0!</v>
      </c>
      <c r="Z27" s="45" t="e">
        <f t="shared" si="12"/>
        <v>#DIV/0!</v>
      </c>
      <c r="AA27" s="49" t="e">
        <f t="shared" si="13"/>
        <v>#DIV/0!</v>
      </c>
      <c r="AC27" s="48">
        <f t="shared" si="14"/>
        <v>2.5</v>
      </c>
      <c r="AD27" s="47" t="e">
        <f t="shared" si="19"/>
        <v>#DIV/0!</v>
      </c>
      <c r="AE27" s="46" t="e">
        <f t="shared" si="20"/>
        <v>#DIV/0!</v>
      </c>
      <c r="AF27" s="45" t="e">
        <f t="shared" si="21"/>
        <v>#DIV/0!</v>
      </c>
      <c r="AG27" s="47" t="e">
        <f t="shared" si="22"/>
        <v>#DIV/0!</v>
      </c>
      <c r="AH27" s="46" t="e">
        <f t="shared" si="23"/>
        <v>#DIV/0!</v>
      </c>
      <c r="AI27" s="46" t="e">
        <f t="shared" si="26"/>
        <v>#DIV/0!</v>
      </c>
      <c r="AJ27" s="46" t="e">
        <f t="shared" si="24"/>
        <v>#DIV/0!</v>
      </c>
      <c r="AK27" s="45" t="e">
        <f t="shared" si="25"/>
        <v>#DIV/0!</v>
      </c>
      <c r="AL27" s="44" t="e">
        <f t="shared" si="16"/>
        <v>#DIV/0!</v>
      </c>
    </row>
    <row r="28" spans="1:38" x14ac:dyDescent="0.35">
      <c r="A28" s="58" t="s">
        <v>49</v>
      </c>
      <c r="B28" s="57">
        <v>3</v>
      </c>
      <c r="C28" s="62">
        <v>7.1299999999999955</v>
      </c>
      <c r="D28" s="55">
        <f t="shared" si="17"/>
        <v>2.4753506457436445</v>
      </c>
      <c r="E28" s="54">
        <f t="shared" si="18"/>
        <v>75.479100124982637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6"/>
        <v>#DIV/0!</v>
      </c>
      <c r="U28" s="45" t="e">
        <f t="shared" si="7"/>
        <v>#DIV/0!</v>
      </c>
      <c r="V28" s="46" t="e">
        <f t="shared" si="8"/>
        <v>#DIV/0!</v>
      </c>
      <c r="W28" s="46" t="e">
        <f t="shared" si="9"/>
        <v>#DIV/0!</v>
      </c>
      <c r="X28" s="46" t="e">
        <f t="shared" si="10"/>
        <v>#DIV/0!</v>
      </c>
      <c r="Y28" s="46" t="e">
        <f t="shared" si="11"/>
        <v>#DIV/0!</v>
      </c>
      <c r="Z28" s="45" t="e">
        <f t="shared" si="12"/>
        <v>#DIV/0!</v>
      </c>
      <c r="AA28" s="49" t="e">
        <f t="shared" si="13"/>
        <v>#DIV/0!</v>
      </c>
      <c r="AC28" s="48">
        <f t="shared" si="14"/>
        <v>3</v>
      </c>
      <c r="AD28" s="47" t="e">
        <f t="shared" si="19"/>
        <v>#DIV/0!</v>
      </c>
      <c r="AE28" s="46" t="e">
        <f t="shared" si="20"/>
        <v>#DIV/0!</v>
      </c>
      <c r="AF28" s="45" t="e">
        <f t="shared" si="21"/>
        <v>#DIV/0!</v>
      </c>
      <c r="AG28" s="47" t="e">
        <f t="shared" si="22"/>
        <v>#DIV/0!</v>
      </c>
      <c r="AH28" s="46" t="e">
        <f t="shared" si="23"/>
        <v>#DIV/0!</v>
      </c>
      <c r="AI28" s="46" t="e">
        <f t="shared" si="26"/>
        <v>#DIV/0!</v>
      </c>
      <c r="AJ28" s="46" t="e">
        <f t="shared" si="24"/>
        <v>#DIV/0!</v>
      </c>
      <c r="AK28" s="45" t="e">
        <f t="shared" si="25"/>
        <v>#DIV/0!</v>
      </c>
      <c r="AL28" s="44" t="e">
        <f t="shared" si="16"/>
        <v>#DIV/0!</v>
      </c>
    </row>
    <row r="29" spans="1:38" x14ac:dyDescent="0.35">
      <c r="A29" s="58" t="s">
        <v>48</v>
      </c>
      <c r="B29" s="57">
        <v>3.5</v>
      </c>
      <c r="C29" s="62">
        <v>7.8600000000000136</v>
      </c>
      <c r="D29" s="55">
        <f t="shared" si="17"/>
        <v>2.7287876683793959</v>
      </c>
      <c r="E29" s="54">
        <f t="shared" si="18"/>
        <v>78.207887793362033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6"/>
        <v>#DIV/0!</v>
      </c>
      <c r="U29" s="45" t="e">
        <f t="shared" si="7"/>
        <v>#DIV/0!</v>
      </c>
      <c r="V29" s="46" t="e">
        <f t="shared" si="8"/>
        <v>#DIV/0!</v>
      </c>
      <c r="W29" s="46" t="e">
        <f t="shared" si="9"/>
        <v>#DIV/0!</v>
      </c>
      <c r="X29" s="46" t="e">
        <f t="shared" si="10"/>
        <v>#DIV/0!</v>
      </c>
      <c r="Y29" s="46" t="e">
        <f t="shared" si="11"/>
        <v>#DIV/0!</v>
      </c>
      <c r="Z29" s="45" t="e">
        <f t="shared" si="12"/>
        <v>#DIV/0!</v>
      </c>
      <c r="AA29" s="49" t="e">
        <f t="shared" si="13"/>
        <v>#DIV/0!</v>
      </c>
      <c r="AC29" s="48">
        <f t="shared" si="14"/>
        <v>3.5</v>
      </c>
      <c r="AD29" s="47" t="e">
        <f t="shared" si="19"/>
        <v>#DIV/0!</v>
      </c>
      <c r="AE29" s="46" t="e">
        <f t="shared" si="20"/>
        <v>#DIV/0!</v>
      </c>
      <c r="AF29" s="45" t="e">
        <f t="shared" si="21"/>
        <v>#DIV/0!</v>
      </c>
      <c r="AG29" s="47" t="e">
        <f t="shared" si="22"/>
        <v>#DIV/0!</v>
      </c>
      <c r="AH29" s="46" t="e">
        <f t="shared" si="23"/>
        <v>#DIV/0!</v>
      </c>
      <c r="AI29" s="46" t="e">
        <f t="shared" si="26"/>
        <v>#DIV/0!</v>
      </c>
      <c r="AJ29" s="46" t="e">
        <f t="shared" si="24"/>
        <v>#DIV/0!</v>
      </c>
      <c r="AK29" s="45" t="e">
        <f t="shared" si="25"/>
        <v>#DIV/0!</v>
      </c>
      <c r="AL29" s="44" t="e">
        <f t="shared" si="16"/>
        <v>#DIV/0!</v>
      </c>
    </row>
    <row r="30" spans="1:38" x14ac:dyDescent="0.35">
      <c r="A30" s="58" t="s">
        <v>47</v>
      </c>
      <c r="B30" s="57">
        <v>4</v>
      </c>
      <c r="C30" s="62">
        <v>8.3199999999999932</v>
      </c>
      <c r="D30" s="55">
        <f t="shared" si="17"/>
        <v>2.8884877100402688</v>
      </c>
      <c r="E30" s="54">
        <f t="shared" si="18"/>
        <v>81.0963755034023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6"/>
        <v>#DIV/0!</v>
      </c>
      <c r="U30" s="45" t="e">
        <f t="shared" si="7"/>
        <v>#DIV/0!</v>
      </c>
      <c r="V30" s="46" t="e">
        <f t="shared" si="8"/>
        <v>#DIV/0!</v>
      </c>
      <c r="W30" s="46" t="e">
        <f t="shared" si="9"/>
        <v>#DIV/0!</v>
      </c>
      <c r="X30" s="46" t="e">
        <f t="shared" si="10"/>
        <v>#DIV/0!</v>
      </c>
      <c r="Y30" s="46" t="e">
        <f t="shared" si="11"/>
        <v>#DIV/0!</v>
      </c>
      <c r="Z30" s="45" t="e">
        <f t="shared" si="12"/>
        <v>#DIV/0!</v>
      </c>
      <c r="AA30" s="49" t="e">
        <f t="shared" si="13"/>
        <v>#DIV/0!</v>
      </c>
      <c r="AC30" s="48">
        <f t="shared" si="14"/>
        <v>4</v>
      </c>
      <c r="AD30" s="47" t="e">
        <f t="shared" si="19"/>
        <v>#DIV/0!</v>
      </c>
      <c r="AE30" s="46" t="e">
        <f t="shared" si="20"/>
        <v>#DIV/0!</v>
      </c>
      <c r="AF30" s="45" t="e">
        <f t="shared" si="21"/>
        <v>#DIV/0!</v>
      </c>
      <c r="AG30" s="47" t="e">
        <f t="shared" si="22"/>
        <v>#DIV/0!</v>
      </c>
      <c r="AH30" s="46" t="e">
        <f t="shared" si="23"/>
        <v>#DIV/0!</v>
      </c>
      <c r="AI30" s="46" t="e">
        <f t="shared" si="26"/>
        <v>#DIV/0!</v>
      </c>
      <c r="AJ30" s="46" t="e">
        <f t="shared" si="24"/>
        <v>#DIV/0!</v>
      </c>
      <c r="AK30" s="45" t="e">
        <f t="shared" si="25"/>
        <v>#DIV/0!</v>
      </c>
      <c r="AL30" s="44" t="e">
        <f t="shared" si="16"/>
        <v>#DIV/0!</v>
      </c>
    </row>
    <row r="31" spans="1:38" ht="15" thickBot="1" x14ac:dyDescent="0.4">
      <c r="A31" s="58" t="s">
        <v>46</v>
      </c>
      <c r="B31" s="42" t="s">
        <v>142</v>
      </c>
      <c r="C31" s="56">
        <v>54.450000000000045</v>
      </c>
      <c r="D31" s="55">
        <f t="shared" si="17"/>
        <v>18.903624496597708</v>
      </c>
      <c r="E31" s="54">
        <f t="shared" si="18"/>
        <v>100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6"/>
        <v>#DIV/0!</v>
      </c>
      <c r="U31" s="45" t="e">
        <f t="shared" si="7"/>
        <v>#DIV/0!</v>
      </c>
      <c r="V31" s="46" t="e">
        <f t="shared" si="8"/>
        <v>#DIV/0!</v>
      </c>
      <c r="W31" s="46" t="e">
        <f t="shared" si="9"/>
        <v>#DIV/0!</v>
      </c>
      <c r="X31" s="46" t="e">
        <f t="shared" si="10"/>
        <v>#DIV/0!</v>
      </c>
      <c r="Y31" s="46" t="e">
        <f t="shared" si="11"/>
        <v>#DIV/0!</v>
      </c>
      <c r="Z31" s="45" t="e">
        <f t="shared" si="12"/>
        <v>#DIV/0!</v>
      </c>
      <c r="AA31" s="49" t="e">
        <f t="shared" si="13"/>
        <v>#DIV/0!</v>
      </c>
      <c r="AC31" s="48" t="str">
        <f t="shared" si="14"/>
        <v>&gt;4.0</v>
      </c>
      <c r="AD31" s="47" t="e">
        <f t="shared" si="19"/>
        <v>#DIV/0!</v>
      </c>
      <c r="AE31" s="46" t="e">
        <f t="shared" si="20"/>
        <v>#DIV/0!</v>
      </c>
      <c r="AF31" s="45" t="e">
        <f t="shared" si="21"/>
        <v>#DIV/0!</v>
      </c>
      <c r="AG31" s="47" t="e">
        <f t="shared" si="22"/>
        <v>#DIV/0!</v>
      </c>
      <c r="AH31" s="46" t="e">
        <f t="shared" si="23"/>
        <v>#DIV/0!</v>
      </c>
      <c r="AI31" s="46" t="e">
        <f t="shared" si="26"/>
        <v>#DIV/0!</v>
      </c>
      <c r="AJ31" s="46" t="e">
        <f t="shared" si="24"/>
        <v>#DIV/0!</v>
      </c>
      <c r="AK31" s="45" t="e">
        <f t="shared" si="25"/>
        <v>#DIV/0!</v>
      </c>
      <c r="AL31" s="44" t="e">
        <f t="shared" si="16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6"/>
        <v>#DIV/0!</v>
      </c>
      <c r="U32" s="45" t="e">
        <f t="shared" si="7"/>
        <v>#DIV/0!</v>
      </c>
      <c r="V32" s="46" t="e">
        <f t="shared" si="8"/>
        <v>#DIV/0!</v>
      </c>
      <c r="W32" s="46" t="e">
        <f t="shared" si="9"/>
        <v>#DIV/0!</v>
      </c>
      <c r="X32" s="46" t="e">
        <f t="shared" si="10"/>
        <v>#DIV/0!</v>
      </c>
      <c r="Y32" s="46" t="e">
        <f t="shared" si="11"/>
        <v>#DIV/0!</v>
      </c>
      <c r="Z32" s="45" t="e">
        <f t="shared" si="12"/>
        <v>#DIV/0!</v>
      </c>
      <c r="AA32" s="49" t="e">
        <f t="shared" si="13"/>
        <v>#DIV/0!</v>
      </c>
      <c r="AC32" s="48">
        <f t="shared" si="14"/>
        <v>5</v>
      </c>
      <c r="AD32" s="47" t="e">
        <f t="shared" si="19"/>
        <v>#DIV/0!</v>
      </c>
      <c r="AE32" s="46" t="e">
        <f t="shared" si="20"/>
        <v>#DIV/0!</v>
      </c>
      <c r="AF32" s="45" t="e">
        <f t="shared" si="21"/>
        <v>#DIV/0!</v>
      </c>
      <c r="AG32" s="47" t="e">
        <f t="shared" si="22"/>
        <v>#DIV/0!</v>
      </c>
      <c r="AH32" s="46" t="e">
        <f t="shared" si="23"/>
        <v>#DIV/0!</v>
      </c>
      <c r="AI32" s="46" t="e">
        <f t="shared" si="26"/>
        <v>#DIV/0!</v>
      </c>
      <c r="AJ32" s="46" t="e">
        <f t="shared" si="24"/>
        <v>#DIV/0!</v>
      </c>
      <c r="AK32" s="45" t="e">
        <f t="shared" si="25"/>
        <v>#DIV/0!</v>
      </c>
      <c r="AL32" s="44" t="e">
        <f t="shared" si="16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6"/>
        <v>#DIV/0!</v>
      </c>
      <c r="U33" s="30" t="e">
        <f t="shared" si="7"/>
        <v>#DIV/0!</v>
      </c>
      <c r="V33" s="31" t="e">
        <f t="shared" si="8"/>
        <v>#DIV/0!</v>
      </c>
      <c r="W33" s="31" t="e">
        <f t="shared" si="9"/>
        <v>#DIV/0!</v>
      </c>
      <c r="X33" s="31" t="e">
        <f t="shared" si="10"/>
        <v>#DIV/0!</v>
      </c>
      <c r="Y33" s="31" t="e">
        <f t="shared" si="11"/>
        <v>#DIV/0!</v>
      </c>
      <c r="Z33" s="30" t="e">
        <f t="shared" si="12"/>
        <v>#DIV/0!</v>
      </c>
      <c r="AA33" s="34" t="e">
        <f t="shared" si="13"/>
        <v>#DIV/0!</v>
      </c>
      <c r="AC33" s="33">
        <f t="shared" si="14"/>
        <v>0</v>
      </c>
      <c r="AD33" s="32" t="e">
        <f t="shared" si="19"/>
        <v>#DIV/0!</v>
      </c>
      <c r="AE33" s="31" t="e">
        <f t="shared" si="20"/>
        <v>#DIV/0!</v>
      </c>
      <c r="AF33" s="30" t="e">
        <f t="shared" si="21"/>
        <v>#DIV/0!</v>
      </c>
      <c r="AG33" s="32" t="e">
        <f t="shared" si="22"/>
        <v>#DIV/0!</v>
      </c>
      <c r="AH33" s="31" t="e">
        <f t="shared" si="23"/>
        <v>#DIV/0!</v>
      </c>
      <c r="AI33" s="31" t="e">
        <f t="shared" si="26"/>
        <v>#DIV/0!</v>
      </c>
      <c r="AJ33" s="31" t="e">
        <f t="shared" si="24"/>
        <v>#DIV/0!</v>
      </c>
      <c r="AK33" s="30" t="e">
        <f t="shared" si="25"/>
        <v>#DIV/0!</v>
      </c>
      <c r="AL33" s="29" t="e">
        <f t="shared" si="16"/>
        <v>#DIV/0!</v>
      </c>
    </row>
    <row r="34" spans="1:38" x14ac:dyDescent="0.35">
      <c r="H34">
        <f>SUM(H7:H33)</f>
        <v>62.855808238474076</v>
      </c>
      <c r="I34">
        <f t="shared" ref="I34:O34" si="27">SUM(I7:I33)</f>
        <v>37.059141261786891</v>
      </c>
      <c r="J34" s="132">
        <f>SUM(J7:J33)</f>
        <v>1.9897330595482546E-2</v>
      </c>
      <c r="K34">
        <f t="shared" si="27"/>
        <v>32.709492280597559</v>
      </c>
      <c r="L34">
        <f t="shared" si="27"/>
        <v>22.4613607911506</v>
      </c>
      <c r="M34">
        <f t="shared" si="27"/>
        <v>5.4159001785688394</v>
      </c>
      <c r="N34">
        <f t="shared" si="27"/>
        <v>0.34839991882651028</v>
      </c>
      <c r="O34">
        <f t="shared" si="27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8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-3.6704347826086958</v>
      </c>
      <c r="D69" s="2"/>
    </row>
    <row r="70" spans="1:5" x14ac:dyDescent="0.35">
      <c r="A70" s="24" t="s">
        <v>41</v>
      </c>
      <c r="B70" s="23">
        <v>16</v>
      </c>
      <c r="C70" s="18">
        <f t="shared" si="28"/>
        <v>-3.0736030964109777</v>
      </c>
      <c r="D70" s="2"/>
    </row>
    <row r="71" spans="1:5" x14ac:dyDescent="0.35">
      <c r="A71" s="24" t="s">
        <v>41</v>
      </c>
      <c r="B71" s="23">
        <v>25</v>
      </c>
      <c r="C71" s="18">
        <f t="shared" si="28"/>
        <v>-2.6119243127454475</v>
      </c>
      <c r="D71" s="2"/>
    </row>
    <row r="72" spans="1:5" x14ac:dyDescent="0.35">
      <c r="A72" s="24" t="s">
        <v>41</v>
      </c>
      <c r="B72" s="23">
        <v>50</v>
      </c>
      <c r="C72" s="18">
        <f t="shared" si="28"/>
        <v>-1.0497936016511835</v>
      </c>
      <c r="D72" s="2"/>
    </row>
    <row r="73" spans="1:5" x14ac:dyDescent="0.35">
      <c r="A73" s="24" t="s">
        <v>41</v>
      </c>
      <c r="B73" s="23">
        <v>75</v>
      </c>
      <c r="C73" s="18">
        <f t="shared" si="28"/>
        <v>2.9032258064516139</v>
      </c>
      <c r="D73" s="2"/>
    </row>
    <row r="74" spans="1:5" x14ac:dyDescent="0.35">
      <c r="A74" s="24" t="s">
        <v>41</v>
      </c>
      <c r="B74" s="23">
        <v>84</v>
      </c>
      <c r="C74" s="18" t="str">
        <f t="shared" si="28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8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</v>
      </c>
      <c r="D77" s="19" t="s">
        <v>7</v>
      </c>
      <c r="E77" s="18">
        <f>SUM($D$7:$D$20)</f>
        <v>50.670045826968433</v>
      </c>
    </row>
    <row r="78" spans="1:5" x14ac:dyDescent="0.35">
      <c r="A78" s="20" t="s">
        <v>39</v>
      </c>
      <c r="B78">
        <f>SUM(C14:C23)/SUM(C10:C33)</f>
        <v>0.63109290376336591</v>
      </c>
      <c r="D78" s="19" t="s">
        <v>6</v>
      </c>
      <c r="E78" s="18">
        <f>SUM($D$21:$D$30)</f>
        <v>30.426329676433856</v>
      </c>
    </row>
    <row r="79" spans="1:5" x14ac:dyDescent="0.35">
      <c r="A79" s="20" t="s">
        <v>38</v>
      </c>
      <c r="B79">
        <f>SUM(C24:C33)/SUM(C10:C33)</f>
        <v>0.36890709623663409</v>
      </c>
      <c r="D79" s="19" t="s">
        <v>5</v>
      </c>
      <c r="E79" s="18">
        <f>SUM($D$31:$D$33)</f>
        <v>18.903624496597708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62.1214936475766</v>
      </c>
      <c r="D81" s="16" t="s">
        <v>4</v>
      </c>
      <c r="E81">
        <f>100*SUM(H7:J33)/SUM(P7:P33)</f>
        <v>62.1214936475766</v>
      </c>
      <c r="G81" s="17" t="s">
        <v>2</v>
      </c>
      <c r="H81">
        <f>100*SUM(H7:H33)/(SUM(P7:P33)-SUM(M7:N33))</f>
        <v>40.52449927884215</v>
      </c>
    </row>
    <row r="82" spans="1:8" x14ac:dyDescent="0.35">
      <c r="A82" s="16" t="s">
        <v>0</v>
      </c>
      <c r="B82">
        <f>100*SUM(K7:L33)/SUM(P7:P33)</f>
        <v>34.295302462701663</v>
      </c>
      <c r="D82" s="16" t="s">
        <v>0</v>
      </c>
      <c r="E82">
        <f>100*SUM(K7:L33)/SUM(P7:P33)</f>
        <v>34.295302462701663</v>
      </c>
      <c r="G82" s="17" t="s">
        <v>1</v>
      </c>
      <c r="H82">
        <f>100*SUM(I7:J33)/(SUM(P7:P33)-SUM(M7:N33))</f>
        <v>23.905658280556668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3.583203889721732</v>
      </c>
      <c r="G83" s="17" t="s">
        <v>0</v>
      </c>
      <c r="H83">
        <f>100*SUM(K7:L33)/(SUM(P7:P33)-SUM(M7:N33))</f>
        <v>35.569842440601178</v>
      </c>
    </row>
    <row r="85" spans="1:8" x14ac:dyDescent="0.35">
      <c r="A85" s="16" t="s">
        <v>36</v>
      </c>
      <c r="B85" s="2"/>
      <c r="C85" s="2"/>
      <c r="D85" s="13">
        <f>(C70+C74+C72)/3</f>
        <v>0.62553443397927955</v>
      </c>
    </row>
    <row r="86" spans="1:8" x14ac:dyDescent="0.35">
      <c r="A86" s="14" t="s">
        <v>35</v>
      </c>
      <c r="B86" s="14"/>
      <c r="C86" s="14"/>
      <c r="D86" s="7">
        <f>C72</f>
        <v>-1.0497936016511835</v>
      </c>
    </row>
    <row r="87" spans="1:8" x14ac:dyDescent="0.35">
      <c r="A87" s="14" t="s">
        <v>34</v>
      </c>
      <c r="B87" s="14"/>
      <c r="C87" s="14"/>
      <c r="D87" s="7">
        <f>(C74-C70)/2</f>
        <v>4.5368015482054886</v>
      </c>
    </row>
    <row r="88" spans="1:8" x14ac:dyDescent="0.35">
      <c r="A88" s="15" t="s">
        <v>33</v>
      </c>
      <c r="B88" s="14"/>
      <c r="C88" s="14"/>
      <c r="D88" s="13">
        <f>(C74+C70-D86)/D87</f>
        <v>0.87643033599584497</v>
      </c>
    </row>
    <row r="89" spans="1:8" x14ac:dyDescent="0.35">
      <c r="A89" s="3" t="s">
        <v>32</v>
      </c>
      <c r="B89" s="12"/>
      <c r="C89" s="11"/>
      <c r="D89" s="7">
        <f>((C74-C70)/4)+((C75-C69)/6.6)</f>
        <v>3.7336181654070923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0.5059611799269299</v>
      </c>
    </row>
    <row r="91" spans="1:8" x14ac:dyDescent="0.35">
      <c r="A91" s="3" t="s">
        <v>30</v>
      </c>
      <c r="B91" s="9"/>
      <c r="C91" s="8"/>
      <c r="D91" s="7">
        <f>(C74-C69)/(2.44*(C73-C71))</f>
        <v>0.71861923212148138</v>
      </c>
    </row>
    <row r="92" spans="1:8" x14ac:dyDescent="0.35">
      <c r="A92" s="6" t="s">
        <v>29</v>
      </c>
      <c r="B92" s="6"/>
      <c r="C92" s="5"/>
      <c r="D92" s="7">
        <f>(C70+C72+C74)/3</f>
        <v>0.62553443397927955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1.4631984517945111</v>
      </c>
    </row>
    <row r="95" spans="1:8" x14ac:dyDescent="0.35">
      <c r="A95" s="2" t="s">
        <v>9</v>
      </c>
      <c r="B95" s="2"/>
      <c r="C95" s="2"/>
      <c r="D95" s="1">
        <f>100-E23</f>
        <v>36.890709623663412</v>
      </c>
    </row>
    <row r="96" spans="1:8" x14ac:dyDescent="0.35">
      <c r="A96" s="2" t="s">
        <v>8</v>
      </c>
      <c r="B96" s="2"/>
      <c r="C96" s="2"/>
      <c r="D96" s="1">
        <f>100-E30</f>
        <v>18.9036244965977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0"/>
  </sheetPr>
  <dimension ref="A1:AL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MAY210713_5</v>
      </c>
      <c r="E2" s="144"/>
      <c r="G2" s="109" t="s">
        <v>90</v>
      </c>
      <c r="H2" s="108" t="str">
        <f ca="1">D2</f>
        <v>MAY210713_5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SUM(C10:C31)</f>
        <v>732.33000000000015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(C7/SUM($C$7:$C$31))*100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0">(C8/SUM($C$7:$C$31))*100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 t="shared" ref="E10:E31" si="11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72">
        <v>0</v>
      </c>
      <c r="D11" s="55">
        <f t="shared" si="10"/>
        <v>0</v>
      </c>
      <c r="E11" s="54">
        <f t="shared" si="11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5"/>
        <v>#DIV/0!</v>
      </c>
      <c r="U11" s="45" t="e">
        <f t="shared" si="5"/>
        <v>#DIV/0!</v>
      </c>
      <c r="V11" s="46" t="e">
        <f t="shared" si="5"/>
        <v>#DIV/0!</v>
      </c>
      <c r="W11" s="46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5" t="e">
        <f t="shared" si="5"/>
        <v>#DIV/0!</v>
      </c>
      <c r="AA11" s="49" t="e">
        <f t="shared" si="6"/>
        <v>#DIV/0!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72">
        <v>0</v>
      </c>
      <c r="D12" s="55">
        <f t="shared" si="10"/>
        <v>0</v>
      </c>
      <c r="E12" s="54">
        <f t="shared" si="11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48">
        <f t="shared" si="4"/>
        <v>-5</v>
      </c>
      <c r="S12" s="47" t="e">
        <f t="shared" si="5"/>
        <v>#DIV/0!</v>
      </c>
      <c r="T12" s="46" t="e">
        <f t="shared" si="5"/>
        <v>#DIV/0!</v>
      </c>
      <c r="U12" s="45" t="e">
        <f t="shared" si="5"/>
        <v>#DIV/0!</v>
      </c>
      <c r="V12" s="46" t="e">
        <f t="shared" si="5"/>
        <v>#DIV/0!</v>
      </c>
      <c r="W12" s="46" t="e">
        <f t="shared" si="5"/>
        <v>#DIV/0!</v>
      </c>
      <c r="X12" s="46" t="e">
        <f t="shared" si="5"/>
        <v>#DIV/0!</v>
      </c>
      <c r="Y12" s="46" t="e">
        <f t="shared" si="5"/>
        <v>#DIV/0!</v>
      </c>
      <c r="Z12" s="45" t="e">
        <f t="shared" si="5"/>
        <v>#DIV/0!</v>
      </c>
      <c r="AA12" s="49" t="e">
        <f t="shared" si="6"/>
        <v>#DIV/0!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72">
        <v>0</v>
      </c>
      <c r="D13" s="55">
        <f t="shared" si="10"/>
        <v>0</v>
      </c>
      <c r="E13" s="54">
        <f t="shared" si="11"/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48">
        <f t="shared" si="4"/>
        <v>-4.5</v>
      </c>
      <c r="S13" s="47" t="e">
        <f t="shared" si="5"/>
        <v>#DIV/0!</v>
      </c>
      <c r="T13" s="46" t="e">
        <f t="shared" si="5"/>
        <v>#DIV/0!</v>
      </c>
      <c r="U13" s="45" t="e">
        <f t="shared" si="5"/>
        <v>#DIV/0!</v>
      </c>
      <c r="V13" s="46" t="e">
        <f t="shared" si="5"/>
        <v>#DIV/0!</v>
      </c>
      <c r="W13" s="46" t="e">
        <f t="shared" si="5"/>
        <v>#DIV/0!</v>
      </c>
      <c r="X13" s="46" t="e">
        <f t="shared" si="5"/>
        <v>#DIV/0!</v>
      </c>
      <c r="Y13" s="46" t="e">
        <f t="shared" si="5"/>
        <v>#DIV/0!</v>
      </c>
      <c r="Z13" s="45" t="e">
        <f t="shared" si="5"/>
        <v>#DIV/0!</v>
      </c>
      <c r="AA13" s="49" t="e">
        <f t="shared" si="6"/>
        <v>#DIV/0!</v>
      </c>
      <c r="AC13" s="48">
        <f t="shared" si="7"/>
        <v>-4.5</v>
      </c>
      <c r="AD13" s="47" t="e">
        <f t="shared" si="8"/>
        <v>#DIV/0!</v>
      </c>
      <c r="AE13" s="46" t="e">
        <f t="shared" si="8"/>
        <v>#DIV/0!</v>
      </c>
      <c r="AF13" s="45" t="e">
        <f t="shared" si="8"/>
        <v>#DIV/0!</v>
      </c>
      <c r="AG13" s="47" t="e">
        <f t="shared" si="8"/>
        <v>#DIV/0!</v>
      </c>
      <c r="AH13" s="46" t="e">
        <f t="shared" si="8"/>
        <v>#DIV/0!</v>
      </c>
      <c r="AI13" s="46" t="e">
        <f t="shared" si="8"/>
        <v>#DIV/0!</v>
      </c>
      <c r="AJ13" s="46" t="e">
        <f t="shared" si="8"/>
        <v>#DIV/0!</v>
      </c>
      <c r="AK13" s="45" t="e">
        <f t="shared" si="8"/>
        <v>#DIV/0!</v>
      </c>
      <c r="AL13" s="44" t="e">
        <f t="shared" si="9"/>
        <v>#DIV/0!</v>
      </c>
    </row>
    <row r="14" spans="1:38" x14ac:dyDescent="0.35">
      <c r="A14" s="58" t="s">
        <v>63</v>
      </c>
      <c r="B14" s="57">
        <v>-4</v>
      </c>
      <c r="C14" s="62">
        <v>10.509999999999991</v>
      </c>
      <c r="D14" s="55">
        <f t="shared" si="10"/>
        <v>1.4351453579670352</v>
      </c>
      <c r="E14" s="54">
        <f t="shared" si="11"/>
        <v>1.4351453579670352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10.509999999999991</v>
      </c>
      <c r="M14" s="60">
        <v>0</v>
      </c>
      <c r="N14" s="60">
        <v>0</v>
      </c>
      <c r="O14" s="60">
        <v>0</v>
      </c>
      <c r="P14" s="50">
        <f t="shared" si="3"/>
        <v>10.509999999999991</v>
      </c>
      <c r="R14" s="48">
        <f t="shared" si="4"/>
        <v>-4</v>
      </c>
      <c r="S14" s="47">
        <f t="shared" si="5"/>
        <v>0</v>
      </c>
      <c r="T14" s="46">
        <f t="shared" si="5"/>
        <v>0</v>
      </c>
      <c r="U14" s="45">
        <f t="shared" si="5"/>
        <v>0</v>
      </c>
      <c r="V14" s="46">
        <f t="shared" si="5"/>
        <v>0</v>
      </c>
      <c r="W14" s="46">
        <f t="shared" si="5"/>
        <v>100</v>
      </c>
      <c r="X14" s="46">
        <f t="shared" si="5"/>
        <v>0</v>
      </c>
      <c r="Y14" s="46">
        <f t="shared" si="5"/>
        <v>0</v>
      </c>
      <c r="Z14" s="45">
        <f t="shared" si="5"/>
        <v>0</v>
      </c>
      <c r="AA14" s="49">
        <f t="shared" si="6"/>
        <v>100</v>
      </c>
      <c r="AC14" s="48">
        <f t="shared" si="7"/>
        <v>-4</v>
      </c>
      <c r="AD14" s="47">
        <f t="shared" si="8"/>
        <v>0</v>
      </c>
      <c r="AE14" s="46">
        <f t="shared" si="8"/>
        <v>0</v>
      </c>
      <c r="AF14" s="45">
        <f t="shared" si="8"/>
        <v>0</v>
      </c>
      <c r="AG14" s="47">
        <f t="shared" si="8"/>
        <v>0</v>
      </c>
      <c r="AH14" s="46">
        <f t="shared" si="8"/>
        <v>100</v>
      </c>
      <c r="AI14" s="46">
        <f t="shared" si="8"/>
        <v>0</v>
      </c>
      <c r="AJ14" s="46">
        <f t="shared" si="8"/>
        <v>0</v>
      </c>
      <c r="AK14" s="45">
        <f t="shared" si="8"/>
        <v>0</v>
      </c>
      <c r="AL14" s="44">
        <f t="shared" si="9"/>
        <v>100</v>
      </c>
    </row>
    <row r="15" spans="1:38" x14ac:dyDescent="0.35">
      <c r="A15" s="58" t="s">
        <v>62</v>
      </c>
      <c r="B15" s="57">
        <v>-3.5</v>
      </c>
      <c r="C15" s="62">
        <v>65.32000000000005</v>
      </c>
      <c r="D15" s="55">
        <f t="shared" si="10"/>
        <v>8.9194761924269166</v>
      </c>
      <c r="E15" s="54">
        <f t="shared" si="11"/>
        <v>10.354621550393952</v>
      </c>
      <c r="G15" s="48">
        <f t="shared" si="2"/>
        <v>-3.5</v>
      </c>
      <c r="H15" s="61">
        <v>0</v>
      </c>
      <c r="I15" s="60">
        <v>7.103766578249342</v>
      </c>
      <c r="J15" s="59">
        <v>0</v>
      </c>
      <c r="K15" s="60">
        <v>11.41494772975504</v>
      </c>
      <c r="L15" s="60">
        <v>26.927046341082871</v>
      </c>
      <c r="M15" s="60">
        <v>19.874239350912791</v>
      </c>
      <c r="N15" s="60">
        <v>0</v>
      </c>
      <c r="O15" s="60">
        <v>0</v>
      </c>
      <c r="P15" s="50">
        <f t="shared" si="3"/>
        <v>65.32000000000005</v>
      </c>
      <c r="R15" s="48">
        <f t="shared" si="4"/>
        <v>-3.5</v>
      </c>
      <c r="S15" s="67">
        <f t="shared" si="5"/>
        <v>0</v>
      </c>
      <c r="T15" s="66">
        <f t="shared" si="5"/>
        <v>10.875331564986737</v>
      </c>
      <c r="U15" s="65">
        <f t="shared" si="5"/>
        <v>0</v>
      </c>
      <c r="V15" s="66">
        <f t="shared" si="5"/>
        <v>17.475425183335933</v>
      </c>
      <c r="W15" s="66">
        <f t="shared" si="5"/>
        <v>41.223279762833506</v>
      </c>
      <c r="X15" s="66">
        <f t="shared" si="5"/>
        <v>30.425963488843809</v>
      </c>
      <c r="Y15" s="66">
        <f t="shared" si="5"/>
        <v>0</v>
      </c>
      <c r="Z15" s="65">
        <f t="shared" si="5"/>
        <v>0</v>
      </c>
      <c r="AA15" s="50">
        <f t="shared" si="6"/>
        <v>99.999999999999986</v>
      </c>
      <c r="AC15" s="48">
        <f t="shared" si="7"/>
        <v>-3.5</v>
      </c>
      <c r="AD15" s="67">
        <f t="shared" ref="AD15:AD33" si="12">S15*100/(SUM($S15:$W15)+SUM($Y15:$Z15))</f>
        <v>0</v>
      </c>
      <c r="AE15" s="66">
        <f t="shared" ref="AE15:AI33" si="13">T15*100/(SUM($S15:$W15)+SUM($Y15:$Z15))</f>
        <v>15.631307468042161</v>
      </c>
      <c r="AF15" s="65">
        <f t="shared" si="13"/>
        <v>0</v>
      </c>
      <c r="AG15" s="67">
        <f t="shared" si="13"/>
        <v>25.11773940345369</v>
      </c>
      <c r="AH15" s="66">
        <f t="shared" si="13"/>
        <v>59.250953128504143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9"/>
        <v>100</v>
      </c>
    </row>
    <row r="16" spans="1:38" x14ac:dyDescent="0.35">
      <c r="A16" s="71" t="s">
        <v>61</v>
      </c>
      <c r="B16" s="57">
        <v>-3</v>
      </c>
      <c r="C16" s="62">
        <v>43.450000000000045</v>
      </c>
      <c r="D16" s="55">
        <f t="shared" si="10"/>
        <v>5.9331175836030248</v>
      </c>
      <c r="E16" s="54">
        <f t="shared" si="11"/>
        <v>16.287739133996979</v>
      </c>
      <c r="G16" s="48">
        <f t="shared" si="2"/>
        <v>-3</v>
      </c>
      <c r="H16" s="61">
        <v>0.15121809744779596</v>
      </c>
      <c r="I16" s="60">
        <v>1.0988515081206509</v>
      </c>
      <c r="J16" s="59">
        <v>0</v>
      </c>
      <c r="K16" s="60">
        <v>25.76756380510443</v>
      </c>
      <c r="L16" s="60">
        <v>6.7947331786542993</v>
      </c>
      <c r="M16" s="60">
        <v>9.6376334106728638</v>
      </c>
      <c r="N16" s="60">
        <v>0</v>
      </c>
      <c r="O16" s="60">
        <v>0</v>
      </c>
      <c r="P16" s="50">
        <f t="shared" si="3"/>
        <v>43.450000000000038</v>
      </c>
      <c r="R16" s="48">
        <f t="shared" si="4"/>
        <v>-3</v>
      </c>
      <c r="S16" s="67">
        <f t="shared" si="5"/>
        <v>0.3480278422273782</v>
      </c>
      <c r="T16" s="66">
        <f t="shared" si="5"/>
        <v>2.5290023201856155</v>
      </c>
      <c r="U16" s="65">
        <f t="shared" si="5"/>
        <v>0</v>
      </c>
      <c r="V16" s="66">
        <f t="shared" si="5"/>
        <v>59.303944315545237</v>
      </c>
      <c r="W16" s="66">
        <f t="shared" si="5"/>
        <v>15.638051044083531</v>
      </c>
      <c r="X16" s="66">
        <f t="shared" si="5"/>
        <v>22.180974477958241</v>
      </c>
      <c r="Y16" s="66">
        <f t="shared" si="5"/>
        <v>0</v>
      </c>
      <c r="Z16" s="65">
        <f t="shared" si="5"/>
        <v>0</v>
      </c>
      <c r="AA16" s="50">
        <f t="shared" si="6"/>
        <v>100</v>
      </c>
      <c r="AC16" s="48">
        <f t="shared" si="7"/>
        <v>-3</v>
      </c>
      <c r="AD16" s="67">
        <f t="shared" si="12"/>
        <v>0.44722719141323797</v>
      </c>
      <c r="AE16" s="66">
        <f t="shared" si="13"/>
        <v>3.2498509242695302</v>
      </c>
      <c r="AF16" s="65">
        <f t="shared" si="13"/>
        <v>0</v>
      </c>
      <c r="AG16" s="67">
        <f t="shared" si="13"/>
        <v>76.207513416815743</v>
      </c>
      <c r="AH16" s="66">
        <f t="shared" si="13"/>
        <v>20.0954084675015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9"/>
        <v>100.00000000000001</v>
      </c>
    </row>
    <row r="17" spans="1:38" x14ac:dyDescent="0.35">
      <c r="A17" s="71" t="s">
        <v>60</v>
      </c>
      <c r="B17" s="57">
        <v>-2.5</v>
      </c>
      <c r="C17" s="62">
        <v>46.620000000000005</v>
      </c>
      <c r="D17" s="55">
        <f t="shared" si="10"/>
        <v>6.3659825488509281</v>
      </c>
      <c r="E17" s="54">
        <f t="shared" si="11"/>
        <v>22.653721682847909</v>
      </c>
      <c r="G17" s="48">
        <f t="shared" si="2"/>
        <v>-2.5</v>
      </c>
      <c r="H17" s="61">
        <v>2.9105918057663129</v>
      </c>
      <c r="I17" s="60">
        <v>9.9950531107739025</v>
      </c>
      <c r="J17" s="59">
        <v>0</v>
      </c>
      <c r="K17" s="60">
        <v>13.643399089529595</v>
      </c>
      <c r="L17" s="60">
        <v>5.2350227617602432</v>
      </c>
      <c r="M17" s="60">
        <v>14.835933232169957</v>
      </c>
      <c r="N17" s="60">
        <v>0</v>
      </c>
      <c r="O17" s="60">
        <v>0</v>
      </c>
      <c r="P17" s="50">
        <f t="shared" si="3"/>
        <v>46.620000000000012</v>
      </c>
      <c r="R17" s="48">
        <f t="shared" si="4"/>
        <v>-2.5</v>
      </c>
      <c r="S17" s="67">
        <f t="shared" si="5"/>
        <v>6.243225666594407</v>
      </c>
      <c r="T17" s="66">
        <f t="shared" si="5"/>
        <v>21.439410362020379</v>
      </c>
      <c r="U17" s="65">
        <f t="shared" si="5"/>
        <v>0</v>
      </c>
      <c r="V17" s="66">
        <f t="shared" si="5"/>
        <v>29.265120312161283</v>
      </c>
      <c r="W17" s="66">
        <f t="shared" si="5"/>
        <v>11.229135053110772</v>
      </c>
      <c r="X17" s="66">
        <f t="shared" si="5"/>
        <v>31.823108606113156</v>
      </c>
      <c r="Y17" s="66">
        <f t="shared" si="5"/>
        <v>0</v>
      </c>
      <c r="Z17" s="65">
        <f t="shared" si="5"/>
        <v>0</v>
      </c>
      <c r="AA17" s="50">
        <f t="shared" si="6"/>
        <v>99.999999999999986</v>
      </c>
      <c r="AC17" s="48">
        <f t="shared" si="7"/>
        <v>-2.5</v>
      </c>
      <c r="AD17" s="67">
        <f t="shared" si="12"/>
        <v>9.1573926868044513</v>
      </c>
      <c r="AE17" s="66">
        <f t="shared" si="13"/>
        <v>31.446740858505574</v>
      </c>
      <c r="AF17" s="65">
        <f t="shared" si="13"/>
        <v>0</v>
      </c>
      <c r="AG17" s="67">
        <f t="shared" si="13"/>
        <v>42.925278219395871</v>
      </c>
      <c r="AH17" s="66">
        <f t="shared" si="13"/>
        <v>16.470588235294116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9"/>
        <v>100.00000000000001</v>
      </c>
    </row>
    <row r="18" spans="1:38" x14ac:dyDescent="0.35">
      <c r="A18" s="58" t="s">
        <v>59</v>
      </c>
      <c r="B18" s="57">
        <v>-2</v>
      </c>
      <c r="C18" s="62">
        <v>48.529999999999973</v>
      </c>
      <c r="D18" s="55">
        <f t="shared" si="10"/>
        <v>6.6267939316974545</v>
      </c>
      <c r="E18" s="54">
        <f t="shared" si="11"/>
        <v>29.280515614545365</v>
      </c>
      <c r="G18" s="48">
        <f t="shared" si="2"/>
        <v>-2</v>
      </c>
      <c r="H18" s="61">
        <v>5.8325418760468981</v>
      </c>
      <c r="I18" s="60">
        <v>18.412135678391952</v>
      </c>
      <c r="J18" s="59">
        <v>0</v>
      </c>
      <c r="K18" s="60">
        <v>9.409292294807365</v>
      </c>
      <c r="L18" s="60">
        <v>7.4380150753768808</v>
      </c>
      <c r="M18" s="60">
        <v>7.4380150753768808</v>
      </c>
      <c r="N18" s="60">
        <v>0</v>
      </c>
      <c r="O18" s="60">
        <v>0</v>
      </c>
      <c r="P18" s="50">
        <f t="shared" si="3"/>
        <v>48.52999999999998</v>
      </c>
      <c r="R18" s="48">
        <f t="shared" si="4"/>
        <v>-2</v>
      </c>
      <c r="S18" s="67">
        <f t="shared" si="5"/>
        <v>12.018425460636514</v>
      </c>
      <c r="T18" s="66">
        <f t="shared" si="5"/>
        <v>37.939698492462306</v>
      </c>
      <c r="U18" s="65">
        <f t="shared" si="5"/>
        <v>0</v>
      </c>
      <c r="V18" s="66">
        <f t="shared" si="5"/>
        <v>19.388609715242879</v>
      </c>
      <c r="W18" s="66">
        <f t="shared" si="5"/>
        <v>15.326633165829143</v>
      </c>
      <c r="X18" s="66">
        <f t="shared" si="5"/>
        <v>15.326633165829143</v>
      </c>
      <c r="Y18" s="66">
        <f t="shared" si="5"/>
        <v>0</v>
      </c>
      <c r="Z18" s="65">
        <f t="shared" si="5"/>
        <v>0</v>
      </c>
      <c r="AA18" s="50">
        <f t="shared" si="6"/>
        <v>100</v>
      </c>
      <c r="AC18" s="48">
        <f t="shared" si="7"/>
        <v>-2</v>
      </c>
      <c r="AD18" s="67">
        <f t="shared" si="12"/>
        <v>14.193867457962414</v>
      </c>
      <c r="AE18" s="66">
        <f t="shared" si="13"/>
        <v>44.807121661721069</v>
      </c>
      <c r="AF18" s="65">
        <f t="shared" si="13"/>
        <v>0</v>
      </c>
      <c r="AG18" s="67">
        <f t="shared" si="13"/>
        <v>22.898120672601383</v>
      </c>
      <c r="AH18" s="66">
        <f t="shared" si="13"/>
        <v>18.100890207715132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9"/>
        <v>100</v>
      </c>
    </row>
    <row r="19" spans="1:38" x14ac:dyDescent="0.35">
      <c r="A19" s="58" t="s">
        <v>58</v>
      </c>
      <c r="B19" s="57">
        <v>-1.5</v>
      </c>
      <c r="C19" s="62">
        <v>52.709999999999923</v>
      </c>
      <c r="D19" s="55">
        <f t="shared" si="10"/>
        <v>7.1975748637909023</v>
      </c>
      <c r="E19" s="54">
        <f t="shared" si="11"/>
        <v>36.47809047833627</v>
      </c>
      <c r="G19" s="48">
        <f t="shared" si="2"/>
        <v>-1.5</v>
      </c>
      <c r="H19" s="61">
        <v>5.6690389016018221</v>
      </c>
      <c r="I19" s="60">
        <v>29.189519450800873</v>
      </c>
      <c r="J19" s="59">
        <v>0</v>
      </c>
      <c r="K19" s="60">
        <v>7.4381006864988457</v>
      </c>
      <c r="L19" s="60">
        <v>6.0710983981693278</v>
      </c>
      <c r="M19" s="60">
        <v>4.342242562929056</v>
      </c>
      <c r="N19" s="60">
        <v>0</v>
      </c>
      <c r="O19" s="60">
        <v>0</v>
      </c>
      <c r="P19" s="50">
        <f t="shared" si="3"/>
        <v>52.709999999999923</v>
      </c>
      <c r="R19" s="48">
        <f t="shared" si="4"/>
        <v>-1.5</v>
      </c>
      <c r="S19" s="67">
        <f t="shared" si="5"/>
        <v>10.755148741418763</v>
      </c>
      <c r="T19" s="66">
        <f t="shared" si="5"/>
        <v>55.377574370709382</v>
      </c>
      <c r="U19" s="65">
        <f t="shared" si="5"/>
        <v>0</v>
      </c>
      <c r="V19" s="66">
        <f t="shared" si="5"/>
        <v>14.111365369946608</v>
      </c>
      <c r="W19" s="66">
        <f t="shared" si="5"/>
        <v>11.517925247902365</v>
      </c>
      <c r="X19" s="66">
        <f t="shared" si="5"/>
        <v>8.2379862700228834</v>
      </c>
      <c r="Y19" s="66">
        <f t="shared" si="5"/>
        <v>0</v>
      </c>
      <c r="Z19" s="65">
        <f t="shared" si="5"/>
        <v>0</v>
      </c>
      <c r="AA19" s="50">
        <f t="shared" si="6"/>
        <v>100.00000000000001</v>
      </c>
      <c r="AC19" s="48">
        <f t="shared" si="7"/>
        <v>-1.5</v>
      </c>
      <c r="AD19" s="67">
        <f t="shared" si="12"/>
        <v>11.720698254364088</v>
      </c>
      <c r="AE19" s="66">
        <f t="shared" si="13"/>
        <v>60.349127182044882</v>
      </c>
      <c r="AF19" s="65">
        <f t="shared" si="13"/>
        <v>0</v>
      </c>
      <c r="AG19" s="67">
        <f t="shared" si="13"/>
        <v>15.378221113881962</v>
      </c>
      <c r="AH19" s="66">
        <f t="shared" si="13"/>
        <v>12.55195344970906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9"/>
        <v>99.999999999999986</v>
      </c>
    </row>
    <row r="20" spans="1:38" x14ac:dyDescent="0.35">
      <c r="A20" s="58" t="s">
        <v>57</v>
      </c>
      <c r="B20" s="57">
        <v>-1</v>
      </c>
      <c r="C20" s="62">
        <v>55.159999999999968</v>
      </c>
      <c r="D20" s="55">
        <f t="shared" si="10"/>
        <v>7.5321234962380288</v>
      </c>
      <c r="E20" s="54">
        <f t="shared" si="11"/>
        <v>44.010213974574299</v>
      </c>
      <c r="G20" s="48">
        <f t="shared" si="2"/>
        <v>-1</v>
      </c>
      <c r="H20" s="61">
        <v>2.25142857142857</v>
      </c>
      <c r="I20" s="60">
        <v>39.399999999999977</v>
      </c>
      <c r="J20" s="59">
        <v>0</v>
      </c>
      <c r="K20" s="60">
        <v>4.8244897959183648</v>
      </c>
      <c r="L20" s="60">
        <v>3.4575510204081614</v>
      </c>
      <c r="M20" s="60">
        <v>5.2265306122448942</v>
      </c>
      <c r="N20" s="60">
        <v>0</v>
      </c>
      <c r="O20" s="60">
        <v>0</v>
      </c>
      <c r="P20" s="50">
        <f t="shared" si="3"/>
        <v>55.159999999999968</v>
      </c>
      <c r="R20" s="48">
        <f t="shared" si="4"/>
        <v>-1</v>
      </c>
      <c r="S20" s="67">
        <f t="shared" si="5"/>
        <v>4.0816326530612246</v>
      </c>
      <c r="T20" s="66">
        <f t="shared" si="5"/>
        <v>71.428571428571431</v>
      </c>
      <c r="U20" s="65">
        <f t="shared" si="5"/>
        <v>0</v>
      </c>
      <c r="V20" s="66">
        <f t="shared" si="5"/>
        <v>8.7463556851311957</v>
      </c>
      <c r="W20" s="66">
        <f t="shared" si="5"/>
        <v>6.2682215743440235</v>
      </c>
      <c r="X20" s="66">
        <f t="shared" si="5"/>
        <v>9.4752186588921266</v>
      </c>
      <c r="Y20" s="66">
        <f t="shared" si="5"/>
        <v>0</v>
      </c>
      <c r="Z20" s="65">
        <f t="shared" si="5"/>
        <v>0</v>
      </c>
      <c r="AA20" s="50">
        <f t="shared" si="6"/>
        <v>100</v>
      </c>
      <c r="AC20" s="48">
        <f t="shared" si="7"/>
        <v>-1</v>
      </c>
      <c r="AD20" s="67">
        <f t="shared" si="12"/>
        <v>4.5088566827697267</v>
      </c>
      <c r="AE20" s="66">
        <f t="shared" si="13"/>
        <v>78.904991948470212</v>
      </c>
      <c r="AF20" s="65">
        <f t="shared" si="13"/>
        <v>0</v>
      </c>
      <c r="AG20" s="67">
        <f t="shared" si="13"/>
        <v>9.6618357487922708</v>
      </c>
      <c r="AH20" s="66">
        <f t="shared" si="13"/>
        <v>6.9243156199677944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9"/>
        <v>100.00000000000001</v>
      </c>
    </row>
    <row r="21" spans="1:38" x14ac:dyDescent="0.35">
      <c r="A21" s="58" t="s">
        <v>56</v>
      </c>
      <c r="B21" s="57">
        <v>-0.5</v>
      </c>
      <c r="C21" s="62">
        <v>48.760000000000048</v>
      </c>
      <c r="D21" s="55">
        <f t="shared" si="10"/>
        <v>6.6582005380088267</v>
      </c>
      <c r="E21" s="54">
        <f t="shared" si="11"/>
        <v>50.668414512583126</v>
      </c>
      <c r="G21" s="70">
        <f t="shared" si="2"/>
        <v>-0.5</v>
      </c>
      <c r="H21" s="61">
        <v>0.78141025641025719</v>
      </c>
      <c r="I21" s="60">
        <v>40.320769230769265</v>
      </c>
      <c r="J21" s="59">
        <v>0</v>
      </c>
      <c r="K21" s="60">
        <v>2.6567948717948742</v>
      </c>
      <c r="L21" s="60">
        <v>3.7507692307692344</v>
      </c>
      <c r="M21" s="60">
        <v>1.2502564102564115</v>
      </c>
      <c r="N21" s="60">
        <v>0</v>
      </c>
      <c r="O21" s="60">
        <v>0</v>
      </c>
      <c r="P21" s="69">
        <f>SUM(H21:O21)</f>
        <v>48.760000000000041</v>
      </c>
      <c r="Q21" s="68"/>
      <c r="R21" s="48">
        <f t="shared" si="4"/>
        <v>-0.5</v>
      </c>
      <c r="S21" s="67">
        <f t="shared" si="5"/>
        <v>1.6025641025641029</v>
      </c>
      <c r="T21" s="66">
        <f t="shared" si="5"/>
        <v>82.692307692307693</v>
      </c>
      <c r="U21" s="65">
        <f t="shared" si="5"/>
        <v>0</v>
      </c>
      <c r="V21" s="66">
        <f t="shared" si="5"/>
        <v>5.4487179487179489</v>
      </c>
      <c r="W21" s="66">
        <f t="shared" si="5"/>
        <v>7.6923076923076934</v>
      </c>
      <c r="X21" s="66">
        <f t="shared" si="5"/>
        <v>2.5641025641025643</v>
      </c>
      <c r="Y21" s="66">
        <f t="shared" si="5"/>
        <v>0</v>
      </c>
      <c r="Z21" s="65">
        <f t="shared" si="5"/>
        <v>0</v>
      </c>
      <c r="AA21" s="50">
        <f t="shared" si="6"/>
        <v>100.00000000000001</v>
      </c>
      <c r="AC21" s="48">
        <f t="shared" si="7"/>
        <v>-0.5</v>
      </c>
      <c r="AD21" s="67">
        <f t="shared" si="12"/>
        <v>1.6447368421052633</v>
      </c>
      <c r="AE21" s="66">
        <f t="shared" si="13"/>
        <v>84.868421052631575</v>
      </c>
      <c r="AF21" s="65">
        <f t="shared" si="13"/>
        <v>0</v>
      </c>
      <c r="AG21" s="67">
        <f t="shared" si="13"/>
        <v>5.5921052631578947</v>
      </c>
      <c r="AH21" s="66">
        <f t="shared" si="13"/>
        <v>7.8947368421052628</v>
      </c>
      <c r="AI21" s="66">
        <v>0</v>
      </c>
      <c r="AJ21" s="66">
        <f t="shared" si="14"/>
        <v>0</v>
      </c>
      <c r="AK21" s="65">
        <f t="shared" si="14"/>
        <v>0</v>
      </c>
      <c r="AL21" s="64">
        <f t="shared" si="9"/>
        <v>99.999999999999986</v>
      </c>
    </row>
    <row r="22" spans="1:38" x14ac:dyDescent="0.35">
      <c r="A22" s="58" t="s">
        <v>55</v>
      </c>
      <c r="B22" s="57">
        <v>0</v>
      </c>
      <c r="C22" s="62">
        <v>37.71999999999997</v>
      </c>
      <c r="D22" s="55">
        <f t="shared" si="10"/>
        <v>5.1506834350634225</v>
      </c>
      <c r="E22" s="54">
        <f t="shared" si="11"/>
        <v>55.819097947646547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2">
        <v>34.960000000000036</v>
      </c>
      <c r="D23" s="55">
        <f t="shared" si="10"/>
        <v>4.7738041593270832</v>
      </c>
      <c r="E23" s="54">
        <f t="shared" si="11"/>
        <v>60.592902106973632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2">
        <v>32.680000000000007</v>
      </c>
      <c r="D24" s="55">
        <f t="shared" si="10"/>
        <v>4.462469105457922</v>
      </c>
      <c r="E24" s="54">
        <f t="shared" si="11"/>
        <v>65.055371212431552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2">
        <v>29.339999999999975</v>
      </c>
      <c r="D25" s="55">
        <f t="shared" si="10"/>
        <v>4.0063905616320472</v>
      </c>
      <c r="E25" s="54">
        <f t="shared" si="11"/>
        <v>69.061761774063598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2">
        <v>57.670000000000016</v>
      </c>
      <c r="D26" s="55">
        <f t="shared" si="10"/>
        <v>7.8748651564185552</v>
      </c>
      <c r="E26" s="54">
        <f t="shared" si="11"/>
        <v>76.936626930482149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3">
        <v>59.430000000000007</v>
      </c>
      <c r="D27" s="55">
        <f t="shared" si="10"/>
        <v>8.1151939699315871</v>
      </c>
      <c r="E27" s="54">
        <f t="shared" si="11"/>
        <v>85.05182090041373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62">
        <v>69.360000000000014</v>
      </c>
      <c r="D28" s="55">
        <f t="shared" si="10"/>
        <v>9.4711400598091018</v>
      </c>
      <c r="E28" s="54">
        <f t="shared" si="11"/>
        <v>94.522960960222832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62">
        <v>30.480000000000018</v>
      </c>
      <c r="D29" s="55">
        <f t="shared" si="10"/>
        <v>4.1620580885666314</v>
      </c>
      <c r="E29" s="54">
        <f t="shared" si="11"/>
        <v>98.685019048789457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62">
        <v>6.42999999999995</v>
      </c>
      <c r="D30" s="55">
        <f t="shared" si="10"/>
        <v>0.87801947209590592</v>
      </c>
      <c r="E30" s="54">
        <f t="shared" si="11"/>
        <v>99.563038520885357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ht="15" thickBot="1" x14ac:dyDescent="0.4">
      <c r="A31" s="58" t="s">
        <v>46</v>
      </c>
      <c r="B31" s="42" t="s">
        <v>142</v>
      </c>
      <c r="C31" s="56">
        <v>3.2000000000000455</v>
      </c>
      <c r="D31" s="55">
        <f t="shared" si="10"/>
        <v>0.43696147911461297</v>
      </c>
      <c r="E31" s="54">
        <f t="shared" si="11"/>
        <v>99.999999999999972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 t="str">
        <f t="shared" si="7"/>
        <v>&gt;4.0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>
        <f t="shared" si="7"/>
        <v>0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H34">
        <f>SUM(H7:H33)</f>
        <v>17.596229508701658</v>
      </c>
      <c r="I34">
        <f t="shared" ref="I34:O34" si="15">SUM(I7:I33)</f>
        <v>145.52009555710598</v>
      </c>
      <c r="J34">
        <f t="shared" si="15"/>
        <v>0</v>
      </c>
      <c r="K34">
        <f t="shared" si="15"/>
        <v>75.154588273408521</v>
      </c>
      <c r="L34">
        <f t="shared" si="15"/>
        <v>70.184236006221013</v>
      </c>
      <c r="M34">
        <f t="shared" si="15"/>
        <v>62.60485065456286</v>
      </c>
      <c r="N34">
        <f t="shared" si="15"/>
        <v>0</v>
      </c>
      <c r="O34">
        <f t="shared" si="15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-3.8001645744029395</v>
      </c>
      <c r="D69" s="2"/>
    </row>
    <row r="70" spans="1:5" x14ac:dyDescent="0.35">
      <c r="A70" s="24" t="s">
        <v>41</v>
      </c>
      <c r="B70" s="23">
        <v>16</v>
      </c>
      <c r="C70" s="18">
        <f t="shared" si="16"/>
        <v>-3.0242485615650181</v>
      </c>
      <c r="D70" s="2"/>
    </row>
    <row r="71" spans="1:5" x14ac:dyDescent="0.35">
      <c r="A71" s="24" t="s">
        <v>41</v>
      </c>
      <c r="B71" s="23">
        <v>25</v>
      </c>
      <c r="C71" s="18">
        <f t="shared" si="16"/>
        <v>-2.3229703276323934</v>
      </c>
      <c r="D71" s="2"/>
    </row>
    <row r="72" spans="1:5" x14ac:dyDescent="0.35">
      <c r="A72" s="24" t="s">
        <v>41</v>
      </c>
      <c r="B72" s="23">
        <v>50</v>
      </c>
      <c r="C72" s="18">
        <f t="shared" si="16"/>
        <v>-0.55019483182936835</v>
      </c>
      <c r="D72" s="2"/>
    </row>
    <row r="73" spans="1:5" x14ac:dyDescent="0.35">
      <c r="A73" s="24" t="s">
        <v>41</v>
      </c>
      <c r="B73" s="23">
        <v>75</v>
      </c>
      <c r="C73" s="18">
        <f t="shared" si="16"/>
        <v>1.8770374544824004</v>
      </c>
      <c r="D73" s="2"/>
    </row>
    <row r="74" spans="1:5" x14ac:dyDescent="0.35">
      <c r="A74" s="24" t="s">
        <v>41</v>
      </c>
      <c r="B74" s="23">
        <v>84</v>
      </c>
      <c r="C74" s="18">
        <f t="shared" si="16"/>
        <v>2.4351943462897538</v>
      </c>
      <c r="D74" s="2"/>
    </row>
    <row r="75" spans="1:5" x14ac:dyDescent="0.35">
      <c r="A75" s="24" t="s">
        <v>41</v>
      </c>
      <c r="B75" s="23">
        <v>95</v>
      </c>
      <c r="C75" s="18">
        <f t="shared" si="16"/>
        <v>3.057308070866144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</v>
      </c>
      <c r="D77" s="19" t="s">
        <v>7</v>
      </c>
      <c r="E77" s="18">
        <f>SUM($D$7:$D$20)</f>
        <v>44.010213974574299</v>
      </c>
    </row>
    <row r="78" spans="1:5" x14ac:dyDescent="0.35">
      <c r="A78" s="20" t="s">
        <v>39</v>
      </c>
      <c r="B78">
        <f>SUM(C14:C23)/SUM(C10:C33)</f>
        <v>0.60592902106973623</v>
      </c>
      <c r="D78" s="19" t="s">
        <v>6</v>
      </c>
      <c r="E78" s="18">
        <f>SUM($D$21:$D$30)</f>
        <v>55.552824546311086</v>
      </c>
    </row>
    <row r="79" spans="1:5" x14ac:dyDescent="0.35">
      <c r="A79" s="20" t="s">
        <v>38</v>
      </c>
      <c r="B79">
        <f>SUM(C24:C33)/SUM(C10:C33)</f>
        <v>0.39407097893026366</v>
      </c>
      <c r="D79" s="19" t="s">
        <v>5</v>
      </c>
      <c r="E79" s="18">
        <f>SUM($D$31:$D$33)</f>
        <v>0.43696147911461297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43.959555076216141</v>
      </c>
      <c r="D81" s="16" t="s">
        <v>4</v>
      </c>
      <c r="E81">
        <f>100*SUM(H7:J33)/SUM(P7:P33)</f>
        <v>43.959555076216141</v>
      </c>
      <c r="G81" s="17" t="s">
        <v>2</v>
      </c>
      <c r="H81">
        <f>100*SUM(H7:H33)/(SUM(P7:P33)-SUM(M7:N33))</f>
        <v>5.7046314662089639</v>
      </c>
    </row>
    <row r="82" spans="1:8" x14ac:dyDescent="0.35">
      <c r="A82" s="16" t="s">
        <v>0</v>
      </c>
      <c r="B82">
        <f>100*SUM(K7:L33)/SUM(P7:P33)</f>
        <v>39.168550714070385</v>
      </c>
      <c r="D82" s="16" t="s">
        <v>0</v>
      </c>
      <c r="E82">
        <f>100*SUM(K7:L33)/SUM(P7:P33)</f>
        <v>39.168550714070385</v>
      </c>
      <c r="G82" s="17" t="s">
        <v>1</v>
      </c>
      <c r="H82">
        <f>100*SUM(I7:J33)/(SUM(P7:P33)-SUM(M7:N33))</f>
        <v>47.177068000294227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16.871894209713485</v>
      </c>
      <c r="G83" s="17" t="s">
        <v>0</v>
      </c>
      <c r="H83">
        <f>100*SUM(K7:L33)/(SUM(P7:P33)-SUM(M7:N33))</f>
        <v>47.118300533496836</v>
      </c>
    </row>
    <row r="85" spans="1:8" x14ac:dyDescent="0.35">
      <c r="A85" s="16" t="s">
        <v>36</v>
      </c>
      <c r="B85" s="2"/>
      <c r="C85" s="2"/>
      <c r="D85" s="13">
        <f>(C70+C74+C72)/3</f>
        <v>-0.37974968236821088</v>
      </c>
    </row>
    <row r="86" spans="1:8" x14ac:dyDescent="0.35">
      <c r="A86" s="14" t="s">
        <v>35</v>
      </c>
      <c r="B86" s="14"/>
      <c r="C86" s="14"/>
      <c r="D86" s="7">
        <f>C72</f>
        <v>-0.55019483182936835</v>
      </c>
    </row>
    <row r="87" spans="1:8" x14ac:dyDescent="0.35">
      <c r="A87" s="14" t="s">
        <v>34</v>
      </c>
      <c r="B87" s="14"/>
      <c r="C87" s="14"/>
      <c r="D87" s="7">
        <f>(C74-C70)/2</f>
        <v>2.729721453927386</v>
      </c>
    </row>
    <row r="88" spans="1:8" x14ac:dyDescent="0.35">
      <c r="A88" s="15" t="s">
        <v>33</v>
      </c>
      <c r="B88" s="14"/>
      <c r="C88" s="14"/>
      <c r="D88" s="13">
        <f>(C74+C70-D86)/D87</f>
        <v>-1.4235658876471434E-2</v>
      </c>
    </row>
    <row r="89" spans="1:8" x14ac:dyDescent="0.35">
      <c r="A89" s="3" t="s">
        <v>32</v>
      </c>
      <c r="B89" s="12"/>
      <c r="C89" s="11"/>
      <c r="D89" s="7">
        <f>((C74-C70)/4)+((C75-C69)/6.6)</f>
        <v>2.403871733822645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7.2899241185286165E-2</v>
      </c>
    </row>
    <row r="91" spans="1:8" x14ac:dyDescent="0.35">
      <c r="A91" s="3" t="s">
        <v>30</v>
      </c>
      <c r="B91" s="9"/>
      <c r="C91" s="8"/>
      <c r="D91" s="7">
        <f>(C74-C69)/(2.44*(C73-C71))</f>
        <v>0.6084452934537824</v>
      </c>
    </row>
    <row r="92" spans="1:8" x14ac:dyDescent="0.35">
      <c r="A92" s="6" t="s">
        <v>29</v>
      </c>
      <c r="B92" s="6"/>
      <c r="C92" s="5"/>
      <c r="D92" s="7">
        <f>(C70+C72+C74)/3</f>
        <v>-0.37974968236821088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-0.29452710763763212</v>
      </c>
    </row>
    <row r="95" spans="1:8" x14ac:dyDescent="0.35">
      <c r="A95" s="2" t="s">
        <v>9</v>
      </c>
      <c r="B95" s="2"/>
      <c r="C95" s="2"/>
      <c r="D95" s="1">
        <f>100-E23</f>
        <v>39.407097893026368</v>
      </c>
    </row>
    <row r="96" spans="1:8" x14ac:dyDescent="0.35">
      <c r="A96" s="2" t="s">
        <v>8</v>
      </c>
      <c r="B96" s="2"/>
      <c r="C96" s="2"/>
      <c r="D96" s="1">
        <f>100-E30</f>
        <v>0.43696147911464323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0"/>
  </sheetPr>
  <dimension ref="A1:AN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MAY210713_5 aggr</v>
      </c>
      <c r="E2" s="144"/>
      <c r="G2" s="109" t="s">
        <v>90</v>
      </c>
      <c r="H2" s="108" t="str">
        <f ca="1">D2</f>
        <v>MAY210713_5 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732.33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143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 t="shared" ref="D7:D31" si="2">(C7/B$4)*100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>
        <f>(M7/B$4)*100</f>
        <v>0</v>
      </c>
      <c r="T7" s="48">
        <f t="shared" ref="T7:T33" si="5">G7</f>
        <v>-7.5</v>
      </c>
      <c r="U7" s="47" t="e">
        <f t="shared" ref="U7:U33" si="6">100*H7/$P7</f>
        <v>#DIV/0!</v>
      </c>
      <c r="V7" s="46" t="e">
        <f t="shared" ref="V7:V33" si="7">100*I7/$P7</f>
        <v>#DIV/0!</v>
      </c>
      <c r="W7" s="45" t="e">
        <f t="shared" ref="W7:W33" si="8">100*J7/$P7</f>
        <v>#DIV/0!</v>
      </c>
      <c r="X7" s="46" t="e">
        <f t="shared" ref="X7:X33" si="9">100*K7/$P7</f>
        <v>#DIV/0!</v>
      </c>
      <c r="Y7" s="46" t="e">
        <f t="shared" ref="Y7:Y33" si="10">100*L7/$P7</f>
        <v>#DIV/0!</v>
      </c>
      <c r="Z7" s="46" t="e">
        <f t="shared" ref="Z7:Z33" si="11">100*M7/$P7</f>
        <v>#DIV/0!</v>
      </c>
      <c r="AA7" s="46" t="e">
        <f t="shared" ref="AA7:AA33" si="12">100*N7/$P7</f>
        <v>#DIV/0!</v>
      </c>
      <c r="AB7" s="45" t="e">
        <f t="shared" ref="AB7:AB33" si="13">100*O7/$P7</f>
        <v>#DIV/0!</v>
      </c>
      <c r="AC7" s="49" t="e">
        <f t="shared" ref="AC7:AC33" si="14">SUM(U7:AB7)</f>
        <v>#DIV/0!</v>
      </c>
      <c r="AE7" s="48">
        <f t="shared" ref="AE7:AE33" si="15">T7</f>
        <v>-7.5</v>
      </c>
      <c r="AF7" s="47" t="e">
        <f t="shared" ref="AF7:AM14" si="16">U7*100/(SUM($U7:$Y7)+SUM($AA7:$AB7))</f>
        <v>#DIV/0!</v>
      </c>
      <c r="AG7" s="46" t="e">
        <f t="shared" si="16"/>
        <v>#DIV/0!</v>
      </c>
      <c r="AH7" s="45" t="e">
        <f t="shared" si="16"/>
        <v>#DIV/0!</v>
      </c>
      <c r="AI7" s="47" t="e">
        <f t="shared" si="16"/>
        <v>#DIV/0!</v>
      </c>
      <c r="AJ7" s="46" t="e">
        <f t="shared" si="16"/>
        <v>#DIV/0!</v>
      </c>
      <c r="AK7" s="46" t="e">
        <f t="shared" si="16"/>
        <v>#DIV/0!</v>
      </c>
      <c r="AL7" s="46" t="e">
        <f t="shared" si="16"/>
        <v>#DIV/0!</v>
      </c>
      <c r="AM7" s="45" t="e">
        <f t="shared" si="16"/>
        <v>#DIV/0!</v>
      </c>
      <c r="AN7" s="44" t="e">
        <f t="shared" ref="AN7:AN33" si="17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54">
        <f>SUM(D7:D8)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>
        <f t="shared" ref="R8:R31" si="18">(M8/B$4)*100</f>
        <v>0</v>
      </c>
      <c r="T8" s="48">
        <f t="shared" si="5"/>
        <v>-7</v>
      </c>
      <c r="U8" s="47" t="e">
        <f t="shared" si="6"/>
        <v>#DIV/0!</v>
      </c>
      <c r="V8" s="46" t="e">
        <f t="shared" si="7"/>
        <v>#DIV/0!</v>
      </c>
      <c r="W8" s="45" t="e">
        <f t="shared" si="8"/>
        <v>#DIV/0!</v>
      </c>
      <c r="X8" s="46" t="e">
        <f t="shared" si="9"/>
        <v>#DIV/0!</v>
      </c>
      <c r="Y8" s="46" t="e">
        <f t="shared" si="10"/>
        <v>#DIV/0!</v>
      </c>
      <c r="Z8" s="46" t="e">
        <f t="shared" si="11"/>
        <v>#DIV/0!</v>
      </c>
      <c r="AA8" s="46" t="e">
        <f t="shared" si="12"/>
        <v>#DIV/0!</v>
      </c>
      <c r="AB8" s="45" t="e">
        <f t="shared" si="13"/>
        <v>#DIV/0!</v>
      </c>
      <c r="AC8" s="49" t="e">
        <f t="shared" si="14"/>
        <v>#DIV/0!</v>
      </c>
      <c r="AE8" s="48">
        <f t="shared" si="15"/>
        <v>-7</v>
      </c>
      <c r="AF8" s="47" t="e">
        <f t="shared" si="16"/>
        <v>#DIV/0!</v>
      </c>
      <c r="AG8" s="46" t="e">
        <f t="shared" si="16"/>
        <v>#DIV/0!</v>
      </c>
      <c r="AH8" s="45" t="e">
        <f t="shared" si="16"/>
        <v>#DIV/0!</v>
      </c>
      <c r="AI8" s="47" t="e">
        <f t="shared" si="16"/>
        <v>#DIV/0!</v>
      </c>
      <c r="AJ8" s="46" t="e">
        <f t="shared" si="16"/>
        <v>#DIV/0!</v>
      </c>
      <c r="AK8" s="46" t="e">
        <f t="shared" si="16"/>
        <v>#DIV/0!</v>
      </c>
      <c r="AL8" s="46" t="e">
        <f t="shared" si="16"/>
        <v>#DIV/0!</v>
      </c>
      <c r="AM8" s="45" t="e">
        <f t="shared" si="16"/>
        <v>#DIV/0!</v>
      </c>
      <c r="AN8" s="44" t="e">
        <f t="shared" si="17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54">
        <f>E8+D9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>
        <f t="shared" si="18"/>
        <v>0</v>
      </c>
      <c r="T9" s="48">
        <f t="shared" si="5"/>
        <v>-6.5</v>
      </c>
      <c r="U9" s="47" t="e">
        <f t="shared" si="6"/>
        <v>#DIV/0!</v>
      </c>
      <c r="V9" s="46" t="e">
        <f t="shared" si="7"/>
        <v>#DIV/0!</v>
      </c>
      <c r="W9" s="45" t="e">
        <f t="shared" si="8"/>
        <v>#DIV/0!</v>
      </c>
      <c r="X9" s="46" t="e">
        <f t="shared" si="9"/>
        <v>#DIV/0!</v>
      </c>
      <c r="Y9" s="46" t="e">
        <f t="shared" si="10"/>
        <v>#DIV/0!</v>
      </c>
      <c r="Z9" s="46" t="e">
        <f t="shared" si="11"/>
        <v>#DIV/0!</v>
      </c>
      <c r="AA9" s="46" t="e">
        <f t="shared" si="12"/>
        <v>#DIV/0!</v>
      </c>
      <c r="AB9" s="45" t="e">
        <f t="shared" si="13"/>
        <v>#DIV/0!</v>
      </c>
      <c r="AC9" s="49" t="e">
        <f t="shared" si="14"/>
        <v>#DIV/0!</v>
      </c>
      <c r="AE9" s="48">
        <f t="shared" si="15"/>
        <v>-6.5</v>
      </c>
      <c r="AF9" s="47" t="e">
        <f t="shared" si="16"/>
        <v>#DIV/0!</v>
      </c>
      <c r="AG9" s="46" t="e">
        <f t="shared" si="16"/>
        <v>#DIV/0!</v>
      </c>
      <c r="AH9" s="45" t="e">
        <f t="shared" si="16"/>
        <v>#DIV/0!</v>
      </c>
      <c r="AI9" s="47" t="e">
        <f t="shared" si="16"/>
        <v>#DIV/0!</v>
      </c>
      <c r="AJ9" s="46" t="e">
        <f t="shared" si="16"/>
        <v>#DIV/0!</v>
      </c>
      <c r="AK9" s="46" t="e">
        <f t="shared" si="16"/>
        <v>#DIV/0!</v>
      </c>
      <c r="AL9" s="46" t="e">
        <f t="shared" si="16"/>
        <v>#DIV/0!</v>
      </c>
      <c r="AM9" s="45" t="e">
        <f t="shared" si="16"/>
        <v>#DIV/0!</v>
      </c>
      <c r="AN9" s="44" t="e">
        <f t="shared" si="17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 t="shared" ref="E10:E31" si="19">E9+D10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>
        <f t="shared" si="18"/>
        <v>0</v>
      </c>
      <c r="T10" s="48">
        <f t="shared" si="5"/>
        <v>-6</v>
      </c>
      <c r="U10" s="47" t="e">
        <f t="shared" si="6"/>
        <v>#DIV/0!</v>
      </c>
      <c r="V10" s="46" t="e">
        <f t="shared" si="7"/>
        <v>#DIV/0!</v>
      </c>
      <c r="W10" s="45" t="e">
        <f t="shared" si="8"/>
        <v>#DIV/0!</v>
      </c>
      <c r="X10" s="46" t="e">
        <f t="shared" si="9"/>
        <v>#DIV/0!</v>
      </c>
      <c r="Y10" s="46" t="e">
        <f t="shared" si="10"/>
        <v>#DIV/0!</v>
      </c>
      <c r="Z10" s="46" t="e">
        <f t="shared" si="11"/>
        <v>#DIV/0!</v>
      </c>
      <c r="AA10" s="46" t="e">
        <f t="shared" si="12"/>
        <v>#DIV/0!</v>
      </c>
      <c r="AB10" s="45" t="e">
        <f t="shared" si="13"/>
        <v>#DIV/0!</v>
      </c>
      <c r="AC10" s="49" t="e">
        <f t="shared" si="14"/>
        <v>#DIV/0!</v>
      </c>
      <c r="AE10" s="48">
        <f t="shared" si="15"/>
        <v>-6</v>
      </c>
      <c r="AF10" s="47" t="e">
        <f t="shared" si="16"/>
        <v>#DIV/0!</v>
      </c>
      <c r="AG10" s="46" t="e">
        <f t="shared" si="16"/>
        <v>#DIV/0!</v>
      </c>
      <c r="AH10" s="45" t="e">
        <f t="shared" si="16"/>
        <v>#DIV/0!</v>
      </c>
      <c r="AI10" s="47" t="e">
        <f t="shared" si="16"/>
        <v>#DIV/0!</v>
      </c>
      <c r="AJ10" s="46" t="e">
        <f t="shared" si="16"/>
        <v>#DIV/0!</v>
      </c>
      <c r="AK10" s="46" t="e">
        <f t="shared" si="16"/>
        <v>#DIV/0!</v>
      </c>
      <c r="AL10" s="46" t="e">
        <f t="shared" si="16"/>
        <v>#DIV/0!</v>
      </c>
      <c r="AM10" s="45" t="e">
        <f t="shared" si="16"/>
        <v>#DIV/0!</v>
      </c>
      <c r="AN10" s="44" t="e">
        <f t="shared" si="17"/>
        <v>#DIV/0!</v>
      </c>
    </row>
    <row r="11" spans="1:40" x14ac:dyDescent="0.35">
      <c r="A11" s="58" t="s">
        <v>66</v>
      </c>
      <c r="B11" s="57">
        <v>-5.5</v>
      </c>
      <c r="C11" s="72">
        <v>0</v>
      </c>
      <c r="D11" s="55">
        <f t="shared" si="2"/>
        <v>0</v>
      </c>
      <c r="E11" s="54">
        <f t="shared" si="19"/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>
        <f t="shared" si="18"/>
        <v>0</v>
      </c>
      <c r="T11" s="48">
        <f t="shared" si="5"/>
        <v>-5.5</v>
      </c>
      <c r="U11" s="47" t="e">
        <f t="shared" si="6"/>
        <v>#DIV/0!</v>
      </c>
      <c r="V11" s="46" t="e">
        <f t="shared" si="7"/>
        <v>#DIV/0!</v>
      </c>
      <c r="W11" s="45" t="e">
        <f t="shared" si="8"/>
        <v>#DIV/0!</v>
      </c>
      <c r="X11" s="46" t="e">
        <f t="shared" si="9"/>
        <v>#DIV/0!</v>
      </c>
      <c r="Y11" s="46" t="e">
        <f t="shared" si="10"/>
        <v>#DIV/0!</v>
      </c>
      <c r="Z11" s="46" t="e">
        <f t="shared" si="11"/>
        <v>#DIV/0!</v>
      </c>
      <c r="AA11" s="46" t="e">
        <f t="shared" si="12"/>
        <v>#DIV/0!</v>
      </c>
      <c r="AB11" s="45" t="e">
        <f t="shared" si="13"/>
        <v>#DIV/0!</v>
      </c>
      <c r="AC11" s="49" t="e">
        <f t="shared" si="14"/>
        <v>#DIV/0!</v>
      </c>
      <c r="AE11" s="48">
        <f t="shared" si="15"/>
        <v>-5.5</v>
      </c>
      <c r="AF11" s="47" t="e">
        <f t="shared" si="16"/>
        <v>#DIV/0!</v>
      </c>
      <c r="AG11" s="46" t="e">
        <f t="shared" si="16"/>
        <v>#DIV/0!</v>
      </c>
      <c r="AH11" s="45" t="e">
        <f t="shared" si="16"/>
        <v>#DIV/0!</v>
      </c>
      <c r="AI11" s="47" t="e">
        <f t="shared" si="16"/>
        <v>#DIV/0!</v>
      </c>
      <c r="AJ11" s="46" t="e">
        <f t="shared" si="16"/>
        <v>#DIV/0!</v>
      </c>
      <c r="AK11" s="46" t="e">
        <f t="shared" si="16"/>
        <v>#DIV/0!</v>
      </c>
      <c r="AL11" s="46" t="e">
        <f t="shared" si="16"/>
        <v>#DIV/0!</v>
      </c>
      <c r="AM11" s="45" t="e">
        <f t="shared" si="16"/>
        <v>#DIV/0!</v>
      </c>
      <c r="AN11" s="44" t="e">
        <f t="shared" si="17"/>
        <v>#DIV/0!</v>
      </c>
    </row>
    <row r="12" spans="1:40" x14ac:dyDescent="0.35">
      <c r="A12" s="58" t="s">
        <v>65</v>
      </c>
      <c r="B12" s="57">
        <v>-5</v>
      </c>
      <c r="C12" s="72">
        <v>0</v>
      </c>
      <c r="D12" s="55">
        <f t="shared" si="2"/>
        <v>0</v>
      </c>
      <c r="E12" s="54">
        <f t="shared" si="19"/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>
        <f t="shared" si="18"/>
        <v>0</v>
      </c>
      <c r="T12" s="48">
        <f t="shared" si="5"/>
        <v>-5</v>
      </c>
      <c r="U12" s="47" t="e">
        <f t="shared" si="6"/>
        <v>#DIV/0!</v>
      </c>
      <c r="V12" s="46" t="e">
        <f t="shared" si="7"/>
        <v>#DIV/0!</v>
      </c>
      <c r="W12" s="45" t="e">
        <f t="shared" si="8"/>
        <v>#DIV/0!</v>
      </c>
      <c r="X12" s="46" t="e">
        <f t="shared" si="9"/>
        <v>#DIV/0!</v>
      </c>
      <c r="Y12" s="46" t="e">
        <f t="shared" si="10"/>
        <v>#DIV/0!</v>
      </c>
      <c r="Z12" s="46" t="e">
        <f t="shared" si="11"/>
        <v>#DIV/0!</v>
      </c>
      <c r="AA12" s="46" t="e">
        <f t="shared" si="12"/>
        <v>#DIV/0!</v>
      </c>
      <c r="AB12" s="45" t="e">
        <f t="shared" si="13"/>
        <v>#DIV/0!</v>
      </c>
      <c r="AC12" s="49" t="e">
        <f t="shared" si="14"/>
        <v>#DIV/0!</v>
      </c>
      <c r="AE12" s="48">
        <f t="shared" si="15"/>
        <v>-5</v>
      </c>
      <c r="AF12" s="47" t="e">
        <f t="shared" si="16"/>
        <v>#DIV/0!</v>
      </c>
      <c r="AG12" s="46" t="e">
        <f t="shared" si="16"/>
        <v>#DIV/0!</v>
      </c>
      <c r="AH12" s="45" t="e">
        <f t="shared" si="16"/>
        <v>#DIV/0!</v>
      </c>
      <c r="AI12" s="47" t="e">
        <f t="shared" si="16"/>
        <v>#DIV/0!</v>
      </c>
      <c r="AJ12" s="46" t="e">
        <f t="shared" si="16"/>
        <v>#DIV/0!</v>
      </c>
      <c r="AK12" s="46" t="e">
        <f t="shared" si="16"/>
        <v>#DIV/0!</v>
      </c>
      <c r="AL12" s="46" t="e">
        <f t="shared" si="16"/>
        <v>#DIV/0!</v>
      </c>
      <c r="AM12" s="45" t="e">
        <f t="shared" si="16"/>
        <v>#DIV/0!</v>
      </c>
      <c r="AN12" s="44" t="e">
        <f t="shared" si="17"/>
        <v>#DIV/0!</v>
      </c>
    </row>
    <row r="13" spans="1:40" x14ac:dyDescent="0.35">
      <c r="A13" s="58" t="s">
        <v>64</v>
      </c>
      <c r="B13" s="57">
        <v>-4.5</v>
      </c>
      <c r="C13" s="72">
        <v>0</v>
      </c>
      <c r="D13" s="55">
        <f t="shared" si="2"/>
        <v>0</v>
      </c>
      <c r="E13" s="54">
        <f t="shared" si="19"/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>
        <f t="shared" si="18"/>
        <v>0</v>
      </c>
      <c r="T13" s="48">
        <f t="shared" si="5"/>
        <v>-4.5</v>
      </c>
      <c r="U13" s="47" t="e">
        <f t="shared" si="6"/>
        <v>#DIV/0!</v>
      </c>
      <c r="V13" s="46" t="e">
        <f t="shared" si="7"/>
        <v>#DIV/0!</v>
      </c>
      <c r="W13" s="45" t="e">
        <f t="shared" si="8"/>
        <v>#DIV/0!</v>
      </c>
      <c r="X13" s="46" t="e">
        <f t="shared" si="9"/>
        <v>#DIV/0!</v>
      </c>
      <c r="Y13" s="46" t="e">
        <f t="shared" si="10"/>
        <v>#DIV/0!</v>
      </c>
      <c r="Z13" s="46" t="e">
        <f t="shared" si="11"/>
        <v>#DIV/0!</v>
      </c>
      <c r="AA13" s="46" t="e">
        <f t="shared" si="12"/>
        <v>#DIV/0!</v>
      </c>
      <c r="AB13" s="45" t="e">
        <f t="shared" si="13"/>
        <v>#DIV/0!</v>
      </c>
      <c r="AC13" s="49" t="e">
        <f t="shared" si="14"/>
        <v>#DIV/0!</v>
      </c>
      <c r="AE13" s="48">
        <f t="shared" si="15"/>
        <v>-4.5</v>
      </c>
      <c r="AF13" s="47" t="e">
        <f t="shared" si="16"/>
        <v>#DIV/0!</v>
      </c>
      <c r="AG13" s="46" t="e">
        <f t="shared" si="16"/>
        <v>#DIV/0!</v>
      </c>
      <c r="AH13" s="45" t="e">
        <f t="shared" si="16"/>
        <v>#DIV/0!</v>
      </c>
      <c r="AI13" s="47" t="e">
        <f t="shared" si="16"/>
        <v>#DIV/0!</v>
      </c>
      <c r="AJ13" s="46" t="e">
        <f t="shared" si="16"/>
        <v>#DIV/0!</v>
      </c>
      <c r="AK13" s="46" t="e">
        <f t="shared" si="16"/>
        <v>#DIV/0!</v>
      </c>
      <c r="AL13" s="46" t="e">
        <f t="shared" si="16"/>
        <v>#DIV/0!</v>
      </c>
      <c r="AM13" s="45" t="e">
        <f t="shared" si="16"/>
        <v>#DIV/0!</v>
      </c>
      <c r="AN13" s="44" t="e">
        <f t="shared" si="17"/>
        <v>#DIV/0!</v>
      </c>
    </row>
    <row r="14" spans="1:40" x14ac:dyDescent="0.35">
      <c r="A14" s="58" t="s">
        <v>63</v>
      </c>
      <c r="B14" s="57">
        <v>-4</v>
      </c>
      <c r="C14" s="63">
        <v>10.509999999999991</v>
      </c>
      <c r="D14" s="55">
        <f>(C14/B$4)*100</f>
        <v>1.4351453579670355</v>
      </c>
      <c r="E14" s="54">
        <f t="shared" si="19"/>
        <v>1.4351453579670355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10.509999999999991</v>
      </c>
      <c r="M14" s="60">
        <v>0</v>
      </c>
      <c r="N14" s="60">
        <v>0</v>
      </c>
      <c r="O14" s="60">
        <v>0</v>
      </c>
      <c r="P14" s="50">
        <f t="shared" si="4"/>
        <v>10.509999999999991</v>
      </c>
      <c r="R14">
        <f t="shared" si="18"/>
        <v>0</v>
      </c>
      <c r="T14" s="48">
        <f t="shared" si="5"/>
        <v>-4</v>
      </c>
      <c r="U14" s="47">
        <f t="shared" si="6"/>
        <v>0</v>
      </c>
      <c r="V14" s="46">
        <f t="shared" si="7"/>
        <v>0</v>
      </c>
      <c r="W14" s="45">
        <f t="shared" si="8"/>
        <v>0</v>
      </c>
      <c r="X14" s="46">
        <f t="shared" si="9"/>
        <v>0</v>
      </c>
      <c r="Y14" s="46">
        <f t="shared" si="10"/>
        <v>100</v>
      </c>
      <c r="Z14" s="46">
        <f t="shared" si="11"/>
        <v>0</v>
      </c>
      <c r="AA14" s="46">
        <f t="shared" si="12"/>
        <v>0</v>
      </c>
      <c r="AB14" s="45">
        <f t="shared" si="13"/>
        <v>0</v>
      </c>
      <c r="AC14" s="49">
        <f t="shared" si="14"/>
        <v>100</v>
      </c>
      <c r="AE14" s="48">
        <f t="shared" si="15"/>
        <v>-4</v>
      </c>
      <c r="AF14" s="47">
        <f t="shared" si="16"/>
        <v>0</v>
      </c>
      <c r="AG14" s="46">
        <f t="shared" si="16"/>
        <v>0</v>
      </c>
      <c r="AH14" s="45">
        <f t="shared" si="16"/>
        <v>0</v>
      </c>
      <c r="AI14" s="47">
        <f t="shared" si="16"/>
        <v>0</v>
      </c>
      <c r="AJ14" s="46">
        <f t="shared" si="16"/>
        <v>100</v>
      </c>
      <c r="AK14" s="46">
        <f t="shared" si="16"/>
        <v>0</v>
      </c>
      <c r="AL14" s="46">
        <f t="shared" si="16"/>
        <v>0</v>
      </c>
      <c r="AM14" s="45">
        <f t="shared" si="16"/>
        <v>0</v>
      </c>
      <c r="AN14" s="44">
        <f t="shared" si="17"/>
        <v>100</v>
      </c>
    </row>
    <row r="15" spans="1:40" x14ac:dyDescent="0.35">
      <c r="A15" s="58" t="s">
        <v>62</v>
      </c>
      <c r="B15" s="57">
        <v>-3.5</v>
      </c>
      <c r="C15" s="63">
        <v>45.445760649087262</v>
      </c>
      <c r="D15" s="55">
        <f t="shared" si="2"/>
        <v>6.2056396227229884</v>
      </c>
      <c r="E15" s="54">
        <f t="shared" si="19"/>
        <v>7.6407849806900234</v>
      </c>
      <c r="G15" s="48">
        <f t="shared" si="3"/>
        <v>-3.5</v>
      </c>
      <c r="H15" s="61">
        <v>0</v>
      </c>
      <c r="I15" s="60">
        <v>7.103766578249342</v>
      </c>
      <c r="J15" s="59">
        <v>0</v>
      </c>
      <c r="K15" s="60">
        <v>11.41494772975504</v>
      </c>
      <c r="L15" s="60">
        <v>26.927046341082871</v>
      </c>
      <c r="M15" s="60">
        <v>19.874239350912791</v>
      </c>
      <c r="N15" s="60">
        <v>0</v>
      </c>
      <c r="O15" s="60">
        <v>0</v>
      </c>
      <c r="P15" s="50">
        <f t="shared" si="4"/>
        <v>65.32000000000005</v>
      </c>
      <c r="R15">
        <f>(M15/B$4)*100</f>
        <v>2.7138365697039299</v>
      </c>
      <c r="T15" s="48">
        <f t="shared" si="5"/>
        <v>-3.5</v>
      </c>
      <c r="U15" s="67">
        <f t="shared" si="6"/>
        <v>0</v>
      </c>
      <c r="V15" s="66">
        <f t="shared" si="7"/>
        <v>10.875331564986737</v>
      </c>
      <c r="W15" s="65">
        <f t="shared" si="8"/>
        <v>0</v>
      </c>
      <c r="X15" s="66">
        <f t="shared" si="9"/>
        <v>17.475425183335933</v>
      </c>
      <c r="Y15" s="66">
        <f t="shared" si="10"/>
        <v>41.223279762833506</v>
      </c>
      <c r="Z15" s="66">
        <f t="shared" si="11"/>
        <v>30.425963488843809</v>
      </c>
      <c r="AA15" s="66">
        <f t="shared" si="12"/>
        <v>0</v>
      </c>
      <c r="AB15" s="65">
        <f t="shared" si="13"/>
        <v>0</v>
      </c>
      <c r="AC15" s="50">
        <f t="shared" si="14"/>
        <v>99.999999999999986</v>
      </c>
      <c r="AE15" s="48">
        <f t="shared" si="15"/>
        <v>-3.5</v>
      </c>
      <c r="AF15" s="67">
        <f t="shared" ref="AF15:AF33" si="20">U15*100/(SUM($U15:$Y15)+SUM($AA15:$AB15))</f>
        <v>0</v>
      </c>
      <c r="AG15" s="66">
        <f t="shared" ref="AG15:AK33" si="21">V15*100/(SUM($U15:$Y15)+SUM($AA15:$AB15))</f>
        <v>15.631307468042161</v>
      </c>
      <c r="AH15" s="65">
        <f t="shared" si="21"/>
        <v>0</v>
      </c>
      <c r="AI15" s="67">
        <f t="shared" si="21"/>
        <v>25.11773940345369</v>
      </c>
      <c r="AJ15" s="66">
        <f t="shared" si="21"/>
        <v>59.250953128504143</v>
      </c>
      <c r="AK15" s="66">
        <v>0</v>
      </c>
      <c r="AL15" s="66">
        <f t="shared" ref="AL15:AM33" si="22">AA15*100/(SUM($U15:$Y15)+SUM($AA15:$AB15))</f>
        <v>0</v>
      </c>
      <c r="AM15" s="65">
        <f t="shared" si="22"/>
        <v>0</v>
      </c>
      <c r="AN15" s="64">
        <f t="shared" si="17"/>
        <v>100</v>
      </c>
    </row>
    <row r="16" spans="1:40" x14ac:dyDescent="0.35">
      <c r="A16" s="71" t="s">
        <v>61</v>
      </c>
      <c r="B16" s="57">
        <v>-3</v>
      </c>
      <c r="C16" s="63">
        <v>33.812366589327183</v>
      </c>
      <c r="D16" s="55">
        <f t="shared" si="2"/>
        <v>4.617094286636787</v>
      </c>
      <c r="E16" s="54">
        <f t="shared" si="19"/>
        <v>12.25787926732681</v>
      </c>
      <c r="G16" s="48">
        <f t="shared" si="3"/>
        <v>-3</v>
      </c>
      <c r="H16" s="61">
        <v>0.15121809744779596</v>
      </c>
      <c r="I16" s="60">
        <v>1.0988515081206509</v>
      </c>
      <c r="J16" s="59">
        <v>0</v>
      </c>
      <c r="K16" s="60">
        <v>25.76756380510443</v>
      </c>
      <c r="L16" s="60">
        <v>6.7947331786542993</v>
      </c>
      <c r="M16" s="60">
        <v>9.6376334106728638</v>
      </c>
      <c r="N16" s="60">
        <v>0</v>
      </c>
      <c r="O16" s="60">
        <v>0</v>
      </c>
      <c r="P16" s="50">
        <f t="shared" si="4"/>
        <v>43.450000000000038</v>
      </c>
      <c r="R16">
        <f t="shared" si="18"/>
        <v>1.3160232969662395</v>
      </c>
      <c r="T16" s="48">
        <f t="shared" si="5"/>
        <v>-3</v>
      </c>
      <c r="U16" s="67">
        <f t="shared" si="6"/>
        <v>0.3480278422273782</v>
      </c>
      <c r="V16" s="66">
        <f t="shared" si="7"/>
        <v>2.5290023201856155</v>
      </c>
      <c r="W16" s="65">
        <f t="shared" si="8"/>
        <v>0</v>
      </c>
      <c r="X16" s="66">
        <f t="shared" si="9"/>
        <v>59.303944315545237</v>
      </c>
      <c r="Y16" s="66">
        <f t="shared" si="10"/>
        <v>15.638051044083531</v>
      </c>
      <c r="Z16" s="66">
        <f t="shared" si="11"/>
        <v>22.180974477958241</v>
      </c>
      <c r="AA16" s="66">
        <f t="shared" si="12"/>
        <v>0</v>
      </c>
      <c r="AB16" s="65">
        <f t="shared" si="13"/>
        <v>0</v>
      </c>
      <c r="AC16" s="50">
        <f t="shared" si="14"/>
        <v>100</v>
      </c>
      <c r="AE16" s="48">
        <f t="shared" si="15"/>
        <v>-3</v>
      </c>
      <c r="AF16" s="67">
        <f t="shared" si="20"/>
        <v>0.44722719141323797</v>
      </c>
      <c r="AG16" s="66">
        <f t="shared" si="21"/>
        <v>3.2498509242695302</v>
      </c>
      <c r="AH16" s="65">
        <f t="shared" si="21"/>
        <v>0</v>
      </c>
      <c r="AI16" s="67">
        <f t="shared" si="21"/>
        <v>76.207513416815743</v>
      </c>
      <c r="AJ16" s="66">
        <f t="shared" si="21"/>
        <v>20.0954084675015</v>
      </c>
      <c r="AK16" s="66">
        <v>0</v>
      </c>
      <c r="AL16" s="66">
        <f t="shared" si="22"/>
        <v>0</v>
      </c>
      <c r="AM16" s="65">
        <f t="shared" si="22"/>
        <v>0</v>
      </c>
      <c r="AN16" s="64">
        <f t="shared" si="17"/>
        <v>100.00000000000001</v>
      </c>
    </row>
    <row r="17" spans="1:40" x14ac:dyDescent="0.35">
      <c r="A17" s="71" t="s">
        <v>60</v>
      </c>
      <c r="B17" s="57">
        <v>-2.5</v>
      </c>
      <c r="C17" s="63">
        <v>31.784066767830048</v>
      </c>
      <c r="D17" s="55">
        <f t="shared" si="2"/>
        <v>4.3401290084838866</v>
      </c>
      <c r="E17" s="54">
        <f t="shared" si="19"/>
        <v>16.598008275810699</v>
      </c>
      <c r="G17" s="48">
        <f t="shared" si="3"/>
        <v>-2.5</v>
      </c>
      <c r="H17" s="61">
        <v>2.9105918057663129</v>
      </c>
      <c r="I17" s="60">
        <v>9.9950531107739025</v>
      </c>
      <c r="J17" s="59">
        <v>0</v>
      </c>
      <c r="K17" s="60">
        <v>13.643399089529595</v>
      </c>
      <c r="L17" s="60">
        <v>5.2350227617602432</v>
      </c>
      <c r="M17" s="60">
        <v>14.835933232169957</v>
      </c>
      <c r="N17" s="60">
        <v>0</v>
      </c>
      <c r="O17" s="60">
        <v>0</v>
      </c>
      <c r="P17" s="50">
        <f t="shared" si="4"/>
        <v>46.620000000000012</v>
      </c>
      <c r="R17">
        <f t="shared" si="18"/>
        <v>2.0258535403670419</v>
      </c>
      <c r="T17" s="48">
        <f t="shared" si="5"/>
        <v>-2.5</v>
      </c>
      <c r="U17" s="67">
        <f t="shared" si="6"/>
        <v>6.243225666594407</v>
      </c>
      <c r="V17" s="66">
        <f t="shared" si="7"/>
        <v>21.439410362020379</v>
      </c>
      <c r="W17" s="65">
        <f t="shared" si="8"/>
        <v>0</v>
      </c>
      <c r="X17" s="66">
        <f t="shared" si="9"/>
        <v>29.265120312161283</v>
      </c>
      <c r="Y17" s="66">
        <f t="shared" si="10"/>
        <v>11.229135053110772</v>
      </c>
      <c r="Z17" s="66">
        <f t="shared" si="11"/>
        <v>31.823108606113156</v>
      </c>
      <c r="AA17" s="66">
        <f t="shared" si="12"/>
        <v>0</v>
      </c>
      <c r="AB17" s="65">
        <f t="shared" si="13"/>
        <v>0</v>
      </c>
      <c r="AC17" s="50">
        <f t="shared" si="14"/>
        <v>99.999999999999986</v>
      </c>
      <c r="AE17" s="48">
        <f t="shared" si="15"/>
        <v>-2.5</v>
      </c>
      <c r="AF17" s="67">
        <f t="shared" si="20"/>
        <v>9.1573926868044513</v>
      </c>
      <c r="AG17" s="66">
        <f t="shared" si="21"/>
        <v>31.446740858505574</v>
      </c>
      <c r="AH17" s="65">
        <f t="shared" si="21"/>
        <v>0</v>
      </c>
      <c r="AI17" s="67">
        <f t="shared" si="21"/>
        <v>42.925278219395871</v>
      </c>
      <c r="AJ17" s="66">
        <f t="shared" si="21"/>
        <v>16.470588235294116</v>
      </c>
      <c r="AK17" s="66">
        <v>0</v>
      </c>
      <c r="AL17" s="66">
        <f t="shared" si="22"/>
        <v>0</v>
      </c>
      <c r="AM17" s="65">
        <f t="shared" si="22"/>
        <v>0</v>
      </c>
      <c r="AN17" s="64">
        <f t="shared" si="17"/>
        <v>100.00000000000001</v>
      </c>
    </row>
    <row r="18" spans="1:40" x14ac:dyDescent="0.35">
      <c r="A18" s="58" t="s">
        <v>59</v>
      </c>
      <c r="B18" s="57">
        <v>-2</v>
      </c>
      <c r="C18" s="63">
        <v>41.091984924623091</v>
      </c>
      <c r="D18" s="55">
        <f t="shared" si="2"/>
        <v>5.6111295351307593</v>
      </c>
      <c r="E18" s="54">
        <f t="shared" si="19"/>
        <v>22.209137810941456</v>
      </c>
      <c r="G18" s="48">
        <f t="shared" si="3"/>
        <v>-2</v>
      </c>
      <c r="H18" s="61">
        <v>5.8325418760468981</v>
      </c>
      <c r="I18" s="60">
        <v>18.412135678391952</v>
      </c>
      <c r="J18" s="59">
        <v>0</v>
      </c>
      <c r="K18" s="60">
        <v>9.409292294807365</v>
      </c>
      <c r="L18" s="60">
        <v>7.4380150753768808</v>
      </c>
      <c r="M18" s="60">
        <v>7.4380150753768808</v>
      </c>
      <c r="N18" s="60">
        <v>0</v>
      </c>
      <c r="O18" s="60">
        <v>0</v>
      </c>
      <c r="P18" s="50">
        <f t="shared" si="4"/>
        <v>48.52999999999998</v>
      </c>
      <c r="R18">
        <f t="shared" si="18"/>
        <v>1.0156643965666954</v>
      </c>
      <c r="T18" s="48">
        <f t="shared" si="5"/>
        <v>-2</v>
      </c>
      <c r="U18" s="67">
        <f t="shared" si="6"/>
        <v>12.018425460636514</v>
      </c>
      <c r="V18" s="66">
        <f t="shared" si="7"/>
        <v>37.939698492462306</v>
      </c>
      <c r="W18" s="65">
        <f t="shared" si="8"/>
        <v>0</v>
      </c>
      <c r="X18" s="66">
        <f t="shared" si="9"/>
        <v>19.388609715242879</v>
      </c>
      <c r="Y18" s="66">
        <f t="shared" si="10"/>
        <v>15.326633165829143</v>
      </c>
      <c r="Z18" s="66">
        <f t="shared" si="11"/>
        <v>15.326633165829143</v>
      </c>
      <c r="AA18" s="66">
        <f t="shared" si="12"/>
        <v>0</v>
      </c>
      <c r="AB18" s="65">
        <f t="shared" si="13"/>
        <v>0</v>
      </c>
      <c r="AC18" s="50">
        <f t="shared" si="14"/>
        <v>100</v>
      </c>
      <c r="AE18" s="48">
        <f t="shared" si="15"/>
        <v>-2</v>
      </c>
      <c r="AF18" s="67">
        <f t="shared" si="20"/>
        <v>14.193867457962414</v>
      </c>
      <c r="AG18" s="66">
        <f t="shared" si="21"/>
        <v>44.807121661721069</v>
      </c>
      <c r="AH18" s="65">
        <f t="shared" si="21"/>
        <v>0</v>
      </c>
      <c r="AI18" s="67">
        <f t="shared" si="21"/>
        <v>22.898120672601383</v>
      </c>
      <c r="AJ18" s="66">
        <f t="shared" si="21"/>
        <v>18.100890207715132</v>
      </c>
      <c r="AK18" s="66">
        <v>0</v>
      </c>
      <c r="AL18" s="66">
        <f t="shared" si="22"/>
        <v>0</v>
      </c>
      <c r="AM18" s="65">
        <f t="shared" si="22"/>
        <v>0</v>
      </c>
      <c r="AN18" s="64">
        <f t="shared" si="17"/>
        <v>100</v>
      </c>
    </row>
    <row r="19" spans="1:40" x14ac:dyDescent="0.35">
      <c r="A19" s="58" t="s">
        <v>58</v>
      </c>
      <c r="B19" s="57">
        <v>-1.5</v>
      </c>
      <c r="C19" s="63">
        <v>48.367757437070864</v>
      </c>
      <c r="D19" s="55">
        <f t="shared" si="2"/>
        <v>6.6046396347371905</v>
      </c>
      <c r="E19" s="54">
        <f t="shared" si="19"/>
        <v>28.813777445678646</v>
      </c>
      <c r="G19" s="48">
        <f t="shared" si="3"/>
        <v>-1.5</v>
      </c>
      <c r="H19" s="61">
        <v>5.6690389016018221</v>
      </c>
      <c r="I19" s="60">
        <v>29.189519450800873</v>
      </c>
      <c r="J19" s="59">
        <v>0</v>
      </c>
      <c r="K19" s="60">
        <v>7.4381006864988457</v>
      </c>
      <c r="L19" s="60">
        <v>6.0710983981693278</v>
      </c>
      <c r="M19" s="60">
        <v>4.342242562929056</v>
      </c>
      <c r="N19" s="60">
        <v>0</v>
      </c>
      <c r="O19" s="60">
        <v>0</v>
      </c>
      <c r="P19" s="50">
        <f t="shared" si="4"/>
        <v>52.709999999999923</v>
      </c>
      <c r="R19">
        <f t="shared" si="18"/>
        <v>0.59293522905371288</v>
      </c>
      <c r="T19" s="48">
        <f t="shared" si="5"/>
        <v>-1.5</v>
      </c>
      <c r="U19" s="67">
        <f t="shared" si="6"/>
        <v>10.755148741418763</v>
      </c>
      <c r="V19" s="66">
        <f t="shared" si="7"/>
        <v>55.377574370709382</v>
      </c>
      <c r="W19" s="65">
        <f t="shared" si="8"/>
        <v>0</v>
      </c>
      <c r="X19" s="66">
        <f t="shared" si="9"/>
        <v>14.111365369946608</v>
      </c>
      <c r="Y19" s="66">
        <f t="shared" si="10"/>
        <v>11.517925247902365</v>
      </c>
      <c r="Z19" s="66">
        <f t="shared" si="11"/>
        <v>8.2379862700228834</v>
      </c>
      <c r="AA19" s="66">
        <f t="shared" si="12"/>
        <v>0</v>
      </c>
      <c r="AB19" s="65">
        <f t="shared" si="13"/>
        <v>0</v>
      </c>
      <c r="AC19" s="50">
        <f t="shared" si="14"/>
        <v>100.00000000000001</v>
      </c>
      <c r="AE19" s="48">
        <f t="shared" si="15"/>
        <v>-1.5</v>
      </c>
      <c r="AF19" s="67">
        <f t="shared" si="20"/>
        <v>11.720698254364088</v>
      </c>
      <c r="AG19" s="66">
        <f t="shared" si="21"/>
        <v>60.349127182044882</v>
      </c>
      <c r="AH19" s="65">
        <f t="shared" si="21"/>
        <v>0</v>
      </c>
      <c r="AI19" s="67">
        <f t="shared" si="21"/>
        <v>15.378221113881962</v>
      </c>
      <c r="AJ19" s="66">
        <f t="shared" si="21"/>
        <v>12.55195344970906</v>
      </c>
      <c r="AK19" s="66">
        <v>0</v>
      </c>
      <c r="AL19" s="66">
        <f t="shared" si="22"/>
        <v>0</v>
      </c>
      <c r="AM19" s="65">
        <f t="shared" si="22"/>
        <v>0</v>
      </c>
      <c r="AN19" s="64">
        <f t="shared" si="17"/>
        <v>99.999999999999986</v>
      </c>
    </row>
    <row r="20" spans="1:40" x14ac:dyDescent="0.35">
      <c r="A20" s="58" t="s">
        <v>57</v>
      </c>
      <c r="B20" s="57">
        <v>-1</v>
      </c>
      <c r="C20" s="63">
        <v>49.933469387755075</v>
      </c>
      <c r="D20" s="55">
        <f t="shared" si="2"/>
        <v>6.8184383253116865</v>
      </c>
      <c r="E20" s="54">
        <f t="shared" si="19"/>
        <v>35.632215770990335</v>
      </c>
      <c r="G20" s="48">
        <f t="shared" si="3"/>
        <v>-1</v>
      </c>
      <c r="H20" s="61">
        <v>2.25142857142857</v>
      </c>
      <c r="I20" s="60">
        <v>39.399999999999977</v>
      </c>
      <c r="J20" s="59">
        <v>0</v>
      </c>
      <c r="K20" s="60">
        <v>4.8244897959183648</v>
      </c>
      <c r="L20" s="60">
        <v>3.4575510204081614</v>
      </c>
      <c r="M20" s="60">
        <v>5.2265306122448942</v>
      </c>
      <c r="N20" s="60">
        <v>0</v>
      </c>
      <c r="O20" s="60">
        <v>0</v>
      </c>
      <c r="P20" s="50">
        <f t="shared" si="4"/>
        <v>55.159999999999968</v>
      </c>
      <c r="R20">
        <f t="shared" si="18"/>
        <v>0.71368517092634387</v>
      </c>
      <c r="T20" s="48">
        <f t="shared" si="5"/>
        <v>-1</v>
      </c>
      <c r="U20" s="67">
        <f t="shared" si="6"/>
        <v>4.0816326530612246</v>
      </c>
      <c r="V20" s="66">
        <f t="shared" si="7"/>
        <v>71.428571428571431</v>
      </c>
      <c r="W20" s="65">
        <f t="shared" si="8"/>
        <v>0</v>
      </c>
      <c r="X20" s="66">
        <f t="shared" si="9"/>
        <v>8.7463556851311957</v>
      </c>
      <c r="Y20" s="66">
        <f t="shared" si="10"/>
        <v>6.2682215743440235</v>
      </c>
      <c r="Z20" s="66">
        <f t="shared" si="11"/>
        <v>9.4752186588921266</v>
      </c>
      <c r="AA20" s="66">
        <f t="shared" si="12"/>
        <v>0</v>
      </c>
      <c r="AB20" s="65">
        <f t="shared" si="13"/>
        <v>0</v>
      </c>
      <c r="AC20" s="50">
        <f t="shared" si="14"/>
        <v>100</v>
      </c>
      <c r="AE20" s="48">
        <f t="shared" si="15"/>
        <v>-1</v>
      </c>
      <c r="AF20" s="67">
        <f t="shared" si="20"/>
        <v>4.5088566827697267</v>
      </c>
      <c r="AG20" s="66">
        <f t="shared" si="21"/>
        <v>78.904991948470212</v>
      </c>
      <c r="AH20" s="65">
        <f t="shared" si="21"/>
        <v>0</v>
      </c>
      <c r="AI20" s="67">
        <f t="shared" si="21"/>
        <v>9.6618357487922708</v>
      </c>
      <c r="AJ20" s="66">
        <f t="shared" si="21"/>
        <v>6.9243156199677944</v>
      </c>
      <c r="AK20" s="66">
        <v>0</v>
      </c>
      <c r="AL20" s="66">
        <f t="shared" si="22"/>
        <v>0</v>
      </c>
      <c r="AM20" s="65">
        <f t="shared" si="22"/>
        <v>0</v>
      </c>
      <c r="AN20" s="64">
        <f t="shared" si="17"/>
        <v>100.00000000000001</v>
      </c>
    </row>
    <row r="21" spans="1:40" x14ac:dyDescent="0.35">
      <c r="A21" s="58" t="s">
        <v>56</v>
      </c>
      <c r="B21" s="57">
        <v>-0.5</v>
      </c>
      <c r="C21" s="63">
        <v>47.509743589743636</v>
      </c>
      <c r="D21" s="55">
        <f t="shared" si="2"/>
        <v>6.4874774472906518</v>
      </c>
      <c r="E21" s="54">
        <f t="shared" si="19"/>
        <v>42.119693218280986</v>
      </c>
      <c r="G21" s="70">
        <f t="shared" si="3"/>
        <v>-0.5</v>
      </c>
      <c r="H21" s="61">
        <v>0.78141025641025719</v>
      </c>
      <c r="I21" s="60">
        <v>40.320769230769265</v>
      </c>
      <c r="J21" s="59">
        <v>0</v>
      </c>
      <c r="K21" s="60">
        <v>2.6567948717948742</v>
      </c>
      <c r="L21" s="60">
        <v>3.7507692307692344</v>
      </c>
      <c r="M21" s="60">
        <v>1.2502564102564115</v>
      </c>
      <c r="N21" s="60">
        <v>0</v>
      </c>
      <c r="O21" s="60">
        <v>0</v>
      </c>
      <c r="P21" s="69">
        <f>SUM(H21:O21)</f>
        <v>48.760000000000041</v>
      </c>
      <c r="Q21" s="68"/>
      <c r="R21">
        <f t="shared" si="18"/>
        <v>0.17072309071817507</v>
      </c>
      <c r="T21" s="48">
        <f t="shared" si="5"/>
        <v>-0.5</v>
      </c>
      <c r="U21" s="67">
        <f t="shared" si="6"/>
        <v>1.6025641025641029</v>
      </c>
      <c r="V21" s="66">
        <f t="shared" si="7"/>
        <v>82.692307692307693</v>
      </c>
      <c r="W21" s="65">
        <f t="shared" si="8"/>
        <v>0</v>
      </c>
      <c r="X21" s="66">
        <f t="shared" si="9"/>
        <v>5.4487179487179489</v>
      </c>
      <c r="Y21" s="66">
        <f t="shared" si="10"/>
        <v>7.6923076923076934</v>
      </c>
      <c r="Z21" s="66">
        <f t="shared" si="11"/>
        <v>2.5641025641025643</v>
      </c>
      <c r="AA21" s="66">
        <f t="shared" si="12"/>
        <v>0</v>
      </c>
      <c r="AB21" s="65">
        <f t="shared" si="13"/>
        <v>0</v>
      </c>
      <c r="AC21" s="50">
        <f t="shared" si="14"/>
        <v>100.00000000000001</v>
      </c>
      <c r="AE21" s="48">
        <f t="shared" si="15"/>
        <v>-0.5</v>
      </c>
      <c r="AF21" s="67">
        <f t="shared" si="20"/>
        <v>1.6447368421052633</v>
      </c>
      <c r="AG21" s="66">
        <f t="shared" si="21"/>
        <v>84.868421052631575</v>
      </c>
      <c r="AH21" s="65">
        <f t="shared" si="21"/>
        <v>0</v>
      </c>
      <c r="AI21" s="67">
        <f t="shared" si="21"/>
        <v>5.5921052631578947</v>
      </c>
      <c r="AJ21" s="66">
        <f t="shared" si="21"/>
        <v>7.8947368421052628</v>
      </c>
      <c r="AK21" s="66">
        <v>0</v>
      </c>
      <c r="AL21" s="66">
        <f t="shared" si="22"/>
        <v>0</v>
      </c>
      <c r="AM21" s="65">
        <f t="shared" si="22"/>
        <v>0</v>
      </c>
      <c r="AN21" s="64">
        <f t="shared" si="17"/>
        <v>99.999999999999986</v>
      </c>
    </row>
    <row r="22" spans="1:40" x14ac:dyDescent="0.35">
      <c r="A22" s="58" t="s">
        <v>55</v>
      </c>
      <c r="B22" s="57">
        <v>0</v>
      </c>
      <c r="C22" s="62">
        <v>37.71999999999997</v>
      </c>
      <c r="D22" s="55">
        <f t="shared" si="2"/>
        <v>5.1506834350634234</v>
      </c>
      <c r="E22" s="54">
        <f t="shared" si="19"/>
        <v>47.270376653344407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>
        <f t="shared" si="18"/>
        <v>0</v>
      </c>
      <c r="T22" s="48">
        <f t="shared" si="5"/>
        <v>0</v>
      </c>
      <c r="U22" s="47" t="e">
        <f t="shared" si="6"/>
        <v>#DIV/0!</v>
      </c>
      <c r="V22" s="46" t="e">
        <f t="shared" si="7"/>
        <v>#DIV/0!</v>
      </c>
      <c r="W22" s="45" t="e">
        <f t="shared" si="8"/>
        <v>#DIV/0!</v>
      </c>
      <c r="X22" s="46" t="e">
        <f t="shared" si="9"/>
        <v>#DIV/0!</v>
      </c>
      <c r="Y22" s="46" t="e">
        <f t="shared" si="10"/>
        <v>#DIV/0!</v>
      </c>
      <c r="Z22" s="46" t="e">
        <f t="shared" si="11"/>
        <v>#DIV/0!</v>
      </c>
      <c r="AA22" s="46" t="e">
        <f t="shared" si="12"/>
        <v>#DIV/0!</v>
      </c>
      <c r="AB22" s="45" t="e">
        <f t="shared" si="13"/>
        <v>#DIV/0!</v>
      </c>
      <c r="AC22" s="49" t="e">
        <f t="shared" si="14"/>
        <v>#DIV/0!</v>
      </c>
      <c r="AE22" s="48">
        <f t="shared" si="15"/>
        <v>0</v>
      </c>
      <c r="AF22" s="47" t="e">
        <f t="shared" si="20"/>
        <v>#DIV/0!</v>
      </c>
      <c r="AG22" s="46" t="e">
        <f t="shared" si="21"/>
        <v>#DIV/0!</v>
      </c>
      <c r="AH22" s="45" t="e">
        <f t="shared" si="21"/>
        <v>#DIV/0!</v>
      </c>
      <c r="AI22" s="47" t="e">
        <f t="shared" si="21"/>
        <v>#DIV/0!</v>
      </c>
      <c r="AJ22" s="46" t="e">
        <f t="shared" si="21"/>
        <v>#DIV/0!</v>
      </c>
      <c r="AK22" s="46" t="e">
        <f t="shared" si="21"/>
        <v>#DIV/0!</v>
      </c>
      <c r="AL22" s="46" t="e">
        <f t="shared" si="22"/>
        <v>#DIV/0!</v>
      </c>
      <c r="AM22" s="45" t="e">
        <f t="shared" si="22"/>
        <v>#DIV/0!</v>
      </c>
      <c r="AN22" s="44" t="e">
        <f t="shared" si="17"/>
        <v>#DIV/0!</v>
      </c>
    </row>
    <row r="23" spans="1:40" x14ac:dyDescent="0.35">
      <c r="A23" s="58" t="s">
        <v>54</v>
      </c>
      <c r="B23" s="57">
        <v>0.5</v>
      </c>
      <c r="C23" s="62">
        <v>34.960000000000036</v>
      </c>
      <c r="D23" s="55">
        <f t="shared" si="2"/>
        <v>4.7738041593270841</v>
      </c>
      <c r="E23" s="54">
        <f t="shared" si="19"/>
        <v>52.044180812671492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>
        <f t="shared" si="18"/>
        <v>0</v>
      </c>
      <c r="T23" s="48">
        <f t="shared" si="5"/>
        <v>0.5</v>
      </c>
      <c r="U23" s="47" t="e">
        <f t="shared" si="6"/>
        <v>#DIV/0!</v>
      </c>
      <c r="V23" s="46" t="e">
        <f t="shared" si="7"/>
        <v>#DIV/0!</v>
      </c>
      <c r="W23" s="45" t="e">
        <f t="shared" si="8"/>
        <v>#DIV/0!</v>
      </c>
      <c r="X23" s="46" t="e">
        <f t="shared" si="9"/>
        <v>#DIV/0!</v>
      </c>
      <c r="Y23" s="46" t="e">
        <f t="shared" si="10"/>
        <v>#DIV/0!</v>
      </c>
      <c r="Z23" s="46" t="e">
        <f t="shared" si="11"/>
        <v>#DIV/0!</v>
      </c>
      <c r="AA23" s="46" t="e">
        <f t="shared" si="12"/>
        <v>#DIV/0!</v>
      </c>
      <c r="AB23" s="45" t="e">
        <f t="shared" si="13"/>
        <v>#DIV/0!</v>
      </c>
      <c r="AC23" s="49" t="e">
        <f t="shared" si="14"/>
        <v>#DIV/0!</v>
      </c>
      <c r="AE23" s="48">
        <f t="shared" si="15"/>
        <v>0.5</v>
      </c>
      <c r="AF23" s="47" t="e">
        <f t="shared" si="20"/>
        <v>#DIV/0!</v>
      </c>
      <c r="AG23" s="46" t="e">
        <f t="shared" si="21"/>
        <v>#DIV/0!</v>
      </c>
      <c r="AH23" s="45" t="e">
        <f t="shared" si="21"/>
        <v>#DIV/0!</v>
      </c>
      <c r="AI23" s="47" t="e">
        <f t="shared" si="21"/>
        <v>#DIV/0!</v>
      </c>
      <c r="AJ23" s="46" t="e">
        <f t="shared" si="21"/>
        <v>#DIV/0!</v>
      </c>
      <c r="AK23" s="46" t="e">
        <f t="shared" si="21"/>
        <v>#DIV/0!</v>
      </c>
      <c r="AL23" s="46" t="e">
        <f t="shared" si="22"/>
        <v>#DIV/0!</v>
      </c>
      <c r="AM23" s="45" t="e">
        <f t="shared" si="22"/>
        <v>#DIV/0!</v>
      </c>
      <c r="AN23" s="44" t="e">
        <f t="shared" si="17"/>
        <v>#DIV/0!</v>
      </c>
    </row>
    <row r="24" spans="1:40" x14ac:dyDescent="0.35">
      <c r="A24" s="58" t="s">
        <v>53</v>
      </c>
      <c r="B24" s="57">
        <v>1</v>
      </c>
      <c r="C24" s="62">
        <v>32.680000000000007</v>
      </c>
      <c r="D24" s="55">
        <f t="shared" si="2"/>
        <v>4.462469105457922</v>
      </c>
      <c r="E24" s="54">
        <f t="shared" si="19"/>
        <v>56.506649918129412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>
        <f t="shared" si="18"/>
        <v>0</v>
      </c>
      <c r="T24" s="48">
        <f t="shared" si="5"/>
        <v>1</v>
      </c>
      <c r="U24" s="47" t="e">
        <f t="shared" si="6"/>
        <v>#DIV/0!</v>
      </c>
      <c r="V24" s="46" t="e">
        <f t="shared" si="7"/>
        <v>#DIV/0!</v>
      </c>
      <c r="W24" s="45" t="e">
        <f t="shared" si="8"/>
        <v>#DIV/0!</v>
      </c>
      <c r="X24" s="46" t="e">
        <f t="shared" si="9"/>
        <v>#DIV/0!</v>
      </c>
      <c r="Y24" s="46" t="e">
        <f t="shared" si="10"/>
        <v>#DIV/0!</v>
      </c>
      <c r="Z24" s="46" t="e">
        <f t="shared" si="11"/>
        <v>#DIV/0!</v>
      </c>
      <c r="AA24" s="46" t="e">
        <f t="shared" si="12"/>
        <v>#DIV/0!</v>
      </c>
      <c r="AB24" s="45" t="e">
        <f t="shared" si="13"/>
        <v>#DIV/0!</v>
      </c>
      <c r="AC24" s="49" t="e">
        <f t="shared" si="14"/>
        <v>#DIV/0!</v>
      </c>
      <c r="AE24" s="48">
        <f t="shared" si="15"/>
        <v>1</v>
      </c>
      <c r="AF24" s="47" t="e">
        <f t="shared" si="20"/>
        <v>#DIV/0!</v>
      </c>
      <c r="AG24" s="46" t="e">
        <f t="shared" si="21"/>
        <v>#DIV/0!</v>
      </c>
      <c r="AH24" s="45" t="e">
        <f t="shared" si="21"/>
        <v>#DIV/0!</v>
      </c>
      <c r="AI24" s="47" t="e">
        <f t="shared" si="21"/>
        <v>#DIV/0!</v>
      </c>
      <c r="AJ24" s="46" t="e">
        <f t="shared" si="21"/>
        <v>#DIV/0!</v>
      </c>
      <c r="AK24" s="46" t="e">
        <f t="shared" si="21"/>
        <v>#DIV/0!</v>
      </c>
      <c r="AL24" s="46" t="e">
        <f t="shared" si="22"/>
        <v>#DIV/0!</v>
      </c>
      <c r="AM24" s="45" t="e">
        <f t="shared" si="22"/>
        <v>#DIV/0!</v>
      </c>
      <c r="AN24" s="44" t="e">
        <f t="shared" si="17"/>
        <v>#DIV/0!</v>
      </c>
    </row>
    <row r="25" spans="1:40" x14ac:dyDescent="0.35">
      <c r="A25" s="58" t="s">
        <v>52</v>
      </c>
      <c r="B25" s="57">
        <v>1.5</v>
      </c>
      <c r="C25" s="62">
        <v>29.339999999999975</v>
      </c>
      <c r="D25" s="55">
        <f t="shared" si="2"/>
        <v>4.0063905616320481</v>
      </c>
      <c r="E25" s="54">
        <f t="shared" si="19"/>
        <v>60.513040479761457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>
        <f t="shared" si="18"/>
        <v>0</v>
      </c>
      <c r="T25" s="48">
        <f t="shared" si="5"/>
        <v>1.5</v>
      </c>
      <c r="U25" s="47" t="e">
        <f t="shared" si="6"/>
        <v>#DIV/0!</v>
      </c>
      <c r="V25" s="46" t="e">
        <f t="shared" si="7"/>
        <v>#DIV/0!</v>
      </c>
      <c r="W25" s="45" t="e">
        <f t="shared" si="8"/>
        <v>#DIV/0!</v>
      </c>
      <c r="X25" s="46" t="e">
        <f t="shared" si="9"/>
        <v>#DIV/0!</v>
      </c>
      <c r="Y25" s="46" t="e">
        <f t="shared" si="10"/>
        <v>#DIV/0!</v>
      </c>
      <c r="Z25" s="46" t="e">
        <f t="shared" si="11"/>
        <v>#DIV/0!</v>
      </c>
      <c r="AA25" s="46" t="e">
        <f t="shared" si="12"/>
        <v>#DIV/0!</v>
      </c>
      <c r="AB25" s="45" t="e">
        <f t="shared" si="13"/>
        <v>#DIV/0!</v>
      </c>
      <c r="AC25" s="49" t="e">
        <f t="shared" si="14"/>
        <v>#DIV/0!</v>
      </c>
      <c r="AE25" s="48">
        <f t="shared" si="15"/>
        <v>1.5</v>
      </c>
      <c r="AF25" s="47" t="e">
        <f t="shared" si="20"/>
        <v>#DIV/0!</v>
      </c>
      <c r="AG25" s="46" t="e">
        <f t="shared" si="21"/>
        <v>#DIV/0!</v>
      </c>
      <c r="AH25" s="45" t="e">
        <f t="shared" si="21"/>
        <v>#DIV/0!</v>
      </c>
      <c r="AI25" s="47" t="e">
        <f t="shared" si="21"/>
        <v>#DIV/0!</v>
      </c>
      <c r="AJ25" s="46" t="e">
        <f t="shared" si="21"/>
        <v>#DIV/0!</v>
      </c>
      <c r="AK25" s="46" t="e">
        <f t="shared" si="21"/>
        <v>#DIV/0!</v>
      </c>
      <c r="AL25" s="46" t="e">
        <f t="shared" si="22"/>
        <v>#DIV/0!</v>
      </c>
      <c r="AM25" s="45" t="e">
        <f t="shared" si="22"/>
        <v>#DIV/0!</v>
      </c>
      <c r="AN25" s="44" t="e">
        <f t="shared" si="17"/>
        <v>#DIV/0!</v>
      </c>
    </row>
    <row r="26" spans="1:40" x14ac:dyDescent="0.35">
      <c r="A26" s="58" t="s">
        <v>51</v>
      </c>
      <c r="B26" s="57">
        <v>2</v>
      </c>
      <c r="C26" s="62">
        <v>57.670000000000016</v>
      </c>
      <c r="D26" s="55">
        <f t="shared" si="2"/>
        <v>7.8748651564185561</v>
      </c>
      <c r="E26" s="54">
        <f t="shared" si="19"/>
        <v>68.387905636180008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>
        <f t="shared" si="18"/>
        <v>0</v>
      </c>
      <c r="T26" s="48">
        <f t="shared" si="5"/>
        <v>2</v>
      </c>
      <c r="U26" s="47" t="e">
        <f t="shared" si="6"/>
        <v>#DIV/0!</v>
      </c>
      <c r="V26" s="46" t="e">
        <f t="shared" si="7"/>
        <v>#DIV/0!</v>
      </c>
      <c r="W26" s="45" t="e">
        <f t="shared" si="8"/>
        <v>#DIV/0!</v>
      </c>
      <c r="X26" s="46" t="e">
        <f t="shared" si="9"/>
        <v>#DIV/0!</v>
      </c>
      <c r="Y26" s="46" t="e">
        <f t="shared" si="10"/>
        <v>#DIV/0!</v>
      </c>
      <c r="Z26" s="46" t="e">
        <f t="shared" si="11"/>
        <v>#DIV/0!</v>
      </c>
      <c r="AA26" s="46" t="e">
        <f t="shared" si="12"/>
        <v>#DIV/0!</v>
      </c>
      <c r="AB26" s="45" t="e">
        <f t="shared" si="13"/>
        <v>#DIV/0!</v>
      </c>
      <c r="AC26" s="49" t="e">
        <f t="shared" si="14"/>
        <v>#DIV/0!</v>
      </c>
      <c r="AE26" s="48">
        <f t="shared" si="15"/>
        <v>2</v>
      </c>
      <c r="AF26" s="47" t="e">
        <f t="shared" si="20"/>
        <v>#DIV/0!</v>
      </c>
      <c r="AG26" s="46" t="e">
        <f t="shared" si="21"/>
        <v>#DIV/0!</v>
      </c>
      <c r="AH26" s="45" t="e">
        <f t="shared" si="21"/>
        <v>#DIV/0!</v>
      </c>
      <c r="AI26" s="47" t="e">
        <f t="shared" si="21"/>
        <v>#DIV/0!</v>
      </c>
      <c r="AJ26" s="46" t="e">
        <f t="shared" si="21"/>
        <v>#DIV/0!</v>
      </c>
      <c r="AK26" s="46" t="e">
        <f t="shared" si="21"/>
        <v>#DIV/0!</v>
      </c>
      <c r="AL26" s="46" t="e">
        <f t="shared" si="22"/>
        <v>#DIV/0!</v>
      </c>
      <c r="AM26" s="45" t="e">
        <f t="shared" si="22"/>
        <v>#DIV/0!</v>
      </c>
      <c r="AN26" s="44" t="e">
        <f t="shared" si="17"/>
        <v>#DIV/0!</v>
      </c>
    </row>
    <row r="27" spans="1:40" x14ac:dyDescent="0.35">
      <c r="A27" s="58" t="s">
        <v>50</v>
      </c>
      <c r="B27" s="57">
        <v>2.5</v>
      </c>
      <c r="C27" s="63">
        <v>59.430000000000007</v>
      </c>
      <c r="D27" s="55">
        <f t="shared" si="2"/>
        <v>8.1151939699315889</v>
      </c>
      <c r="E27" s="54">
        <f t="shared" si="19"/>
        <v>76.50309960611159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>
        <f t="shared" si="18"/>
        <v>0</v>
      </c>
      <c r="T27" s="48">
        <f t="shared" si="5"/>
        <v>2.5</v>
      </c>
      <c r="U27" s="47" t="e">
        <f t="shared" si="6"/>
        <v>#DIV/0!</v>
      </c>
      <c r="V27" s="46" t="e">
        <f t="shared" si="7"/>
        <v>#DIV/0!</v>
      </c>
      <c r="W27" s="45" t="e">
        <f t="shared" si="8"/>
        <v>#DIV/0!</v>
      </c>
      <c r="X27" s="46" t="e">
        <f t="shared" si="9"/>
        <v>#DIV/0!</v>
      </c>
      <c r="Y27" s="46" t="e">
        <f t="shared" si="10"/>
        <v>#DIV/0!</v>
      </c>
      <c r="Z27" s="46" t="e">
        <f t="shared" si="11"/>
        <v>#DIV/0!</v>
      </c>
      <c r="AA27" s="46" t="e">
        <f t="shared" si="12"/>
        <v>#DIV/0!</v>
      </c>
      <c r="AB27" s="45" t="e">
        <f t="shared" si="13"/>
        <v>#DIV/0!</v>
      </c>
      <c r="AC27" s="49" t="e">
        <f t="shared" si="14"/>
        <v>#DIV/0!</v>
      </c>
      <c r="AE27" s="48">
        <f t="shared" si="15"/>
        <v>2.5</v>
      </c>
      <c r="AF27" s="47" t="e">
        <f t="shared" si="20"/>
        <v>#DIV/0!</v>
      </c>
      <c r="AG27" s="46" t="e">
        <f t="shared" si="21"/>
        <v>#DIV/0!</v>
      </c>
      <c r="AH27" s="45" t="e">
        <f t="shared" si="21"/>
        <v>#DIV/0!</v>
      </c>
      <c r="AI27" s="47" t="e">
        <f t="shared" si="21"/>
        <v>#DIV/0!</v>
      </c>
      <c r="AJ27" s="46" t="e">
        <f t="shared" si="21"/>
        <v>#DIV/0!</v>
      </c>
      <c r="AK27" s="46" t="e">
        <f t="shared" si="21"/>
        <v>#DIV/0!</v>
      </c>
      <c r="AL27" s="46" t="e">
        <f t="shared" si="22"/>
        <v>#DIV/0!</v>
      </c>
      <c r="AM27" s="45" t="e">
        <f t="shared" si="22"/>
        <v>#DIV/0!</v>
      </c>
      <c r="AN27" s="44" t="e">
        <f t="shared" si="17"/>
        <v>#DIV/0!</v>
      </c>
    </row>
    <row r="28" spans="1:40" x14ac:dyDescent="0.35">
      <c r="A28" s="58" t="s">
        <v>49</v>
      </c>
      <c r="B28" s="57">
        <v>3</v>
      </c>
      <c r="C28" s="62">
        <v>69.360000000000014</v>
      </c>
      <c r="D28" s="55">
        <f t="shared" si="2"/>
        <v>9.4711400598091036</v>
      </c>
      <c r="E28" s="54">
        <f t="shared" si="19"/>
        <v>85.974239665920692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>
        <f t="shared" si="18"/>
        <v>0</v>
      </c>
      <c r="T28" s="48">
        <f t="shared" si="5"/>
        <v>3</v>
      </c>
      <c r="U28" s="47" t="e">
        <f t="shared" si="6"/>
        <v>#DIV/0!</v>
      </c>
      <c r="V28" s="46" t="e">
        <f t="shared" si="7"/>
        <v>#DIV/0!</v>
      </c>
      <c r="W28" s="45" t="e">
        <f t="shared" si="8"/>
        <v>#DIV/0!</v>
      </c>
      <c r="X28" s="46" t="e">
        <f t="shared" si="9"/>
        <v>#DIV/0!</v>
      </c>
      <c r="Y28" s="46" t="e">
        <f t="shared" si="10"/>
        <v>#DIV/0!</v>
      </c>
      <c r="Z28" s="46" t="e">
        <f t="shared" si="11"/>
        <v>#DIV/0!</v>
      </c>
      <c r="AA28" s="46" t="e">
        <f t="shared" si="12"/>
        <v>#DIV/0!</v>
      </c>
      <c r="AB28" s="45" t="e">
        <f t="shared" si="13"/>
        <v>#DIV/0!</v>
      </c>
      <c r="AC28" s="49" t="e">
        <f t="shared" si="14"/>
        <v>#DIV/0!</v>
      </c>
      <c r="AE28" s="48">
        <f t="shared" si="15"/>
        <v>3</v>
      </c>
      <c r="AF28" s="47" t="e">
        <f t="shared" si="20"/>
        <v>#DIV/0!</v>
      </c>
      <c r="AG28" s="46" t="e">
        <f t="shared" si="21"/>
        <v>#DIV/0!</v>
      </c>
      <c r="AH28" s="45" t="e">
        <f t="shared" si="21"/>
        <v>#DIV/0!</v>
      </c>
      <c r="AI28" s="47" t="e">
        <f t="shared" si="21"/>
        <v>#DIV/0!</v>
      </c>
      <c r="AJ28" s="46" t="e">
        <f t="shared" si="21"/>
        <v>#DIV/0!</v>
      </c>
      <c r="AK28" s="46" t="e">
        <f t="shared" si="21"/>
        <v>#DIV/0!</v>
      </c>
      <c r="AL28" s="46" t="e">
        <f t="shared" si="22"/>
        <v>#DIV/0!</v>
      </c>
      <c r="AM28" s="45" t="e">
        <f t="shared" si="22"/>
        <v>#DIV/0!</v>
      </c>
      <c r="AN28" s="44" t="e">
        <f t="shared" si="17"/>
        <v>#DIV/0!</v>
      </c>
    </row>
    <row r="29" spans="1:40" x14ac:dyDescent="0.35">
      <c r="A29" s="58" t="s">
        <v>48</v>
      </c>
      <c r="B29" s="57">
        <v>3.5</v>
      </c>
      <c r="C29" s="62">
        <v>30.480000000000018</v>
      </c>
      <c r="D29" s="55">
        <f t="shared" si="2"/>
        <v>4.1620580885666323</v>
      </c>
      <c r="E29" s="54">
        <f t="shared" si="19"/>
        <v>90.13629775448733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>
        <f t="shared" si="18"/>
        <v>0</v>
      </c>
      <c r="T29" s="48">
        <f t="shared" si="5"/>
        <v>3.5</v>
      </c>
      <c r="U29" s="47" t="e">
        <f t="shared" si="6"/>
        <v>#DIV/0!</v>
      </c>
      <c r="V29" s="46" t="e">
        <f t="shared" si="7"/>
        <v>#DIV/0!</v>
      </c>
      <c r="W29" s="45" t="e">
        <f t="shared" si="8"/>
        <v>#DIV/0!</v>
      </c>
      <c r="X29" s="46" t="e">
        <f t="shared" si="9"/>
        <v>#DIV/0!</v>
      </c>
      <c r="Y29" s="46" t="e">
        <f t="shared" si="10"/>
        <v>#DIV/0!</v>
      </c>
      <c r="Z29" s="46" t="e">
        <f t="shared" si="11"/>
        <v>#DIV/0!</v>
      </c>
      <c r="AA29" s="46" t="e">
        <f t="shared" si="12"/>
        <v>#DIV/0!</v>
      </c>
      <c r="AB29" s="45" t="e">
        <f t="shared" si="13"/>
        <v>#DIV/0!</v>
      </c>
      <c r="AC29" s="49" t="e">
        <f t="shared" si="14"/>
        <v>#DIV/0!</v>
      </c>
      <c r="AE29" s="48">
        <f t="shared" si="15"/>
        <v>3.5</v>
      </c>
      <c r="AF29" s="47" t="e">
        <f t="shared" si="20"/>
        <v>#DIV/0!</v>
      </c>
      <c r="AG29" s="46" t="e">
        <f t="shared" si="21"/>
        <v>#DIV/0!</v>
      </c>
      <c r="AH29" s="45" t="e">
        <f t="shared" si="21"/>
        <v>#DIV/0!</v>
      </c>
      <c r="AI29" s="47" t="e">
        <f t="shared" si="21"/>
        <v>#DIV/0!</v>
      </c>
      <c r="AJ29" s="46" t="e">
        <f t="shared" si="21"/>
        <v>#DIV/0!</v>
      </c>
      <c r="AK29" s="46" t="e">
        <f t="shared" si="21"/>
        <v>#DIV/0!</v>
      </c>
      <c r="AL29" s="46" t="e">
        <f t="shared" si="22"/>
        <v>#DIV/0!</v>
      </c>
      <c r="AM29" s="45" t="e">
        <f t="shared" si="22"/>
        <v>#DIV/0!</v>
      </c>
      <c r="AN29" s="44" t="e">
        <f t="shared" si="17"/>
        <v>#DIV/0!</v>
      </c>
    </row>
    <row r="30" spans="1:40" x14ac:dyDescent="0.35">
      <c r="A30" s="58" t="s">
        <v>47</v>
      </c>
      <c r="B30" s="57">
        <v>4</v>
      </c>
      <c r="C30" s="62">
        <v>6.42999999999995</v>
      </c>
      <c r="D30" s="55">
        <f t="shared" si="2"/>
        <v>0.87801947209590614</v>
      </c>
      <c r="E30" s="54">
        <f t="shared" si="19"/>
        <v>91.014317226583231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>
        <f t="shared" si="18"/>
        <v>0</v>
      </c>
      <c r="T30" s="48">
        <f t="shared" si="5"/>
        <v>4</v>
      </c>
      <c r="U30" s="47" t="e">
        <f t="shared" si="6"/>
        <v>#DIV/0!</v>
      </c>
      <c r="V30" s="46" t="e">
        <f t="shared" si="7"/>
        <v>#DIV/0!</v>
      </c>
      <c r="W30" s="45" t="e">
        <f t="shared" si="8"/>
        <v>#DIV/0!</v>
      </c>
      <c r="X30" s="46" t="e">
        <f t="shared" si="9"/>
        <v>#DIV/0!</v>
      </c>
      <c r="Y30" s="46" t="e">
        <f t="shared" si="10"/>
        <v>#DIV/0!</v>
      </c>
      <c r="Z30" s="46" t="e">
        <f t="shared" si="11"/>
        <v>#DIV/0!</v>
      </c>
      <c r="AA30" s="46" t="e">
        <f t="shared" si="12"/>
        <v>#DIV/0!</v>
      </c>
      <c r="AB30" s="45" t="e">
        <f t="shared" si="13"/>
        <v>#DIV/0!</v>
      </c>
      <c r="AC30" s="49" t="e">
        <f t="shared" si="14"/>
        <v>#DIV/0!</v>
      </c>
      <c r="AE30" s="48">
        <f t="shared" si="15"/>
        <v>4</v>
      </c>
      <c r="AF30" s="47" t="e">
        <f t="shared" si="20"/>
        <v>#DIV/0!</v>
      </c>
      <c r="AG30" s="46" t="e">
        <f t="shared" si="21"/>
        <v>#DIV/0!</v>
      </c>
      <c r="AH30" s="45" t="e">
        <f t="shared" si="21"/>
        <v>#DIV/0!</v>
      </c>
      <c r="AI30" s="47" t="e">
        <f t="shared" si="21"/>
        <v>#DIV/0!</v>
      </c>
      <c r="AJ30" s="46" t="e">
        <f t="shared" si="21"/>
        <v>#DIV/0!</v>
      </c>
      <c r="AK30" s="46" t="e">
        <f t="shared" si="21"/>
        <v>#DIV/0!</v>
      </c>
      <c r="AL30" s="46" t="e">
        <f t="shared" si="22"/>
        <v>#DIV/0!</v>
      </c>
      <c r="AM30" s="45" t="e">
        <f t="shared" si="22"/>
        <v>#DIV/0!</v>
      </c>
      <c r="AN30" s="44" t="e">
        <f t="shared" si="17"/>
        <v>#DIV/0!</v>
      </c>
    </row>
    <row r="31" spans="1:40" ht="15" thickBot="1" x14ac:dyDescent="0.4">
      <c r="A31" s="58" t="s">
        <v>46</v>
      </c>
      <c r="B31" s="42" t="s">
        <v>142</v>
      </c>
      <c r="C31" s="56">
        <v>3.2000000000000455</v>
      </c>
      <c r="D31" s="55">
        <f t="shared" si="2"/>
        <v>0.43696147911461297</v>
      </c>
      <c r="E31" s="54">
        <f t="shared" si="19"/>
        <v>91.451278705697845</v>
      </c>
      <c r="G31" s="48" t="str">
        <f t="shared" si="3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>
        <f t="shared" si="18"/>
        <v>0</v>
      </c>
      <c r="T31" s="48" t="str">
        <f t="shared" si="5"/>
        <v>&gt;4.0</v>
      </c>
      <c r="U31" s="47" t="e">
        <f t="shared" si="6"/>
        <v>#DIV/0!</v>
      </c>
      <c r="V31" s="46" t="e">
        <f t="shared" si="7"/>
        <v>#DIV/0!</v>
      </c>
      <c r="W31" s="45" t="e">
        <f t="shared" si="8"/>
        <v>#DIV/0!</v>
      </c>
      <c r="X31" s="46" t="e">
        <f t="shared" si="9"/>
        <v>#DIV/0!</v>
      </c>
      <c r="Y31" s="46" t="e">
        <f t="shared" si="10"/>
        <v>#DIV/0!</v>
      </c>
      <c r="Z31" s="46" t="e">
        <f t="shared" si="11"/>
        <v>#DIV/0!</v>
      </c>
      <c r="AA31" s="46" t="e">
        <f t="shared" si="12"/>
        <v>#DIV/0!</v>
      </c>
      <c r="AB31" s="45" t="e">
        <f t="shared" si="13"/>
        <v>#DIV/0!</v>
      </c>
      <c r="AC31" s="49" t="e">
        <f t="shared" si="14"/>
        <v>#DIV/0!</v>
      </c>
      <c r="AE31" s="48" t="str">
        <f t="shared" si="15"/>
        <v>&gt;4.0</v>
      </c>
      <c r="AF31" s="47" t="e">
        <f t="shared" si="20"/>
        <v>#DIV/0!</v>
      </c>
      <c r="AG31" s="46" t="e">
        <f t="shared" si="21"/>
        <v>#DIV/0!</v>
      </c>
      <c r="AH31" s="45" t="e">
        <f t="shared" si="21"/>
        <v>#DIV/0!</v>
      </c>
      <c r="AI31" s="47" t="e">
        <f t="shared" si="21"/>
        <v>#DIV/0!</v>
      </c>
      <c r="AJ31" s="46" t="e">
        <f t="shared" si="21"/>
        <v>#DIV/0!</v>
      </c>
      <c r="AK31" s="46" t="e">
        <f t="shared" si="21"/>
        <v>#DIV/0!</v>
      </c>
      <c r="AL31" s="46" t="e">
        <f t="shared" si="22"/>
        <v>#DIV/0!</v>
      </c>
      <c r="AM31" s="45" t="e">
        <f t="shared" si="22"/>
        <v>#DIV/0!</v>
      </c>
      <c r="AN31" s="44" t="e">
        <f t="shared" si="17"/>
        <v>#DIV/0!</v>
      </c>
    </row>
    <row r="32" spans="1:40" x14ac:dyDescent="0.35">
      <c r="A32" s="58" t="s">
        <v>45</v>
      </c>
      <c r="B32" s="57">
        <v>5</v>
      </c>
      <c r="C32" s="56"/>
      <c r="D32" s="55"/>
      <c r="E32" s="54"/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T32" s="48">
        <f t="shared" si="5"/>
        <v>5</v>
      </c>
      <c r="U32" s="47" t="e">
        <f t="shared" si="6"/>
        <v>#DIV/0!</v>
      </c>
      <c r="V32" s="46" t="e">
        <f t="shared" si="7"/>
        <v>#DIV/0!</v>
      </c>
      <c r="W32" s="45" t="e">
        <f t="shared" si="8"/>
        <v>#DIV/0!</v>
      </c>
      <c r="X32" s="46" t="e">
        <f t="shared" si="9"/>
        <v>#DIV/0!</v>
      </c>
      <c r="Y32" s="46" t="e">
        <f t="shared" si="10"/>
        <v>#DIV/0!</v>
      </c>
      <c r="Z32" s="46" t="e">
        <f t="shared" si="11"/>
        <v>#DIV/0!</v>
      </c>
      <c r="AA32" s="46" t="e">
        <f t="shared" si="12"/>
        <v>#DIV/0!</v>
      </c>
      <c r="AB32" s="45" t="e">
        <f t="shared" si="13"/>
        <v>#DIV/0!</v>
      </c>
      <c r="AC32" s="49" t="e">
        <f t="shared" si="14"/>
        <v>#DIV/0!</v>
      </c>
      <c r="AE32" s="48">
        <f t="shared" si="15"/>
        <v>5</v>
      </c>
      <c r="AF32" s="47" t="e">
        <f t="shared" si="20"/>
        <v>#DIV/0!</v>
      </c>
      <c r="AG32" s="46" t="e">
        <f t="shared" si="21"/>
        <v>#DIV/0!</v>
      </c>
      <c r="AH32" s="45" t="e">
        <f t="shared" si="21"/>
        <v>#DIV/0!</v>
      </c>
      <c r="AI32" s="47" t="e">
        <f t="shared" si="21"/>
        <v>#DIV/0!</v>
      </c>
      <c r="AJ32" s="46" t="e">
        <f t="shared" si="21"/>
        <v>#DIV/0!</v>
      </c>
      <c r="AK32" s="46" t="e">
        <f t="shared" si="21"/>
        <v>#DIV/0!</v>
      </c>
      <c r="AL32" s="46" t="e">
        <f t="shared" si="22"/>
        <v>#DIV/0!</v>
      </c>
      <c r="AM32" s="45" t="e">
        <f t="shared" si="22"/>
        <v>#DIV/0!</v>
      </c>
      <c r="AN32" s="44" t="e">
        <f t="shared" si="17"/>
        <v>#DIV/0!</v>
      </c>
    </row>
    <row r="33" spans="1:40" ht="15" thickBot="1" x14ac:dyDescent="0.4">
      <c r="A33" s="43" t="s">
        <v>44</v>
      </c>
      <c r="B33" s="42"/>
      <c r="C33" s="41"/>
      <c r="D33" s="55"/>
      <c r="E33" s="39">
        <f>E31+SUM(R7:R31)</f>
        <v>99.999999999999986</v>
      </c>
      <c r="G33" s="33">
        <f t="shared" si="3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T33" s="33">
        <f t="shared" si="5"/>
        <v>0</v>
      </c>
      <c r="U33" s="32" t="e">
        <f t="shared" si="6"/>
        <v>#DIV/0!</v>
      </c>
      <c r="V33" s="31" t="e">
        <f t="shared" si="7"/>
        <v>#DIV/0!</v>
      </c>
      <c r="W33" s="30" t="e">
        <f t="shared" si="8"/>
        <v>#DIV/0!</v>
      </c>
      <c r="X33" s="31" t="e">
        <f t="shared" si="9"/>
        <v>#DIV/0!</v>
      </c>
      <c r="Y33" s="31" t="e">
        <f t="shared" si="10"/>
        <v>#DIV/0!</v>
      </c>
      <c r="Z33" s="31" t="e">
        <f t="shared" si="11"/>
        <v>#DIV/0!</v>
      </c>
      <c r="AA33" s="31" t="e">
        <f t="shared" si="12"/>
        <v>#DIV/0!</v>
      </c>
      <c r="AB33" s="30" t="e">
        <f t="shared" si="13"/>
        <v>#DIV/0!</v>
      </c>
      <c r="AC33" s="34" t="e">
        <f t="shared" si="14"/>
        <v>#DIV/0!</v>
      </c>
      <c r="AE33" s="33">
        <f t="shared" si="15"/>
        <v>0</v>
      </c>
      <c r="AF33" s="32" t="e">
        <f t="shared" si="20"/>
        <v>#DIV/0!</v>
      </c>
      <c r="AG33" s="31" t="e">
        <f t="shared" si="21"/>
        <v>#DIV/0!</v>
      </c>
      <c r="AH33" s="30" t="e">
        <f t="shared" si="21"/>
        <v>#DIV/0!</v>
      </c>
      <c r="AI33" s="32" t="e">
        <f t="shared" si="21"/>
        <v>#DIV/0!</v>
      </c>
      <c r="AJ33" s="31" t="e">
        <f t="shared" si="21"/>
        <v>#DIV/0!</v>
      </c>
      <c r="AK33" s="31" t="e">
        <f t="shared" si="21"/>
        <v>#DIV/0!</v>
      </c>
      <c r="AL33" s="31" t="e">
        <f t="shared" si="22"/>
        <v>#DIV/0!</v>
      </c>
      <c r="AM33" s="30" t="e">
        <f t="shared" si="22"/>
        <v>#DIV/0!</v>
      </c>
      <c r="AN33" s="29" t="e">
        <f t="shared" si="17"/>
        <v>#DIV/0!</v>
      </c>
    </row>
    <row r="34" spans="1:40" x14ac:dyDescent="0.35">
      <c r="H34">
        <f>SUM(H7:H33)</f>
        <v>17.596229508701658</v>
      </c>
      <c r="I34">
        <f t="shared" ref="I34:O34" si="23">SUM(I7:I33)</f>
        <v>145.52009555710598</v>
      </c>
      <c r="J34">
        <f>SUM(J7:J33)</f>
        <v>0</v>
      </c>
      <c r="K34">
        <f t="shared" si="23"/>
        <v>75.154588273408521</v>
      </c>
      <c r="L34">
        <f t="shared" si="23"/>
        <v>70.184236006221013</v>
      </c>
      <c r="M34">
        <f t="shared" si="23"/>
        <v>62.60485065456286</v>
      </c>
      <c r="N34">
        <f t="shared" si="23"/>
        <v>0</v>
      </c>
      <c r="O34">
        <f t="shared" si="23"/>
        <v>0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4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-3.7127729888648662</v>
      </c>
      <c r="D69" s="2"/>
    </row>
    <row r="70" spans="1:5" x14ac:dyDescent="0.35">
      <c r="A70" s="24" t="s">
        <v>41</v>
      </c>
      <c r="B70" s="23">
        <v>16</v>
      </c>
      <c r="C70" s="18">
        <f t="shared" si="24"/>
        <v>-2.5688929147776181</v>
      </c>
      <c r="D70" s="2"/>
    </row>
    <row r="71" spans="1:5" x14ac:dyDescent="0.35">
      <c r="A71" s="24" t="s">
        <v>41</v>
      </c>
      <c r="B71" s="23">
        <v>25</v>
      </c>
      <c r="C71" s="18">
        <f t="shared" si="24"/>
        <v>-1.7887195711345123</v>
      </c>
      <c r="D71" s="2"/>
    </row>
    <row r="72" spans="1:5" x14ac:dyDescent="0.35">
      <c r="A72" s="24" t="s">
        <v>41</v>
      </c>
      <c r="B72" s="23">
        <v>50</v>
      </c>
      <c r="C72" s="18">
        <f t="shared" si="24"/>
        <v>0.28589603338905722</v>
      </c>
      <c r="D72" s="2"/>
    </row>
    <row r="73" spans="1:5" x14ac:dyDescent="0.35">
      <c r="A73" s="24" t="s">
        <v>41</v>
      </c>
      <c r="B73" s="23">
        <v>75</v>
      </c>
      <c r="C73" s="18">
        <f t="shared" si="24"/>
        <v>2.4073897918102221</v>
      </c>
      <c r="D73" s="2"/>
    </row>
    <row r="74" spans="1:5" x14ac:dyDescent="0.35">
      <c r="A74" s="24" t="s">
        <v>41</v>
      </c>
      <c r="B74" s="23">
        <v>84</v>
      </c>
      <c r="C74" s="18">
        <f t="shared" si="24"/>
        <v>2.8957760283633434</v>
      </c>
      <c r="D74" s="2"/>
    </row>
    <row r="75" spans="1:5" x14ac:dyDescent="0.35">
      <c r="A75" s="24" t="s">
        <v>41</v>
      </c>
      <c r="B75" s="23">
        <v>95</v>
      </c>
      <c r="C75" s="18" t="str">
        <f t="shared" si="24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</v>
      </c>
      <c r="D77" s="19" t="s">
        <v>7</v>
      </c>
      <c r="E77" s="18">
        <f>SUM($D$7:$D$20)</f>
        <v>35.632215770990335</v>
      </c>
    </row>
    <row r="78" spans="1:5" x14ac:dyDescent="0.35">
      <c r="A78" s="20" t="s">
        <v>39</v>
      </c>
      <c r="B78">
        <f>SUM(C14:C23)/SUM(C10:C33)</f>
        <v>0.56909188749734663</v>
      </c>
      <c r="D78" s="19" t="s">
        <v>6</v>
      </c>
      <c r="E78" s="18">
        <f>SUM($D$21:$D$30)</f>
        <v>55.382101455592917</v>
      </c>
    </row>
    <row r="79" spans="1:5" x14ac:dyDescent="0.35">
      <c r="A79" s="20" t="s">
        <v>38</v>
      </c>
      <c r="B79">
        <f>SUM(C24:C33)/SUM(C10:C33)</f>
        <v>0.43090811250265348</v>
      </c>
      <c r="D79" s="19" t="s">
        <v>5</v>
      </c>
      <c r="E79" s="18">
        <f>SUM($D$31:$D$33)</f>
        <v>0.43696147911461297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43.959555076216141</v>
      </c>
      <c r="D81" s="16" t="s">
        <v>4</v>
      </c>
      <c r="E81">
        <f>100*SUM(H7:J33)/SUM(P7:P33)</f>
        <v>43.959555076216141</v>
      </c>
      <c r="G81" s="17" t="s">
        <v>2</v>
      </c>
      <c r="H81">
        <f>100*SUM(H7:H33)/(SUM(P7:P33)-SUM(M7:N33))</f>
        <v>5.7046314662089639</v>
      </c>
    </row>
    <row r="82" spans="1:8" x14ac:dyDescent="0.35">
      <c r="A82" s="16" t="s">
        <v>0</v>
      </c>
      <c r="B82">
        <f>100*SUM(K7:L33)/SUM(P7:P33)</f>
        <v>39.168550714070385</v>
      </c>
      <c r="D82" s="16" t="s">
        <v>0</v>
      </c>
      <c r="E82">
        <f>100*SUM(K7:L33)/SUM(P7:P33)</f>
        <v>39.168550714070385</v>
      </c>
      <c r="G82" s="17" t="s">
        <v>1</v>
      </c>
      <c r="H82">
        <f>100*SUM(I7:J33)/(SUM(P7:P33)-SUM(M7:N33))</f>
        <v>47.177068000294227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16.871894209713485</v>
      </c>
      <c r="G83" s="17" t="s">
        <v>0</v>
      </c>
      <c r="H83">
        <f>100*SUM(K7:L33)/(SUM(P7:P33)-SUM(M7:N33))</f>
        <v>47.118300533496836</v>
      </c>
    </row>
    <row r="85" spans="1:8" x14ac:dyDescent="0.35">
      <c r="A85" s="16" t="s">
        <v>36</v>
      </c>
      <c r="B85" s="2"/>
      <c r="C85" s="2"/>
      <c r="D85" s="13">
        <f>(C70+C74+C72)/3</f>
        <v>0.20425971565826084</v>
      </c>
    </row>
    <row r="86" spans="1:8" x14ac:dyDescent="0.35">
      <c r="A86" s="14" t="s">
        <v>35</v>
      </c>
      <c r="B86" s="14"/>
      <c r="C86" s="14"/>
      <c r="D86" s="7">
        <f>C72</f>
        <v>0.28589603338905722</v>
      </c>
    </row>
    <row r="87" spans="1:8" x14ac:dyDescent="0.35">
      <c r="A87" s="14" t="s">
        <v>34</v>
      </c>
      <c r="B87" s="14"/>
      <c r="C87" s="14"/>
      <c r="D87" s="7">
        <f>(C74-C70)/2</f>
        <v>2.7323344715704807</v>
      </c>
    </row>
    <row r="88" spans="1:8" x14ac:dyDescent="0.35">
      <c r="A88" s="15" t="s">
        <v>33</v>
      </c>
      <c r="B88" s="14"/>
      <c r="C88" s="14"/>
      <c r="D88" s="13">
        <f>(C74+C70-D86)/D87</f>
        <v>1.5000755077071397E-2</v>
      </c>
    </row>
    <row r="89" spans="1:8" x14ac:dyDescent="0.35">
      <c r="A89" s="3" t="s">
        <v>32</v>
      </c>
      <c r="B89" s="12"/>
      <c r="C89" s="11"/>
      <c r="D89" s="7">
        <f>((C74-C70)/4)+((C75-C69)/6.6)</f>
        <v>2.8377995068253714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6.589979917471904E-2</v>
      </c>
    </row>
    <row r="91" spans="1:8" x14ac:dyDescent="0.35">
      <c r="A91" s="3" t="s">
        <v>30</v>
      </c>
      <c r="B91" s="9"/>
      <c r="C91" s="8"/>
      <c r="D91" s="7">
        <f>(C74-C69)/(2.44*(C73-C71))</f>
        <v>0.64546023330323987</v>
      </c>
    </row>
    <row r="92" spans="1:8" x14ac:dyDescent="0.35">
      <c r="A92" s="6" t="s">
        <v>29</v>
      </c>
      <c r="B92" s="6"/>
      <c r="C92" s="5"/>
      <c r="D92" s="7">
        <f>(C70+C72+C74)/3</f>
        <v>0.20425971565826076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0.16344155679286265</v>
      </c>
    </row>
    <row r="95" spans="1:8" x14ac:dyDescent="0.35">
      <c r="A95" s="2" t="s">
        <v>9</v>
      </c>
      <c r="B95" s="2"/>
      <c r="C95" s="2"/>
      <c r="D95" s="1">
        <f>100-E23</f>
        <v>47.955819187328508</v>
      </c>
    </row>
    <row r="96" spans="1:8" x14ac:dyDescent="0.35">
      <c r="A96" s="2" t="s">
        <v>8</v>
      </c>
      <c r="B96" s="2"/>
      <c r="C96" s="2"/>
      <c r="D96" s="1">
        <f>100-E30</f>
        <v>8.9856827734167695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0"/>
  </sheetPr>
  <dimension ref="A1:AL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MAY210713_5_no_aggr</v>
      </c>
      <c r="E2" s="144"/>
      <c r="G2" s="109" t="s">
        <v>90</v>
      </c>
      <c r="H2" s="108" t="str">
        <f ca="1">D2</f>
        <v>MAY210713_5_no_aggr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SUM(C7:C31)</f>
        <v>669.7251493454371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S33" si="5">100*H7/$P7</f>
        <v>#DIV/0!</v>
      </c>
      <c r="T7" s="46" t="e">
        <f t="shared" ref="T7:T33" si="6">100*I7/$P7</f>
        <v>#DIV/0!</v>
      </c>
      <c r="U7" s="45" t="e">
        <f t="shared" ref="U7:U33" si="7">100*J7/$P7</f>
        <v>#DIV/0!</v>
      </c>
      <c r="V7" s="46" t="e">
        <f t="shared" ref="V7:V33" si="8">100*K7/$P7</f>
        <v>#DIV/0!</v>
      </c>
      <c r="W7" s="46" t="e">
        <f t="shared" ref="W7:W33" si="9">100*L7/$P7</f>
        <v>#DIV/0!</v>
      </c>
      <c r="X7" s="46" t="e">
        <f t="shared" ref="X7:X33" si="10">100*M7/$P7</f>
        <v>#DIV/0!</v>
      </c>
      <c r="Y7" s="46" t="e">
        <f t="shared" ref="Y7:Y33" si="11">100*N7/$P7</f>
        <v>#DIV/0!</v>
      </c>
      <c r="Z7" s="45" t="e">
        <f t="shared" ref="Z7:Z33" si="12">100*O7/$P7</f>
        <v>#DIV/0!</v>
      </c>
      <c r="AA7" s="49" t="e">
        <f t="shared" ref="AA7:AA33" si="13">SUM(S7:Z7)</f>
        <v>#DIV/0!</v>
      </c>
      <c r="AC7" s="48">
        <f t="shared" ref="AC7:AC33" si="14">R7</f>
        <v>-7.5</v>
      </c>
      <c r="AD7" s="47" t="e">
        <f t="shared" ref="AD7:AK14" si="15">S7*100/(SUM($S7:$W7)+SUM($Y7:$Z7))</f>
        <v>#DIV/0!</v>
      </c>
      <c r="AE7" s="46" t="e">
        <f t="shared" si="15"/>
        <v>#DIV/0!</v>
      </c>
      <c r="AF7" s="45" t="e">
        <f t="shared" si="15"/>
        <v>#DIV/0!</v>
      </c>
      <c r="AG7" s="47" t="e">
        <f t="shared" si="15"/>
        <v>#DIV/0!</v>
      </c>
      <c r="AH7" s="46" t="e">
        <f t="shared" si="15"/>
        <v>#DIV/0!</v>
      </c>
      <c r="AI7" s="46" t="e">
        <f t="shared" si="15"/>
        <v>#DIV/0!</v>
      </c>
      <c r="AJ7" s="46" t="e">
        <f t="shared" si="15"/>
        <v>#DIV/0!</v>
      </c>
      <c r="AK7" s="45" t="e">
        <f t="shared" si="15"/>
        <v>#DIV/0!</v>
      </c>
      <c r="AL7" s="44" t="e">
        <f t="shared" ref="AL7:AL33" si="16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7">(C8/B$4)*100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6"/>
        <v>#DIV/0!</v>
      </c>
      <c r="U8" s="45" t="e">
        <f t="shared" si="7"/>
        <v>#DIV/0!</v>
      </c>
      <c r="V8" s="46" t="e">
        <f t="shared" si="8"/>
        <v>#DIV/0!</v>
      </c>
      <c r="W8" s="46" t="e">
        <f t="shared" si="9"/>
        <v>#DIV/0!</v>
      </c>
      <c r="X8" s="46" t="e">
        <f t="shared" si="10"/>
        <v>#DIV/0!</v>
      </c>
      <c r="Y8" s="46" t="e">
        <f t="shared" si="11"/>
        <v>#DIV/0!</v>
      </c>
      <c r="Z8" s="45" t="e">
        <f t="shared" si="12"/>
        <v>#DIV/0!</v>
      </c>
      <c r="AA8" s="49" t="e">
        <f t="shared" si="13"/>
        <v>#DIV/0!</v>
      </c>
      <c r="AC8" s="48">
        <f t="shared" si="14"/>
        <v>-7</v>
      </c>
      <c r="AD8" s="47" t="e">
        <f t="shared" si="15"/>
        <v>#DIV/0!</v>
      </c>
      <c r="AE8" s="46" t="e">
        <f t="shared" si="15"/>
        <v>#DIV/0!</v>
      </c>
      <c r="AF8" s="45" t="e">
        <f t="shared" si="15"/>
        <v>#DIV/0!</v>
      </c>
      <c r="AG8" s="47" t="e">
        <f t="shared" si="15"/>
        <v>#DIV/0!</v>
      </c>
      <c r="AH8" s="46" t="e">
        <f t="shared" si="15"/>
        <v>#DIV/0!</v>
      </c>
      <c r="AI8" s="46" t="e">
        <f t="shared" si="15"/>
        <v>#DIV/0!</v>
      </c>
      <c r="AJ8" s="46" t="e">
        <f t="shared" si="15"/>
        <v>#DIV/0!</v>
      </c>
      <c r="AK8" s="45" t="e">
        <f t="shared" si="15"/>
        <v>#DIV/0!</v>
      </c>
      <c r="AL8" s="44" t="e">
        <f t="shared" si="16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6"/>
        <v>#DIV/0!</v>
      </c>
      <c r="U9" s="45" t="e">
        <f t="shared" si="7"/>
        <v>#DIV/0!</v>
      </c>
      <c r="V9" s="46" t="e">
        <f t="shared" si="8"/>
        <v>#DIV/0!</v>
      </c>
      <c r="W9" s="46" t="e">
        <f t="shared" si="9"/>
        <v>#DIV/0!</v>
      </c>
      <c r="X9" s="46" t="e">
        <f t="shared" si="10"/>
        <v>#DIV/0!</v>
      </c>
      <c r="Y9" s="46" t="e">
        <f t="shared" si="11"/>
        <v>#DIV/0!</v>
      </c>
      <c r="Z9" s="45" t="e">
        <f t="shared" si="12"/>
        <v>#DIV/0!</v>
      </c>
      <c r="AA9" s="49" t="e">
        <f t="shared" si="13"/>
        <v>#DIV/0!</v>
      </c>
      <c r="AC9" s="48">
        <f t="shared" si="14"/>
        <v>-6.5</v>
      </c>
      <c r="AD9" s="47" t="e">
        <f t="shared" si="15"/>
        <v>#DIV/0!</v>
      </c>
      <c r="AE9" s="46" t="e">
        <f t="shared" si="15"/>
        <v>#DIV/0!</v>
      </c>
      <c r="AF9" s="45" t="e">
        <f t="shared" si="15"/>
        <v>#DIV/0!</v>
      </c>
      <c r="AG9" s="47" t="e">
        <f t="shared" si="15"/>
        <v>#DIV/0!</v>
      </c>
      <c r="AH9" s="46" t="e">
        <f t="shared" si="15"/>
        <v>#DIV/0!</v>
      </c>
      <c r="AI9" s="46" t="e">
        <f t="shared" si="15"/>
        <v>#DIV/0!</v>
      </c>
      <c r="AJ9" s="46" t="e">
        <f t="shared" si="15"/>
        <v>#DIV/0!</v>
      </c>
      <c r="AK9" s="45" t="e">
        <f t="shared" si="15"/>
        <v>#DIV/0!</v>
      </c>
      <c r="AL9" s="44" t="e">
        <f t="shared" si="16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 t="shared" ref="E10:E31" si="18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6"/>
        <v>#DIV/0!</v>
      </c>
      <c r="U10" s="45" t="e">
        <f t="shared" si="7"/>
        <v>#DIV/0!</v>
      </c>
      <c r="V10" s="46" t="e">
        <f t="shared" si="8"/>
        <v>#DIV/0!</v>
      </c>
      <c r="W10" s="46" t="e">
        <f t="shared" si="9"/>
        <v>#DIV/0!</v>
      </c>
      <c r="X10" s="46" t="e">
        <f t="shared" si="10"/>
        <v>#DIV/0!</v>
      </c>
      <c r="Y10" s="46" t="e">
        <f t="shared" si="11"/>
        <v>#DIV/0!</v>
      </c>
      <c r="Z10" s="45" t="e">
        <f t="shared" si="12"/>
        <v>#DIV/0!</v>
      </c>
      <c r="AA10" s="49" t="e">
        <f t="shared" si="13"/>
        <v>#DIV/0!</v>
      </c>
      <c r="AC10" s="48">
        <f t="shared" si="14"/>
        <v>-6</v>
      </c>
      <c r="AD10" s="47" t="e">
        <f t="shared" si="15"/>
        <v>#DIV/0!</v>
      </c>
      <c r="AE10" s="46" t="e">
        <f t="shared" si="15"/>
        <v>#DIV/0!</v>
      </c>
      <c r="AF10" s="45" t="e">
        <f t="shared" si="15"/>
        <v>#DIV/0!</v>
      </c>
      <c r="AG10" s="47" t="e">
        <f t="shared" si="15"/>
        <v>#DIV/0!</v>
      </c>
      <c r="AH10" s="46" t="e">
        <f t="shared" si="15"/>
        <v>#DIV/0!</v>
      </c>
      <c r="AI10" s="46" t="e">
        <f t="shared" si="15"/>
        <v>#DIV/0!</v>
      </c>
      <c r="AJ10" s="46" t="e">
        <f t="shared" si="15"/>
        <v>#DIV/0!</v>
      </c>
      <c r="AK10" s="45" t="e">
        <f t="shared" si="15"/>
        <v>#DIV/0!</v>
      </c>
      <c r="AL10" s="44" t="e">
        <f t="shared" si="16"/>
        <v>#DIV/0!</v>
      </c>
    </row>
    <row r="11" spans="1:38" x14ac:dyDescent="0.35">
      <c r="A11" s="58" t="s">
        <v>66</v>
      </c>
      <c r="B11" s="57">
        <v>-5.5</v>
      </c>
      <c r="C11" s="72">
        <v>0</v>
      </c>
      <c r="D11" s="55">
        <f t="shared" si="17"/>
        <v>0</v>
      </c>
      <c r="E11" s="54">
        <f t="shared" si="18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6"/>
        <v>#DIV/0!</v>
      </c>
      <c r="U11" s="45" t="e">
        <f t="shared" si="7"/>
        <v>#DIV/0!</v>
      </c>
      <c r="V11" s="46" t="e">
        <f t="shared" si="8"/>
        <v>#DIV/0!</v>
      </c>
      <c r="W11" s="46" t="e">
        <f t="shared" si="9"/>
        <v>#DIV/0!</v>
      </c>
      <c r="X11" s="46" t="e">
        <f t="shared" si="10"/>
        <v>#DIV/0!</v>
      </c>
      <c r="Y11" s="46" t="e">
        <f t="shared" si="11"/>
        <v>#DIV/0!</v>
      </c>
      <c r="Z11" s="45" t="e">
        <f t="shared" si="12"/>
        <v>#DIV/0!</v>
      </c>
      <c r="AA11" s="49" t="e">
        <f t="shared" si="13"/>
        <v>#DIV/0!</v>
      </c>
      <c r="AC11" s="48">
        <f t="shared" si="14"/>
        <v>-5.5</v>
      </c>
      <c r="AD11" s="47" t="e">
        <f t="shared" si="15"/>
        <v>#DIV/0!</v>
      </c>
      <c r="AE11" s="46" t="e">
        <f t="shared" si="15"/>
        <v>#DIV/0!</v>
      </c>
      <c r="AF11" s="45" t="e">
        <f t="shared" si="15"/>
        <v>#DIV/0!</v>
      </c>
      <c r="AG11" s="47" t="e">
        <f t="shared" si="15"/>
        <v>#DIV/0!</v>
      </c>
      <c r="AH11" s="46" t="e">
        <f t="shared" si="15"/>
        <v>#DIV/0!</v>
      </c>
      <c r="AI11" s="46" t="e">
        <f t="shared" si="15"/>
        <v>#DIV/0!</v>
      </c>
      <c r="AJ11" s="46" t="e">
        <f t="shared" si="15"/>
        <v>#DIV/0!</v>
      </c>
      <c r="AK11" s="45" t="e">
        <f t="shared" si="15"/>
        <v>#DIV/0!</v>
      </c>
      <c r="AL11" s="44" t="e">
        <f t="shared" si="16"/>
        <v>#DIV/0!</v>
      </c>
    </row>
    <row r="12" spans="1:38" x14ac:dyDescent="0.35">
      <c r="A12" s="58" t="s">
        <v>65</v>
      </c>
      <c r="B12" s="57">
        <v>-5</v>
      </c>
      <c r="C12" s="72">
        <v>0</v>
      </c>
      <c r="D12" s="55">
        <f t="shared" si="17"/>
        <v>0</v>
      </c>
      <c r="E12" s="54">
        <f t="shared" si="18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48">
        <f t="shared" si="4"/>
        <v>-5</v>
      </c>
      <c r="S12" s="47" t="e">
        <f t="shared" si="5"/>
        <v>#DIV/0!</v>
      </c>
      <c r="T12" s="46" t="e">
        <f t="shared" si="6"/>
        <v>#DIV/0!</v>
      </c>
      <c r="U12" s="45" t="e">
        <f t="shared" si="7"/>
        <v>#DIV/0!</v>
      </c>
      <c r="V12" s="46" t="e">
        <f t="shared" si="8"/>
        <v>#DIV/0!</v>
      </c>
      <c r="W12" s="46" t="e">
        <f t="shared" si="9"/>
        <v>#DIV/0!</v>
      </c>
      <c r="X12" s="46" t="e">
        <f t="shared" si="10"/>
        <v>#DIV/0!</v>
      </c>
      <c r="Y12" s="46" t="e">
        <f t="shared" si="11"/>
        <v>#DIV/0!</v>
      </c>
      <c r="Z12" s="45" t="e">
        <f t="shared" si="12"/>
        <v>#DIV/0!</v>
      </c>
      <c r="AA12" s="49" t="e">
        <f t="shared" si="13"/>
        <v>#DIV/0!</v>
      </c>
      <c r="AC12" s="48">
        <f t="shared" si="14"/>
        <v>-5</v>
      </c>
      <c r="AD12" s="47" t="e">
        <f t="shared" si="15"/>
        <v>#DIV/0!</v>
      </c>
      <c r="AE12" s="46" t="e">
        <f t="shared" si="15"/>
        <v>#DIV/0!</v>
      </c>
      <c r="AF12" s="45" t="e">
        <f t="shared" si="15"/>
        <v>#DIV/0!</v>
      </c>
      <c r="AG12" s="47" t="e">
        <f t="shared" si="15"/>
        <v>#DIV/0!</v>
      </c>
      <c r="AH12" s="46" t="e">
        <f t="shared" si="15"/>
        <v>#DIV/0!</v>
      </c>
      <c r="AI12" s="46" t="e">
        <f t="shared" si="15"/>
        <v>#DIV/0!</v>
      </c>
      <c r="AJ12" s="46" t="e">
        <f t="shared" si="15"/>
        <v>#DIV/0!</v>
      </c>
      <c r="AK12" s="45" t="e">
        <f t="shared" si="15"/>
        <v>#DIV/0!</v>
      </c>
      <c r="AL12" s="44" t="e">
        <f t="shared" si="16"/>
        <v>#DIV/0!</v>
      </c>
    </row>
    <row r="13" spans="1:38" x14ac:dyDescent="0.35">
      <c r="A13" s="58" t="s">
        <v>64</v>
      </c>
      <c r="B13" s="57">
        <v>-4.5</v>
      </c>
      <c r="C13" s="72">
        <v>0</v>
      </c>
      <c r="D13" s="55">
        <f t="shared" si="17"/>
        <v>0</v>
      </c>
      <c r="E13" s="54">
        <f t="shared" si="18"/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48">
        <f t="shared" si="4"/>
        <v>-4.5</v>
      </c>
      <c r="S13" s="47" t="e">
        <f t="shared" si="5"/>
        <v>#DIV/0!</v>
      </c>
      <c r="T13" s="46" t="e">
        <f t="shared" si="6"/>
        <v>#DIV/0!</v>
      </c>
      <c r="U13" s="45" t="e">
        <f t="shared" si="7"/>
        <v>#DIV/0!</v>
      </c>
      <c r="V13" s="46" t="e">
        <f t="shared" si="8"/>
        <v>#DIV/0!</v>
      </c>
      <c r="W13" s="46" t="e">
        <f t="shared" si="9"/>
        <v>#DIV/0!</v>
      </c>
      <c r="X13" s="46" t="e">
        <f t="shared" si="10"/>
        <v>#DIV/0!</v>
      </c>
      <c r="Y13" s="46" t="e">
        <f t="shared" si="11"/>
        <v>#DIV/0!</v>
      </c>
      <c r="Z13" s="45" t="e">
        <f t="shared" si="12"/>
        <v>#DIV/0!</v>
      </c>
      <c r="AA13" s="49" t="e">
        <f t="shared" si="13"/>
        <v>#DIV/0!</v>
      </c>
      <c r="AC13" s="48">
        <f t="shared" si="14"/>
        <v>-4.5</v>
      </c>
      <c r="AD13" s="47" t="e">
        <f t="shared" si="15"/>
        <v>#DIV/0!</v>
      </c>
      <c r="AE13" s="46" t="e">
        <f t="shared" si="15"/>
        <v>#DIV/0!</v>
      </c>
      <c r="AF13" s="45" t="e">
        <f t="shared" si="15"/>
        <v>#DIV/0!</v>
      </c>
      <c r="AG13" s="47" t="e">
        <f t="shared" si="15"/>
        <v>#DIV/0!</v>
      </c>
      <c r="AH13" s="46" t="e">
        <f t="shared" si="15"/>
        <v>#DIV/0!</v>
      </c>
      <c r="AI13" s="46" t="e">
        <f t="shared" si="15"/>
        <v>#DIV/0!</v>
      </c>
      <c r="AJ13" s="46" t="e">
        <f t="shared" si="15"/>
        <v>#DIV/0!</v>
      </c>
      <c r="AK13" s="45" t="e">
        <f t="shared" si="15"/>
        <v>#DIV/0!</v>
      </c>
      <c r="AL13" s="44" t="e">
        <f t="shared" si="16"/>
        <v>#DIV/0!</v>
      </c>
    </row>
    <row r="14" spans="1:38" x14ac:dyDescent="0.35">
      <c r="A14" s="58" t="s">
        <v>63</v>
      </c>
      <c r="B14" s="57">
        <v>-4</v>
      </c>
      <c r="C14" s="63">
        <v>10.509999999999991</v>
      </c>
      <c r="D14" s="55">
        <f>(C14/B$4)*100</f>
        <v>1.5693004824847998</v>
      </c>
      <c r="E14" s="54">
        <f t="shared" si="18"/>
        <v>1.5693004824847998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10.509999999999991</v>
      </c>
      <c r="M14" s="60">
        <v>0</v>
      </c>
      <c r="N14" s="60">
        <v>0</v>
      </c>
      <c r="O14" s="60">
        <v>0</v>
      </c>
      <c r="P14" s="50">
        <f t="shared" si="3"/>
        <v>10.509999999999991</v>
      </c>
      <c r="R14" s="48">
        <f t="shared" si="4"/>
        <v>-4</v>
      </c>
      <c r="S14" s="47">
        <f t="shared" si="5"/>
        <v>0</v>
      </c>
      <c r="T14" s="46">
        <f t="shared" si="6"/>
        <v>0</v>
      </c>
      <c r="U14" s="45">
        <f t="shared" si="7"/>
        <v>0</v>
      </c>
      <c r="V14" s="46">
        <f t="shared" si="8"/>
        <v>0</v>
      </c>
      <c r="W14" s="46">
        <f t="shared" si="9"/>
        <v>100</v>
      </c>
      <c r="X14" s="46">
        <f t="shared" si="10"/>
        <v>0</v>
      </c>
      <c r="Y14" s="46">
        <f t="shared" si="11"/>
        <v>0</v>
      </c>
      <c r="Z14" s="45">
        <f t="shared" si="12"/>
        <v>0</v>
      </c>
      <c r="AA14" s="49">
        <f t="shared" si="13"/>
        <v>100</v>
      </c>
      <c r="AC14" s="48">
        <f t="shared" si="14"/>
        <v>-4</v>
      </c>
      <c r="AD14" s="47">
        <f t="shared" si="15"/>
        <v>0</v>
      </c>
      <c r="AE14" s="46">
        <f t="shared" si="15"/>
        <v>0</v>
      </c>
      <c r="AF14" s="45">
        <f t="shared" si="15"/>
        <v>0</v>
      </c>
      <c r="AG14" s="47">
        <f t="shared" si="15"/>
        <v>0</v>
      </c>
      <c r="AH14" s="46">
        <f t="shared" si="15"/>
        <v>100</v>
      </c>
      <c r="AI14" s="46">
        <f t="shared" si="15"/>
        <v>0</v>
      </c>
      <c r="AJ14" s="46">
        <f t="shared" si="15"/>
        <v>0</v>
      </c>
      <c r="AK14" s="45">
        <f t="shared" si="15"/>
        <v>0</v>
      </c>
      <c r="AL14" s="44">
        <f t="shared" si="16"/>
        <v>100</v>
      </c>
    </row>
    <row r="15" spans="1:38" x14ac:dyDescent="0.35">
      <c r="A15" s="58" t="s">
        <v>62</v>
      </c>
      <c r="B15" s="57">
        <v>-3.5</v>
      </c>
      <c r="C15" s="63">
        <v>45.445760649087262</v>
      </c>
      <c r="D15" s="55">
        <f t="shared" si="17"/>
        <v>6.7857330269744471</v>
      </c>
      <c r="E15" s="54">
        <f t="shared" si="18"/>
        <v>8.3550335094592469</v>
      </c>
      <c r="G15" s="48">
        <f t="shared" si="2"/>
        <v>-3.5</v>
      </c>
      <c r="H15" s="61">
        <v>0</v>
      </c>
      <c r="I15" s="60">
        <v>7.103766578249342</v>
      </c>
      <c r="J15" s="59">
        <v>0</v>
      </c>
      <c r="K15" s="60">
        <v>11.41494772975504</v>
      </c>
      <c r="L15" s="60">
        <v>26.927046341082871</v>
      </c>
      <c r="M15" s="60">
        <v>0</v>
      </c>
      <c r="N15" s="60">
        <v>0</v>
      </c>
      <c r="O15" s="60">
        <v>0</v>
      </c>
      <c r="P15" s="50">
        <f t="shared" si="3"/>
        <v>45.445760649087255</v>
      </c>
      <c r="R15" s="48">
        <f t="shared" si="4"/>
        <v>-3.5</v>
      </c>
      <c r="S15" s="67">
        <f t="shared" si="5"/>
        <v>0</v>
      </c>
      <c r="T15" s="66">
        <f t="shared" si="6"/>
        <v>15.631307468042163</v>
      </c>
      <c r="U15" s="65">
        <f t="shared" si="7"/>
        <v>0</v>
      </c>
      <c r="V15" s="66">
        <f t="shared" si="8"/>
        <v>25.11773940345369</v>
      </c>
      <c r="W15" s="66">
        <f t="shared" si="9"/>
        <v>59.250953128504143</v>
      </c>
      <c r="X15" s="66">
        <f t="shared" si="10"/>
        <v>0</v>
      </c>
      <c r="Y15" s="66">
        <f t="shared" si="11"/>
        <v>0</v>
      </c>
      <c r="Z15" s="65">
        <f t="shared" si="12"/>
        <v>0</v>
      </c>
      <c r="AA15" s="50">
        <f t="shared" si="13"/>
        <v>100</v>
      </c>
      <c r="AC15" s="48">
        <f t="shared" si="14"/>
        <v>-3.5</v>
      </c>
      <c r="AD15" s="67">
        <f t="shared" ref="AD15:AD33" si="19">S15*100/(SUM($S15:$W15)+SUM($Y15:$Z15))</f>
        <v>0</v>
      </c>
      <c r="AE15" s="66">
        <f t="shared" ref="AE15:AI33" si="20">T15*100/(SUM($S15:$W15)+SUM($Y15:$Z15))</f>
        <v>15.631307468042161</v>
      </c>
      <c r="AF15" s="65">
        <f t="shared" si="20"/>
        <v>0</v>
      </c>
      <c r="AG15" s="67">
        <f t="shared" si="20"/>
        <v>25.117739403453687</v>
      </c>
      <c r="AH15" s="66">
        <f t="shared" si="20"/>
        <v>59.250953128504143</v>
      </c>
      <c r="AI15" s="66">
        <v>0</v>
      </c>
      <c r="AJ15" s="66">
        <f t="shared" ref="AJ15:AK33" si="21">Y15*100/(SUM($S15:$W15)+SUM($Y15:$Z15))</f>
        <v>0</v>
      </c>
      <c r="AK15" s="65">
        <f t="shared" si="21"/>
        <v>0</v>
      </c>
      <c r="AL15" s="64">
        <f t="shared" si="16"/>
        <v>100</v>
      </c>
    </row>
    <row r="16" spans="1:38" x14ac:dyDescent="0.35">
      <c r="A16" s="71" t="s">
        <v>61</v>
      </c>
      <c r="B16" s="57">
        <v>-3</v>
      </c>
      <c r="C16" s="63">
        <v>33.812366589327183</v>
      </c>
      <c r="D16" s="55">
        <f t="shared" si="17"/>
        <v>5.0486929783619523</v>
      </c>
      <c r="E16" s="54">
        <f t="shared" si="18"/>
        <v>13.403726487821199</v>
      </c>
      <c r="G16" s="48">
        <f t="shared" si="2"/>
        <v>-3</v>
      </c>
      <c r="H16" s="61">
        <v>0.15121809744779596</v>
      </c>
      <c r="I16" s="60">
        <v>1.0988515081206509</v>
      </c>
      <c r="J16" s="59">
        <v>0</v>
      </c>
      <c r="K16" s="60">
        <v>25.76756380510443</v>
      </c>
      <c r="L16" s="60">
        <v>6.7947331786542993</v>
      </c>
      <c r="M16" s="60">
        <v>0</v>
      </c>
      <c r="N16" s="60">
        <v>0</v>
      </c>
      <c r="O16" s="60">
        <v>0</v>
      </c>
      <c r="P16" s="50">
        <f t="shared" si="3"/>
        <v>33.812366589327176</v>
      </c>
      <c r="R16" s="48">
        <f t="shared" si="4"/>
        <v>-3</v>
      </c>
      <c r="S16" s="67">
        <f t="shared" si="5"/>
        <v>0.44722719141323797</v>
      </c>
      <c r="T16" s="66">
        <f t="shared" si="6"/>
        <v>3.2498509242695297</v>
      </c>
      <c r="U16" s="65">
        <f t="shared" si="7"/>
        <v>0</v>
      </c>
      <c r="V16" s="66">
        <f t="shared" si="8"/>
        <v>76.207513416815729</v>
      </c>
      <c r="W16" s="66">
        <f t="shared" si="9"/>
        <v>20.095408467501496</v>
      </c>
      <c r="X16" s="66">
        <f t="shared" si="10"/>
        <v>0</v>
      </c>
      <c r="Y16" s="66">
        <f t="shared" si="11"/>
        <v>0</v>
      </c>
      <c r="Z16" s="65">
        <f t="shared" si="12"/>
        <v>0</v>
      </c>
      <c r="AA16" s="50">
        <f t="shared" si="13"/>
        <v>100</v>
      </c>
      <c r="AC16" s="48">
        <f t="shared" si="14"/>
        <v>-3</v>
      </c>
      <c r="AD16" s="67">
        <f t="shared" si="19"/>
        <v>0.44722719141323791</v>
      </c>
      <c r="AE16" s="66">
        <f t="shared" si="20"/>
        <v>3.2498509242695297</v>
      </c>
      <c r="AF16" s="65">
        <f t="shared" si="20"/>
        <v>0</v>
      </c>
      <c r="AG16" s="67">
        <f t="shared" si="20"/>
        <v>76.207513416815729</v>
      </c>
      <c r="AH16" s="66">
        <f t="shared" si="20"/>
        <v>20.095408467501496</v>
      </c>
      <c r="AI16" s="66">
        <v>0</v>
      </c>
      <c r="AJ16" s="66">
        <f t="shared" si="21"/>
        <v>0</v>
      </c>
      <c r="AK16" s="65">
        <f t="shared" si="21"/>
        <v>0</v>
      </c>
      <c r="AL16" s="64">
        <f t="shared" si="16"/>
        <v>100</v>
      </c>
    </row>
    <row r="17" spans="1:38" x14ac:dyDescent="0.35">
      <c r="A17" s="71" t="s">
        <v>60</v>
      </c>
      <c r="B17" s="57">
        <v>-2.5</v>
      </c>
      <c r="C17" s="63">
        <v>31.784066767830048</v>
      </c>
      <c r="D17" s="55">
        <f t="shared" si="17"/>
        <v>4.7458374228434668</v>
      </c>
      <c r="E17" s="54">
        <f t="shared" si="18"/>
        <v>18.149563910664668</v>
      </c>
      <c r="G17" s="48">
        <f t="shared" si="2"/>
        <v>-2.5</v>
      </c>
      <c r="H17" s="61">
        <v>2.9105918057663129</v>
      </c>
      <c r="I17" s="60">
        <v>9.9950531107739025</v>
      </c>
      <c r="J17" s="59">
        <v>0</v>
      </c>
      <c r="K17" s="60">
        <v>13.643399089529595</v>
      </c>
      <c r="L17" s="60">
        <v>5.2350227617602432</v>
      </c>
      <c r="M17" s="60">
        <v>0</v>
      </c>
      <c r="N17" s="60">
        <v>0</v>
      </c>
      <c r="O17" s="60">
        <v>0</v>
      </c>
      <c r="P17" s="50">
        <f t="shared" si="3"/>
        <v>31.784066767830055</v>
      </c>
      <c r="R17" s="48">
        <f t="shared" si="4"/>
        <v>-2.5</v>
      </c>
      <c r="S17" s="67">
        <f t="shared" si="5"/>
        <v>9.1573926868044513</v>
      </c>
      <c r="T17" s="66">
        <f t="shared" si="6"/>
        <v>31.446740858505564</v>
      </c>
      <c r="U17" s="65">
        <f t="shared" si="7"/>
        <v>0</v>
      </c>
      <c r="V17" s="66">
        <f t="shared" si="8"/>
        <v>42.925278219395864</v>
      </c>
      <c r="W17" s="66">
        <f t="shared" si="9"/>
        <v>16.470588235294116</v>
      </c>
      <c r="X17" s="66">
        <f t="shared" si="10"/>
        <v>0</v>
      </c>
      <c r="Y17" s="66">
        <f t="shared" si="11"/>
        <v>0</v>
      </c>
      <c r="Z17" s="65">
        <f t="shared" si="12"/>
        <v>0</v>
      </c>
      <c r="AA17" s="50">
        <f t="shared" si="13"/>
        <v>100</v>
      </c>
      <c r="AC17" s="48">
        <f t="shared" si="14"/>
        <v>-2.5</v>
      </c>
      <c r="AD17" s="67">
        <f t="shared" si="19"/>
        <v>9.1573926868044513</v>
      </c>
      <c r="AE17" s="66">
        <f t="shared" si="20"/>
        <v>31.446740858505564</v>
      </c>
      <c r="AF17" s="65">
        <f t="shared" si="20"/>
        <v>0</v>
      </c>
      <c r="AG17" s="67">
        <f t="shared" si="20"/>
        <v>42.925278219395857</v>
      </c>
      <c r="AH17" s="66">
        <f t="shared" si="20"/>
        <v>16.470588235294116</v>
      </c>
      <c r="AI17" s="66">
        <v>0</v>
      </c>
      <c r="AJ17" s="66">
        <f t="shared" si="21"/>
        <v>0</v>
      </c>
      <c r="AK17" s="65">
        <f t="shared" si="21"/>
        <v>0</v>
      </c>
      <c r="AL17" s="64">
        <f t="shared" si="16"/>
        <v>99.999999999999986</v>
      </c>
    </row>
    <row r="18" spans="1:38" x14ac:dyDescent="0.35">
      <c r="A18" s="58" t="s">
        <v>59</v>
      </c>
      <c r="B18" s="57">
        <v>-2</v>
      </c>
      <c r="C18" s="63">
        <v>41.091984924623091</v>
      </c>
      <c r="D18" s="55">
        <f t="shared" si="17"/>
        <v>6.1356490740693808</v>
      </c>
      <c r="E18" s="54">
        <f t="shared" si="18"/>
        <v>24.285212984734049</v>
      </c>
      <c r="G18" s="48">
        <f t="shared" si="2"/>
        <v>-2</v>
      </c>
      <c r="H18" s="61">
        <v>5.8325418760468981</v>
      </c>
      <c r="I18" s="60">
        <v>18.412135678391952</v>
      </c>
      <c r="J18" s="59">
        <v>0</v>
      </c>
      <c r="K18" s="60">
        <v>9.409292294807365</v>
      </c>
      <c r="L18" s="60">
        <v>7.4380150753768808</v>
      </c>
      <c r="M18" s="60">
        <v>0</v>
      </c>
      <c r="N18" s="60">
        <v>0</v>
      </c>
      <c r="O18" s="60">
        <v>0</v>
      </c>
      <c r="P18" s="50">
        <f t="shared" si="3"/>
        <v>41.091984924623098</v>
      </c>
      <c r="R18" s="48">
        <f t="shared" si="4"/>
        <v>-2</v>
      </c>
      <c r="S18" s="67">
        <f t="shared" si="5"/>
        <v>14.193867457962412</v>
      </c>
      <c r="T18" s="66">
        <f t="shared" si="6"/>
        <v>44.807121661721062</v>
      </c>
      <c r="U18" s="65">
        <f t="shared" si="7"/>
        <v>0</v>
      </c>
      <c r="V18" s="66">
        <f t="shared" si="8"/>
        <v>22.89812067260138</v>
      </c>
      <c r="W18" s="66">
        <f t="shared" si="9"/>
        <v>18.100890207715132</v>
      </c>
      <c r="X18" s="66">
        <f t="shared" si="10"/>
        <v>0</v>
      </c>
      <c r="Y18" s="66">
        <f t="shared" si="11"/>
        <v>0</v>
      </c>
      <c r="Z18" s="65">
        <f t="shared" si="12"/>
        <v>0</v>
      </c>
      <c r="AA18" s="50">
        <f t="shared" si="13"/>
        <v>100</v>
      </c>
      <c r="AC18" s="48">
        <f t="shared" si="14"/>
        <v>-2</v>
      </c>
      <c r="AD18" s="67">
        <f t="shared" si="19"/>
        <v>14.193867457962412</v>
      </c>
      <c r="AE18" s="66">
        <f t="shared" si="20"/>
        <v>44.807121661721069</v>
      </c>
      <c r="AF18" s="65">
        <f t="shared" si="20"/>
        <v>0</v>
      </c>
      <c r="AG18" s="67">
        <f t="shared" si="20"/>
        <v>22.89812067260138</v>
      </c>
      <c r="AH18" s="66">
        <f t="shared" si="20"/>
        <v>18.100890207715132</v>
      </c>
      <c r="AI18" s="66">
        <v>0</v>
      </c>
      <c r="AJ18" s="66">
        <f t="shared" si="21"/>
        <v>0</v>
      </c>
      <c r="AK18" s="65">
        <f t="shared" si="21"/>
        <v>0</v>
      </c>
      <c r="AL18" s="64">
        <f t="shared" si="16"/>
        <v>100</v>
      </c>
    </row>
    <row r="19" spans="1:38" x14ac:dyDescent="0.35">
      <c r="A19" s="58" t="s">
        <v>58</v>
      </c>
      <c r="B19" s="57">
        <v>-1.5</v>
      </c>
      <c r="C19" s="63">
        <v>48.367757437070864</v>
      </c>
      <c r="D19" s="55">
        <f t="shared" si="17"/>
        <v>7.2220309307995372</v>
      </c>
      <c r="E19" s="54">
        <f t="shared" si="18"/>
        <v>31.507243915533586</v>
      </c>
      <c r="G19" s="48">
        <f t="shared" si="2"/>
        <v>-1.5</v>
      </c>
      <c r="H19" s="61">
        <v>5.6690389016018221</v>
      </c>
      <c r="I19" s="60">
        <v>29.189519450800873</v>
      </c>
      <c r="J19" s="59">
        <v>0</v>
      </c>
      <c r="K19" s="60">
        <v>7.4381006864988457</v>
      </c>
      <c r="L19" s="60">
        <v>6.0710983981693278</v>
      </c>
      <c r="M19" s="60">
        <v>0</v>
      </c>
      <c r="N19" s="60">
        <v>0</v>
      </c>
      <c r="O19" s="60">
        <v>0</v>
      </c>
      <c r="P19" s="50">
        <f t="shared" si="3"/>
        <v>48.367757437070864</v>
      </c>
      <c r="R19" s="48">
        <f t="shared" si="4"/>
        <v>-1.5</v>
      </c>
      <c r="S19" s="67">
        <f t="shared" si="5"/>
        <v>11.720698254364089</v>
      </c>
      <c r="T19" s="66">
        <f t="shared" si="6"/>
        <v>60.349127182044889</v>
      </c>
      <c r="U19" s="65">
        <f t="shared" si="7"/>
        <v>0</v>
      </c>
      <c r="V19" s="66">
        <f t="shared" si="8"/>
        <v>15.378221113881963</v>
      </c>
      <c r="W19" s="66">
        <f t="shared" si="9"/>
        <v>12.551953449709062</v>
      </c>
      <c r="X19" s="66">
        <f t="shared" si="10"/>
        <v>0</v>
      </c>
      <c r="Y19" s="66">
        <f t="shared" si="11"/>
        <v>0</v>
      </c>
      <c r="Z19" s="65">
        <f t="shared" si="12"/>
        <v>0</v>
      </c>
      <c r="AA19" s="50">
        <f t="shared" si="13"/>
        <v>100</v>
      </c>
      <c r="AC19" s="48">
        <f t="shared" si="14"/>
        <v>-1.5</v>
      </c>
      <c r="AD19" s="67">
        <f t="shared" si="19"/>
        <v>11.720698254364089</v>
      </c>
      <c r="AE19" s="66">
        <f t="shared" si="20"/>
        <v>60.349127182044889</v>
      </c>
      <c r="AF19" s="65">
        <f t="shared" si="20"/>
        <v>0</v>
      </c>
      <c r="AG19" s="67">
        <f t="shared" si="20"/>
        <v>15.378221113881963</v>
      </c>
      <c r="AH19" s="66">
        <f t="shared" si="20"/>
        <v>12.551953449709062</v>
      </c>
      <c r="AI19" s="66">
        <v>0</v>
      </c>
      <c r="AJ19" s="66">
        <f t="shared" si="21"/>
        <v>0</v>
      </c>
      <c r="AK19" s="65">
        <f t="shared" si="21"/>
        <v>0</v>
      </c>
      <c r="AL19" s="64">
        <f t="shared" si="16"/>
        <v>100</v>
      </c>
    </row>
    <row r="20" spans="1:38" x14ac:dyDescent="0.35">
      <c r="A20" s="58" t="s">
        <v>57</v>
      </c>
      <c r="B20" s="57">
        <v>-1</v>
      </c>
      <c r="C20" s="63">
        <v>49.933469387755075</v>
      </c>
      <c r="D20" s="55">
        <f t="shared" si="17"/>
        <v>7.455815185760617</v>
      </c>
      <c r="E20" s="54">
        <f t="shared" si="18"/>
        <v>38.963059101294206</v>
      </c>
      <c r="G20" s="48">
        <f t="shared" si="2"/>
        <v>-1</v>
      </c>
      <c r="H20" s="61">
        <v>2.25142857142857</v>
      </c>
      <c r="I20" s="60">
        <v>39.399999999999977</v>
      </c>
      <c r="J20" s="59">
        <v>0</v>
      </c>
      <c r="K20" s="60">
        <v>4.8244897959183648</v>
      </c>
      <c r="L20" s="60">
        <v>3.4575510204081614</v>
      </c>
      <c r="M20" s="60">
        <v>0</v>
      </c>
      <c r="N20" s="60">
        <v>0</v>
      </c>
      <c r="O20" s="60">
        <v>0</v>
      </c>
      <c r="P20" s="50">
        <f t="shared" si="3"/>
        <v>49.933469387755075</v>
      </c>
      <c r="R20" s="48">
        <f t="shared" si="4"/>
        <v>-1</v>
      </c>
      <c r="S20" s="67">
        <f t="shared" si="5"/>
        <v>4.5088566827697258</v>
      </c>
      <c r="T20" s="66">
        <f t="shared" si="6"/>
        <v>78.904991948470212</v>
      </c>
      <c r="U20" s="65">
        <f t="shared" si="7"/>
        <v>0</v>
      </c>
      <c r="V20" s="66">
        <f t="shared" si="8"/>
        <v>9.6618357487922708</v>
      </c>
      <c r="W20" s="66">
        <f t="shared" si="9"/>
        <v>6.9243156199677944</v>
      </c>
      <c r="X20" s="66">
        <f t="shared" si="10"/>
        <v>0</v>
      </c>
      <c r="Y20" s="66">
        <f t="shared" si="11"/>
        <v>0</v>
      </c>
      <c r="Z20" s="65">
        <f t="shared" si="12"/>
        <v>0</v>
      </c>
      <c r="AA20" s="50">
        <f t="shared" si="13"/>
        <v>100.00000000000001</v>
      </c>
      <c r="AC20" s="48">
        <f t="shared" si="14"/>
        <v>-1</v>
      </c>
      <c r="AD20" s="67">
        <f t="shared" si="19"/>
        <v>4.508856682769725</v>
      </c>
      <c r="AE20" s="66">
        <f t="shared" si="20"/>
        <v>78.904991948470197</v>
      </c>
      <c r="AF20" s="65">
        <f t="shared" si="20"/>
        <v>0</v>
      </c>
      <c r="AG20" s="67">
        <f t="shared" si="20"/>
        <v>9.661835748792269</v>
      </c>
      <c r="AH20" s="66">
        <f t="shared" si="20"/>
        <v>6.9243156199677935</v>
      </c>
      <c r="AI20" s="66">
        <v>0</v>
      </c>
      <c r="AJ20" s="66">
        <f t="shared" si="21"/>
        <v>0</v>
      </c>
      <c r="AK20" s="65">
        <f t="shared" si="21"/>
        <v>0</v>
      </c>
      <c r="AL20" s="64">
        <f t="shared" si="16"/>
        <v>99.999999999999986</v>
      </c>
    </row>
    <row r="21" spans="1:38" x14ac:dyDescent="0.35">
      <c r="A21" s="58" t="s">
        <v>56</v>
      </c>
      <c r="B21" s="57">
        <v>-0.5</v>
      </c>
      <c r="C21" s="63">
        <v>47.509743589743636</v>
      </c>
      <c r="D21" s="55">
        <f t="shared" si="17"/>
        <v>7.0939166068614545</v>
      </c>
      <c r="E21" s="54">
        <f t="shared" si="18"/>
        <v>46.056975708155662</v>
      </c>
      <c r="G21" s="70">
        <f t="shared" si="2"/>
        <v>-0.5</v>
      </c>
      <c r="H21" s="61">
        <v>0.78141025641025719</v>
      </c>
      <c r="I21" s="60">
        <v>40.320769230769265</v>
      </c>
      <c r="J21" s="59">
        <v>0</v>
      </c>
      <c r="K21" s="60">
        <v>2.6567948717948742</v>
      </c>
      <c r="L21" s="60">
        <v>3.7507692307692344</v>
      </c>
      <c r="M21" s="60">
        <v>0</v>
      </c>
      <c r="N21" s="60">
        <v>0</v>
      </c>
      <c r="O21" s="60">
        <v>0</v>
      </c>
      <c r="P21" s="69">
        <f>SUM(H21:O21)</f>
        <v>47.509743589743628</v>
      </c>
      <c r="Q21" s="68"/>
      <c r="R21" s="48">
        <f t="shared" si="4"/>
        <v>-0.5</v>
      </c>
      <c r="S21" s="67">
        <f t="shared" si="5"/>
        <v>1.6447368421052635</v>
      </c>
      <c r="T21" s="66">
        <f t="shared" si="6"/>
        <v>84.868421052631575</v>
      </c>
      <c r="U21" s="65">
        <f t="shared" si="7"/>
        <v>0</v>
      </c>
      <c r="V21" s="66">
        <f t="shared" si="8"/>
        <v>5.5921052631578947</v>
      </c>
      <c r="W21" s="66">
        <f t="shared" si="9"/>
        <v>7.8947368421052646</v>
      </c>
      <c r="X21" s="66">
        <f t="shared" si="10"/>
        <v>0</v>
      </c>
      <c r="Y21" s="66">
        <f t="shared" si="11"/>
        <v>0</v>
      </c>
      <c r="Z21" s="65">
        <f t="shared" si="12"/>
        <v>0</v>
      </c>
      <c r="AA21" s="50">
        <f t="shared" si="13"/>
        <v>99.999999999999986</v>
      </c>
      <c r="AC21" s="48">
        <f t="shared" si="14"/>
        <v>-0.5</v>
      </c>
      <c r="AD21" s="67">
        <f t="shared" si="19"/>
        <v>1.6447368421052637</v>
      </c>
      <c r="AE21" s="66">
        <f t="shared" si="20"/>
        <v>84.868421052631589</v>
      </c>
      <c r="AF21" s="65">
        <f t="shared" si="20"/>
        <v>0</v>
      </c>
      <c r="AG21" s="67">
        <f t="shared" si="20"/>
        <v>5.5921052631578956</v>
      </c>
      <c r="AH21" s="66">
        <f t="shared" si="20"/>
        <v>7.8947368421052655</v>
      </c>
      <c r="AI21" s="66">
        <v>0</v>
      </c>
      <c r="AJ21" s="66">
        <f t="shared" si="21"/>
        <v>0</v>
      </c>
      <c r="AK21" s="65">
        <f t="shared" si="21"/>
        <v>0</v>
      </c>
      <c r="AL21" s="64">
        <f t="shared" si="16"/>
        <v>100</v>
      </c>
    </row>
    <row r="22" spans="1:38" x14ac:dyDescent="0.35">
      <c r="A22" s="58" t="s">
        <v>55</v>
      </c>
      <c r="B22" s="57">
        <v>0</v>
      </c>
      <c r="C22" s="62">
        <v>37.71999999999997</v>
      </c>
      <c r="D22" s="55">
        <f t="shared" si="17"/>
        <v>5.6321611987941633</v>
      </c>
      <c r="E22" s="54">
        <f t="shared" si="18"/>
        <v>51.689136906949827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6"/>
        <v>#DIV/0!</v>
      </c>
      <c r="U22" s="45" t="e">
        <f t="shared" si="7"/>
        <v>#DIV/0!</v>
      </c>
      <c r="V22" s="46" t="e">
        <f t="shared" si="8"/>
        <v>#DIV/0!</v>
      </c>
      <c r="W22" s="46" t="e">
        <f t="shared" si="9"/>
        <v>#DIV/0!</v>
      </c>
      <c r="X22" s="46" t="e">
        <f t="shared" si="10"/>
        <v>#DIV/0!</v>
      </c>
      <c r="Y22" s="46" t="e">
        <f t="shared" si="11"/>
        <v>#DIV/0!</v>
      </c>
      <c r="Z22" s="45" t="e">
        <f t="shared" si="12"/>
        <v>#DIV/0!</v>
      </c>
      <c r="AA22" s="49" t="e">
        <f t="shared" si="13"/>
        <v>#DIV/0!</v>
      </c>
      <c r="AC22" s="48">
        <f t="shared" si="14"/>
        <v>0</v>
      </c>
      <c r="AD22" s="47" t="e">
        <f t="shared" si="19"/>
        <v>#DIV/0!</v>
      </c>
      <c r="AE22" s="46" t="e">
        <f t="shared" si="20"/>
        <v>#DIV/0!</v>
      </c>
      <c r="AF22" s="45" t="e">
        <f t="shared" si="20"/>
        <v>#DIV/0!</v>
      </c>
      <c r="AG22" s="47" t="e">
        <f t="shared" si="20"/>
        <v>#DIV/0!</v>
      </c>
      <c r="AH22" s="46" t="e">
        <f t="shared" si="20"/>
        <v>#DIV/0!</v>
      </c>
      <c r="AI22" s="46" t="e">
        <f t="shared" si="20"/>
        <v>#DIV/0!</v>
      </c>
      <c r="AJ22" s="46" t="e">
        <f t="shared" si="21"/>
        <v>#DIV/0!</v>
      </c>
      <c r="AK22" s="45" t="e">
        <f t="shared" si="21"/>
        <v>#DIV/0!</v>
      </c>
      <c r="AL22" s="44" t="e">
        <f t="shared" si="16"/>
        <v>#DIV/0!</v>
      </c>
    </row>
    <row r="23" spans="1:38" x14ac:dyDescent="0.35">
      <c r="A23" s="58" t="s">
        <v>54</v>
      </c>
      <c r="B23" s="57">
        <v>0.5</v>
      </c>
      <c r="C23" s="62">
        <v>34.960000000000036</v>
      </c>
      <c r="D23" s="55">
        <f t="shared" si="17"/>
        <v>5.2200518427848435</v>
      </c>
      <c r="E23" s="54">
        <f t="shared" si="18"/>
        <v>56.909188749734668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6"/>
        <v>#DIV/0!</v>
      </c>
      <c r="U23" s="45" t="e">
        <f t="shared" si="7"/>
        <v>#DIV/0!</v>
      </c>
      <c r="V23" s="46" t="e">
        <f t="shared" si="8"/>
        <v>#DIV/0!</v>
      </c>
      <c r="W23" s="46" t="e">
        <f t="shared" si="9"/>
        <v>#DIV/0!</v>
      </c>
      <c r="X23" s="46" t="e">
        <f t="shared" si="10"/>
        <v>#DIV/0!</v>
      </c>
      <c r="Y23" s="46" t="e">
        <f t="shared" si="11"/>
        <v>#DIV/0!</v>
      </c>
      <c r="Z23" s="45" t="e">
        <f t="shared" si="12"/>
        <v>#DIV/0!</v>
      </c>
      <c r="AA23" s="49" t="e">
        <f t="shared" si="13"/>
        <v>#DIV/0!</v>
      </c>
      <c r="AC23" s="48">
        <f t="shared" si="14"/>
        <v>0.5</v>
      </c>
      <c r="AD23" s="47" t="e">
        <f t="shared" si="19"/>
        <v>#DIV/0!</v>
      </c>
      <c r="AE23" s="46" t="e">
        <f t="shared" si="20"/>
        <v>#DIV/0!</v>
      </c>
      <c r="AF23" s="45" t="e">
        <f t="shared" si="20"/>
        <v>#DIV/0!</v>
      </c>
      <c r="AG23" s="47" t="e">
        <f t="shared" si="20"/>
        <v>#DIV/0!</v>
      </c>
      <c r="AH23" s="46" t="e">
        <f t="shared" si="20"/>
        <v>#DIV/0!</v>
      </c>
      <c r="AI23" s="46" t="e">
        <f t="shared" si="20"/>
        <v>#DIV/0!</v>
      </c>
      <c r="AJ23" s="46" t="e">
        <f t="shared" si="21"/>
        <v>#DIV/0!</v>
      </c>
      <c r="AK23" s="45" t="e">
        <f t="shared" si="21"/>
        <v>#DIV/0!</v>
      </c>
      <c r="AL23" s="44" t="e">
        <f t="shared" si="16"/>
        <v>#DIV/0!</v>
      </c>
    </row>
    <row r="24" spans="1:38" x14ac:dyDescent="0.35">
      <c r="A24" s="58" t="s">
        <v>53</v>
      </c>
      <c r="B24" s="57">
        <v>1</v>
      </c>
      <c r="C24" s="62">
        <v>32.680000000000007</v>
      </c>
      <c r="D24" s="55">
        <f t="shared" si="17"/>
        <v>4.879613679124958</v>
      </c>
      <c r="E24" s="54">
        <f t="shared" si="18"/>
        <v>61.788802428859626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6"/>
        <v>#DIV/0!</v>
      </c>
      <c r="U24" s="45" t="e">
        <f t="shared" si="7"/>
        <v>#DIV/0!</v>
      </c>
      <c r="V24" s="46" t="e">
        <f t="shared" si="8"/>
        <v>#DIV/0!</v>
      </c>
      <c r="W24" s="46" t="e">
        <f t="shared" si="9"/>
        <v>#DIV/0!</v>
      </c>
      <c r="X24" s="46" t="e">
        <f t="shared" si="10"/>
        <v>#DIV/0!</v>
      </c>
      <c r="Y24" s="46" t="e">
        <f t="shared" si="11"/>
        <v>#DIV/0!</v>
      </c>
      <c r="Z24" s="45" t="e">
        <f t="shared" si="12"/>
        <v>#DIV/0!</v>
      </c>
      <c r="AA24" s="49" t="e">
        <f t="shared" si="13"/>
        <v>#DIV/0!</v>
      </c>
      <c r="AC24" s="48">
        <f t="shared" si="14"/>
        <v>1</v>
      </c>
      <c r="AD24" s="47" t="e">
        <f t="shared" si="19"/>
        <v>#DIV/0!</v>
      </c>
      <c r="AE24" s="46" t="e">
        <f t="shared" si="20"/>
        <v>#DIV/0!</v>
      </c>
      <c r="AF24" s="45" t="e">
        <f t="shared" si="20"/>
        <v>#DIV/0!</v>
      </c>
      <c r="AG24" s="47" t="e">
        <f t="shared" si="20"/>
        <v>#DIV/0!</v>
      </c>
      <c r="AH24" s="46" t="e">
        <f t="shared" si="20"/>
        <v>#DIV/0!</v>
      </c>
      <c r="AI24" s="46" t="e">
        <f t="shared" si="20"/>
        <v>#DIV/0!</v>
      </c>
      <c r="AJ24" s="46" t="e">
        <f t="shared" si="21"/>
        <v>#DIV/0!</v>
      </c>
      <c r="AK24" s="45" t="e">
        <f t="shared" si="21"/>
        <v>#DIV/0!</v>
      </c>
      <c r="AL24" s="44" t="e">
        <f t="shared" si="16"/>
        <v>#DIV/0!</v>
      </c>
    </row>
    <row r="25" spans="1:38" x14ac:dyDescent="0.35">
      <c r="A25" s="58" t="s">
        <v>52</v>
      </c>
      <c r="B25" s="57">
        <v>1.5</v>
      </c>
      <c r="C25" s="62">
        <v>29.339999999999975</v>
      </c>
      <c r="D25" s="55">
        <f t="shared" si="17"/>
        <v>4.3809016323600414</v>
      </c>
      <c r="E25" s="54">
        <f t="shared" si="18"/>
        <v>66.169704061219662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6"/>
        <v>#DIV/0!</v>
      </c>
      <c r="U25" s="45" t="e">
        <f t="shared" si="7"/>
        <v>#DIV/0!</v>
      </c>
      <c r="V25" s="46" t="e">
        <f t="shared" si="8"/>
        <v>#DIV/0!</v>
      </c>
      <c r="W25" s="46" t="e">
        <f t="shared" si="9"/>
        <v>#DIV/0!</v>
      </c>
      <c r="X25" s="46" t="e">
        <f t="shared" si="10"/>
        <v>#DIV/0!</v>
      </c>
      <c r="Y25" s="46" t="e">
        <f t="shared" si="11"/>
        <v>#DIV/0!</v>
      </c>
      <c r="Z25" s="45" t="e">
        <f t="shared" si="12"/>
        <v>#DIV/0!</v>
      </c>
      <c r="AA25" s="49" t="e">
        <f t="shared" si="13"/>
        <v>#DIV/0!</v>
      </c>
      <c r="AC25" s="48">
        <f t="shared" si="14"/>
        <v>1.5</v>
      </c>
      <c r="AD25" s="47" t="e">
        <f t="shared" si="19"/>
        <v>#DIV/0!</v>
      </c>
      <c r="AE25" s="46" t="e">
        <f t="shared" si="20"/>
        <v>#DIV/0!</v>
      </c>
      <c r="AF25" s="45" t="e">
        <f t="shared" si="20"/>
        <v>#DIV/0!</v>
      </c>
      <c r="AG25" s="47" t="e">
        <f t="shared" si="20"/>
        <v>#DIV/0!</v>
      </c>
      <c r="AH25" s="46" t="e">
        <f t="shared" si="20"/>
        <v>#DIV/0!</v>
      </c>
      <c r="AI25" s="46" t="e">
        <f t="shared" si="20"/>
        <v>#DIV/0!</v>
      </c>
      <c r="AJ25" s="46" t="e">
        <f t="shared" si="21"/>
        <v>#DIV/0!</v>
      </c>
      <c r="AK25" s="45" t="e">
        <f t="shared" si="21"/>
        <v>#DIV/0!</v>
      </c>
      <c r="AL25" s="44" t="e">
        <f t="shared" si="16"/>
        <v>#DIV/0!</v>
      </c>
    </row>
    <row r="26" spans="1:38" x14ac:dyDescent="0.35">
      <c r="A26" s="58" t="s">
        <v>51</v>
      </c>
      <c r="B26" s="57">
        <v>2</v>
      </c>
      <c r="C26" s="62">
        <v>57.670000000000016</v>
      </c>
      <c r="D26" s="55">
        <f t="shared" si="17"/>
        <v>8.610995130818127</v>
      </c>
      <c r="E26" s="54">
        <f t="shared" si="18"/>
        <v>74.780699192037787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6"/>
        <v>#DIV/0!</v>
      </c>
      <c r="U26" s="45" t="e">
        <f t="shared" si="7"/>
        <v>#DIV/0!</v>
      </c>
      <c r="V26" s="46" t="e">
        <f t="shared" si="8"/>
        <v>#DIV/0!</v>
      </c>
      <c r="W26" s="46" t="e">
        <f t="shared" si="9"/>
        <v>#DIV/0!</v>
      </c>
      <c r="X26" s="46" t="e">
        <f t="shared" si="10"/>
        <v>#DIV/0!</v>
      </c>
      <c r="Y26" s="46" t="e">
        <f t="shared" si="11"/>
        <v>#DIV/0!</v>
      </c>
      <c r="Z26" s="45" t="e">
        <f t="shared" si="12"/>
        <v>#DIV/0!</v>
      </c>
      <c r="AA26" s="49" t="e">
        <f t="shared" si="13"/>
        <v>#DIV/0!</v>
      </c>
      <c r="AC26" s="48">
        <f t="shared" si="14"/>
        <v>2</v>
      </c>
      <c r="AD26" s="47" t="e">
        <f t="shared" si="19"/>
        <v>#DIV/0!</v>
      </c>
      <c r="AE26" s="46" t="e">
        <f t="shared" si="20"/>
        <v>#DIV/0!</v>
      </c>
      <c r="AF26" s="45" t="e">
        <f t="shared" si="20"/>
        <v>#DIV/0!</v>
      </c>
      <c r="AG26" s="47" t="e">
        <f t="shared" si="20"/>
        <v>#DIV/0!</v>
      </c>
      <c r="AH26" s="46" t="e">
        <f t="shared" si="20"/>
        <v>#DIV/0!</v>
      </c>
      <c r="AI26" s="46" t="e">
        <f t="shared" si="20"/>
        <v>#DIV/0!</v>
      </c>
      <c r="AJ26" s="46" t="e">
        <f t="shared" si="21"/>
        <v>#DIV/0!</v>
      </c>
      <c r="AK26" s="45" t="e">
        <f t="shared" si="21"/>
        <v>#DIV/0!</v>
      </c>
      <c r="AL26" s="44" t="e">
        <f t="shared" si="16"/>
        <v>#DIV/0!</v>
      </c>
    </row>
    <row r="27" spans="1:38" x14ac:dyDescent="0.35">
      <c r="A27" s="58" t="s">
        <v>50</v>
      </c>
      <c r="B27" s="57">
        <v>2.5</v>
      </c>
      <c r="C27" s="63">
        <v>59.430000000000007</v>
      </c>
      <c r="D27" s="55">
        <f t="shared" si="17"/>
        <v>8.8737895027661029</v>
      </c>
      <c r="E27" s="54">
        <f t="shared" si="18"/>
        <v>83.654488694803888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6"/>
        <v>#DIV/0!</v>
      </c>
      <c r="U27" s="45" t="e">
        <f t="shared" si="7"/>
        <v>#DIV/0!</v>
      </c>
      <c r="V27" s="46" t="e">
        <f t="shared" si="8"/>
        <v>#DIV/0!</v>
      </c>
      <c r="W27" s="46" t="e">
        <f t="shared" si="9"/>
        <v>#DIV/0!</v>
      </c>
      <c r="X27" s="46" t="e">
        <f t="shared" si="10"/>
        <v>#DIV/0!</v>
      </c>
      <c r="Y27" s="46" t="e">
        <f t="shared" si="11"/>
        <v>#DIV/0!</v>
      </c>
      <c r="Z27" s="45" t="e">
        <f t="shared" si="12"/>
        <v>#DIV/0!</v>
      </c>
      <c r="AA27" s="49" t="e">
        <f t="shared" si="13"/>
        <v>#DIV/0!</v>
      </c>
      <c r="AC27" s="48">
        <f t="shared" si="14"/>
        <v>2.5</v>
      </c>
      <c r="AD27" s="47" t="e">
        <f t="shared" si="19"/>
        <v>#DIV/0!</v>
      </c>
      <c r="AE27" s="46" t="e">
        <f t="shared" si="20"/>
        <v>#DIV/0!</v>
      </c>
      <c r="AF27" s="45" t="e">
        <f t="shared" si="20"/>
        <v>#DIV/0!</v>
      </c>
      <c r="AG27" s="47" t="e">
        <f t="shared" si="20"/>
        <v>#DIV/0!</v>
      </c>
      <c r="AH27" s="46" t="e">
        <f t="shared" si="20"/>
        <v>#DIV/0!</v>
      </c>
      <c r="AI27" s="46" t="e">
        <f t="shared" si="20"/>
        <v>#DIV/0!</v>
      </c>
      <c r="AJ27" s="46" t="e">
        <f t="shared" si="21"/>
        <v>#DIV/0!</v>
      </c>
      <c r="AK27" s="45" t="e">
        <f t="shared" si="21"/>
        <v>#DIV/0!</v>
      </c>
      <c r="AL27" s="44" t="e">
        <f t="shared" si="16"/>
        <v>#DIV/0!</v>
      </c>
    </row>
    <row r="28" spans="1:38" x14ac:dyDescent="0.35">
      <c r="A28" s="58" t="s">
        <v>49</v>
      </c>
      <c r="B28" s="57">
        <v>3</v>
      </c>
      <c r="C28" s="62">
        <v>69.360000000000014</v>
      </c>
      <c r="D28" s="55">
        <f t="shared" si="17"/>
        <v>10.356487294495322</v>
      </c>
      <c r="E28" s="54">
        <f t="shared" si="18"/>
        <v>94.010975989299212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6"/>
        <v>#DIV/0!</v>
      </c>
      <c r="U28" s="45" t="e">
        <f t="shared" si="7"/>
        <v>#DIV/0!</v>
      </c>
      <c r="V28" s="46" t="e">
        <f t="shared" si="8"/>
        <v>#DIV/0!</v>
      </c>
      <c r="W28" s="46" t="e">
        <f t="shared" si="9"/>
        <v>#DIV/0!</v>
      </c>
      <c r="X28" s="46" t="e">
        <f t="shared" si="10"/>
        <v>#DIV/0!</v>
      </c>
      <c r="Y28" s="46" t="e">
        <f t="shared" si="11"/>
        <v>#DIV/0!</v>
      </c>
      <c r="Z28" s="45" t="e">
        <f t="shared" si="12"/>
        <v>#DIV/0!</v>
      </c>
      <c r="AA28" s="49" t="e">
        <f t="shared" si="13"/>
        <v>#DIV/0!</v>
      </c>
      <c r="AC28" s="48">
        <f t="shared" si="14"/>
        <v>3</v>
      </c>
      <c r="AD28" s="47" t="e">
        <f t="shared" si="19"/>
        <v>#DIV/0!</v>
      </c>
      <c r="AE28" s="46" t="e">
        <f t="shared" si="20"/>
        <v>#DIV/0!</v>
      </c>
      <c r="AF28" s="45" t="e">
        <f t="shared" si="20"/>
        <v>#DIV/0!</v>
      </c>
      <c r="AG28" s="47" t="e">
        <f t="shared" si="20"/>
        <v>#DIV/0!</v>
      </c>
      <c r="AH28" s="46" t="e">
        <f t="shared" si="20"/>
        <v>#DIV/0!</v>
      </c>
      <c r="AI28" s="46" t="e">
        <f t="shared" si="20"/>
        <v>#DIV/0!</v>
      </c>
      <c r="AJ28" s="46" t="e">
        <f t="shared" si="21"/>
        <v>#DIV/0!</v>
      </c>
      <c r="AK28" s="45" t="e">
        <f t="shared" si="21"/>
        <v>#DIV/0!</v>
      </c>
      <c r="AL28" s="44" t="e">
        <f t="shared" si="16"/>
        <v>#DIV/0!</v>
      </c>
    </row>
    <row r="29" spans="1:38" x14ac:dyDescent="0.35">
      <c r="A29" s="58" t="s">
        <v>48</v>
      </c>
      <c r="B29" s="57">
        <v>3.5</v>
      </c>
      <c r="C29" s="62">
        <v>30.480000000000018</v>
      </c>
      <c r="D29" s="55">
        <f t="shared" si="17"/>
        <v>4.5511207141899881</v>
      </c>
      <c r="E29" s="54">
        <f t="shared" si="18"/>
        <v>98.562096703489203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6"/>
        <v>#DIV/0!</v>
      </c>
      <c r="U29" s="45" t="e">
        <f t="shared" si="7"/>
        <v>#DIV/0!</v>
      </c>
      <c r="V29" s="46" t="e">
        <f t="shared" si="8"/>
        <v>#DIV/0!</v>
      </c>
      <c r="W29" s="46" t="e">
        <f t="shared" si="9"/>
        <v>#DIV/0!</v>
      </c>
      <c r="X29" s="46" t="e">
        <f t="shared" si="10"/>
        <v>#DIV/0!</v>
      </c>
      <c r="Y29" s="46" t="e">
        <f t="shared" si="11"/>
        <v>#DIV/0!</v>
      </c>
      <c r="Z29" s="45" t="e">
        <f t="shared" si="12"/>
        <v>#DIV/0!</v>
      </c>
      <c r="AA29" s="49" t="e">
        <f t="shared" si="13"/>
        <v>#DIV/0!</v>
      </c>
      <c r="AC29" s="48">
        <f t="shared" si="14"/>
        <v>3.5</v>
      </c>
      <c r="AD29" s="47" t="e">
        <f t="shared" si="19"/>
        <v>#DIV/0!</v>
      </c>
      <c r="AE29" s="46" t="e">
        <f t="shared" si="20"/>
        <v>#DIV/0!</v>
      </c>
      <c r="AF29" s="45" t="e">
        <f t="shared" si="20"/>
        <v>#DIV/0!</v>
      </c>
      <c r="AG29" s="47" t="e">
        <f t="shared" si="20"/>
        <v>#DIV/0!</v>
      </c>
      <c r="AH29" s="46" t="e">
        <f t="shared" si="20"/>
        <v>#DIV/0!</v>
      </c>
      <c r="AI29" s="46" t="e">
        <f t="shared" si="20"/>
        <v>#DIV/0!</v>
      </c>
      <c r="AJ29" s="46" t="e">
        <f t="shared" si="21"/>
        <v>#DIV/0!</v>
      </c>
      <c r="AK29" s="45" t="e">
        <f t="shared" si="21"/>
        <v>#DIV/0!</v>
      </c>
      <c r="AL29" s="44" t="e">
        <f t="shared" si="16"/>
        <v>#DIV/0!</v>
      </c>
    </row>
    <row r="30" spans="1:38" x14ac:dyDescent="0.35">
      <c r="A30" s="58" t="s">
        <v>47</v>
      </c>
      <c r="B30" s="57">
        <v>4</v>
      </c>
      <c r="C30" s="62">
        <v>6.42999999999995</v>
      </c>
      <c r="D30" s="55">
        <f t="shared" si="17"/>
        <v>0.96009534751448078</v>
      </c>
      <c r="E30" s="54">
        <f t="shared" si="18"/>
        <v>99.522192051003685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6"/>
        <v>#DIV/0!</v>
      </c>
      <c r="U30" s="45" t="e">
        <f t="shared" si="7"/>
        <v>#DIV/0!</v>
      </c>
      <c r="V30" s="46" t="e">
        <f t="shared" si="8"/>
        <v>#DIV/0!</v>
      </c>
      <c r="W30" s="46" t="e">
        <f t="shared" si="9"/>
        <v>#DIV/0!</v>
      </c>
      <c r="X30" s="46" t="e">
        <f t="shared" si="10"/>
        <v>#DIV/0!</v>
      </c>
      <c r="Y30" s="46" t="e">
        <f t="shared" si="11"/>
        <v>#DIV/0!</v>
      </c>
      <c r="Z30" s="45" t="e">
        <f t="shared" si="12"/>
        <v>#DIV/0!</v>
      </c>
      <c r="AA30" s="49" t="e">
        <f t="shared" si="13"/>
        <v>#DIV/0!</v>
      </c>
      <c r="AC30" s="48">
        <f t="shared" si="14"/>
        <v>4</v>
      </c>
      <c r="AD30" s="47" t="e">
        <f t="shared" si="19"/>
        <v>#DIV/0!</v>
      </c>
      <c r="AE30" s="46" t="e">
        <f t="shared" si="20"/>
        <v>#DIV/0!</v>
      </c>
      <c r="AF30" s="45" t="e">
        <f t="shared" si="20"/>
        <v>#DIV/0!</v>
      </c>
      <c r="AG30" s="47" t="e">
        <f t="shared" si="20"/>
        <v>#DIV/0!</v>
      </c>
      <c r="AH30" s="46" t="e">
        <f t="shared" si="20"/>
        <v>#DIV/0!</v>
      </c>
      <c r="AI30" s="46" t="e">
        <f t="shared" si="20"/>
        <v>#DIV/0!</v>
      </c>
      <c r="AJ30" s="46" t="e">
        <f t="shared" si="21"/>
        <v>#DIV/0!</v>
      </c>
      <c r="AK30" s="45" t="e">
        <f t="shared" si="21"/>
        <v>#DIV/0!</v>
      </c>
      <c r="AL30" s="44" t="e">
        <f t="shared" si="16"/>
        <v>#DIV/0!</v>
      </c>
    </row>
    <row r="31" spans="1:38" ht="15" thickBot="1" x14ac:dyDescent="0.4">
      <c r="A31" s="58" t="s">
        <v>46</v>
      </c>
      <c r="B31" s="42" t="s">
        <v>142</v>
      </c>
      <c r="C31" s="56">
        <v>3.2000000000000455</v>
      </c>
      <c r="D31" s="55">
        <f t="shared" si="17"/>
        <v>0.47780794899633061</v>
      </c>
      <c r="E31" s="54">
        <f t="shared" si="18"/>
        <v>100.00000000000001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6"/>
        <v>#DIV/0!</v>
      </c>
      <c r="U31" s="45" t="e">
        <f t="shared" si="7"/>
        <v>#DIV/0!</v>
      </c>
      <c r="V31" s="46" t="e">
        <f t="shared" si="8"/>
        <v>#DIV/0!</v>
      </c>
      <c r="W31" s="46" t="e">
        <f t="shared" si="9"/>
        <v>#DIV/0!</v>
      </c>
      <c r="X31" s="46" t="e">
        <f t="shared" si="10"/>
        <v>#DIV/0!</v>
      </c>
      <c r="Y31" s="46" t="e">
        <f t="shared" si="11"/>
        <v>#DIV/0!</v>
      </c>
      <c r="Z31" s="45" t="e">
        <f t="shared" si="12"/>
        <v>#DIV/0!</v>
      </c>
      <c r="AA31" s="49" t="e">
        <f t="shared" si="13"/>
        <v>#DIV/0!</v>
      </c>
      <c r="AC31" s="48" t="str">
        <f t="shared" si="14"/>
        <v>&gt;4.0</v>
      </c>
      <c r="AD31" s="47" t="e">
        <f t="shared" si="19"/>
        <v>#DIV/0!</v>
      </c>
      <c r="AE31" s="46" t="e">
        <f t="shared" si="20"/>
        <v>#DIV/0!</v>
      </c>
      <c r="AF31" s="45" t="e">
        <f t="shared" si="20"/>
        <v>#DIV/0!</v>
      </c>
      <c r="AG31" s="47" t="e">
        <f t="shared" si="20"/>
        <v>#DIV/0!</v>
      </c>
      <c r="AH31" s="46" t="e">
        <f t="shared" si="20"/>
        <v>#DIV/0!</v>
      </c>
      <c r="AI31" s="46" t="e">
        <f t="shared" si="20"/>
        <v>#DIV/0!</v>
      </c>
      <c r="AJ31" s="46" t="e">
        <f t="shared" si="21"/>
        <v>#DIV/0!</v>
      </c>
      <c r="AK31" s="45" t="e">
        <f t="shared" si="21"/>
        <v>#DIV/0!</v>
      </c>
      <c r="AL31" s="44" t="e">
        <f t="shared" si="16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6"/>
        <v>#DIV/0!</v>
      </c>
      <c r="U32" s="45" t="e">
        <f t="shared" si="7"/>
        <v>#DIV/0!</v>
      </c>
      <c r="V32" s="46" t="e">
        <f t="shared" si="8"/>
        <v>#DIV/0!</v>
      </c>
      <c r="W32" s="46" t="e">
        <f t="shared" si="9"/>
        <v>#DIV/0!</v>
      </c>
      <c r="X32" s="46" t="e">
        <f t="shared" si="10"/>
        <v>#DIV/0!</v>
      </c>
      <c r="Y32" s="46" t="e">
        <f t="shared" si="11"/>
        <v>#DIV/0!</v>
      </c>
      <c r="Z32" s="45" t="e">
        <f t="shared" si="12"/>
        <v>#DIV/0!</v>
      </c>
      <c r="AA32" s="49" t="e">
        <f t="shared" si="13"/>
        <v>#DIV/0!</v>
      </c>
      <c r="AC32" s="48">
        <f t="shared" si="14"/>
        <v>5</v>
      </c>
      <c r="AD32" s="47" t="e">
        <f t="shared" si="19"/>
        <v>#DIV/0!</v>
      </c>
      <c r="AE32" s="46" t="e">
        <f t="shared" si="20"/>
        <v>#DIV/0!</v>
      </c>
      <c r="AF32" s="45" t="e">
        <f t="shared" si="20"/>
        <v>#DIV/0!</v>
      </c>
      <c r="AG32" s="47" t="e">
        <f t="shared" si="20"/>
        <v>#DIV/0!</v>
      </c>
      <c r="AH32" s="46" t="e">
        <f t="shared" si="20"/>
        <v>#DIV/0!</v>
      </c>
      <c r="AI32" s="46" t="e">
        <f t="shared" si="20"/>
        <v>#DIV/0!</v>
      </c>
      <c r="AJ32" s="46" t="e">
        <f t="shared" si="21"/>
        <v>#DIV/0!</v>
      </c>
      <c r="AK32" s="45" t="e">
        <f t="shared" si="21"/>
        <v>#DIV/0!</v>
      </c>
      <c r="AL32" s="44" t="e">
        <f t="shared" si="16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6"/>
        <v>#DIV/0!</v>
      </c>
      <c r="U33" s="30" t="e">
        <f t="shared" si="7"/>
        <v>#DIV/0!</v>
      </c>
      <c r="V33" s="31" t="e">
        <f t="shared" si="8"/>
        <v>#DIV/0!</v>
      </c>
      <c r="W33" s="31" t="e">
        <f t="shared" si="9"/>
        <v>#DIV/0!</v>
      </c>
      <c r="X33" s="31" t="e">
        <f t="shared" si="10"/>
        <v>#DIV/0!</v>
      </c>
      <c r="Y33" s="31" t="e">
        <f t="shared" si="11"/>
        <v>#DIV/0!</v>
      </c>
      <c r="Z33" s="30" t="e">
        <f t="shared" si="12"/>
        <v>#DIV/0!</v>
      </c>
      <c r="AA33" s="34" t="e">
        <f t="shared" si="13"/>
        <v>#DIV/0!</v>
      </c>
      <c r="AC33" s="33">
        <f t="shared" si="14"/>
        <v>0</v>
      </c>
      <c r="AD33" s="32" t="e">
        <f t="shared" si="19"/>
        <v>#DIV/0!</v>
      </c>
      <c r="AE33" s="31" t="e">
        <f t="shared" si="20"/>
        <v>#DIV/0!</v>
      </c>
      <c r="AF33" s="30" t="e">
        <f t="shared" si="20"/>
        <v>#DIV/0!</v>
      </c>
      <c r="AG33" s="32" t="e">
        <f t="shared" si="20"/>
        <v>#DIV/0!</v>
      </c>
      <c r="AH33" s="31" t="e">
        <f t="shared" si="20"/>
        <v>#DIV/0!</v>
      </c>
      <c r="AI33" s="31" t="e">
        <f t="shared" si="20"/>
        <v>#DIV/0!</v>
      </c>
      <c r="AJ33" s="31" t="e">
        <f t="shared" si="21"/>
        <v>#DIV/0!</v>
      </c>
      <c r="AK33" s="30" t="e">
        <f t="shared" si="21"/>
        <v>#DIV/0!</v>
      </c>
      <c r="AL33" s="29" t="e">
        <f t="shared" si="16"/>
        <v>#DIV/0!</v>
      </c>
    </row>
    <row r="34" spans="1:38" x14ac:dyDescent="0.35">
      <c r="H34">
        <f>SUM(H7:H33)</f>
        <v>17.596229508701658</v>
      </c>
      <c r="I34">
        <f t="shared" ref="I34:O34" si="22">SUM(I7:I33)</f>
        <v>145.52009555710598</v>
      </c>
      <c r="J34">
        <f>SUM(J7:J33)</f>
        <v>0</v>
      </c>
      <c r="K34">
        <f t="shared" si="22"/>
        <v>75.154588273408521</v>
      </c>
      <c r="L34">
        <f t="shared" si="22"/>
        <v>70.184236006221013</v>
      </c>
      <c r="M34">
        <f t="shared" si="22"/>
        <v>0</v>
      </c>
      <c r="N34">
        <f t="shared" si="22"/>
        <v>0</v>
      </c>
      <c r="O34">
        <f t="shared" si="22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-3.7472123126655896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-2.7264683467998738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-1.9505134343708206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-0.14995459534356614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2.0123566604714846</v>
      </c>
      <c r="D73" s="2"/>
    </row>
    <row r="74" spans="1:5" x14ac:dyDescent="0.35">
      <c r="A74" s="24" t="s">
        <v>41</v>
      </c>
      <c r="B74" s="23">
        <v>84</v>
      </c>
      <c r="C74" s="18">
        <f t="shared" si="23"/>
        <v>2.5166809119429789</v>
      </c>
      <c r="D74" s="2"/>
    </row>
    <row r="75" spans="1:5" x14ac:dyDescent="0.35">
      <c r="A75" s="24" t="s">
        <v>41</v>
      </c>
      <c r="B75" s="23">
        <v>95</v>
      </c>
      <c r="C75" s="18">
        <f t="shared" si="23"/>
        <v>3.1086571937783476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</v>
      </c>
      <c r="D77" s="19" t="s">
        <v>7</v>
      </c>
      <c r="E77" s="18">
        <f>SUM($D$7:$D$20)</f>
        <v>38.963059101294206</v>
      </c>
    </row>
    <row r="78" spans="1:5" x14ac:dyDescent="0.35">
      <c r="A78" s="20" t="s">
        <v>39</v>
      </c>
      <c r="B78">
        <f>SUM(C14:C23)/SUM(C10:C33)</f>
        <v>0.56909188749734663</v>
      </c>
      <c r="D78" s="19" t="s">
        <v>6</v>
      </c>
      <c r="E78" s="18">
        <f>SUM($D$21:$D$30)</f>
        <v>60.559132949709479</v>
      </c>
    </row>
    <row r="79" spans="1:5" x14ac:dyDescent="0.35">
      <c r="A79" s="20" t="s">
        <v>38</v>
      </c>
      <c r="B79">
        <f>SUM(C24:C33)/SUM(C10:C33)</f>
        <v>0.43090811250265348</v>
      </c>
      <c r="D79" s="19" t="s">
        <v>5</v>
      </c>
      <c r="E79" s="18">
        <f>SUM($D$31:$D$33)</f>
        <v>0.47780794899633061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52.881699466503179</v>
      </c>
      <c r="D81" s="16" t="s">
        <v>4</v>
      </c>
      <c r="E81">
        <f>100*SUM(H7:J33)/SUM(P7:P33)</f>
        <v>52.881699466503179</v>
      </c>
      <c r="G81" s="17" t="s">
        <v>2</v>
      </c>
      <c r="H81">
        <f>100*SUM(H7:H33)/(SUM(P7:P33)-SUM(M7:N33))</f>
        <v>5.7046314662089639</v>
      </c>
    </row>
    <row r="82" spans="1:8" x14ac:dyDescent="0.35">
      <c r="A82" s="16" t="s">
        <v>0</v>
      </c>
      <c r="B82">
        <f>100*SUM(K7:L33)/SUM(P7:P33)</f>
        <v>47.118300533496836</v>
      </c>
      <c r="D82" s="16" t="s">
        <v>0</v>
      </c>
      <c r="E82">
        <f>100*SUM(K7:L33)/SUM(P7:P33)</f>
        <v>47.118300533496836</v>
      </c>
      <c r="G82" s="17" t="s">
        <v>1</v>
      </c>
      <c r="H82">
        <f>100*SUM(I7:J33)/(SUM(P7:P33)-SUM(M7:N33))</f>
        <v>47.177068000294227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47.118300533496836</v>
      </c>
    </row>
    <row r="85" spans="1:8" x14ac:dyDescent="0.35">
      <c r="A85" s="16" t="s">
        <v>36</v>
      </c>
      <c r="B85" s="2"/>
      <c r="C85" s="2"/>
      <c r="D85" s="13">
        <f>(C70+C74+C72)/3</f>
        <v>-0.11991401006682034</v>
      </c>
    </row>
    <row r="86" spans="1:8" x14ac:dyDescent="0.35">
      <c r="A86" s="14" t="s">
        <v>35</v>
      </c>
      <c r="B86" s="14"/>
      <c r="C86" s="14"/>
      <c r="D86" s="7">
        <f>C72</f>
        <v>-0.14995459534356614</v>
      </c>
    </row>
    <row r="87" spans="1:8" x14ac:dyDescent="0.35">
      <c r="A87" s="14" t="s">
        <v>34</v>
      </c>
      <c r="B87" s="14"/>
      <c r="C87" s="14"/>
      <c r="D87" s="7">
        <f>(C74-C70)/2</f>
        <v>2.6215746293714264</v>
      </c>
    </row>
    <row r="88" spans="1:8" x14ac:dyDescent="0.35">
      <c r="A88" s="15" t="s">
        <v>33</v>
      </c>
      <c r="B88" s="14"/>
      <c r="C88" s="14"/>
      <c r="D88" s="13">
        <f>(C74+C70-D86)/D87</f>
        <v>-2.282324479455114E-2</v>
      </c>
    </row>
    <row r="89" spans="1:8" x14ac:dyDescent="0.35">
      <c r="A89" s="3" t="s">
        <v>32</v>
      </c>
      <c r="B89" s="12"/>
      <c r="C89" s="11"/>
      <c r="D89" s="7">
        <f>((C74-C70)/4)+((C75-C69)/6.6)</f>
        <v>2.3495554217226733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-1.6103279505231251E-2</v>
      </c>
    </row>
    <row r="91" spans="1:8" x14ac:dyDescent="0.35">
      <c r="A91" s="3" t="s">
        <v>30</v>
      </c>
      <c r="B91" s="9"/>
      <c r="C91" s="8"/>
      <c r="D91" s="7">
        <f>(C74-C69)/(2.44*(C73-C71))</f>
        <v>0.6478055785096154</v>
      </c>
    </row>
    <row r="92" spans="1:8" x14ac:dyDescent="0.35">
      <c r="A92" s="6" t="s">
        <v>29</v>
      </c>
      <c r="B92" s="6"/>
      <c r="C92" s="5"/>
      <c r="D92" s="7">
        <f>(C70+C72+C74)/3</f>
        <v>-0.11991401006682034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-0.10489371742844744</v>
      </c>
    </row>
    <row r="95" spans="1:8" x14ac:dyDescent="0.35">
      <c r="A95" s="2" t="s">
        <v>9</v>
      </c>
      <c r="B95" s="2"/>
      <c r="C95" s="2"/>
      <c r="D95" s="1">
        <f>100-E23</f>
        <v>43.090811250265332</v>
      </c>
    </row>
    <row r="96" spans="1:8" x14ac:dyDescent="0.35">
      <c r="A96" s="2" t="s">
        <v>8</v>
      </c>
      <c r="B96" s="2"/>
      <c r="C96" s="2"/>
      <c r="D96" s="1">
        <f>100-E30</f>
        <v>0.47780794899631474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0"/>
  </sheetPr>
  <dimension ref="A1:AL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MAY210713_8</v>
      </c>
      <c r="E2" s="144"/>
      <c r="G2" s="109" t="s">
        <v>90</v>
      </c>
      <c r="H2" s="108" t="str">
        <f ca="1">D2</f>
        <v>MAY210713_8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SUM(C10:C31)</f>
        <v>669.31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(C7/SUM($C$7:$C$31))*100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0">(C8/SUM($C$7:$C$31))*100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 t="shared" ref="E10:E31" si="11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72">
        <v>0</v>
      </c>
      <c r="D11" s="55">
        <f t="shared" si="10"/>
        <v>0</v>
      </c>
      <c r="E11" s="54">
        <f t="shared" si="11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5"/>
        <v>#DIV/0!</v>
      </c>
      <c r="U11" s="45" t="e">
        <f t="shared" si="5"/>
        <v>#DIV/0!</v>
      </c>
      <c r="V11" s="46" t="e">
        <f t="shared" si="5"/>
        <v>#DIV/0!</v>
      </c>
      <c r="W11" s="46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5" t="e">
        <f t="shared" si="5"/>
        <v>#DIV/0!</v>
      </c>
      <c r="AA11" s="49" t="e">
        <f t="shared" si="6"/>
        <v>#DIV/0!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72">
        <v>59.860000000000014</v>
      </c>
      <c r="D12" s="55">
        <f t="shared" si="10"/>
        <v>8.9435388683868489</v>
      </c>
      <c r="E12" s="54">
        <f t="shared" si="11"/>
        <v>8.9435388683868489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59.860000000000014</v>
      </c>
      <c r="N12" s="60">
        <v>0</v>
      </c>
      <c r="O12" s="60">
        <v>0</v>
      </c>
      <c r="P12" s="50">
        <f t="shared" si="3"/>
        <v>59.860000000000014</v>
      </c>
      <c r="R12" s="48">
        <f t="shared" si="4"/>
        <v>-5</v>
      </c>
      <c r="S12" s="47">
        <f t="shared" si="5"/>
        <v>0</v>
      </c>
      <c r="T12" s="46">
        <f t="shared" si="5"/>
        <v>0</v>
      </c>
      <c r="U12" s="45">
        <f t="shared" si="5"/>
        <v>0</v>
      </c>
      <c r="V12" s="46">
        <f t="shared" si="5"/>
        <v>0</v>
      </c>
      <c r="W12" s="46">
        <f t="shared" si="5"/>
        <v>0</v>
      </c>
      <c r="X12" s="46">
        <f t="shared" si="5"/>
        <v>100.00000000000001</v>
      </c>
      <c r="Y12" s="46">
        <f t="shared" si="5"/>
        <v>0</v>
      </c>
      <c r="Z12" s="45">
        <f t="shared" si="5"/>
        <v>0</v>
      </c>
      <c r="AA12" s="49">
        <f t="shared" si="6"/>
        <v>100.00000000000001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72">
        <v>0</v>
      </c>
      <c r="D13" s="55">
        <f t="shared" si="10"/>
        <v>0</v>
      </c>
      <c r="E13" s="54">
        <f t="shared" si="11"/>
        <v>8.9435388683868489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48">
        <f t="shared" si="4"/>
        <v>-4.5</v>
      </c>
      <c r="S13" s="47" t="e">
        <f t="shared" si="5"/>
        <v>#DIV/0!</v>
      </c>
      <c r="T13" s="46" t="e">
        <f t="shared" si="5"/>
        <v>#DIV/0!</v>
      </c>
      <c r="U13" s="45" t="e">
        <f t="shared" si="5"/>
        <v>#DIV/0!</v>
      </c>
      <c r="V13" s="46" t="e">
        <f t="shared" si="5"/>
        <v>#DIV/0!</v>
      </c>
      <c r="W13" s="46" t="e">
        <f t="shared" si="5"/>
        <v>#DIV/0!</v>
      </c>
      <c r="X13" s="46" t="e">
        <f t="shared" si="5"/>
        <v>#DIV/0!</v>
      </c>
      <c r="Y13" s="46" t="e">
        <f t="shared" si="5"/>
        <v>#DIV/0!</v>
      </c>
      <c r="Z13" s="45" t="e">
        <f t="shared" si="5"/>
        <v>#DIV/0!</v>
      </c>
      <c r="AA13" s="49" t="e">
        <f t="shared" si="6"/>
        <v>#DIV/0!</v>
      </c>
      <c r="AC13" s="48">
        <f t="shared" si="7"/>
        <v>-4.5</v>
      </c>
      <c r="AD13" s="47" t="e">
        <f t="shared" si="8"/>
        <v>#DIV/0!</v>
      </c>
      <c r="AE13" s="46" t="e">
        <f t="shared" si="8"/>
        <v>#DIV/0!</v>
      </c>
      <c r="AF13" s="45" t="e">
        <f t="shared" si="8"/>
        <v>#DIV/0!</v>
      </c>
      <c r="AG13" s="47" t="e">
        <f t="shared" si="8"/>
        <v>#DIV/0!</v>
      </c>
      <c r="AH13" s="46" t="e">
        <f t="shared" si="8"/>
        <v>#DIV/0!</v>
      </c>
      <c r="AI13" s="46" t="e">
        <f t="shared" si="8"/>
        <v>#DIV/0!</v>
      </c>
      <c r="AJ13" s="46" t="e">
        <f t="shared" si="8"/>
        <v>#DIV/0!</v>
      </c>
      <c r="AK13" s="45" t="e">
        <f t="shared" si="8"/>
        <v>#DIV/0!</v>
      </c>
      <c r="AL13" s="44" t="e">
        <f t="shared" si="9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10"/>
        <v>0</v>
      </c>
      <c r="E14" s="54">
        <f t="shared" si="11"/>
        <v>8.9435388683868489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48">
        <f t="shared" si="4"/>
        <v>-4</v>
      </c>
      <c r="S14" s="47" t="e">
        <f t="shared" si="5"/>
        <v>#DIV/0!</v>
      </c>
      <c r="T14" s="46" t="e">
        <f t="shared" si="5"/>
        <v>#DIV/0!</v>
      </c>
      <c r="U14" s="45" t="e">
        <f t="shared" si="5"/>
        <v>#DIV/0!</v>
      </c>
      <c r="V14" s="46" t="e">
        <f t="shared" si="5"/>
        <v>#DIV/0!</v>
      </c>
      <c r="W14" s="46" t="e">
        <f t="shared" si="5"/>
        <v>#DIV/0!</v>
      </c>
      <c r="X14" s="46" t="e">
        <f t="shared" si="5"/>
        <v>#DIV/0!</v>
      </c>
      <c r="Y14" s="46" t="e">
        <f t="shared" si="5"/>
        <v>#DIV/0!</v>
      </c>
      <c r="Z14" s="45" t="e">
        <f t="shared" si="5"/>
        <v>#DIV/0!</v>
      </c>
      <c r="AA14" s="49" t="e">
        <f t="shared" si="6"/>
        <v>#DIV/0!</v>
      </c>
      <c r="AC14" s="48">
        <f t="shared" si="7"/>
        <v>-4</v>
      </c>
      <c r="AD14" s="47" t="e">
        <f t="shared" si="8"/>
        <v>#DIV/0!</v>
      </c>
      <c r="AE14" s="46" t="e">
        <f t="shared" si="8"/>
        <v>#DIV/0!</v>
      </c>
      <c r="AF14" s="45" t="e">
        <f t="shared" si="8"/>
        <v>#DIV/0!</v>
      </c>
      <c r="AG14" s="47" t="e">
        <f t="shared" si="8"/>
        <v>#DIV/0!</v>
      </c>
      <c r="AH14" s="46" t="e">
        <f t="shared" si="8"/>
        <v>#DIV/0!</v>
      </c>
      <c r="AI14" s="46" t="e">
        <f t="shared" si="8"/>
        <v>#DIV/0!</v>
      </c>
      <c r="AJ14" s="46" t="e">
        <f t="shared" si="8"/>
        <v>#DIV/0!</v>
      </c>
      <c r="AK14" s="45" t="e">
        <f t="shared" si="8"/>
        <v>#DIV/0!</v>
      </c>
      <c r="AL14" s="44" t="e">
        <f t="shared" si="9"/>
        <v>#DIV/0!</v>
      </c>
    </row>
    <row r="15" spans="1:38" x14ac:dyDescent="0.35">
      <c r="A15" s="58" t="s">
        <v>62</v>
      </c>
      <c r="B15" s="57">
        <v>-3.5</v>
      </c>
      <c r="C15" s="62">
        <v>15.5</v>
      </c>
      <c r="D15" s="55">
        <f t="shared" si="10"/>
        <v>2.3158177824924175</v>
      </c>
      <c r="E15" s="54">
        <f t="shared" si="11"/>
        <v>11.259356650879266</v>
      </c>
      <c r="G15" s="48">
        <f t="shared" si="2"/>
        <v>-3.5</v>
      </c>
      <c r="H15" s="61">
        <v>7.2814542483660132</v>
      </c>
      <c r="I15" s="60">
        <v>3.1785130718954244</v>
      </c>
      <c r="J15" s="59">
        <v>0</v>
      </c>
      <c r="K15" s="60">
        <v>5.0400326797385615</v>
      </c>
      <c r="L15" s="60">
        <v>0</v>
      </c>
      <c r="M15" s="60">
        <v>0</v>
      </c>
      <c r="N15" s="60">
        <v>0</v>
      </c>
      <c r="O15" s="60">
        <v>0</v>
      </c>
      <c r="P15" s="50">
        <f t="shared" si="3"/>
        <v>15.5</v>
      </c>
      <c r="R15" s="48">
        <f t="shared" si="4"/>
        <v>-3.5</v>
      </c>
      <c r="S15" s="67">
        <f t="shared" si="5"/>
        <v>46.977124183006538</v>
      </c>
      <c r="T15" s="66">
        <f t="shared" si="5"/>
        <v>20.506535947712418</v>
      </c>
      <c r="U15" s="65">
        <f t="shared" si="5"/>
        <v>0</v>
      </c>
      <c r="V15" s="66">
        <f t="shared" si="5"/>
        <v>32.51633986928104</v>
      </c>
      <c r="W15" s="66">
        <f t="shared" si="5"/>
        <v>0</v>
      </c>
      <c r="X15" s="66">
        <f t="shared" si="5"/>
        <v>0</v>
      </c>
      <c r="Y15" s="66">
        <f t="shared" si="5"/>
        <v>0</v>
      </c>
      <c r="Z15" s="65">
        <f t="shared" si="5"/>
        <v>0</v>
      </c>
      <c r="AA15" s="50">
        <f t="shared" si="6"/>
        <v>100</v>
      </c>
      <c r="AC15" s="48">
        <f t="shared" si="7"/>
        <v>-3.5</v>
      </c>
      <c r="AD15" s="67">
        <f t="shared" ref="AD15:AD33" si="12">S15*100/(SUM($S15:$W15)+SUM($Y15:$Z15))</f>
        <v>46.977124183006538</v>
      </c>
      <c r="AE15" s="66">
        <f t="shared" ref="AE15:AI33" si="13">T15*100/(SUM($S15:$W15)+SUM($Y15:$Z15))</f>
        <v>20.506535947712418</v>
      </c>
      <c r="AF15" s="65">
        <f t="shared" si="13"/>
        <v>0</v>
      </c>
      <c r="AG15" s="67">
        <f t="shared" si="13"/>
        <v>32.51633986928104</v>
      </c>
      <c r="AH15" s="66">
        <f t="shared" si="13"/>
        <v>0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9"/>
        <v>100</v>
      </c>
    </row>
    <row r="16" spans="1:38" x14ac:dyDescent="0.35">
      <c r="A16" s="71" t="s">
        <v>61</v>
      </c>
      <c r="B16" s="57">
        <v>-3</v>
      </c>
      <c r="C16" s="62">
        <v>11.610000000000014</v>
      </c>
      <c r="D16" s="55">
        <f t="shared" si="10"/>
        <v>1.7346222228862582</v>
      </c>
      <c r="E16" s="54">
        <f t="shared" si="11"/>
        <v>12.993978873765524</v>
      </c>
      <c r="G16" s="48">
        <f t="shared" si="2"/>
        <v>-3</v>
      </c>
      <c r="H16" s="61">
        <v>3.3114088159032016</v>
      </c>
      <c r="I16" s="60">
        <v>4.4754191875540243</v>
      </c>
      <c r="J16" s="59">
        <v>0</v>
      </c>
      <c r="K16" s="60">
        <v>0</v>
      </c>
      <c r="L16" s="60">
        <v>2.9200605012964598</v>
      </c>
      <c r="M16" s="60">
        <v>0.90311149524632772</v>
      </c>
      <c r="N16" s="60">
        <v>0</v>
      </c>
      <c r="O16" s="60">
        <v>0</v>
      </c>
      <c r="P16" s="50">
        <f t="shared" si="3"/>
        <v>11.610000000000014</v>
      </c>
      <c r="R16" s="48">
        <f t="shared" si="4"/>
        <v>-3</v>
      </c>
      <c r="S16" s="67">
        <f t="shared" si="5"/>
        <v>28.522039757994811</v>
      </c>
      <c r="T16" s="66">
        <f t="shared" si="5"/>
        <v>38.547968885047538</v>
      </c>
      <c r="U16" s="65">
        <f t="shared" si="5"/>
        <v>0</v>
      </c>
      <c r="V16" s="66">
        <f t="shared" si="5"/>
        <v>0</v>
      </c>
      <c r="W16" s="66">
        <f t="shared" si="5"/>
        <v>25.151253241140882</v>
      </c>
      <c r="X16" s="66">
        <f t="shared" si="5"/>
        <v>7.7787381158167666</v>
      </c>
      <c r="Y16" s="66">
        <f t="shared" si="5"/>
        <v>0</v>
      </c>
      <c r="Z16" s="65">
        <f t="shared" si="5"/>
        <v>0</v>
      </c>
      <c r="AA16" s="50">
        <f t="shared" si="6"/>
        <v>99.999999999999986</v>
      </c>
      <c r="AC16" s="48">
        <f t="shared" si="7"/>
        <v>-3</v>
      </c>
      <c r="AD16" s="67">
        <f t="shared" si="12"/>
        <v>30.927835051546392</v>
      </c>
      <c r="AE16" s="66">
        <f t="shared" si="13"/>
        <v>41.799437675726345</v>
      </c>
      <c r="AF16" s="65">
        <f t="shared" si="13"/>
        <v>0</v>
      </c>
      <c r="AG16" s="67">
        <f t="shared" si="13"/>
        <v>0</v>
      </c>
      <c r="AH16" s="66">
        <f t="shared" si="13"/>
        <v>27.272727272727273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9"/>
        <v>100</v>
      </c>
    </row>
    <row r="17" spans="1:38" x14ac:dyDescent="0.35">
      <c r="A17" s="71" t="s">
        <v>60</v>
      </c>
      <c r="B17" s="57">
        <v>-2.5</v>
      </c>
      <c r="C17" s="62">
        <v>32.710000000000036</v>
      </c>
      <c r="D17" s="55">
        <f t="shared" si="10"/>
        <v>4.8871225590533589</v>
      </c>
      <c r="E17" s="54">
        <f t="shared" si="11"/>
        <v>17.881101432818884</v>
      </c>
      <c r="G17" s="48">
        <f t="shared" si="2"/>
        <v>-2.5</v>
      </c>
      <c r="H17" s="61">
        <v>20.238058282208613</v>
      </c>
      <c r="I17" s="60">
        <v>8.3280061349693355</v>
      </c>
      <c r="J17" s="59">
        <v>0</v>
      </c>
      <c r="K17" s="60">
        <v>0.47158588957055259</v>
      </c>
      <c r="L17" s="60">
        <v>3.3813711656441754</v>
      </c>
      <c r="M17" s="60">
        <v>0.29097852760736226</v>
      </c>
      <c r="N17" s="60">
        <v>0</v>
      </c>
      <c r="O17" s="60">
        <v>0</v>
      </c>
      <c r="P17" s="50">
        <f t="shared" si="3"/>
        <v>32.710000000000036</v>
      </c>
      <c r="R17" s="48">
        <f t="shared" si="4"/>
        <v>-2.5</v>
      </c>
      <c r="S17" s="67">
        <f t="shared" si="5"/>
        <v>61.871165644171782</v>
      </c>
      <c r="T17" s="66">
        <f t="shared" si="5"/>
        <v>25.460122699386506</v>
      </c>
      <c r="U17" s="65">
        <f t="shared" si="5"/>
        <v>0</v>
      </c>
      <c r="V17" s="66">
        <f t="shared" si="5"/>
        <v>1.4417177914110426</v>
      </c>
      <c r="W17" s="66">
        <f t="shared" si="5"/>
        <v>10.337423312883434</v>
      </c>
      <c r="X17" s="66">
        <f t="shared" si="5"/>
        <v>0.88957055214723924</v>
      </c>
      <c r="Y17" s="66">
        <f t="shared" si="5"/>
        <v>0</v>
      </c>
      <c r="Z17" s="65">
        <f t="shared" si="5"/>
        <v>0</v>
      </c>
      <c r="AA17" s="50">
        <f t="shared" si="6"/>
        <v>99.999999999999986</v>
      </c>
      <c r="AC17" s="48">
        <f t="shared" si="7"/>
        <v>-2.5</v>
      </c>
      <c r="AD17" s="67">
        <f t="shared" si="12"/>
        <v>62.426493345713403</v>
      </c>
      <c r="AE17" s="66">
        <f t="shared" si="13"/>
        <v>25.688641287527087</v>
      </c>
      <c r="AF17" s="65">
        <f t="shared" si="13"/>
        <v>0</v>
      </c>
      <c r="AG17" s="67">
        <f t="shared" si="13"/>
        <v>1.4546580006190031</v>
      </c>
      <c r="AH17" s="66">
        <f t="shared" si="13"/>
        <v>10.430207366140513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9"/>
        <v>100</v>
      </c>
    </row>
    <row r="18" spans="1:38" x14ac:dyDescent="0.35">
      <c r="A18" s="58" t="s">
        <v>59</v>
      </c>
      <c r="B18" s="57">
        <v>-2</v>
      </c>
      <c r="C18" s="62">
        <v>44.039999999999964</v>
      </c>
      <c r="D18" s="55">
        <f t="shared" si="10"/>
        <v>6.5799106542558699</v>
      </c>
      <c r="E18" s="54">
        <f t="shared" si="11"/>
        <v>24.461012087074753</v>
      </c>
      <c r="G18" s="48">
        <f t="shared" si="2"/>
        <v>-2</v>
      </c>
      <c r="H18" s="61">
        <v>28.12102301790279</v>
      </c>
      <c r="I18" s="60">
        <v>11.122634271099734</v>
      </c>
      <c r="J18" s="59">
        <v>0</v>
      </c>
      <c r="K18" s="60">
        <v>0.89168797953964118</v>
      </c>
      <c r="L18" s="60">
        <v>3.088056265984652</v>
      </c>
      <c r="M18" s="60">
        <v>0.81659846547314507</v>
      </c>
      <c r="N18" s="60">
        <v>0</v>
      </c>
      <c r="O18" s="60">
        <v>0</v>
      </c>
      <c r="P18" s="50">
        <f t="shared" si="3"/>
        <v>44.039999999999964</v>
      </c>
      <c r="R18" s="48">
        <f t="shared" si="4"/>
        <v>-2</v>
      </c>
      <c r="S18" s="67">
        <f t="shared" si="5"/>
        <v>63.853367433930096</v>
      </c>
      <c r="T18" s="66">
        <f t="shared" si="5"/>
        <v>25.255754475703323</v>
      </c>
      <c r="U18" s="65">
        <f t="shared" si="5"/>
        <v>0</v>
      </c>
      <c r="V18" s="66">
        <f t="shared" si="5"/>
        <v>2.0247229326513212</v>
      </c>
      <c r="W18" s="66">
        <f t="shared" si="5"/>
        <v>7.0119352088661548</v>
      </c>
      <c r="X18" s="66">
        <f t="shared" si="5"/>
        <v>1.8542199488491047</v>
      </c>
      <c r="Y18" s="66">
        <f t="shared" si="5"/>
        <v>0</v>
      </c>
      <c r="Z18" s="65">
        <f t="shared" si="5"/>
        <v>0</v>
      </c>
      <c r="AA18" s="50">
        <f t="shared" si="6"/>
        <v>99.999999999999986</v>
      </c>
      <c r="AC18" s="48">
        <f t="shared" si="7"/>
        <v>-2</v>
      </c>
      <c r="AD18" s="67">
        <f t="shared" si="12"/>
        <v>65.059717698154188</v>
      </c>
      <c r="AE18" s="66">
        <f t="shared" si="13"/>
        <v>25.732899022801305</v>
      </c>
      <c r="AF18" s="65">
        <f t="shared" si="13"/>
        <v>0</v>
      </c>
      <c r="AG18" s="67">
        <f t="shared" si="13"/>
        <v>2.0629750271444083</v>
      </c>
      <c r="AH18" s="66">
        <f t="shared" si="13"/>
        <v>7.1444082519001091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9"/>
        <v>100</v>
      </c>
    </row>
    <row r="19" spans="1:38" x14ac:dyDescent="0.35">
      <c r="A19" s="58" t="s">
        <v>58</v>
      </c>
      <c r="B19" s="57">
        <v>-1.5</v>
      </c>
      <c r="C19" s="62">
        <v>53.92999999999995</v>
      </c>
      <c r="D19" s="55">
        <f t="shared" si="10"/>
        <v>8.0575518070849022</v>
      </c>
      <c r="E19" s="54">
        <f t="shared" si="11"/>
        <v>32.518563894159655</v>
      </c>
      <c r="G19" s="48">
        <f t="shared" si="2"/>
        <v>-1.5</v>
      </c>
      <c r="H19" s="61">
        <v>33.114564818215172</v>
      </c>
      <c r="I19" s="60">
        <v>13.705310319500539</v>
      </c>
      <c r="J19" s="59">
        <v>0</v>
      </c>
      <c r="K19" s="60">
        <v>0.53474476680132155</v>
      </c>
      <c r="L19" s="60">
        <v>5.9812192434814486</v>
      </c>
      <c r="M19" s="60">
        <v>0.5941608520014684</v>
      </c>
      <c r="N19" s="60">
        <v>0</v>
      </c>
      <c r="O19" s="60">
        <v>0</v>
      </c>
      <c r="P19" s="50">
        <f t="shared" si="3"/>
        <v>53.92999999999995</v>
      </c>
      <c r="R19" s="48">
        <f t="shared" si="4"/>
        <v>-1.5</v>
      </c>
      <c r="S19" s="67">
        <f t="shared" si="5"/>
        <v>61.402864487697393</v>
      </c>
      <c r="T19" s="66">
        <f t="shared" si="5"/>
        <v>25.413147264047009</v>
      </c>
      <c r="U19" s="65">
        <f t="shared" si="5"/>
        <v>0</v>
      </c>
      <c r="V19" s="66">
        <f t="shared" si="5"/>
        <v>0.99155343371281668</v>
      </c>
      <c r="W19" s="66">
        <f t="shared" si="5"/>
        <v>11.090708777084098</v>
      </c>
      <c r="X19" s="66">
        <f t="shared" si="5"/>
        <v>1.1017260374586852</v>
      </c>
      <c r="Y19" s="66">
        <f t="shared" si="5"/>
        <v>0</v>
      </c>
      <c r="Z19" s="65">
        <f t="shared" si="5"/>
        <v>0</v>
      </c>
      <c r="AA19" s="50">
        <f t="shared" si="6"/>
        <v>100.00000000000001</v>
      </c>
      <c r="AC19" s="48">
        <f t="shared" si="7"/>
        <v>-1.5</v>
      </c>
      <c r="AD19" s="67">
        <f t="shared" si="12"/>
        <v>62.086891942072029</v>
      </c>
      <c r="AE19" s="66">
        <f t="shared" si="13"/>
        <v>25.69624953583364</v>
      </c>
      <c r="AF19" s="65">
        <f t="shared" si="13"/>
        <v>0</v>
      </c>
      <c r="AG19" s="67">
        <f t="shared" si="13"/>
        <v>1.0025993316004456</v>
      </c>
      <c r="AH19" s="66">
        <f t="shared" si="13"/>
        <v>11.214259190493872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9"/>
        <v>100</v>
      </c>
    </row>
    <row r="20" spans="1:38" x14ac:dyDescent="0.35">
      <c r="A20" s="58" t="s">
        <v>57</v>
      </c>
      <c r="B20" s="57">
        <v>-1</v>
      </c>
      <c r="C20" s="62">
        <v>51.449999999999932</v>
      </c>
      <c r="D20" s="55">
        <f t="shared" si="10"/>
        <v>7.6870209618861125</v>
      </c>
      <c r="E20" s="54">
        <f t="shared" si="11"/>
        <v>40.205584856045768</v>
      </c>
      <c r="G20" s="48">
        <f t="shared" si="2"/>
        <v>-1</v>
      </c>
      <c r="H20" s="61">
        <v>33.955622489959794</v>
      </c>
      <c r="I20" s="60">
        <v>14.119477911646568</v>
      </c>
      <c r="J20" s="59">
        <v>0</v>
      </c>
      <c r="K20" s="60">
        <v>0.96425702811244873</v>
      </c>
      <c r="L20" s="60">
        <v>0.2066265060240961</v>
      </c>
      <c r="M20" s="60">
        <v>2.2040160642570252</v>
      </c>
      <c r="N20" s="60">
        <v>0</v>
      </c>
      <c r="O20" s="60">
        <v>0</v>
      </c>
      <c r="P20" s="50">
        <f t="shared" si="3"/>
        <v>51.449999999999932</v>
      </c>
      <c r="R20" s="48">
        <f t="shared" si="4"/>
        <v>-1</v>
      </c>
      <c r="S20" s="67">
        <f t="shared" si="5"/>
        <v>65.997322623828637</v>
      </c>
      <c r="T20" s="66">
        <f t="shared" si="5"/>
        <v>27.443105756358769</v>
      </c>
      <c r="U20" s="65">
        <f t="shared" si="5"/>
        <v>0</v>
      </c>
      <c r="V20" s="66">
        <f t="shared" si="5"/>
        <v>1.8741633199464529</v>
      </c>
      <c r="W20" s="66">
        <f t="shared" si="5"/>
        <v>0.40160642570281119</v>
      </c>
      <c r="X20" s="66">
        <f t="shared" si="5"/>
        <v>4.2838018741633199</v>
      </c>
      <c r="Y20" s="66">
        <f t="shared" si="5"/>
        <v>0</v>
      </c>
      <c r="Z20" s="65">
        <f t="shared" si="5"/>
        <v>0</v>
      </c>
      <c r="AA20" s="50">
        <f t="shared" si="6"/>
        <v>99.999999999999972</v>
      </c>
      <c r="AC20" s="48">
        <f t="shared" si="7"/>
        <v>-1</v>
      </c>
      <c r="AD20" s="67">
        <f t="shared" si="12"/>
        <v>68.951048951048961</v>
      </c>
      <c r="AE20" s="66">
        <f t="shared" si="13"/>
        <v>28.671328671328677</v>
      </c>
      <c r="AF20" s="65">
        <f t="shared" si="13"/>
        <v>0</v>
      </c>
      <c r="AG20" s="67">
        <f t="shared" si="13"/>
        <v>1.9580419580419592</v>
      </c>
      <c r="AH20" s="66">
        <f t="shared" si="13"/>
        <v>0.41958041958041964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9"/>
        <v>100.00000000000001</v>
      </c>
    </row>
    <row r="21" spans="1:38" x14ac:dyDescent="0.35">
      <c r="A21" s="58" t="s">
        <v>56</v>
      </c>
      <c r="B21" s="57">
        <v>-0.5</v>
      </c>
      <c r="C21" s="62">
        <v>49.250000000000057</v>
      </c>
      <c r="D21" s="55">
        <f t="shared" si="10"/>
        <v>7.3583242443710786</v>
      </c>
      <c r="E21" s="54">
        <f t="shared" si="11"/>
        <v>47.563909100416844</v>
      </c>
      <c r="G21" s="70">
        <f t="shared" si="2"/>
        <v>-0.5</v>
      </c>
      <c r="H21" s="61">
        <v>30.948165869218538</v>
      </c>
      <c r="I21" s="60">
        <v>16.966507177033513</v>
      </c>
      <c r="J21" s="59">
        <v>0</v>
      </c>
      <c r="K21" s="60">
        <v>0.23564593301435433</v>
      </c>
      <c r="L21" s="60">
        <v>1.0211323763955356</v>
      </c>
      <c r="M21" s="60">
        <v>7.8548644338118118E-2</v>
      </c>
      <c r="N21" s="60">
        <v>0</v>
      </c>
      <c r="O21" s="60">
        <v>0</v>
      </c>
      <c r="P21" s="69">
        <f>SUM(H21:O21)</f>
        <v>49.250000000000057</v>
      </c>
      <c r="Q21" s="68"/>
      <c r="R21" s="48">
        <f t="shared" si="4"/>
        <v>-0.5</v>
      </c>
      <c r="S21" s="67">
        <f t="shared" si="5"/>
        <v>62.83891547049442</v>
      </c>
      <c r="T21" s="66">
        <f t="shared" si="5"/>
        <v>34.449760765550245</v>
      </c>
      <c r="U21" s="65">
        <f t="shared" si="5"/>
        <v>0</v>
      </c>
      <c r="V21" s="66">
        <f t="shared" si="5"/>
        <v>0.4784688995215311</v>
      </c>
      <c r="W21" s="66">
        <f t="shared" si="5"/>
        <v>2.0733652312599684</v>
      </c>
      <c r="X21" s="66">
        <f t="shared" si="5"/>
        <v>0.15948963317384371</v>
      </c>
      <c r="Y21" s="66">
        <f t="shared" si="5"/>
        <v>0</v>
      </c>
      <c r="Z21" s="65">
        <f t="shared" si="5"/>
        <v>0</v>
      </c>
      <c r="AA21" s="50">
        <f t="shared" si="6"/>
        <v>100.00000000000001</v>
      </c>
      <c r="AC21" s="48">
        <f t="shared" si="7"/>
        <v>-0.5</v>
      </c>
      <c r="AD21" s="67">
        <f t="shared" si="12"/>
        <v>62.939297124600635</v>
      </c>
      <c r="AE21" s="66">
        <f t="shared" si="13"/>
        <v>34.504792332268373</v>
      </c>
      <c r="AF21" s="65">
        <f t="shared" si="13"/>
        <v>0</v>
      </c>
      <c r="AG21" s="67">
        <f t="shared" si="13"/>
        <v>0.47923322683706071</v>
      </c>
      <c r="AH21" s="66">
        <f t="shared" si="13"/>
        <v>2.0766773162939298</v>
      </c>
      <c r="AI21" s="66">
        <v>0</v>
      </c>
      <c r="AJ21" s="66">
        <f t="shared" si="14"/>
        <v>0</v>
      </c>
      <c r="AK21" s="65">
        <f t="shared" si="14"/>
        <v>0</v>
      </c>
      <c r="AL21" s="64">
        <f t="shared" si="9"/>
        <v>100</v>
      </c>
    </row>
    <row r="22" spans="1:38" x14ac:dyDescent="0.35">
      <c r="A22" s="58" t="s">
        <v>55</v>
      </c>
      <c r="B22" s="57">
        <v>0</v>
      </c>
      <c r="C22" s="62">
        <v>38.96999999999997</v>
      </c>
      <c r="D22" s="55">
        <f t="shared" si="10"/>
        <v>5.8224141279825457</v>
      </c>
      <c r="E22" s="54">
        <f t="shared" si="11"/>
        <v>53.386323228399391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2">
        <v>34.800000000000011</v>
      </c>
      <c r="D23" s="55">
        <f t="shared" si="10"/>
        <v>5.1993844406926559</v>
      </c>
      <c r="E23" s="54">
        <f t="shared" si="11"/>
        <v>58.585707669092045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2">
        <v>29</v>
      </c>
      <c r="D24" s="55">
        <f t="shared" si="10"/>
        <v>4.3328203672438779</v>
      </c>
      <c r="E24" s="54">
        <f t="shared" si="11"/>
        <v>62.918528036335921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2">
        <v>23.379999999999995</v>
      </c>
      <c r="D25" s="55">
        <f t="shared" si="10"/>
        <v>3.4931496615917879</v>
      </c>
      <c r="E25" s="54">
        <f t="shared" si="11"/>
        <v>66.411677697927715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2">
        <v>21.550000000000011</v>
      </c>
      <c r="D26" s="55">
        <f t="shared" si="10"/>
        <v>3.2197337556588148</v>
      </c>
      <c r="E26" s="54">
        <f t="shared" si="11"/>
        <v>69.631411453586523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3">
        <v>17.28000000000003</v>
      </c>
      <c r="D27" s="55">
        <f t="shared" si="10"/>
        <v>2.5817633084818743</v>
      </c>
      <c r="E27" s="54">
        <f t="shared" si="11"/>
        <v>72.213174762068391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62">
        <v>20.71999999999997</v>
      </c>
      <c r="D28" s="55">
        <f t="shared" si="10"/>
        <v>3.0957254485963115</v>
      </c>
      <c r="E28" s="54">
        <f t="shared" si="11"/>
        <v>75.308900210664703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62">
        <v>34.28000000000003</v>
      </c>
      <c r="D29" s="55">
        <f t="shared" si="10"/>
        <v>5.1216924892800098</v>
      </c>
      <c r="E29" s="54">
        <f t="shared" si="11"/>
        <v>80.430592699944711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62">
        <v>35</v>
      </c>
      <c r="D30" s="55">
        <f t="shared" si="10"/>
        <v>5.2292659604667495</v>
      </c>
      <c r="E30" s="54">
        <f t="shared" si="11"/>
        <v>85.659858660411459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ht="15" thickBot="1" x14ac:dyDescent="0.4">
      <c r="A31" s="58" t="s">
        <v>46</v>
      </c>
      <c r="B31" s="42" t="s">
        <v>142</v>
      </c>
      <c r="C31" s="56">
        <v>95.980000000000018</v>
      </c>
      <c r="D31" s="55">
        <f t="shared" si="10"/>
        <v>14.340141339588536</v>
      </c>
      <c r="E31" s="54">
        <f t="shared" si="11"/>
        <v>100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 t="str">
        <f t="shared" si="7"/>
        <v>&gt;4.0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>
        <f t="shared" si="7"/>
        <v>0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H34">
        <f>SUM(H7:H33)</f>
        <v>156.97029754177413</v>
      </c>
      <c r="I34">
        <f t="shared" ref="I34:O34" si="15">SUM(I7:I33)</f>
        <v>71.895868073699148</v>
      </c>
      <c r="J34">
        <f t="shared" si="15"/>
        <v>0</v>
      </c>
      <c r="K34">
        <f t="shared" si="15"/>
        <v>8.1379542767768793</v>
      </c>
      <c r="L34">
        <f t="shared" si="15"/>
        <v>16.598466058826368</v>
      </c>
      <c r="M34">
        <f t="shared" si="15"/>
        <v>64.747414048923446</v>
      </c>
      <c r="N34">
        <f t="shared" si="15"/>
        <v>0</v>
      </c>
      <c r="O34">
        <f t="shared" si="15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-5.220468593384564</v>
      </c>
      <c r="D69" s="2"/>
    </row>
    <row r="70" spans="1:5" x14ac:dyDescent="0.35">
      <c r="A70" s="24" t="s">
        <v>41</v>
      </c>
      <c r="B70" s="23">
        <v>16</v>
      </c>
      <c r="C70" s="18">
        <f t="shared" si="16"/>
        <v>-2.6924549067563444</v>
      </c>
      <c r="D70" s="2"/>
    </row>
    <row r="71" spans="1:5" x14ac:dyDescent="0.35">
      <c r="A71" s="24" t="s">
        <v>41</v>
      </c>
      <c r="B71" s="23">
        <v>25</v>
      </c>
      <c r="C71" s="18">
        <f t="shared" si="16"/>
        <v>-1.966553866122752</v>
      </c>
      <c r="D71" s="2"/>
    </row>
    <row r="72" spans="1:5" x14ac:dyDescent="0.35">
      <c r="A72" s="24" t="s">
        <v>41</v>
      </c>
      <c r="B72" s="23">
        <v>50</v>
      </c>
      <c r="C72" s="18">
        <f t="shared" si="16"/>
        <v>-0.29080061585835221</v>
      </c>
      <c r="D72" s="2"/>
    </row>
    <row r="73" spans="1:5" x14ac:dyDescent="0.35">
      <c r="A73" s="24" t="s">
        <v>41</v>
      </c>
      <c r="B73" s="23">
        <v>75</v>
      </c>
      <c r="C73" s="18">
        <f t="shared" si="16"/>
        <v>2.9501085907335924</v>
      </c>
      <c r="D73" s="2"/>
    </row>
    <row r="74" spans="1:5" x14ac:dyDescent="0.35">
      <c r="A74" s="24" t="s">
        <v>41</v>
      </c>
      <c r="B74" s="23">
        <v>84</v>
      </c>
      <c r="C74" s="18">
        <f t="shared" si="16"/>
        <v>3.8412914285714295</v>
      </c>
      <c r="D74" s="2"/>
    </row>
    <row r="75" spans="1:5" x14ac:dyDescent="0.35">
      <c r="A75" s="24" t="s">
        <v>41</v>
      </c>
      <c r="B75" s="23">
        <v>95</v>
      </c>
      <c r="C75" s="18" t="str">
        <f t="shared" si="16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8.9435388683868494E-2</v>
      </c>
      <c r="D77" s="19" t="s">
        <v>7</v>
      </c>
      <c r="E77" s="18">
        <f>SUM($D$7:$D$20)</f>
        <v>40.205584856045768</v>
      </c>
    </row>
    <row r="78" spans="1:5" x14ac:dyDescent="0.35">
      <c r="A78" s="20" t="s">
        <v>39</v>
      </c>
      <c r="B78">
        <f>SUM(C14:C23)/SUM(C10:C33)</f>
        <v>0.496421688007052</v>
      </c>
      <c r="D78" s="19" t="s">
        <v>6</v>
      </c>
      <c r="E78" s="18">
        <f>SUM($D$21:$D$30)</f>
        <v>45.454273804365698</v>
      </c>
    </row>
    <row r="79" spans="1:5" x14ac:dyDescent="0.35">
      <c r="A79" s="20" t="s">
        <v>38</v>
      </c>
      <c r="B79">
        <f>SUM(C24:C33)/SUM(C10:C33)</f>
        <v>0.41414292330907959</v>
      </c>
      <c r="D79" s="19" t="s">
        <v>5</v>
      </c>
      <c r="E79" s="18">
        <f>SUM($D$31:$D$33)</f>
        <v>14.340141339588536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71.891366613938516</v>
      </c>
      <c r="D81" s="16" t="s">
        <v>4</v>
      </c>
      <c r="E81">
        <f>100*SUM(H7:J33)/SUM(P7:P33)</f>
        <v>71.891366613938516</v>
      </c>
      <c r="G81" s="17" t="s">
        <v>2</v>
      </c>
      <c r="H81">
        <f>100*SUM(H7:H33)/(SUM(P7:P33)-SUM(M7:N33))</f>
        <v>61.896173871056618</v>
      </c>
    </row>
    <row r="82" spans="1:8" x14ac:dyDescent="0.35">
      <c r="A82" s="16" t="s">
        <v>0</v>
      </c>
      <c r="B82">
        <f>100*SUM(K7:L33)/SUM(P7:P33)</f>
        <v>7.7701964302193343</v>
      </c>
      <c r="D82" s="16" t="s">
        <v>0</v>
      </c>
      <c r="E82">
        <f>100*SUM(K7:L33)/SUM(P7:P33)</f>
        <v>7.7701964302193343</v>
      </c>
      <c r="G82" s="17" t="s">
        <v>1</v>
      </c>
      <c r="H82">
        <f>100*SUM(I7:J33)/(SUM(P7:P33)-SUM(M7:N33))</f>
        <v>28.34981662512261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20.338436955842141</v>
      </c>
      <c r="G83" s="17" t="s">
        <v>0</v>
      </c>
      <c r="H83">
        <f>100*SUM(K7:L33)/(SUM(P7:P33)-SUM(M7:N33))</f>
        <v>9.7540095038207735</v>
      </c>
    </row>
    <row r="85" spans="1:8" x14ac:dyDescent="0.35">
      <c r="A85" s="16" t="s">
        <v>36</v>
      </c>
      <c r="B85" s="2"/>
      <c r="C85" s="2"/>
      <c r="D85" s="13">
        <f>(C70+C74+C72)/3</f>
        <v>0.28601196865224426</v>
      </c>
    </row>
    <row r="86" spans="1:8" x14ac:dyDescent="0.35">
      <c r="A86" s="14" t="s">
        <v>35</v>
      </c>
      <c r="B86" s="14"/>
      <c r="C86" s="14"/>
      <c r="D86" s="7">
        <f>C72</f>
        <v>-0.29080061585835221</v>
      </c>
    </row>
    <row r="87" spans="1:8" x14ac:dyDescent="0.35">
      <c r="A87" s="14" t="s">
        <v>34</v>
      </c>
      <c r="B87" s="14"/>
      <c r="C87" s="14"/>
      <c r="D87" s="7">
        <f>(C74-C70)/2</f>
        <v>3.2668731676638867</v>
      </c>
    </row>
    <row r="88" spans="1:8" x14ac:dyDescent="0.35">
      <c r="A88" s="15" t="s">
        <v>33</v>
      </c>
      <c r="B88" s="14"/>
      <c r="C88" s="14"/>
      <c r="D88" s="13">
        <f>(C74+C70-D86)/D87</f>
        <v>0.44067738898566106</v>
      </c>
    </row>
    <row r="89" spans="1:8" x14ac:dyDescent="0.35">
      <c r="A89" s="3" t="s">
        <v>32</v>
      </c>
      <c r="B89" s="12"/>
      <c r="C89" s="11"/>
      <c r="D89" s="7">
        <f>((C74-C70)/4)+((C75-C69)/6.6)</f>
        <v>3.3335075828296046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0.19307709118228494</v>
      </c>
    </row>
    <row r="91" spans="1:8" x14ac:dyDescent="0.35">
      <c r="A91" s="3" t="s">
        <v>30</v>
      </c>
      <c r="B91" s="9"/>
      <c r="C91" s="8"/>
      <c r="D91" s="7">
        <f>(C74-C69)/(2.44*(C73-C71))</f>
        <v>0.75535713650489467</v>
      </c>
    </row>
    <row r="92" spans="1:8" x14ac:dyDescent="0.35">
      <c r="A92" s="6" t="s">
        <v>29</v>
      </c>
      <c r="B92" s="6"/>
      <c r="C92" s="5"/>
      <c r="D92" s="7">
        <f>(C70+C72+C74)/3</f>
        <v>0.28601196865224426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0.57441826090754255</v>
      </c>
    </row>
    <row r="95" spans="1:8" x14ac:dyDescent="0.35">
      <c r="A95" s="2" t="s">
        <v>9</v>
      </c>
      <c r="B95" s="2"/>
      <c r="C95" s="2"/>
      <c r="D95" s="1">
        <f>100-E23</f>
        <v>41.414292330907955</v>
      </c>
    </row>
    <row r="96" spans="1:8" x14ac:dyDescent="0.35">
      <c r="A96" s="2" t="s">
        <v>8</v>
      </c>
      <c r="B96" s="2"/>
      <c r="C96" s="2"/>
      <c r="D96" s="1">
        <f>100-E30</f>
        <v>14.340141339588541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0"/>
  </sheetPr>
  <dimension ref="A1:AN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MAY210713_8_aggr</v>
      </c>
      <c r="E2" s="144"/>
      <c r="G2" s="109" t="s">
        <v>90</v>
      </c>
      <c r="H2" s="108" t="str">
        <f ca="1">D2</f>
        <v>MAY210713_8_aggr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669.31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146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>
        <f>(M7/B$4)*100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1" si="17">(C8/B$4)*100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>
        <f t="shared" ref="R8:R31" si="18">(M8/B$4)*100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 t="shared" ref="E10:E30" si="19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72">
        <v>0</v>
      </c>
      <c r="D11" s="55">
        <f t="shared" si="17"/>
        <v>0</v>
      </c>
      <c r="E11" s="54">
        <f t="shared" si="19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72">
        <v>0</v>
      </c>
      <c r="D12" s="55">
        <f t="shared" si="17"/>
        <v>0</v>
      </c>
      <c r="E12" s="54">
        <f t="shared" si="19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59.860000000000014</v>
      </c>
      <c r="N12" s="60">
        <v>0</v>
      </c>
      <c r="O12" s="60">
        <v>0</v>
      </c>
      <c r="P12" s="50">
        <f t="shared" si="3"/>
        <v>59.860000000000014</v>
      </c>
      <c r="R12">
        <f t="shared" si="18"/>
        <v>8.9435388683868489</v>
      </c>
      <c r="T12" s="48">
        <f t="shared" si="4"/>
        <v>-5</v>
      </c>
      <c r="U12" s="47">
        <f t="shared" si="5"/>
        <v>0</v>
      </c>
      <c r="V12" s="46">
        <f t="shared" si="6"/>
        <v>0</v>
      </c>
      <c r="W12" s="45">
        <f t="shared" si="7"/>
        <v>0</v>
      </c>
      <c r="X12" s="46">
        <f t="shared" si="8"/>
        <v>0</v>
      </c>
      <c r="Y12" s="46">
        <f t="shared" si="9"/>
        <v>0</v>
      </c>
      <c r="Z12" s="46">
        <f t="shared" si="10"/>
        <v>100.00000000000001</v>
      </c>
      <c r="AA12" s="46">
        <f t="shared" si="11"/>
        <v>0</v>
      </c>
      <c r="AB12" s="45">
        <f t="shared" si="12"/>
        <v>0</v>
      </c>
      <c r="AC12" s="49">
        <f t="shared" si="13"/>
        <v>100.00000000000001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72">
        <v>0</v>
      </c>
      <c r="D13" s="55">
        <f t="shared" si="17"/>
        <v>0</v>
      </c>
      <c r="E13" s="54">
        <f t="shared" si="19"/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>
        <f t="shared" si="18"/>
        <v>0</v>
      </c>
      <c r="T13" s="48">
        <f t="shared" si="4"/>
        <v>-4.5</v>
      </c>
      <c r="U13" s="47" t="e">
        <f t="shared" si="5"/>
        <v>#DIV/0!</v>
      </c>
      <c r="V13" s="46" t="e">
        <f t="shared" si="6"/>
        <v>#DIV/0!</v>
      </c>
      <c r="W13" s="45" t="e">
        <f t="shared" si="7"/>
        <v>#DIV/0!</v>
      </c>
      <c r="X13" s="46" t="e">
        <f t="shared" si="8"/>
        <v>#DIV/0!</v>
      </c>
      <c r="Y13" s="46" t="e">
        <f t="shared" si="9"/>
        <v>#DIV/0!</v>
      </c>
      <c r="Z13" s="46" t="e">
        <f t="shared" si="10"/>
        <v>#DIV/0!</v>
      </c>
      <c r="AA13" s="46" t="e">
        <f t="shared" si="11"/>
        <v>#DIV/0!</v>
      </c>
      <c r="AB13" s="45" t="e">
        <f t="shared" si="12"/>
        <v>#DIV/0!</v>
      </c>
      <c r="AC13" s="49" t="e">
        <f t="shared" si="13"/>
        <v>#DIV/0!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 t="shared" si="19"/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>
        <f t="shared" si="18"/>
        <v>0</v>
      </c>
      <c r="T14" s="48">
        <f t="shared" si="4"/>
        <v>-4</v>
      </c>
      <c r="U14" s="47" t="e">
        <f t="shared" si="5"/>
        <v>#DIV/0!</v>
      </c>
      <c r="V14" s="46" t="e">
        <f t="shared" si="6"/>
        <v>#DIV/0!</v>
      </c>
      <c r="W14" s="45" t="e">
        <f t="shared" si="7"/>
        <v>#DIV/0!</v>
      </c>
      <c r="X14" s="46" t="e">
        <f t="shared" si="8"/>
        <v>#DIV/0!</v>
      </c>
      <c r="Y14" s="46" t="e">
        <f t="shared" si="9"/>
        <v>#DIV/0!</v>
      </c>
      <c r="Z14" s="46" t="e">
        <f t="shared" si="10"/>
        <v>#DIV/0!</v>
      </c>
      <c r="AA14" s="46" t="e">
        <f t="shared" si="11"/>
        <v>#DIV/0!</v>
      </c>
      <c r="AB14" s="45" t="e">
        <f t="shared" si="12"/>
        <v>#DIV/0!</v>
      </c>
      <c r="AC14" s="49" t="e">
        <f t="shared" si="13"/>
        <v>#DIV/0!</v>
      </c>
      <c r="AE14" s="48">
        <f t="shared" si="14"/>
        <v>-4</v>
      </c>
      <c r="AF14" s="47" t="e">
        <f t="shared" si="15"/>
        <v>#DIV/0!</v>
      </c>
      <c r="AG14" s="46" t="e">
        <f t="shared" si="15"/>
        <v>#DIV/0!</v>
      </c>
      <c r="AH14" s="45" t="e">
        <f t="shared" si="15"/>
        <v>#DIV/0!</v>
      </c>
      <c r="AI14" s="47" t="e">
        <f t="shared" si="15"/>
        <v>#DIV/0!</v>
      </c>
      <c r="AJ14" s="46" t="e">
        <f t="shared" si="15"/>
        <v>#DIV/0!</v>
      </c>
      <c r="AK14" s="46" t="e">
        <f t="shared" si="15"/>
        <v>#DIV/0!</v>
      </c>
      <c r="AL14" s="46" t="e">
        <f t="shared" si="15"/>
        <v>#DIV/0!</v>
      </c>
      <c r="AM14" s="45" t="e">
        <f t="shared" si="15"/>
        <v>#DIV/0!</v>
      </c>
      <c r="AN14" s="44" t="e">
        <f t="shared" si="16"/>
        <v>#DIV/0!</v>
      </c>
    </row>
    <row r="15" spans="1:40" x14ac:dyDescent="0.35">
      <c r="A15" s="58" t="s">
        <v>62</v>
      </c>
      <c r="B15" s="57">
        <v>-3.5</v>
      </c>
      <c r="C15" s="62">
        <v>15.5</v>
      </c>
      <c r="D15" s="55">
        <f t="shared" si="17"/>
        <v>2.3158177824924175</v>
      </c>
      <c r="E15" s="54">
        <f t="shared" si="19"/>
        <v>2.3158177824924175</v>
      </c>
      <c r="G15" s="48">
        <f t="shared" si="2"/>
        <v>-3.5</v>
      </c>
      <c r="H15" s="61">
        <v>7.2814542483660132</v>
      </c>
      <c r="I15" s="60">
        <v>3.1785130718954244</v>
      </c>
      <c r="J15" s="59">
        <v>0</v>
      </c>
      <c r="K15" s="60">
        <v>5.0400326797385615</v>
      </c>
      <c r="L15" s="60">
        <v>0</v>
      </c>
      <c r="M15" s="60">
        <v>0</v>
      </c>
      <c r="N15" s="60">
        <v>0</v>
      </c>
      <c r="O15" s="60">
        <v>0</v>
      </c>
      <c r="P15" s="50">
        <f t="shared" si="3"/>
        <v>15.5</v>
      </c>
      <c r="R15">
        <f t="shared" si="18"/>
        <v>0</v>
      </c>
      <c r="T15" s="48">
        <f t="shared" si="4"/>
        <v>-3.5</v>
      </c>
      <c r="U15" s="67">
        <f t="shared" si="5"/>
        <v>46.977124183006538</v>
      </c>
      <c r="V15" s="66">
        <f t="shared" si="6"/>
        <v>20.506535947712418</v>
      </c>
      <c r="W15" s="65">
        <f t="shared" si="7"/>
        <v>0</v>
      </c>
      <c r="X15" s="66">
        <f t="shared" si="8"/>
        <v>32.51633986928104</v>
      </c>
      <c r="Y15" s="66">
        <f t="shared" si="9"/>
        <v>0</v>
      </c>
      <c r="Z15" s="66">
        <f t="shared" si="10"/>
        <v>0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>
        <f t="shared" ref="AF15:AF33" si="20">U15*100/(SUM($U15:$Y15)+SUM($AA15:$AB15))</f>
        <v>46.977124183006538</v>
      </c>
      <c r="AG15" s="66">
        <f t="shared" ref="AG15:AK33" si="21">V15*100/(SUM($U15:$Y15)+SUM($AA15:$AB15))</f>
        <v>20.506535947712418</v>
      </c>
      <c r="AH15" s="65">
        <f t="shared" si="21"/>
        <v>0</v>
      </c>
      <c r="AI15" s="67">
        <f t="shared" si="21"/>
        <v>32.51633986928104</v>
      </c>
      <c r="AJ15" s="66">
        <f t="shared" si="21"/>
        <v>0</v>
      </c>
      <c r="AK15" s="66">
        <v>0</v>
      </c>
      <c r="AL15" s="66">
        <f t="shared" ref="AL15:AM33" si="22">AA15*100/(SUM($U15:$Y15)+SUM($AA15:$AB15))</f>
        <v>0</v>
      </c>
      <c r="AM15" s="65">
        <f t="shared" si="22"/>
        <v>0</v>
      </c>
      <c r="AN15" s="64">
        <f t="shared" si="16"/>
        <v>100</v>
      </c>
    </row>
    <row r="16" spans="1:40" x14ac:dyDescent="0.35">
      <c r="A16" s="71" t="s">
        <v>61</v>
      </c>
      <c r="B16" s="57">
        <v>-3</v>
      </c>
      <c r="C16" s="62">
        <v>10.706888504753685</v>
      </c>
      <c r="D16" s="55">
        <f t="shared" si="17"/>
        <v>1.5996905028691766</v>
      </c>
      <c r="E16" s="54">
        <f t="shared" si="19"/>
        <v>3.9155082853615939</v>
      </c>
      <c r="G16" s="48">
        <f t="shared" si="2"/>
        <v>-3</v>
      </c>
      <c r="H16" s="61">
        <v>3.3114088159032016</v>
      </c>
      <c r="I16" s="60">
        <v>4.4754191875540243</v>
      </c>
      <c r="J16" s="59">
        <v>0</v>
      </c>
      <c r="K16" s="60">
        <v>0</v>
      </c>
      <c r="L16" s="60">
        <v>2.9200605012964598</v>
      </c>
      <c r="M16" s="60">
        <v>0.90311149524632772</v>
      </c>
      <c r="N16" s="60">
        <v>0</v>
      </c>
      <c r="O16" s="60">
        <v>0</v>
      </c>
      <c r="P16" s="50">
        <f t="shared" si="3"/>
        <v>11.610000000000014</v>
      </c>
      <c r="R16">
        <f t="shared" si="18"/>
        <v>0.13493172001708145</v>
      </c>
      <c r="T16" s="48">
        <f t="shared" si="4"/>
        <v>-3</v>
      </c>
      <c r="U16" s="67">
        <f t="shared" si="5"/>
        <v>28.522039757994811</v>
      </c>
      <c r="V16" s="66">
        <f t="shared" si="6"/>
        <v>38.547968885047538</v>
      </c>
      <c r="W16" s="65">
        <f t="shared" si="7"/>
        <v>0</v>
      </c>
      <c r="X16" s="66">
        <f t="shared" si="8"/>
        <v>0</v>
      </c>
      <c r="Y16" s="66">
        <f t="shared" si="9"/>
        <v>25.151253241140882</v>
      </c>
      <c r="Z16" s="66">
        <f t="shared" si="10"/>
        <v>7.7787381158167666</v>
      </c>
      <c r="AA16" s="66">
        <f t="shared" si="11"/>
        <v>0</v>
      </c>
      <c r="AB16" s="65">
        <f t="shared" si="12"/>
        <v>0</v>
      </c>
      <c r="AC16" s="50">
        <f t="shared" si="13"/>
        <v>99.999999999999986</v>
      </c>
      <c r="AE16" s="48">
        <f t="shared" si="14"/>
        <v>-3</v>
      </c>
      <c r="AF16" s="67">
        <f t="shared" si="20"/>
        <v>30.927835051546392</v>
      </c>
      <c r="AG16" s="66">
        <f t="shared" si="21"/>
        <v>41.799437675726345</v>
      </c>
      <c r="AH16" s="65">
        <f t="shared" si="21"/>
        <v>0</v>
      </c>
      <c r="AI16" s="67">
        <f t="shared" si="21"/>
        <v>0</v>
      </c>
      <c r="AJ16" s="66">
        <f t="shared" si="21"/>
        <v>27.272727272727273</v>
      </c>
      <c r="AK16" s="66">
        <v>0</v>
      </c>
      <c r="AL16" s="66">
        <f t="shared" si="22"/>
        <v>0</v>
      </c>
      <c r="AM16" s="65">
        <f t="shared" si="22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32.419021472392672</v>
      </c>
      <c r="D17" s="55">
        <f t="shared" si="17"/>
        <v>4.8436481559206754</v>
      </c>
      <c r="E17" s="54">
        <f t="shared" si="19"/>
        <v>8.7591564412822684</v>
      </c>
      <c r="G17" s="48">
        <f t="shared" si="2"/>
        <v>-2.5</v>
      </c>
      <c r="H17" s="61">
        <v>20.238058282208613</v>
      </c>
      <c r="I17" s="60">
        <v>8.3280061349693355</v>
      </c>
      <c r="J17" s="59">
        <v>0</v>
      </c>
      <c r="K17" s="60">
        <v>0.47158588957055259</v>
      </c>
      <c r="L17" s="60">
        <v>3.3813711656441754</v>
      </c>
      <c r="M17" s="60">
        <v>0.29097852760736226</v>
      </c>
      <c r="N17" s="60">
        <v>0</v>
      </c>
      <c r="O17" s="60">
        <v>0</v>
      </c>
      <c r="P17" s="50">
        <f t="shared" si="3"/>
        <v>32.710000000000036</v>
      </c>
      <c r="R17">
        <f t="shared" si="18"/>
        <v>4.3474403132683255E-2</v>
      </c>
      <c r="T17" s="48">
        <f t="shared" si="4"/>
        <v>-2.5</v>
      </c>
      <c r="U17" s="67">
        <f t="shared" si="5"/>
        <v>61.871165644171782</v>
      </c>
      <c r="V17" s="66">
        <f t="shared" si="6"/>
        <v>25.460122699386506</v>
      </c>
      <c r="W17" s="65">
        <f t="shared" si="7"/>
        <v>0</v>
      </c>
      <c r="X17" s="66">
        <f t="shared" si="8"/>
        <v>1.4417177914110426</v>
      </c>
      <c r="Y17" s="66">
        <f t="shared" si="9"/>
        <v>10.337423312883434</v>
      </c>
      <c r="Z17" s="66">
        <f t="shared" si="10"/>
        <v>0.88957055214723924</v>
      </c>
      <c r="AA17" s="66">
        <f t="shared" si="11"/>
        <v>0</v>
      </c>
      <c r="AB17" s="65">
        <f t="shared" si="12"/>
        <v>0</v>
      </c>
      <c r="AC17" s="50">
        <f t="shared" si="13"/>
        <v>99.999999999999986</v>
      </c>
      <c r="AE17" s="48">
        <f t="shared" si="14"/>
        <v>-2.5</v>
      </c>
      <c r="AF17" s="67">
        <f t="shared" si="20"/>
        <v>62.426493345713403</v>
      </c>
      <c r="AG17" s="66">
        <f t="shared" si="21"/>
        <v>25.688641287527087</v>
      </c>
      <c r="AH17" s="65">
        <f t="shared" si="21"/>
        <v>0</v>
      </c>
      <c r="AI17" s="67">
        <f t="shared" si="21"/>
        <v>1.4546580006190031</v>
      </c>
      <c r="AJ17" s="66">
        <f t="shared" si="21"/>
        <v>10.430207366140513</v>
      </c>
      <c r="AK17" s="66">
        <v>0</v>
      </c>
      <c r="AL17" s="66">
        <f t="shared" si="22"/>
        <v>0</v>
      </c>
      <c r="AM17" s="65">
        <f t="shared" si="22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43.223401534526822</v>
      </c>
      <c r="D18" s="55">
        <f t="shared" si="17"/>
        <v>6.4579046382882117</v>
      </c>
      <c r="E18" s="54">
        <f t="shared" si="19"/>
        <v>15.217061079570481</v>
      </c>
      <c r="G18" s="48">
        <f t="shared" si="2"/>
        <v>-2</v>
      </c>
      <c r="H18" s="61">
        <v>28.12102301790279</v>
      </c>
      <c r="I18" s="60">
        <v>11.122634271099734</v>
      </c>
      <c r="J18" s="59">
        <v>0</v>
      </c>
      <c r="K18" s="60">
        <v>0.89168797953964118</v>
      </c>
      <c r="L18" s="60">
        <v>3.088056265984652</v>
      </c>
      <c r="M18" s="60">
        <v>0.81659846547314507</v>
      </c>
      <c r="N18" s="60">
        <v>0</v>
      </c>
      <c r="O18" s="60">
        <v>0</v>
      </c>
      <c r="P18" s="50">
        <f t="shared" si="3"/>
        <v>44.039999999999964</v>
      </c>
      <c r="R18">
        <f t="shared" si="18"/>
        <v>0.12200601596766</v>
      </c>
      <c r="T18" s="48">
        <f t="shared" si="4"/>
        <v>-2</v>
      </c>
      <c r="U18" s="67">
        <f t="shared" si="5"/>
        <v>63.853367433930096</v>
      </c>
      <c r="V18" s="66">
        <f t="shared" si="6"/>
        <v>25.255754475703323</v>
      </c>
      <c r="W18" s="65">
        <f t="shared" si="7"/>
        <v>0</v>
      </c>
      <c r="X18" s="66">
        <f t="shared" si="8"/>
        <v>2.0247229326513212</v>
      </c>
      <c r="Y18" s="66">
        <f t="shared" si="9"/>
        <v>7.0119352088661548</v>
      </c>
      <c r="Z18" s="66">
        <f t="shared" si="10"/>
        <v>1.8542199488491047</v>
      </c>
      <c r="AA18" s="66">
        <f t="shared" si="11"/>
        <v>0</v>
      </c>
      <c r="AB18" s="65">
        <f t="shared" si="12"/>
        <v>0</v>
      </c>
      <c r="AC18" s="50">
        <f t="shared" si="13"/>
        <v>99.999999999999986</v>
      </c>
      <c r="AE18" s="48">
        <f t="shared" si="14"/>
        <v>-2</v>
      </c>
      <c r="AF18" s="67">
        <f t="shared" si="20"/>
        <v>65.059717698154188</v>
      </c>
      <c r="AG18" s="66">
        <f t="shared" si="21"/>
        <v>25.732899022801305</v>
      </c>
      <c r="AH18" s="65">
        <f t="shared" si="21"/>
        <v>0</v>
      </c>
      <c r="AI18" s="67">
        <f t="shared" si="21"/>
        <v>2.0629750271444083</v>
      </c>
      <c r="AJ18" s="66">
        <f t="shared" si="21"/>
        <v>7.1444082519001091</v>
      </c>
      <c r="AK18" s="66">
        <v>0</v>
      </c>
      <c r="AL18" s="66">
        <f t="shared" si="22"/>
        <v>0</v>
      </c>
      <c r="AM18" s="65">
        <f t="shared" si="22"/>
        <v>0</v>
      </c>
      <c r="AN18" s="64">
        <f t="shared" si="16"/>
        <v>100</v>
      </c>
    </row>
    <row r="19" spans="1:40" x14ac:dyDescent="0.35">
      <c r="A19" s="58" t="s">
        <v>58</v>
      </c>
      <c r="B19" s="57">
        <v>-1.5</v>
      </c>
      <c r="C19" s="62">
        <v>53.335839147998485</v>
      </c>
      <c r="D19" s="55">
        <f t="shared" si="17"/>
        <v>7.9687796608445245</v>
      </c>
      <c r="E19" s="54">
        <f t="shared" si="19"/>
        <v>23.185840740415006</v>
      </c>
      <c r="G19" s="48">
        <f t="shared" si="2"/>
        <v>-1.5</v>
      </c>
      <c r="H19" s="61">
        <v>33.114564818215172</v>
      </c>
      <c r="I19" s="60">
        <v>13.705310319500539</v>
      </c>
      <c r="J19" s="59">
        <v>0</v>
      </c>
      <c r="K19" s="60">
        <v>0.53474476680132155</v>
      </c>
      <c r="L19" s="60">
        <v>5.9812192434814486</v>
      </c>
      <c r="M19" s="60">
        <v>0.5941608520014684</v>
      </c>
      <c r="N19" s="60">
        <v>0</v>
      </c>
      <c r="O19" s="60">
        <v>0</v>
      </c>
      <c r="P19" s="50">
        <f t="shared" si="3"/>
        <v>53.92999999999995</v>
      </c>
      <c r="R19">
        <f t="shared" si="18"/>
        <v>8.8772146240377173E-2</v>
      </c>
      <c r="T19" s="48">
        <f t="shared" si="4"/>
        <v>-1.5</v>
      </c>
      <c r="U19" s="67">
        <f t="shared" si="5"/>
        <v>61.402864487697393</v>
      </c>
      <c r="V19" s="66">
        <f t="shared" si="6"/>
        <v>25.413147264047009</v>
      </c>
      <c r="W19" s="65">
        <f t="shared" si="7"/>
        <v>0</v>
      </c>
      <c r="X19" s="66">
        <f t="shared" si="8"/>
        <v>0.99155343371281668</v>
      </c>
      <c r="Y19" s="66">
        <f t="shared" si="9"/>
        <v>11.090708777084098</v>
      </c>
      <c r="Z19" s="66">
        <f t="shared" si="10"/>
        <v>1.1017260374586852</v>
      </c>
      <c r="AA19" s="66">
        <f t="shared" si="11"/>
        <v>0</v>
      </c>
      <c r="AB19" s="65">
        <f t="shared" si="12"/>
        <v>0</v>
      </c>
      <c r="AC19" s="50">
        <f t="shared" si="13"/>
        <v>100.00000000000001</v>
      </c>
      <c r="AE19" s="48">
        <f t="shared" si="14"/>
        <v>-1.5</v>
      </c>
      <c r="AF19" s="67">
        <f t="shared" si="20"/>
        <v>62.086891942072029</v>
      </c>
      <c r="AG19" s="66">
        <f t="shared" si="21"/>
        <v>25.69624953583364</v>
      </c>
      <c r="AH19" s="65">
        <f t="shared" si="21"/>
        <v>0</v>
      </c>
      <c r="AI19" s="67">
        <f t="shared" si="21"/>
        <v>1.0025993316004456</v>
      </c>
      <c r="AJ19" s="66">
        <f t="shared" si="21"/>
        <v>11.214259190493872</v>
      </c>
      <c r="AK19" s="66">
        <v>0</v>
      </c>
      <c r="AL19" s="66">
        <f t="shared" si="22"/>
        <v>0</v>
      </c>
      <c r="AM19" s="65">
        <f t="shared" si="22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2">
        <v>49.245983935742906</v>
      </c>
      <c r="D20" s="55">
        <f t="shared" si="17"/>
        <v>7.3577242138535075</v>
      </c>
      <c r="E20" s="54">
        <f t="shared" si="19"/>
        <v>30.543564954268515</v>
      </c>
      <c r="G20" s="48">
        <f t="shared" si="2"/>
        <v>-1</v>
      </c>
      <c r="H20" s="61">
        <v>33.955622489959794</v>
      </c>
      <c r="I20" s="60">
        <v>14.119477911646568</v>
      </c>
      <c r="J20" s="59">
        <v>0</v>
      </c>
      <c r="K20" s="60">
        <v>0.96425702811244873</v>
      </c>
      <c r="L20" s="60">
        <v>0.2066265060240961</v>
      </c>
      <c r="M20" s="60">
        <v>2.2040160642570252</v>
      </c>
      <c r="N20" s="60">
        <v>0</v>
      </c>
      <c r="O20" s="60">
        <v>0</v>
      </c>
      <c r="P20" s="50">
        <f t="shared" si="3"/>
        <v>51.449999999999932</v>
      </c>
      <c r="R20">
        <f t="shared" si="18"/>
        <v>0.32929674803260456</v>
      </c>
      <c r="T20" s="48">
        <f t="shared" si="4"/>
        <v>-1</v>
      </c>
      <c r="U20" s="67">
        <f t="shared" si="5"/>
        <v>65.997322623828637</v>
      </c>
      <c r="V20" s="66">
        <f t="shared" si="6"/>
        <v>27.443105756358769</v>
      </c>
      <c r="W20" s="65">
        <f t="shared" si="7"/>
        <v>0</v>
      </c>
      <c r="X20" s="66">
        <f t="shared" si="8"/>
        <v>1.8741633199464529</v>
      </c>
      <c r="Y20" s="66">
        <f t="shared" si="9"/>
        <v>0.40160642570281119</v>
      </c>
      <c r="Z20" s="66">
        <f t="shared" si="10"/>
        <v>4.2838018741633199</v>
      </c>
      <c r="AA20" s="66">
        <f t="shared" si="11"/>
        <v>0</v>
      </c>
      <c r="AB20" s="65">
        <f t="shared" si="12"/>
        <v>0</v>
      </c>
      <c r="AC20" s="50">
        <f t="shared" si="13"/>
        <v>99.999999999999972</v>
      </c>
      <c r="AE20" s="48">
        <f t="shared" si="14"/>
        <v>-1</v>
      </c>
      <c r="AF20" s="67">
        <f t="shared" si="20"/>
        <v>68.951048951048961</v>
      </c>
      <c r="AG20" s="66">
        <f t="shared" si="21"/>
        <v>28.671328671328677</v>
      </c>
      <c r="AH20" s="65">
        <f t="shared" si="21"/>
        <v>0</v>
      </c>
      <c r="AI20" s="67">
        <f t="shared" si="21"/>
        <v>1.9580419580419592</v>
      </c>
      <c r="AJ20" s="66">
        <f t="shared" si="21"/>
        <v>0.41958041958041964</v>
      </c>
      <c r="AK20" s="66">
        <v>0</v>
      </c>
      <c r="AL20" s="66">
        <f t="shared" si="22"/>
        <v>0</v>
      </c>
      <c r="AM20" s="65">
        <f t="shared" si="22"/>
        <v>0</v>
      </c>
      <c r="AN20" s="64">
        <f t="shared" si="16"/>
        <v>100.00000000000001</v>
      </c>
    </row>
    <row r="21" spans="1:40" x14ac:dyDescent="0.35">
      <c r="A21" s="58" t="s">
        <v>56</v>
      </c>
      <c r="B21" s="57">
        <v>-0.5</v>
      </c>
      <c r="C21" s="62">
        <v>49.171451355661937</v>
      </c>
      <c r="D21" s="55">
        <f t="shared" si="17"/>
        <v>7.3465884800259884</v>
      </c>
      <c r="E21" s="54">
        <f t="shared" si="19"/>
        <v>37.890153434294504</v>
      </c>
      <c r="G21" s="70">
        <f t="shared" si="2"/>
        <v>-0.5</v>
      </c>
      <c r="H21" s="61">
        <v>30.948165869218538</v>
      </c>
      <c r="I21" s="60">
        <v>16.966507177033513</v>
      </c>
      <c r="J21" s="59">
        <v>0</v>
      </c>
      <c r="K21" s="60">
        <v>0.23564593301435433</v>
      </c>
      <c r="L21" s="60">
        <v>1.0211323763955356</v>
      </c>
      <c r="M21" s="60">
        <v>7.8548644338118118E-2</v>
      </c>
      <c r="N21" s="60">
        <v>0</v>
      </c>
      <c r="O21" s="60">
        <v>0</v>
      </c>
      <c r="P21" s="69">
        <f>SUM(H21:O21)</f>
        <v>49.250000000000057</v>
      </c>
      <c r="Q21" s="68"/>
      <c r="R21">
        <f t="shared" si="18"/>
        <v>1.1735764345089439E-2</v>
      </c>
      <c r="S21" s="68"/>
      <c r="T21" s="48">
        <f t="shared" si="4"/>
        <v>-0.5</v>
      </c>
      <c r="U21" s="67">
        <f t="shared" si="5"/>
        <v>62.83891547049442</v>
      </c>
      <c r="V21" s="66">
        <f t="shared" si="6"/>
        <v>34.449760765550245</v>
      </c>
      <c r="W21" s="65">
        <f t="shared" si="7"/>
        <v>0</v>
      </c>
      <c r="X21" s="66">
        <f t="shared" si="8"/>
        <v>0.4784688995215311</v>
      </c>
      <c r="Y21" s="66">
        <f t="shared" si="9"/>
        <v>2.0733652312599684</v>
      </c>
      <c r="Z21" s="66">
        <f t="shared" si="10"/>
        <v>0.15948963317384371</v>
      </c>
      <c r="AA21" s="66">
        <f t="shared" si="11"/>
        <v>0</v>
      </c>
      <c r="AB21" s="65">
        <f t="shared" si="12"/>
        <v>0</v>
      </c>
      <c r="AC21" s="50">
        <f t="shared" si="13"/>
        <v>100.00000000000001</v>
      </c>
      <c r="AE21" s="48">
        <f t="shared" si="14"/>
        <v>-0.5</v>
      </c>
      <c r="AF21" s="67">
        <f t="shared" si="20"/>
        <v>62.939297124600635</v>
      </c>
      <c r="AG21" s="66">
        <f t="shared" si="21"/>
        <v>34.504792332268373</v>
      </c>
      <c r="AH21" s="65">
        <f t="shared" si="21"/>
        <v>0</v>
      </c>
      <c r="AI21" s="67">
        <f t="shared" si="21"/>
        <v>0.47923322683706071</v>
      </c>
      <c r="AJ21" s="66">
        <f t="shared" si="21"/>
        <v>2.0766773162939298</v>
      </c>
      <c r="AK21" s="66">
        <v>0</v>
      </c>
      <c r="AL21" s="66">
        <f t="shared" si="22"/>
        <v>0</v>
      </c>
      <c r="AM21" s="65">
        <f t="shared" si="22"/>
        <v>0</v>
      </c>
      <c r="AN21" s="64">
        <f t="shared" si="16"/>
        <v>100</v>
      </c>
    </row>
    <row r="22" spans="1:40" x14ac:dyDescent="0.35">
      <c r="A22" s="58" t="s">
        <v>55</v>
      </c>
      <c r="B22" s="57">
        <v>0</v>
      </c>
      <c r="C22" s="62">
        <v>38.96999999999997</v>
      </c>
      <c r="D22" s="55">
        <f t="shared" si="17"/>
        <v>5.8224141279825457</v>
      </c>
      <c r="E22" s="54">
        <f t="shared" si="19"/>
        <v>43.712567562277052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20"/>
        <v>#DIV/0!</v>
      </c>
      <c r="AG22" s="46" t="e">
        <f t="shared" si="21"/>
        <v>#DIV/0!</v>
      </c>
      <c r="AH22" s="45" t="e">
        <f t="shared" si="21"/>
        <v>#DIV/0!</v>
      </c>
      <c r="AI22" s="47" t="e">
        <f t="shared" si="21"/>
        <v>#DIV/0!</v>
      </c>
      <c r="AJ22" s="46" t="e">
        <f t="shared" si="21"/>
        <v>#DIV/0!</v>
      </c>
      <c r="AK22" s="46" t="e">
        <f t="shared" si="21"/>
        <v>#DIV/0!</v>
      </c>
      <c r="AL22" s="46" t="e">
        <f t="shared" si="22"/>
        <v>#DIV/0!</v>
      </c>
      <c r="AM22" s="45" t="e">
        <f t="shared" si="22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34.800000000000011</v>
      </c>
      <c r="D23" s="55">
        <f t="shared" si="17"/>
        <v>5.1993844406926559</v>
      </c>
      <c r="E23" s="54">
        <f t="shared" si="19"/>
        <v>48.911952002969706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20"/>
        <v>#DIV/0!</v>
      </c>
      <c r="AG23" s="46" t="e">
        <f t="shared" si="21"/>
        <v>#DIV/0!</v>
      </c>
      <c r="AH23" s="45" t="e">
        <f t="shared" si="21"/>
        <v>#DIV/0!</v>
      </c>
      <c r="AI23" s="47" t="e">
        <f t="shared" si="21"/>
        <v>#DIV/0!</v>
      </c>
      <c r="AJ23" s="46" t="e">
        <f t="shared" si="21"/>
        <v>#DIV/0!</v>
      </c>
      <c r="AK23" s="46" t="e">
        <f t="shared" si="21"/>
        <v>#DIV/0!</v>
      </c>
      <c r="AL23" s="46" t="e">
        <f t="shared" si="22"/>
        <v>#DIV/0!</v>
      </c>
      <c r="AM23" s="45" t="e">
        <f t="shared" si="22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2">
        <v>29</v>
      </c>
      <c r="D24" s="55">
        <f t="shared" si="17"/>
        <v>4.3328203672438779</v>
      </c>
      <c r="E24" s="54">
        <f t="shared" si="19"/>
        <v>53.244772370213582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20"/>
        <v>#DIV/0!</v>
      </c>
      <c r="AG24" s="46" t="e">
        <f t="shared" si="21"/>
        <v>#DIV/0!</v>
      </c>
      <c r="AH24" s="45" t="e">
        <f t="shared" si="21"/>
        <v>#DIV/0!</v>
      </c>
      <c r="AI24" s="47" t="e">
        <f t="shared" si="21"/>
        <v>#DIV/0!</v>
      </c>
      <c r="AJ24" s="46" t="e">
        <f t="shared" si="21"/>
        <v>#DIV/0!</v>
      </c>
      <c r="AK24" s="46" t="e">
        <f t="shared" si="21"/>
        <v>#DIV/0!</v>
      </c>
      <c r="AL24" s="46" t="e">
        <f t="shared" si="22"/>
        <v>#DIV/0!</v>
      </c>
      <c r="AM24" s="45" t="e">
        <f t="shared" si="22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23.379999999999995</v>
      </c>
      <c r="D25" s="55">
        <f t="shared" si="17"/>
        <v>3.4931496615917879</v>
      </c>
      <c r="E25" s="54">
        <f t="shared" si="19"/>
        <v>56.737922031805368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20"/>
        <v>#DIV/0!</v>
      </c>
      <c r="AG25" s="46" t="e">
        <f t="shared" si="21"/>
        <v>#DIV/0!</v>
      </c>
      <c r="AH25" s="45" t="e">
        <f t="shared" si="21"/>
        <v>#DIV/0!</v>
      </c>
      <c r="AI25" s="47" t="e">
        <f t="shared" si="21"/>
        <v>#DIV/0!</v>
      </c>
      <c r="AJ25" s="46" t="e">
        <f t="shared" si="21"/>
        <v>#DIV/0!</v>
      </c>
      <c r="AK25" s="46" t="e">
        <f t="shared" si="21"/>
        <v>#DIV/0!</v>
      </c>
      <c r="AL25" s="46" t="e">
        <f t="shared" si="22"/>
        <v>#DIV/0!</v>
      </c>
      <c r="AM25" s="45" t="e">
        <f t="shared" si="22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21.550000000000011</v>
      </c>
      <c r="D26" s="55">
        <f t="shared" si="17"/>
        <v>3.2197337556588148</v>
      </c>
      <c r="E26" s="54">
        <f t="shared" si="19"/>
        <v>59.957655787464184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20"/>
        <v>#DIV/0!</v>
      </c>
      <c r="AG26" s="46" t="e">
        <f t="shared" si="21"/>
        <v>#DIV/0!</v>
      </c>
      <c r="AH26" s="45" t="e">
        <f t="shared" si="21"/>
        <v>#DIV/0!</v>
      </c>
      <c r="AI26" s="47" t="e">
        <f t="shared" si="21"/>
        <v>#DIV/0!</v>
      </c>
      <c r="AJ26" s="46" t="e">
        <f t="shared" si="21"/>
        <v>#DIV/0!</v>
      </c>
      <c r="AK26" s="46" t="e">
        <f t="shared" si="21"/>
        <v>#DIV/0!</v>
      </c>
      <c r="AL26" s="46" t="e">
        <f t="shared" si="22"/>
        <v>#DIV/0!</v>
      </c>
      <c r="AM26" s="45" t="e">
        <f t="shared" si="22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3">
        <v>17.28000000000003</v>
      </c>
      <c r="D27" s="55">
        <f t="shared" si="17"/>
        <v>2.5817633084818743</v>
      </c>
      <c r="E27" s="54">
        <f t="shared" si="19"/>
        <v>62.539419095946059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20"/>
        <v>#DIV/0!</v>
      </c>
      <c r="AG27" s="46" t="e">
        <f t="shared" si="21"/>
        <v>#DIV/0!</v>
      </c>
      <c r="AH27" s="45" t="e">
        <f t="shared" si="21"/>
        <v>#DIV/0!</v>
      </c>
      <c r="AI27" s="47" t="e">
        <f t="shared" si="21"/>
        <v>#DIV/0!</v>
      </c>
      <c r="AJ27" s="46" t="e">
        <f t="shared" si="21"/>
        <v>#DIV/0!</v>
      </c>
      <c r="AK27" s="46" t="e">
        <f t="shared" si="21"/>
        <v>#DIV/0!</v>
      </c>
      <c r="AL27" s="46" t="e">
        <f t="shared" si="22"/>
        <v>#DIV/0!</v>
      </c>
      <c r="AM27" s="45" t="e">
        <f t="shared" si="22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62">
        <v>20.71999999999997</v>
      </c>
      <c r="D28" s="55">
        <f t="shared" si="17"/>
        <v>3.0957254485963115</v>
      </c>
      <c r="E28" s="54">
        <f t="shared" si="19"/>
        <v>65.635144544542371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20"/>
        <v>#DIV/0!</v>
      </c>
      <c r="AG28" s="46" t="e">
        <f t="shared" si="21"/>
        <v>#DIV/0!</v>
      </c>
      <c r="AH28" s="45" t="e">
        <f t="shared" si="21"/>
        <v>#DIV/0!</v>
      </c>
      <c r="AI28" s="47" t="e">
        <f t="shared" si="21"/>
        <v>#DIV/0!</v>
      </c>
      <c r="AJ28" s="46" t="e">
        <f t="shared" si="21"/>
        <v>#DIV/0!</v>
      </c>
      <c r="AK28" s="46" t="e">
        <f t="shared" si="21"/>
        <v>#DIV/0!</v>
      </c>
      <c r="AL28" s="46" t="e">
        <f t="shared" si="22"/>
        <v>#DIV/0!</v>
      </c>
      <c r="AM28" s="45" t="e">
        <f t="shared" si="22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62">
        <v>34.28000000000003</v>
      </c>
      <c r="D29" s="55">
        <f t="shared" si="17"/>
        <v>5.1216924892800098</v>
      </c>
      <c r="E29" s="54">
        <f t="shared" si="19"/>
        <v>70.756837033822379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20"/>
        <v>#DIV/0!</v>
      </c>
      <c r="AG29" s="46" t="e">
        <f t="shared" si="21"/>
        <v>#DIV/0!</v>
      </c>
      <c r="AH29" s="45" t="e">
        <f t="shared" si="21"/>
        <v>#DIV/0!</v>
      </c>
      <c r="AI29" s="47" t="e">
        <f t="shared" si="21"/>
        <v>#DIV/0!</v>
      </c>
      <c r="AJ29" s="46" t="e">
        <f t="shared" si="21"/>
        <v>#DIV/0!</v>
      </c>
      <c r="AK29" s="46" t="e">
        <f t="shared" si="21"/>
        <v>#DIV/0!</v>
      </c>
      <c r="AL29" s="46" t="e">
        <f t="shared" si="22"/>
        <v>#DIV/0!</v>
      </c>
      <c r="AM29" s="45" t="e">
        <f t="shared" si="22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62">
        <v>35</v>
      </c>
      <c r="D30" s="55">
        <f t="shared" si="17"/>
        <v>5.2292659604667495</v>
      </c>
      <c r="E30" s="54">
        <f t="shared" si="19"/>
        <v>75.986102994289126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20"/>
        <v>#DIV/0!</v>
      </c>
      <c r="AG30" s="46" t="e">
        <f t="shared" si="21"/>
        <v>#DIV/0!</v>
      </c>
      <c r="AH30" s="45" t="e">
        <f t="shared" si="21"/>
        <v>#DIV/0!</v>
      </c>
      <c r="AI30" s="47" t="e">
        <f t="shared" si="21"/>
        <v>#DIV/0!</v>
      </c>
      <c r="AJ30" s="46" t="e">
        <f t="shared" si="21"/>
        <v>#DIV/0!</v>
      </c>
      <c r="AK30" s="46" t="e">
        <f t="shared" si="21"/>
        <v>#DIV/0!</v>
      </c>
      <c r="AL30" s="46" t="e">
        <f t="shared" si="22"/>
        <v>#DIV/0!</v>
      </c>
      <c r="AM30" s="45" t="e">
        <f t="shared" si="22"/>
        <v>#DIV/0!</v>
      </c>
      <c r="AN30" s="44" t="e">
        <f t="shared" si="16"/>
        <v>#DIV/0!</v>
      </c>
    </row>
    <row r="31" spans="1:40" ht="15" thickBot="1" x14ac:dyDescent="0.4">
      <c r="A31" s="58" t="s">
        <v>46</v>
      </c>
      <c r="B31" s="42" t="s">
        <v>142</v>
      </c>
      <c r="C31" s="56">
        <v>95.980000000000018</v>
      </c>
      <c r="D31" s="55">
        <f t="shared" si="17"/>
        <v>14.340141339588536</v>
      </c>
      <c r="E31" s="54">
        <f>E30+D31</f>
        <v>90.326244333877668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>
        <f t="shared" si="18"/>
        <v>0</v>
      </c>
      <c r="T31" s="48" t="str">
        <f t="shared" si="4"/>
        <v>&gt;4.0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 t="str">
        <f t="shared" si="14"/>
        <v>&gt;4.0</v>
      </c>
      <c r="AF31" s="47" t="e">
        <f t="shared" si="20"/>
        <v>#DIV/0!</v>
      </c>
      <c r="AG31" s="46" t="e">
        <f t="shared" si="21"/>
        <v>#DIV/0!</v>
      </c>
      <c r="AH31" s="45" t="e">
        <f t="shared" si="21"/>
        <v>#DIV/0!</v>
      </c>
      <c r="AI31" s="47" t="e">
        <f t="shared" si="21"/>
        <v>#DIV/0!</v>
      </c>
      <c r="AJ31" s="46" t="e">
        <f t="shared" si="21"/>
        <v>#DIV/0!</v>
      </c>
      <c r="AK31" s="46" t="e">
        <f t="shared" si="21"/>
        <v>#DIV/0!</v>
      </c>
      <c r="AL31" s="46" t="e">
        <f t="shared" si="22"/>
        <v>#DIV/0!</v>
      </c>
      <c r="AM31" s="45" t="e">
        <f t="shared" si="22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20"/>
        <v>#DIV/0!</v>
      </c>
      <c r="AG32" s="46" t="e">
        <f t="shared" si="21"/>
        <v>#DIV/0!</v>
      </c>
      <c r="AH32" s="45" t="e">
        <f t="shared" si="21"/>
        <v>#DIV/0!</v>
      </c>
      <c r="AI32" s="47" t="e">
        <f t="shared" si="21"/>
        <v>#DIV/0!</v>
      </c>
      <c r="AJ32" s="46" t="e">
        <f t="shared" si="21"/>
        <v>#DIV/0!</v>
      </c>
      <c r="AK32" s="46" t="e">
        <f t="shared" si="21"/>
        <v>#DIV/0!</v>
      </c>
      <c r="AL32" s="46" t="e">
        <f t="shared" si="22"/>
        <v>#DIV/0!</v>
      </c>
      <c r="AM32" s="45" t="e">
        <f t="shared" si="22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/>
      <c r="C33" s="41"/>
      <c r="D33" s="55"/>
      <c r="E33" s="39">
        <f>E31+SUM(R7:R31)</f>
        <v>100.00000000000001</v>
      </c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T33" s="33">
        <f t="shared" si="4"/>
        <v>0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>
        <f t="shared" si="14"/>
        <v>0</v>
      </c>
      <c r="AF33" s="32" t="e">
        <f t="shared" si="20"/>
        <v>#DIV/0!</v>
      </c>
      <c r="AG33" s="31" t="e">
        <f t="shared" si="21"/>
        <v>#DIV/0!</v>
      </c>
      <c r="AH33" s="30" t="e">
        <f t="shared" si="21"/>
        <v>#DIV/0!</v>
      </c>
      <c r="AI33" s="32" t="e">
        <f t="shared" si="21"/>
        <v>#DIV/0!</v>
      </c>
      <c r="AJ33" s="31" t="e">
        <f t="shared" si="21"/>
        <v>#DIV/0!</v>
      </c>
      <c r="AK33" s="31" t="e">
        <f t="shared" si="21"/>
        <v>#DIV/0!</v>
      </c>
      <c r="AL33" s="31" t="e">
        <f t="shared" si="22"/>
        <v>#DIV/0!</v>
      </c>
      <c r="AM33" s="30" t="e">
        <f t="shared" si="22"/>
        <v>#DIV/0!</v>
      </c>
      <c r="AN33" s="29" t="e">
        <f t="shared" si="16"/>
        <v>#DIV/0!</v>
      </c>
    </row>
    <row r="34" spans="1:40" x14ac:dyDescent="0.35">
      <c r="H34">
        <f>SUM(H7:H33)</f>
        <v>156.97029754177413</v>
      </c>
      <c r="I34">
        <f t="shared" ref="I34:O34" si="23">SUM(I7:I33)</f>
        <v>71.895868073699148</v>
      </c>
      <c r="J34">
        <f t="shared" si="23"/>
        <v>0</v>
      </c>
      <c r="K34">
        <f t="shared" si="23"/>
        <v>8.1379542767768793</v>
      </c>
      <c r="L34">
        <f t="shared" si="23"/>
        <v>16.598466058826368</v>
      </c>
      <c r="M34">
        <f t="shared" si="23"/>
        <v>64.747414048923446</v>
      </c>
      <c r="N34">
        <f t="shared" si="23"/>
        <v>0</v>
      </c>
      <c r="O34">
        <f t="shared" si="23"/>
        <v>0</v>
      </c>
      <c r="T34" s="28"/>
    </row>
    <row r="40" spans="1:40" x14ac:dyDescent="0.35">
      <c r="H40" s="27"/>
    </row>
    <row r="41" spans="1:40" x14ac:dyDescent="0.35">
      <c r="H41" s="27"/>
    </row>
    <row r="42" spans="1:40" x14ac:dyDescent="0.35">
      <c r="H42" s="27"/>
    </row>
    <row r="47" spans="1:40" x14ac:dyDescent="0.35">
      <c r="R47" s="132"/>
    </row>
    <row r="48" spans="1:40" x14ac:dyDescent="0.35">
      <c r="R48" s="132"/>
    </row>
    <row r="49" spans="18:18" x14ac:dyDescent="0.35">
      <c r="R49" s="132"/>
    </row>
    <row r="50" spans="18:18" x14ac:dyDescent="0.35">
      <c r="R50" s="132"/>
    </row>
    <row r="51" spans="18:18" x14ac:dyDescent="0.35">
      <c r="R51" s="132"/>
    </row>
    <row r="52" spans="18:18" x14ac:dyDescent="0.35">
      <c r="R52" s="132"/>
    </row>
    <row r="53" spans="18:18" x14ac:dyDescent="0.35">
      <c r="R53" s="132"/>
    </row>
    <row r="54" spans="18:18" x14ac:dyDescent="0.35">
      <c r="R54" s="132"/>
    </row>
    <row r="55" spans="18:18" x14ac:dyDescent="0.35">
      <c r="R55" s="132"/>
    </row>
    <row r="56" spans="18:18" x14ac:dyDescent="0.35">
      <c r="R56" s="132"/>
    </row>
    <row r="57" spans="18:18" x14ac:dyDescent="0.35">
      <c r="R57" s="132"/>
    </row>
    <row r="58" spans="18:18" x14ac:dyDescent="0.35">
      <c r="R58" s="132"/>
    </row>
    <row r="59" spans="18:18" x14ac:dyDescent="0.35">
      <c r="R59" s="132"/>
    </row>
    <row r="60" spans="18:18" x14ac:dyDescent="0.35">
      <c r="R60" s="132"/>
    </row>
    <row r="61" spans="18:18" x14ac:dyDescent="0.35">
      <c r="R61" s="132"/>
    </row>
    <row r="62" spans="18:18" x14ac:dyDescent="0.35">
      <c r="R62" s="132"/>
    </row>
    <row r="63" spans="18:18" x14ac:dyDescent="0.35">
      <c r="R63" s="132"/>
    </row>
    <row r="64" spans="18:18" x14ac:dyDescent="0.35">
      <c r="R64" s="132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4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-2.8880501143221182</v>
      </c>
      <c r="D69" s="2"/>
    </row>
    <row r="70" spans="1:5" x14ac:dyDescent="0.35">
      <c r="A70" s="24" t="s">
        <v>41</v>
      </c>
      <c r="B70" s="23">
        <v>16</v>
      </c>
      <c r="C70" s="18">
        <f t="shared" si="24"/>
        <v>-1.9508746035307907</v>
      </c>
      <c r="D70" s="2"/>
    </row>
    <row r="71" spans="1:5" x14ac:dyDescent="0.35">
      <c r="A71" s="24" t="s">
        <v>41</v>
      </c>
      <c r="B71" s="23">
        <v>25</v>
      </c>
      <c r="C71" s="18">
        <f t="shared" si="24"/>
        <v>-1.3767173648497724</v>
      </c>
      <c r="D71" s="2"/>
    </row>
    <row r="72" spans="1:5" x14ac:dyDescent="0.35">
      <c r="A72" s="24" t="s">
        <v>41</v>
      </c>
      <c r="B72" s="23">
        <v>50</v>
      </c>
      <c r="C72" s="18">
        <f t="shared" si="24"/>
        <v>0.62555886291247353</v>
      </c>
      <c r="D72" s="2"/>
    </row>
    <row r="73" spans="1:5" x14ac:dyDescent="0.35">
      <c r="A73" s="24" t="s">
        <v>41</v>
      </c>
      <c r="B73" s="23">
        <v>75</v>
      </c>
      <c r="C73" s="18">
        <f t="shared" si="24"/>
        <v>3.9057130578417634</v>
      </c>
      <c r="D73" s="2"/>
    </row>
    <row r="74" spans="1:5" x14ac:dyDescent="0.35">
      <c r="A74" s="24" t="s">
        <v>41</v>
      </c>
      <c r="B74" s="23">
        <v>84</v>
      </c>
      <c r="C74" s="18" t="str">
        <f t="shared" si="24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4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</v>
      </c>
      <c r="D77" s="19" t="s">
        <v>7</v>
      </c>
      <c r="E77" s="18">
        <f>SUM($D$7:$D$20)</f>
        <v>30.543564954268515</v>
      </c>
    </row>
    <row r="78" spans="1:5" x14ac:dyDescent="0.35">
      <c r="A78" s="20" t="s">
        <v>39</v>
      </c>
      <c r="B78">
        <f>SUM(C14:C23)/SUM(C10:C33)</f>
        <v>0.5415032182913958</v>
      </c>
      <c r="D78" s="19" t="s">
        <v>6</v>
      </c>
      <c r="E78" s="18">
        <f>SUM($D$21:$D$30)</f>
        <v>45.442538040020608</v>
      </c>
    </row>
    <row r="79" spans="1:5" x14ac:dyDescent="0.35">
      <c r="A79" s="20" t="s">
        <v>38</v>
      </c>
      <c r="B79">
        <f>SUM(C24:C33)/SUM(C10:C33)</f>
        <v>0.45849678170860436</v>
      </c>
      <c r="D79" s="19" t="s">
        <v>5</v>
      </c>
      <c r="E79" s="18">
        <f>SUM($D$31:$D$33)</f>
        <v>14.340141339588536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71.891366613938516</v>
      </c>
      <c r="D81" s="16" t="s">
        <v>4</v>
      </c>
      <c r="E81">
        <f>100*SUM(H7:J33)/SUM(P7:P33)</f>
        <v>71.891366613938516</v>
      </c>
      <c r="G81" s="17" t="s">
        <v>2</v>
      </c>
      <c r="H81">
        <f>100*SUM(H7:H33)/(SUM(P7:P33)-SUM(M7:N33))</f>
        <v>61.896173871056618</v>
      </c>
    </row>
    <row r="82" spans="1:8" x14ac:dyDescent="0.35">
      <c r="A82" s="16" t="s">
        <v>0</v>
      </c>
      <c r="B82">
        <f>100*SUM(K7:L33)/SUM(P7:P33)</f>
        <v>7.7701964302193343</v>
      </c>
      <c r="D82" s="16" t="s">
        <v>0</v>
      </c>
      <c r="E82">
        <f>100*SUM(K7:L33)/SUM(P7:P33)</f>
        <v>7.7701964302193343</v>
      </c>
      <c r="G82" s="17" t="s">
        <v>1</v>
      </c>
      <c r="H82">
        <f>100*SUM(I7:J33)/(SUM(P7:P33)-SUM(M7:N33))</f>
        <v>28.34981662512261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20.338436955842141</v>
      </c>
      <c r="G83" s="17" t="s">
        <v>0</v>
      </c>
      <c r="H83">
        <f>100*SUM(K7:L33)/(SUM(P7:P33)-SUM(M7:N33))</f>
        <v>9.7540095038207735</v>
      </c>
    </row>
    <row r="85" spans="1:8" x14ac:dyDescent="0.35">
      <c r="A85" s="16" t="s">
        <v>36</v>
      </c>
      <c r="B85" s="2"/>
      <c r="C85" s="2"/>
      <c r="D85" s="13">
        <f>(C70+C74+C72)/3</f>
        <v>1.5582280864605611</v>
      </c>
    </row>
    <row r="86" spans="1:8" x14ac:dyDescent="0.35">
      <c r="A86" s="14" t="s">
        <v>35</v>
      </c>
      <c r="B86" s="14"/>
      <c r="C86" s="14"/>
      <c r="D86" s="7">
        <f>C72</f>
        <v>0.62555886291247353</v>
      </c>
    </row>
    <row r="87" spans="1:8" x14ac:dyDescent="0.35">
      <c r="A87" s="14" t="s">
        <v>34</v>
      </c>
      <c r="B87" s="14"/>
      <c r="C87" s="14"/>
      <c r="D87" s="7">
        <f>(C74-C70)/2</f>
        <v>3.9754373017653952</v>
      </c>
    </row>
    <row r="88" spans="1:8" x14ac:dyDescent="0.35">
      <c r="A88" s="15" t="s">
        <v>33</v>
      </c>
      <c r="B88" s="14"/>
      <c r="C88" s="14"/>
      <c r="D88" s="13">
        <f>(C74+C70-D86)/D87</f>
        <v>0.86117985863754232</v>
      </c>
    </row>
    <row r="89" spans="1:8" x14ac:dyDescent="0.35">
      <c r="A89" s="3" t="s">
        <v>32</v>
      </c>
      <c r="B89" s="12"/>
      <c r="C89" s="11"/>
      <c r="D89" s="7">
        <f>((C74-C70)/4)+((C75-C69)/6.6)</f>
        <v>3.3343929106284733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0.28063765472947105</v>
      </c>
    </row>
    <row r="91" spans="1:8" x14ac:dyDescent="0.35">
      <c r="A91" s="3" t="s">
        <v>30</v>
      </c>
      <c r="B91" s="9"/>
      <c r="C91" s="8"/>
      <c r="D91" s="7">
        <f>(C74-C69)/(2.44*(C73-C71))</f>
        <v>0.68957718284915082</v>
      </c>
    </row>
    <row r="92" spans="1:8" x14ac:dyDescent="0.35">
      <c r="A92" s="6" t="s">
        <v>29</v>
      </c>
      <c r="B92" s="6"/>
      <c r="C92" s="5"/>
      <c r="D92" s="7">
        <f>(C70+C72+C74)/3</f>
        <v>1.5582280864605611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2.0245626982346048</v>
      </c>
    </row>
    <row r="95" spans="1:8" x14ac:dyDescent="0.35">
      <c r="A95" s="2" t="s">
        <v>9</v>
      </c>
      <c r="B95" s="2"/>
      <c r="C95" s="2"/>
      <c r="D95" s="1">
        <f>100-E23</f>
        <v>51.088047997030294</v>
      </c>
    </row>
    <row r="96" spans="1:8" x14ac:dyDescent="0.35">
      <c r="A96" s="2" t="s">
        <v>8</v>
      </c>
      <c r="B96" s="2"/>
      <c r="C96" s="2"/>
      <c r="D96" s="1">
        <f>100-E30</f>
        <v>24.013897005710874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0"/>
  </sheetPr>
  <dimension ref="A1:AL99"/>
  <sheetViews>
    <sheetView topLeftCell="A25"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MAY210713_8_no_aggr</v>
      </c>
      <c r="E2" s="144"/>
      <c r="G2" s="109" t="s">
        <v>90</v>
      </c>
      <c r="H2" s="108" t="str">
        <f ca="1">D2</f>
        <v>MAY210713_8_no_aggr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SUM(C7:C31)</f>
        <v>604.56258595107647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S33" si="5">100*H7/$P7</f>
        <v>#DIV/0!</v>
      </c>
      <c r="T7" s="46" t="e">
        <f t="shared" ref="T7:T33" si="6">100*I7/$P7</f>
        <v>#DIV/0!</v>
      </c>
      <c r="U7" s="45" t="e">
        <f t="shared" ref="U7:U33" si="7">100*J7/$P7</f>
        <v>#DIV/0!</v>
      </c>
      <c r="V7" s="46" t="e">
        <f t="shared" ref="V7:V33" si="8">100*K7/$P7</f>
        <v>#DIV/0!</v>
      </c>
      <c r="W7" s="46" t="e">
        <f t="shared" ref="W7:W33" si="9">100*L7/$P7</f>
        <v>#DIV/0!</v>
      </c>
      <c r="X7" s="46" t="e">
        <f t="shared" ref="X7:X33" si="10">100*M7/$P7</f>
        <v>#DIV/0!</v>
      </c>
      <c r="Y7" s="46" t="e">
        <f t="shared" ref="Y7:Y33" si="11">100*N7/$P7</f>
        <v>#DIV/0!</v>
      </c>
      <c r="Z7" s="45" t="e">
        <f t="shared" ref="Z7:Z33" si="12">100*O7/$P7</f>
        <v>#DIV/0!</v>
      </c>
      <c r="AA7" s="49" t="e">
        <f t="shared" ref="AA7:AA33" si="13">SUM(S7:Z7)</f>
        <v>#DIV/0!</v>
      </c>
      <c r="AC7" s="48">
        <f t="shared" ref="AC7:AC33" si="14">R7</f>
        <v>-7.5</v>
      </c>
      <c r="AD7" s="47" t="e">
        <f t="shared" ref="AD7:AK14" si="15">S7*100/(SUM($S7:$W7)+SUM($Y7:$Z7))</f>
        <v>#DIV/0!</v>
      </c>
      <c r="AE7" s="46" t="e">
        <f t="shared" si="15"/>
        <v>#DIV/0!</v>
      </c>
      <c r="AF7" s="45" t="e">
        <f t="shared" si="15"/>
        <v>#DIV/0!</v>
      </c>
      <c r="AG7" s="47" t="e">
        <f t="shared" si="15"/>
        <v>#DIV/0!</v>
      </c>
      <c r="AH7" s="46" t="e">
        <f t="shared" si="15"/>
        <v>#DIV/0!</v>
      </c>
      <c r="AI7" s="46" t="e">
        <f t="shared" si="15"/>
        <v>#DIV/0!</v>
      </c>
      <c r="AJ7" s="46" t="e">
        <f t="shared" si="15"/>
        <v>#DIV/0!</v>
      </c>
      <c r="AK7" s="45" t="e">
        <f t="shared" si="15"/>
        <v>#DIV/0!</v>
      </c>
      <c r="AL7" s="44" t="e">
        <f t="shared" ref="AL7:AL33" si="16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7">(C8/B$4)*100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6"/>
        <v>#DIV/0!</v>
      </c>
      <c r="U8" s="45" t="e">
        <f t="shared" si="7"/>
        <v>#DIV/0!</v>
      </c>
      <c r="V8" s="46" t="e">
        <f t="shared" si="8"/>
        <v>#DIV/0!</v>
      </c>
      <c r="W8" s="46" t="e">
        <f t="shared" si="9"/>
        <v>#DIV/0!</v>
      </c>
      <c r="X8" s="46" t="e">
        <f t="shared" si="10"/>
        <v>#DIV/0!</v>
      </c>
      <c r="Y8" s="46" t="e">
        <f t="shared" si="11"/>
        <v>#DIV/0!</v>
      </c>
      <c r="Z8" s="45" t="e">
        <f t="shared" si="12"/>
        <v>#DIV/0!</v>
      </c>
      <c r="AA8" s="49" t="e">
        <f t="shared" si="13"/>
        <v>#DIV/0!</v>
      </c>
      <c r="AC8" s="48">
        <f t="shared" si="14"/>
        <v>-7</v>
      </c>
      <c r="AD8" s="47" t="e">
        <f t="shared" si="15"/>
        <v>#DIV/0!</v>
      </c>
      <c r="AE8" s="46" t="e">
        <f t="shared" si="15"/>
        <v>#DIV/0!</v>
      </c>
      <c r="AF8" s="45" t="e">
        <f t="shared" si="15"/>
        <v>#DIV/0!</v>
      </c>
      <c r="AG8" s="47" t="e">
        <f t="shared" si="15"/>
        <v>#DIV/0!</v>
      </c>
      <c r="AH8" s="46" t="e">
        <f t="shared" si="15"/>
        <v>#DIV/0!</v>
      </c>
      <c r="AI8" s="46" t="e">
        <f t="shared" si="15"/>
        <v>#DIV/0!</v>
      </c>
      <c r="AJ8" s="46" t="e">
        <f t="shared" si="15"/>
        <v>#DIV/0!</v>
      </c>
      <c r="AK8" s="45" t="e">
        <f t="shared" si="15"/>
        <v>#DIV/0!</v>
      </c>
      <c r="AL8" s="44" t="e">
        <f t="shared" si="16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6"/>
        <v>#DIV/0!</v>
      </c>
      <c r="U9" s="45" t="e">
        <f t="shared" si="7"/>
        <v>#DIV/0!</v>
      </c>
      <c r="V9" s="46" t="e">
        <f t="shared" si="8"/>
        <v>#DIV/0!</v>
      </c>
      <c r="W9" s="46" t="e">
        <f t="shared" si="9"/>
        <v>#DIV/0!</v>
      </c>
      <c r="X9" s="46" t="e">
        <f t="shared" si="10"/>
        <v>#DIV/0!</v>
      </c>
      <c r="Y9" s="46" t="e">
        <f t="shared" si="11"/>
        <v>#DIV/0!</v>
      </c>
      <c r="Z9" s="45" t="e">
        <f t="shared" si="12"/>
        <v>#DIV/0!</v>
      </c>
      <c r="AA9" s="49" t="e">
        <f t="shared" si="13"/>
        <v>#DIV/0!</v>
      </c>
      <c r="AC9" s="48">
        <f t="shared" si="14"/>
        <v>-6.5</v>
      </c>
      <c r="AD9" s="47" t="e">
        <f t="shared" si="15"/>
        <v>#DIV/0!</v>
      </c>
      <c r="AE9" s="46" t="e">
        <f t="shared" si="15"/>
        <v>#DIV/0!</v>
      </c>
      <c r="AF9" s="45" t="e">
        <f t="shared" si="15"/>
        <v>#DIV/0!</v>
      </c>
      <c r="AG9" s="47" t="e">
        <f t="shared" si="15"/>
        <v>#DIV/0!</v>
      </c>
      <c r="AH9" s="46" t="e">
        <f t="shared" si="15"/>
        <v>#DIV/0!</v>
      </c>
      <c r="AI9" s="46" t="e">
        <f t="shared" si="15"/>
        <v>#DIV/0!</v>
      </c>
      <c r="AJ9" s="46" t="e">
        <f t="shared" si="15"/>
        <v>#DIV/0!</v>
      </c>
      <c r="AK9" s="45" t="e">
        <f t="shared" si="15"/>
        <v>#DIV/0!</v>
      </c>
      <c r="AL9" s="44" t="e">
        <f t="shared" si="16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 t="shared" ref="E10:E30" si="18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6"/>
        <v>#DIV/0!</v>
      </c>
      <c r="U10" s="45" t="e">
        <f t="shared" si="7"/>
        <v>#DIV/0!</v>
      </c>
      <c r="V10" s="46" t="e">
        <f t="shared" si="8"/>
        <v>#DIV/0!</v>
      </c>
      <c r="W10" s="46" t="e">
        <f t="shared" si="9"/>
        <v>#DIV/0!</v>
      </c>
      <c r="X10" s="46" t="e">
        <f t="shared" si="10"/>
        <v>#DIV/0!</v>
      </c>
      <c r="Y10" s="46" t="e">
        <f t="shared" si="11"/>
        <v>#DIV/0!</v>
      </c>
      <c r="Z10" s="45" t="e">
        <f t="shared" si="12"/>
        <v>#DIV/0!</v>
      </c>
      <c r="AA10" s="49" t="e">
        <f t="shared" si="13"/>
        <v>#DIV/0!</v>
      </c>
      <c r="AC10" s="48">
        <f t="shared" si="14"/>
        <v>-6</v>
      </c>
      <c r="AD10" s="47" t="e">
        <f t="shared" si="15"/>
        <v>#DIV/0!</v>
      </c>
      <c r="AE10" s="46" t="e">
        <f t="shared" si="15"/>
        <v>#DIV/0!</v>
      </c>
      <c r="AF10" s="45" t="e">
        <f t="shared" si="15"/>
        <v>#DIV/0!</v>
      </c>
      <c r="AG10" s="47" t="e">
        <f t="shared" si="15"/>
        <v>#DIV/0!</v>
      </c>
      <c r="AH10" s="46" t="e">
        <f t="shared" si="15"/>
        <v>#DIV/0!</v>
      </c>
      <c r="AI10" s="46" t="e">
        <f t="shared" si="15"/>
        <v>#DIV/0!</v>
      </c>
      <c r="AJ10" s="46" t="e">
        <f t="shared" si="15"/>
        <v>#DIV/0!</v>
      </c>
      <c r="AK10" s="45" t="e">
        <f t="shared" si="15"/>
        <v>#DIV/0!</v>
      </c>
      <c r="AL10" s="44" t="e">
        <f t="shared" si="16"/>
        <v>#DIV/0!</v>
      </c>
    </row>
    <row r="11" spans="1:38" x14ac:dyDescent="0.35">
      <c r="A11" s="58" t="s">
        <v>66</v>
      </c>
      <c r="B11" s="57">
        <v>-5.5</v>
      </c>
      <c r="C11" s="72">
        <v>0</v>
      </c>
      <c r="D11" s="55">
        <f t="shared" si="17"/>
        <v>0</v>
      </c>
      <c r="E11" s="54">
        <f t="shared" si="18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6"/>
        <v>#DIV/0!</v>
      </c>
      <c r="U11" s="45" t="e">
        <f t="shared" si="7"/>
        <v>#DIV/0!</v>
      </c>
      <c r="V11" s="46" t="e">
        <f t="shared" si="8"/>
        <v>#DIV/0!</v>
      </c>
      <c r="W11" s="46" t="e">
        <f t="shared" si="9"/>
        <v>#DIV/0!</v>
      </c>
      <c r="X11" s="46" t="e">
        <f t="shared" si="10"/>
        <v>#DIV/0!</v>
      </c>
      <c r="Y11" s="46" t="e">
        <f t="shared" si="11"/>
        <v>#DIV/0!</v>
      </c>
      <c r="Z11" s="45" t="e">
        <f t="shared" si="12"/>
        <v>#DIV/0!</v>
      </c>
      <c r="AA11" s="49" t="e">
        <f t="shared" si="13"/>
        <v>#DIV/0!</v>
      </c>
      <c r="AC11" s="48">
        <f t="shared" si="14"/>
        <v>-5.5</v>
      </c>
      <c r="AD11" s="47" t="e">
        <f t="shared" si="15"/>
        <v>#DIV/0!</v>
      </c>
      <c r="AE11" s="46" t="e">
        <f t="shared" si="15"/>
        <v>#DIV/0!</v>
      </c>
      <c r="AF11" s="45" t="e">
        <f t="shared" si="15"/>
        <v>#DIV/0!</v>
      </c>
      <c r="AG11" s="47" t="e">
        <f t="shared" si="15"/>
        <v>#DIV/0!</v>
      </c>
      <c r="AH11" s="46" t="e">
        <f t="shared" si="15"/>
        <v>#DIV/0!</v>
      </c>
      <c r="AI11" s="46" t="e">
        <f t="shared" si="15"/>
        <v>#DIV/0!</v>
      </c>
      <c r="AJ11" s="46" t="e">
        <f t="shared" si="15"/>
        <v>#DIV/0!</v>
      </c>
      <c r="AK11" s="45" t="e">
        <f t="shared" si="15"/>
        <v>#DIV/0!</v>
      </c>
      <c r="AL11" s="44" t="e">
        <f t="shared" si="16"/>
        <v>#DIV/0!</v>
      </c>
    </row>
    <row r="12" spans="1:38" x14ac:dyDescent="0.35">
      <c r="A12" s="58" t="s">
        <v>65</v>
      </c>
      <c r="B12" s="57">
        <v>-5</v>
      </c>
      <c r="C12" s="72">
        <v>0</v>
      </c>
      <c r="D12" s="55">
        <f t="shared" si="17"/>
        <v>0</v>
      </c>
      <c r="E12" s="54">
        <f t="shared" si="18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48">
        <f t="shared" si="4"/>
        <v>-5</v>
      </c>
      <c r="S12" s="47" t="e">
        <f t="shared" si="5"/>
        <v>#DIV/0!</v>
      </c>
      <c r="T12" s="46" t="e">
        <f t="shared" si="6"/>
        <v>#DIV/0!</v>
      </c>
      <c r="U12" s="45" t="e">
        <f t="shared" si="7"/>
        <v>#DIV/0!</v>
      </c>
      <c r="V12" s="46" t="e">
        <f t="shared" si="8"/>
        <v>#DIV/0!</v>
      </c>
      <c r="W12" s="46" t="e">
        <f t="shared" si="9"/>
        <v>#DIV/0!</v>
      </c>
      <c r="X12" s="46" t="e">
        <f t="shared" si="10"/>
        <v>#DIV/0!</v>
      </c>
      <c r="Y12" s="46" t="e">
        <f t="shared" si="11"/>
        <v>#DIV/0!</v>
      </c>
      <c r="Z12" s="45" t="e">
        <f t="shared" si="12"/>
        <v>#DIV/0!</v>
      </c>
      <c r="AA12" s="49" t="e">
        <f t="shared" si="13"/>
        <v>#DIV/0!</v>
      </c>
      <c r="AC12" s="48">
        <f t="shared" si="14"/>
        <v>-5</v>
      </c>
      <c r="AD12" s="47" t="e">
        <f t="shared" si="15"/>
        <v>#DIV/0!</v>
      </c>
      <c r="AE12" s="46" t="e">
        <f t="shared" si="15"/>
        <v>#DIV/0!</v>
      </c>
      <c r="AF12" s="45" t="e">
        <f t="shared" si="15"/>
        <v>#DIV/0!</v>
      </c>
      <c r="AG12" s="47" t="e">
        <f t="shared" si="15"/>
        <v>#DIV/0!</v>
      </c>
      <c r="AH12" s="46" t="e">
        <f t="shared" si="15"/>
        <v>#DIV/0!</v>
      </c>
      <c r="AI12" s="46" t="e">
        <f t="shared" si="15"/>
        <v>#DIV/0!</v>
      </c>
      <c r="AJ12" s="46" t="e">
        <f t="shared" si="15"/>
        <v>#DIV/0!</v>
      </c>
      <c r="AK12" s="45" t="e">
        <f t="shared" si="15"/>
        <v>#DIV/0!</v>
      </c>
      <c r="AL12" s="44" t="e">
        <f t="shared" si="16"/>
        <v>#DIV/0!</v>
      </c>
    </row>
    <row r="13" spans="1:38" x14ac:dyDescent="0.35">
      <c r="A13" s="58" t="s">
        <v>64</v>
      </c>
      <c r="B13" s="57">
        <v>-4.5</v>
      </c>
      <c r="C13" s="72">
        <v>0</v>
      </c>
      <c r="D13" s="55">
        <f t="shared" si="17"/>
        <v>0</v>
      </c>
      <c r="E13" s="54">
        <f t="shared" si="18"/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48">
        <f t="shared" si="4"/>
        <v>-4.5</v>
      </c>
      <c r="S13" s="47" t="e">
        <f t="shared" si="5"/>
        <v>#DIV/0!</v>
      </c>
      <c r="T13" s="46" t="e">
        <f t="shared" si="6"/>
        <v>#DIV/0!</v>
      </c>
      <c r="U13" s="45" t="e">
        <f t="shared" si="7"/>
        <v>#DIV/0!</v>
      </c>
      <c r="V13" s="46" t="e">
        <f t="shared" si="8"/>
        <v>#DIV/0!</v>
      </c>
      <c r="W13" s="46" t="e">
        <f t="shared" si="9"/>
        <v>#DIV/0!</v>
      </c>
      <c r="X13" s="46" t="e">
        <f t="shared" si="10"/>
        <v>#DIV/0!</v>
      </c>
      <c r="Y13" s="46" t="e">
        <f t="shared" si="11"/>
        <v>#DIV/0!</v>
      </c>
      <c r="Z13" s="45" t="e">
        <f t="shared" si="12"/>
        <v>#DIV/0!</v>
      </c>
      <c r="AA13" s="49" t="e">
        <f t="shared" si="13"/>
        <v>#DIV/0!</v>
      </c>
      <c r="AC13" s="48">
        <f t="shared" si="14"/>
        <v>-4.5</v>
      </c>
      <c r="AD13" s="47" t="e">
        <f t="shared" si="15"/>
        <v>#DIV/0!</v>
      </c>
      <c r="AE13" s="46" t="e">
        <f t="shared" si="15"/>
        <v>#DIV/0!</v>
      </c>
      <c r="AF13" s="45" t="e">
        <f t="shared" si="15"/>
        <v>#DIV/0!</v>
      </c>
      <c r="AG13" s="47" t="e">
        <f t="shared" si="15"/>
        <v>#DIV/0!</v>
      </c>
      <c r="AH13" s="46" t="e">
        <f t="shared" si="15"/>
        <v>#DIV/0!</v>
      </c>
      <c r="AI13" s="46" t="e">
        <f t="shared" si="15"/>
        <v>#DIV/0!</v>
      </c>
      <c r="AJ13" s="46" t="e">
        <f t="shared" si="15"/>
        <v>#DIV/0!</v>
      </c>
      <c r="AK13" s="45" t="e">
        <f t="shared" si="15"/>
        <v>#DIV/0!</v>
      </c>
      <c r="AL13" s="44" t="e">
        <f t="shared" si="16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17"/>
        <v>0</v>
      </c>
      <c r="E14" s="54">
        <f t="shared" si="18"/>
        <v>0</v>
      </c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R14" s="48">
        <f t="shared" si="4"/>
        <v>-4</v>
      </c>
      <c r="S14" s="47" t="e">
        <f t="shared" si="5"/>
        <v>#DIV/0!</v>
      </c>
      <c r="T14" s="46" t="e">
        <f t="shared" si="6"/>
        <v>#DIV/0!</v>
      </c>
      <c r="U14" s="45" t="e">
        <f t="shared" si="7"/>
        <v>#DIV/0!</v>
      </c>
      <c r="V14" s="46" t="e">
        <f t="shared" si="8"/>
        <v>#DIV/0!</v>
      </c>
      <c r="W14" s="46" t="e">
        <f t="shared" si="9"/>
        <v>#DIV/0!</v>
      </c>
      <c r="X14" s="46" t="e">
        <f t="shared" si="10"/>
        <v>#DIV/0!</v>
      </c>
      <c r="Y14" s="46" t="e">
        <f t="shared" si="11"/>
        <v>#DIV/0!</v>
      </c>
      <c r="Z14" s="45" t="e">
        <f t="shared" si="12"/>
        <v>#DIV/0!</v>
      </c>
      <c r="AA14" s="49" t="e">
        <f t="shared" si="13"/>
        <v>#DIV/0!</v>
      </c>
      <c r="AC14" s="48">
        <f t="shared" si="14"/>
        <v>-4</v>
      </c>
      <c r="AD14" s="47" t="e">
        <f t="shared" si="15"/>
        <v>#DIV/0!</v>
      </c>
      <c r="AE14" s="46" t="e">
        <f t="shared" si="15"/>
        <v>#DIV/0!</v>
      </c>
      <c r="AF14" s="45" t="e">
        <f t="shared" si="15"/>
        <v>#DIV/0!</v>
      </c>
      <c r="AG14" s="47" t="e">
        <f t="shared" si="15"/>
        <v>#DIV/0!</v>
      </c>
      <c r="AH14" s="46" t="e">
        <f t="shared" si="15"/>
        <v>#DIV/0!</v>
      </c>
      <c r="AI14" s="46" t="e">
        <f t="shared" si="15"/>
        <v>#DIV/0!</v>
      </c>
      <c r="AJ14" s="46" t="e">
        <f t="shared" si="15"/>
        <v>#DIV/0!</v>
      </c>
      <c r="AK14" s="45" t="e">
        <f t="shared" si="15"/>
        <v>#DIV/0!</v>
      </c>
      <c r="AL14" s="44" t="e">
        <f t="shared" si="16"/>
        <v>#DIV/0!</v>
      </c>
    </row>
    <row r="15" spans="1:38" x14ac:dyDescent="0.35">
      <c r="A15" s="58" t="s">
        <v>62</v>
      </c>
      <c r="B15" s="57">
        <v>-3.5</v>
      </c>
      <c r="C15" s="62">
        <v>15.5</v>
      </c>
      <c r="D15" s="55">
        <f t="shared" si="17"/>
        <v>2.5638371212826456</v>
      </c>
      <c r="E15" s="54">
        <f t="shared" si="18"/>
        <v>2.5638371212826456</v>
      </c>
      <c r="G15" s="48">
        <f t="shared" si="2"/>
        <v>-3.5</v>
      </c>
      <c r="H15" s="61">
        <v>7.2814542483660132</v>
      </c>
      <c r="I15" s="60">
        <v>3.1785130718954244</v>
      </c>
      <c r="J15" s="59">
        <v>0</v>
      </c>
      <c r="K15" s="60">
        <v>5.0400326797385615</v>
      </c>
      <c r="L15" s="60">
        <v>0</v>
      </c>
      <c r="M15" s="60">
        <v>0</v>
      </c>
      <c r="N15" s="60">
        <v>0</v>
      </c>
      <c r="O15" s="60">
        <v>0</v>
      </c>
      <c r="P15" s="50">
        <f t="shared" si="3"/>
        <v>15.5</v>
      </c>
      <c r="R15" s="48">
        <f t="shared" si="4"/>
        <v>-3.5</v>
      </c>
      <c r="S15" s="67">
        <f t="shared" si="5"/>
        <v>46.977124183006538</v>
      </c>
      <c r="T15" s="66">
        <f t="shared" si="6"/>
        <v>20.506535947712418</v>
      </c>
      <c r="U15" s="65">
        <f t="shared" si="7"/>
        <v>0</v>
      </c>
      <c r="V15" s="66">
        <f t="shared" si="8"/>
        <v>32.51633986928104</v>
      </c>
      <c r="W15" s="66">
        <f t="shared" si="9"/>
        <v>0</v>
      </c>
      <c r="X15" s="66">
        <f t="shared" si="10"/>
        <v>0</v>
      </c>
      <c r="Y15" s="66">
        <f t="shared" si="11"/>
        <v>0</v>
      </c>
      <c r="Z15" s="65">
        <f t="shared" si="12"/>
        <v>0</v>
      </c>
      <c r="AA15" s="50">
        <f t="shared" si="13"/>
        <v>100</v>
      </c>
      <c r="AC15" s="48">
        <f t="shared" si="14"/>
        <v>-3.5</v>
      </c>
      <c r="AD15" s="67">
        <f t="shared" ref="AD15:AD33" si="19">S15*100/(SUM($S15:$W15)+SUM($Y15:$Z15))</f>
        <v>46.977124183006538</v>
      </c>
      <c r="AE15" s="66">
        <f t="shared" ref="AE15:AI33" si="20">T15*100/(SUM($S15:$W15)+SUM($Y15:$Z15))</f>
        <v>20.506535947712418</v>
      </c>
      <c r="AF15" s="65">
        <f t="shared" si="20"/>
        <v>0</v>
      </c>
      <c r="AG15" s="67">
        <f t="shared" si="20"/>
        <v>32.51633986928104</v>
      </c>
      <c r="AH15" s="66">
        <f t="shared" si="20"/>
        <v>0</v>
      </c>
      <c r="AI15" s="66">
        <v>0</v>
      </c>
      <c r="AJ15" s="66">
        <f t="shared" ref="AJ15:AK33" si="21">Y15*100/(SUM($S15:$W15)+SUM($Y15:$Z15))</f>
        <v>0</v>
      </c>
      <c r="AK15" s="65">
        <f t="shared" si="21"/>
        <v>0</v>
      </c>
      <c r="AL15" s="64">
        <f t="shared" si="16"/>
        <v>100</v>
      </c>
    </row>
    <row r="16" spans="1:38" x14ac:dyDescent="0.35">
      <c r="A16" s="71" t="s">
        <v>61</v>
      </c>
      <c r="B16" s="57">
        <v>-3</v>
      </c>
      <c r="C16" s="62">
        <v>10.706888504753685</v>
      </c>
      <c r="D16" s="55">
        <f t="shared" si="17"/>
        <v>1.7710140775433509</v>
      </c>
      <c r="E16" s="54">
        <f t="shared" si="18"/>
        <v>4.3348511988259961</v>
      </c>
      <c r="G16" s="48">
        <f t="shared" si="2"/>
        <v>-3</v>
      </c>
      <c r="H16" s="61">
        <v>3.3114088159032016</v>
      </c>
      <c r="I16" s="60">
        <v>4.4754191875540243</v>
      </c>
      <c r="J16" s="59">
        <v>0</v>
      </c>
      <c r="K16" s="60">
        <v>0</v>
      </c>
      <c r="L16" s="60">
        <v>2.9200605012964598</v>
      </c>
      <c r="M16" s="60">
        <v>0</v>
      </c>
      <c r="N16" s="60">
        <v>0</v>
      </c>
      <c r="O16" s="60">
        <v>0</v>
      </c>
      <c r="P16" s="50">
        <f t="shared" si="3"/>
        <v>10.706888504753685</v>
      </c>
      <c r="R16" s="48">
        <f t="shared" si="4"/>
        <v>-3</v>
      </c>
      <c r="S16" s="67">
        <f t="shared" si="5"/>
        <v>30.927835051546388</v>
      </c>
      <c r="T16" s="66">
        <f t="shared" si="6"/>
        <v>41.799437675726338</v>
      </c>
      <c r="U16" s="65">
        <f t="shared" si="7"/>
        <v>0</v>
      </c>
      <c r="V16" s="66">
        <f t="shared" si="8"/>
        <v>0</v>
      </c>
      <c r="W16" s="66">
        <f t="shared" si="9"/>
        <v>27.272727272727273</v>
      </c>
      <c r="X16" s="66">
        <f t="shared" si="10"/>
        <v>0</v>
      </c>
      <c r="Y16" s="66">
        <f t="shared" si="11"/>
        <v>0</v>
      </c>
      <c r="Z16" s="65">
        <f t="shared" si="12"/>
        <v>0</v>
      </c>
      <c r="AA16" s="50">
        <f t="shared" si="13"/>
        <v>100</v>
      </c>
      <c r="AC16" s="48">
        <f t="shared" si="14"/>
        <v>-3</v>
      </c>
      <c r="AD16" s="67">
        <f t="shared" si="19"/>
        <v>30.927835051546388</v>
      </c>
      <c r="AE16" s="66">
        <f t="shared" si="20"/>
        <v>41.799437675726338</v>
      </c>
      <c r="AF16" s="65">
        <f t="shared" si="20"/>
        <v>0</v>
      </c>
      <c r="AG16" s="67">
        <f t="shared" si="20"/>
        <v>0</v>
      </c>
      <c r="AH16" s="66">
        <f t="shared" si="20"/>
        <v>27.272727272727273</v>
      </c>
      <c r="AI16" s="66">
        <v>0</v>
      </c>
      <c r="AJ16" s="66">
        <f t="shared" si="21"/>
        <v>0</v>
      </c>
      <c r="AK16" s="65">
        <f t="shared" si="21"/>
        <v>0</v>
      </c>
      <c r="AL16" s="64">
        <f t="shared" si="16"/>
        <v>100</v>
      </c>
    </row>
    <row r="17" spans="1:38" x14ac:dyDescent="0.35">
      <c r="A17" s="71" t="s">
        <v>60</v>
      </c>
      <c r="B17" s="57">
        <v>-2.5</v>
      </c>
      <c r="C17" s="62">
        <v>32.419021472392672</v>
      </c>
      <c r="D17" s="55">
        <f t="shared" si="17"/>
        <v>5.3623929475212586</v>
      </c>
      <c r="E17" s="54">
        <f t="shared" si="18"/>
        <v>9.6972441463472556</v>
      </c>
      <c r="G17" s="48">
        <f t="shared" si="2"/>
        <v>-2.5</v>
      </c>
      <c r="H17" s="61">
        <v>20.238058282208613</v>
      </c>
      <c r="I17" s="60">
        <v>8.3280061349693355</v>
      </c>
      <c r="J17" s="59">
        <v>0</v>
      </c>
      <c r="K17" s="60">
        <v>0.47158588957055259</v>
      </c>
      <c r="L17" s="60">
        <v>3.3813711656441754</v>
      </c>
      <c r="M17" s="60">
        <v>0</v>
      </c>
      <c r="N17" s="60">
        <v>0</v>
      </c>
      <c r="O17" s="60">
        <v>0</v>
      </c>
      <c r="P17" s="50">
        <f t="shared" si="3"/>
        <v>32.419021472392672</v>
      </c>
      <c r="R17" s="48">
        <f t="shared" si="4"/>
        <v>-2.5</v>
      </c>
      <c r="S17" s="67">
        <f t="shared" si="5"/>
        <v>62.426493345713411</v>
      </c>
      <c r="T17" s="66">
        <f t="shared" si="6"/>
        <v>25.688641287527087</v>
      </c>
      <c r="U17" s="65">
        <f t="shared" si="7"/>
        <v>0</v>
      </c>
      <c r="V17" s="66">
        <f t="shared" si="8"/>
        <v>1.4546580006190033</v>
      </c>
      <c r="W17" s="66">
        <f t="shared" si="9"/>
        <v>10.430207366140513</v>
      </c>
      <c r="X17" s="66">
        <f t="shared" si="10"/>
        <v>0</v>
      </c>
      <c r="Y17" s="66">
        <f t="shared" si="11"/>
        <v>0</v>
      </c>
      <c r="Z17" s="65">
        <f t="shared" si="12"/>
        <v>0</v>
      </c>
      <c r="AA17" s="50">
        <f t="shared" si="13"/>
        <v>100.00000000000001</v>
      </c>
      <c r="AC17" s="48">
        <f t="shared" si="14"/>
        <v>-2.5</v>
      </c>
      <c r="AD17" s="67">
        <f t="shared" si="19"/>
        <v>62.426493345713396</v>
      </c>
      <c r="AE17" s="66">
        <f t="shared" si="20"/>
        <v>25.688641287527084</v>
      </c>
      <c r="AF17" s="65">
        <f t="shared" si="20"/>
        <v>0</v>
      </c>
      <c r="AG17" s="67">
        <f t="shared" si="20"/>
        <v>1.4546580006190031</v>
      </c>
      <c r="AH17" s="66">
        <f t="shared" si="20"/>
        <v>10.430207366140511</v>
      </c>
      <c r="AI17" s="66">
        <v>0</v>
      </c>
      <c r="AJ17" s="66">
        <f t="shared" si="21"/>
        <v>0</v>
      </c>
      <c r="AK17" s="65">
        <f t="shared" si="21"/>
        <v>0</v>
      </c>
      <c r="AL17" s="64">
        <f t="shared" si="16"/>
        <v>99.999999999999986</v>
      </c>
    </row>
    <row r="18" spans="1:38" x14ac:dyDescent="0.35">
      <c r="A18" s="58" t="s">
        <v>59</v>
      </c>
      <c r="B18" s="57">
        <v>-2</v>
      </c>
      <c r="C18" s="62">
        <v>43.223401534526822</v>
      </c>
      <c r="D18" s="55">
        <f t="shared" si="17"/>
        <v>7.1495329911177503</v>
      </c>
      <c r="E18" s="54">
        <f t="shared" si="18"/>
        <v>16.846777137465004</v>
      </c>
      <c r="G18" s="48">
        <f t="shared" si="2"/>
        <v>-2</v>
      </c>
      <c r="H18" s="61">
        <v>28.12102301790279</v>
      </c>
      <c r="I18" s="60">
        <v>11.122634271099734</v>
      </c>
      <c r="J18" s="59">
        <v>0</v>
      </c>
      <c r="K18" s="60">
        <v>0.89168797953964118</v>
      </c>
      <c r="L18" s="60">
        <v>3.088056265984652</v>
      </c>
      <c r="M18" s="60">
        <v>0</v>
      </c>
      <c r="N18" s="60">
        <v>0</v>
      </c>
      <c r="O18" s="60">
        <v>0</v>
      </c>
      <c r="P18" s="50">
        <f t="shared" si="3"/>
        <v>43.223401534526822</v>
      </c>
      <c r="R18" s="48">
        <f t="shared" si="4"/>
        <v>-2</v>
      </c>
      <c r="S18" s="67">
        <f t="shared" si="5"/>
        <v>65.059717698154174</v>
      </c>
      <c r="T18" s="66">
        <f t="shared" si="6"/>
        <v>25.732899022801298</v>
      </c>
      <c r="U18" s="65">
        <f t="shared" si="7"/>
        <v>0</v>
      </c>
      <c r="V18" s="66">
        <f t="shared" si="8"/>
        <v>2.0629750271444078</v>
      </c>
      <c r="W18" s="66">
        <f t="shared" si="9"/>
        <v>7.1444082519001082</v>
      </c>
      <c r="X18" s="66">
        <f t="shared" si="10"/>
        <v>0</v>
      </c>
      <c r="Y18" s="66">
        <f t="shared" si="11"/>
        <v>0</v>
      </c>
      <c r="Z18" s="65">
        <f t="shared" si="12"/>
        <v>0</v>
      </c>
      <c r="AA18" s="50">
        <f t="shared" si="13"/>
        <v>99.999999999999972</v>
      </c>
      <c r="AC18" s="48">
        <f t="shared" si="14"/>
        <v>-2</v>
      </c>
      <c r="AD18" s="67">
        <f t="shared" si="19"/>
        <v>65.059717698154188</v>
      </c>
      <c r="AE18" s="66">
        <f t="shared" si="20"/>
        <v>25.732899022801305</v>
      </c>
      <c r="AF18" s="65">
        <f t="shared" si="20"/>
        <v>0</v>
      </c>
      <c r="AG18" s="67">
        <f t="shared" si="20"/>
        <v>2.0629750271444083</v>
      </c>
      <c r="AH18" s="66">
        <f t="shared" si="20"/>
        <v>7.1444082519001109</v>
      </c>
      <c r="AI18" s="66">
        <v>0</v>
      </c>
      <c r="AJ18" s="66">
        <f t="shared" si="21"/>
        <v>0</v>
      </c>
      <c r="AK18" s="65">
        <f t="shared" si="21"/>
        <v>0</v>
      </c>
      <c r="AL18" s="64">
        <f t="shared" si="16"/>
        <v>100.00000000000001</v>
      </c>
    </row>
    <row r="19" spans="1:38" x14ac:dyDescent="0.35">
      <c r="A19" s="58" t="s">
        <v>58</v>
      </c>
      <c r="B19" s="57">
        <v>-1.5</v>
      </c>
      <c r="C19" s="62">
        <v>53.335839147998485</v>
      </c>
      <c r="D19" s="55">
        <f t="shared" si="17"/>
        <v>8.8222196324128177</v>
      </c>
      <c r="E19" s="54">
        <f t="shared" si="18"/>
        <v>25.668996769877822</v>
      </c>
      <c r="G19" s="48">
        <f t="shared" si="2"/>
        <v>-1.5</v>
      </c>
      <c r="H19" s="61">
        <v>33.114564818215172</v>
      </c>
      <c r="I19" s="60">
        <v>13.705310319500539</v>
      </c>
      <c r="J19" s="59">
        <v>0</v>
      </c>
      <c r="K19" s="60">
        <v>0.53474476680132155</v>
      </c>
      <c r="L19" s="60">
        <v>5.9812192434814486</v>
      </c>
      <c r="M19" s="60">
        <v>0</v>
      </c>
      <c r="N19" s="60">
        <v>0</v>
      </c>
      <c r="O19" s="60">
        <v>0</v>
      </c>
      <c r="P19" s="50">
        <f t="shared" si="3"/>
        <v>53.335839147998485</v>
      </c>
      <c r="R19" s="48">
        <f t="shared" si="4"/>
        <v>-1.5</v>
      </c>
      <c r="S19" s="67">
        <f t="shared" si="5"/>
        <v>62.086891942072036</v>
      </c>
      <c r="T19" s="66">
        <f t="shared" si="6"/>
        <v>25.69624953583364</v>
      </c>
      <c r="U19" s="65">
        <f t="shared" si="7"/>
        <v>0</v>
      </c>
      <c r="V19" s="66">
        <f t="shared" si="8"/>
        <v>1.0025993316004456</v>
      </c>
      <c r="W19" s="66">
        <f t="shared" si="9"/>
        <v>11.214259190493872</v>
      </c>
      <c r="X19" s="66">
        <f t="shared" si="10"/>
        <v>0</v>
      </c>
      <c r="Y19" s="66">
        <f t="shared" si="11"/>
        <v>0</v>
      </c>
      <c r="Z19" s="65">
        <f t="shared" si="12"/>
        <v>0</v>
      </c>
      <c r="AA19" s="50">
        <f t="shared" si="13"/>
        <v>100</v>
      </c>
      <c r="AC19" s="48">
        <f t="shared" si="14"/>
        <v>-1.5</v>
      </c>
      <c r="AD19" s="67">
        <f t="shared" si="19"/>
        <v>62.086891942072036</v>
      </c>
      <c r="AE19" s="66">
        <f t="shared" si="20"/>
        <v>25.69624953583364</v>
      </c>
      <c r="AF19" s="65">
        <f t="shared" si="20"/>
        <v>0</v>
      </c>
      <c r="AG19" s="67">
        <f t="shared" si="20"/>
        <v>1.0025993316004456</v>
      </c>
      <c r="AH19" s="66">
        <f t="shared" si="20"/>
        <v>11.214259190493872</v>
      </c>
      <c r="AI19" s="66">
        <v>0</v>
      </c>
      <c r="AJ19" s="66">
        <f t="shared" si="21"/>
        <v>0</v>
      </c>
      <c r="AK19" s="65">
        <f t="shared" si="21"/>
        <v>0</v>
      </c>
      <c r="AL19" s="64">
        <f t="shared" si="16"/>
        <v>100</v>
      </c>
    </row>
    <row r="20" spans="1:38" x14ac:dyDescent="0.35">
      <c r="A20" s="58" t="s">
        <v>57</v>
      </c>
      <c r="B20" s="57">
        <v>-1</v>
      </c>
      <c r="C20" s="62">
        <v>49.245983935742906</v>
      </c>
      <c r="D20" s="55">
        <f t="shared" si="17"/>
        <v>8.1457213992610651</v>
      </c>
      <c r="E20" s="54">
        <f t="shared" si="18"/>
        <v>33.814718169138885</v>
      </c>
      <c r="G20" s="48">
        <f t="shared" si="2"/>
        <v>-1</v>
      </c>
      <c r="H20" s="61">
        <v>33.955622489959794</v>
      </c>
      <c r="I20" s="60">
        <v>14.119477911646568</v>
      </c>
      <c r="J20" s="59">
        <v>0</v>
      </c>
      <c r="K20" s="60">
        <v>0.96425702811244873</v>
      </c>
      <c r="L20" s="60">
        <v>0.2066265060240961</v>
      </c>
      <c r="M20" s="60">
        <v>0</v>
      </c>
      <c r="N20" s="60">
        <v>0</v>
      </c>
      <c r="O20" s="60">
        <v>0</v>
      </c>
      <c r="P20" s="50">
        <f t="shared" si="3"/>
        <v>49.245983935742906</v>
      </c>
      <c r="R20" s="48">
        <f t="shared" si="4"/>
        <v>-1</v>
      </c>
      <c r="S20" s="67">
        <f t="shared" si="5"/>
        <v>68.951048951048946</v>
      </c>
      <c r="T20" s="66">
        <f t="shared" si="6"/>
        <v>28.671328671328673</v>
      </c>
      <c r="U20" s="65">
        <f t="shared" si="7"/>
        <v>0</v>
      </c>
      <c r="V20" s="66">
        <f t="shared" si="8"/>
        <v>1.9580419580419586</v>
      </c>
      <c r="W20" s="66">
        <f t="shared" si="9"/>
        <v>0.41958041958041953</v>
      </c>
      <c r="X20" s="66">
        <f t="shared" si="10"/>
        <v>0</v>
      </c>
      <c r="Y20" s="66">
        <f t="shared" si="11"/>
        <v>0</v>
      </c>
      <c r="Z20" s="65">
        <f t="shared" si="12"/>
        <v>0</v>
      </c>
      <c r="AA20" s="50">
        <f t="shared" si="13"/>
        <v>100</v>
      </c>
      <c r="AC20" s="48">
        <f t="shared" si="14"/>
        <v>-1</v>
      </c>
      <c r="AD20" s="67">
        <f t="shared" si="19"/>
        <v>68.951048951048946</v>
      </c>
      <c r="AE20" s="66">
        <f t="shared" si="20"/>
        <v>28.671328671328673</v>
      </c>
      <c r="AF20" s="65">
        <f t="shared" si="20"/>
        <v>0</v>
      </c>
      <c r="AG20" s="67">
        <f t="shared" si="20"/>
        <v>1.9580419580419588</v>
      </c>
      <c r="AH20" s="66">
        <f t="shared" si="20"/>
        <v>0.41958041958041953</v>
      </c>
      <c r="AI20" s="66">
        <v>0</v>
      </c>
      <c r="AJ20" s="66">
        <f t="shared" si="21"/>
        <v>0</v>
      </c>
      <c r="AK20" s="65">
        <f t="shared" si="21"/>
        <v>0</v>
      </c>
      <c r="AL20" s="64">
        <f t="shared" si="16"/>
        <v>100</v>
      </c>
    </row>
    <row r="21" spans="1:38" x14ac:dyDescent="0.35">
      <c r="A21" s="58" t="s">
        <v>56</v>
      </c>
      <c r="B21" s="57">
        <v>-0.5</v>
      </c>
      <c r="C21" s="62">
        <v>49.171451355661937</v>
      </c>
      <c r="D21" s="55">
        <f t="shared" si="17"/>
        <v>8.1333930511606418</v>
      </c>
      <c r="E21" s="54">
        <f t="shared" si="18"/>
        <v>41.948111220299523</v>
      </c>
      <c r="G21" s="70">
        <f t="shared" si="2"/>
        <v>-0.5</v>
      </c>
      <c r="H21" s="61">
        <v>30.948165869218538</v>
      </c>
      <c r="I21" s="60">
        <v>16.966507177033513</v>
      </c>
      <c r="J21" s="59">
        <v>0</v>
      </c>
      <c r="K21" s="60">
        <v>0.23564593301435433</v>
      </c>
      <c r="L21" s="60">
        <v>1.0211323763955356</v>
      </c>
      <c r="M21" s="60">
        <v>0</v>
      </c>
      <c r="N21" s="60">
        <v>0</v>
      </c>
      <c r="O21" s="60">
        <v>0</v>
      </c>
      <c r="P21" s="69">
        <f>SUM(H21:O21)</f>
        <v>49.171451355661937</v>
      </c>
      <c r="Q21" s="68"/>
      <c r="R21" s="48">
        <f t="shared" si="4"/>
        <v>-0.5</v>
      </c>
      <c r="S21" s="67">
        <f t="shared" si="5"/>
        <v>62.939297124600643</v>
      </c>
      <c r="T21" s="66">
        <f t="shared" si="6"/>
        <v>34.504792332268373</v>
      </c>
      <c r="U21" s="65">
        <f t="shared" si="7"/>
        <v>0</v>
      </c>
      <c r="V21" s="66">
        <f t="shared" si="8"/>
        <v>0.47923322683706071</v>
      </c>
      <c r="W21" s="66">
        <f t="shared" si="9"/>
        <v>2.0766773162939303</v>
      </c>
      <c r="X21" s="66">
        <f t="shared" si="10"/>
        <v>0</v>
      </c>
      <c r="Y21" s="66">
        <f t="shared" si="11"/>
        <v>0</v>
      </c>
      <c r="Z21" s="65">
        <f t="shared" si="12"/>
        <v>0</v>
      </c>
      <c r="AA21" s="50">
        <f t="shared" si="13"/>
        <v>100.00000000000001</v>
      </c>
      <c r="AC21" s="48">
        <f t="shared" si="14"/>
        <v>-0.5</v>
      </c>
      <c r="AD21" s="67">
        <f t="shared" si="19"/>
        <v>62.939297124600635</v>
      </c>
      <c r="AE21" s="66">
        <f t="shared" si="20"/>
        <v>34.504792332268366</v>
      </c>
      <c r="AF21" s="65">
        <f t="shared" si="20"/>
        <v>0</v>
      </c>
      <c r="AG21" s="67">
        <f t="shared" si="20"/>
        <v>0.4792332268370606</v>
      </c>
      <c r="AH21" s="66">
        <f t="shared" si="20"/>
        <v>2.0766773162939298</v>
      </c>
      <c r="AI21" s="66">
        <v>0</v>
      </c>
      <c r="AJ21" s="66">
        <f t="shared" si="21"/>
        <v>0</v>
      </c>
      <c r="AK21" s="65">
        <f t="shared" si="21"/>
        <v>0</v>
      </c>
      <c r="AL21" s="64">
        <f t="shared" si="16"/>
        <v>99.999999999999986</v>
      </c>
    </row>
    <row r="22" spans="1:38" x14ac:dyDescent="0.35">
      <c r="A22" s="58" t="s">
        <v>55</v>
      </c>
      <c r="B22" s="57">
        <v>0</v>
      </c>
      <c r="C22" s="62">
        <v>38.96999999999997</v>
      </c>
      <c r="D22" s="55">
        <f t="shared" si="17"/>
        <v>6.4459827494441697</v>
      </c>
      <c r="E22" s="54">
        <f t="shared" si="18"/>
        <v>48.394093969743693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6"/>
        <v>#DIV/0!</v>
      </c>
      <c r="U22" s="45" t="e">
        <f t="shared" si="7"/>
        <v>#DIV/0!</v>
      </c>
      <c r="V22" s="46" t="e">
        <f t="shared" si="8"/>
        <v>#DIV/0!</v>
      </c>
      <c r="W22" s="46" t="e">
        <f t="shared" si="9"/>
        <v>#DIV/0!</v>
      </c>
      <c r="X22" s="46" t="e">
        <f t="shared" si="10"/>
        <v>#DIV/0!</v>
      </c>
      <c r="Y22" s="46" t="e">
        <f t="shared" si="11"/>
        <v>#DIV/0!</v>
      </c>
      <c r="Z22" s="45" t="e">
        <f t="shared" si="12"/>
        <v>#DIV/0!</v>
      </c>
      <c r="AA22" s="49" t="e">
        <f t="shared" si="13"/>
        <v>#DIV/0!</v>
      </c>
      <c r="AC22" s="48">
        <f t="shared" si="14"/>
        <v>0</v>
      </c>
      <c r="AD22" s="47" t="e">
        <f t="shared" si="19"/>
        <v>#DIV/0!</v>
      </c>
      <c r="AE22" s="46" t="e">
        <f t="shared" si="20"/>
        <v>#DIV/0!</v>
      </c>
      <c r="AF22" s="45" t="e">
        <f t="shared" si="20"/>
        <v>#DIV/0!</v>
      </c>
      <c r="AG22" s="47" t="e">
        <f t="shared" si="20"/>
        <v>#DIV/0!</v>
      </c>
      <c r="AH22" s="46" t="e">
        <f t="shared" si="20"/>
        <v>#DIV/0!</v>
      </c>
      <c r="AI22" s="46" t="e">
        <f t="shared" si="20"/>
        <v>#DIV/0!</v>
      </c>
      <c r="AJ22" s="46" t="e">
        <f t="shared" si="21"/>
        <v>#DIV/0!</v>
      </c>
      <c r="AK22" s="45" t="e">
        <f t="shared" si="21"/>
        <v>#DIV/0!</v>
      </c>
      <c r="AL22" s="44" t="e">
        <f t="shared" si="16"/>
        <v>#DIV/0!</v>
      </c>
    </row>
    <row r="23" spans="1:38" x14ac:dyDescent="0.35">
      <c r="A23" s="58" t="s">
        <v>54</v>
      </c>
      <c r="B23" s="57">
        <v>0.5</v>
      </c>
      <c r="C23" s="62">
        <v>34.800000000000011</v>
      </c>
      <c r="D23" s="55">
        <f t="shared" si="17"/>
        <v>5.7562278593958771</v>
      </c>
      <c r="E23" s="54">
        <f t="shared" si="18"/>
        <v>54.150321829139571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6"/>
        <v>#DIV/0!</v>
      </c>
      <c r="U23" s="45" t="e">
        <f t="shared" si="7"/>
        <v>#DIV/0!</v>
      </c>
      <c r="V23" s="46" t="e">
        <f t="shared" si="8"/>
        <v>#DIV/0!</v>
      </c>
      <c r="W23" s="46" t="e">
        <f t="shared" si="9"/>
        <v>#DIV/0!</v>
      </c>
      <c r="X23" s="46" t="e">
        <f t="shared" si="10"/>
        <v>#DIV/0!</v>
      </c>
      <c r="Y23" s="46" t="e">
        <f t="shared" si="11"/>
        <v>#DIV/0!</v>
      </c>
      <c r="Z23" s="45" t="e">
        <f t="shared" si="12"/>
        <v>#DIV/0!</v>
      </c>
      <c r="AA23" s="49" t="e">
        <f t="shared" si="13"/>
        <v>#DIV/0!</v>
      </c>
      <c r="AC23" s="48">
        <f t="shared" si="14"/>
        <v>0.5</v>
      </c>
      <c r="AD23" s="47" t="e">
        <f t="shared" si="19"/>
        <v>#DIV/0!</v>
      </c>
      <c r="AE23" s="46" t="e">
        <f t="shared" si="20"/>
        <v>#DIV/0!</v>
      </c>
      <c r="AF23" s="45" t="e">
        <f t="shared" si="20"/>
        <v>#DIV/0!</v>
      </c>
      <c r="AG23" s="47" t="e">
        <f t="shared" si="20"/>
        <v>#DIV/0!</v>
      </c>
      <c r="AH23" s="46" t="e">
        <f t="shared" si="20"/>
        <v>#DIV/0!</v>
      </c>
      <c r="AI23" s="46" t="e">
        <f t="shared" si="20"/>
        <v>#DIV/0!</v>
      </c>
      <c r="AJ23" s="46" t="e">
        <f t="shared" si="21"/>
        <v>#DIV/0!</v>
      </c>
      <c r="AK23" s="45" t="e">
        <f t="shared" si="21"/>
        <v>#DIV/0!</v>
      </c>
      <c r="AL23" s="44" t="e">
        <f t="shared" si="16"/>
        <v>#DIV/0!</v>
      </c>
    </row>
    <row r="24" spans="1:38" x14ac:dyDescent="0.35">
      <c r="A24" s="58" t="s">
        <v>53</v>
      </c>
      <c r="B24" s="57">
        <v>1</v>
      </c>
      <c r="C24" s="62">
        <v>29</v>
      </c>
      <c r="D24" s="55">
        <f t="shared" si="17"/>
        <v>4.7968565494965629</v>
      </c>
      <c r="E24" s="54">
        <f t="shared" si="18"/>
        <v>58.947178378636131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6"/>
        <v>#DIV/0!</v>
      </c>
      <c r="U24" s="45" t="e">
        <f t="shared" si="7"/>
        <v>#DIV/0!</v>
      </c>
      <c r="V24" s="46" t="e">
        <f t="shared" si="8"/>
        <v>#DIV/0!</v>
      </c>
      <c r="W24" s="46" t="e">
        <f t="shared" si="9"/>
        <v>#DIV/0!</v>
      </c>
      <c r="X24" s="46" t="e">
        <f t="shared" si="10"/>
        <v>#DIV/0!</v>
      </c>
      <c r="Y24" s="46" t="e">
        <f t="shared" si="11"/>
        <v>#DIV/0!</v>
      </c>
      <c r="Z24" s="45" t="e">
        <f t="shared" si="12"/>
        <v>#DIV/0!</v>
      </c>
      <c r="AA24" s="49" t="e">
        <f t="shared" si="13"/>
        <v>#DIV/0!</v>
      </c>
      <c r="AC24" s="48">
        <f t="shared" si="14"/>
        <v>1</v>
      </c>
      <c r="AD24" s="47" t="e">
        <f t="shared" si="19"/>
        <v>#DIV/0!</v>
      </c>
      <c r="AE24" s="46" t="e">
        <f t="shared" si="20"/>
        <v>#DIV/0!</v>
      </c>
      <c r="AF24" s="45" t="e">
        <f t="shared" si="20"/>
        <v>#DIV/0!</v>
      </c>
      <c r="AG24" s="47" t="e">
        <f t="shared" si="20"/>
        <v>#DIV/0!</v>
      </c>
      <c r="AH24" s="46" t="e">
        <f t="shared" si="20"/>
        <v>#DIV/0!</v>
      </c>
      <c r="AI24" s="46" t="e">
        <f t="shared" si="20"/>
        <v>#DIV/0!</v>
      </c>
      <c r="AJ24" s="46" t="e">
        <f t="shared" si="21"/>
        <v>#DIV/0!</v>
      </c>
      <c r="AK24" s="45" t="e">
        <f t="shared" si="21"/>
        <v>#DIV/0!</v>
      </c>
      <c r="AL24" s="44" t="e">
        <f t="shared" si="16"/>
        <v>#DIV/0!</v>
      </c>
    </row>
    <row r="25" spans="1:38" x14ac:dyDescent="0.35">
      <c r="A25" s="58" t="s">
        <v>52</v>
      </c>
      <c r="B25" s="57">
        <v>1.5</v>
      </c>
      <c r="C25" s="62">
        <v>23.379999999999995</v>
      </c>
      <c r="D25" s="55">
        <f t="shared" si="17"/>
        <v>3.8672588319734351</v>
      </c>
      <c r="E25" s="54">
        <f t="shared" si="18"/>
        <v>62.814437210609569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6"/>
        <v>#DIV/0!</v>
      </c>
      <c r="U25" s="45" t="e">
        <f t="shared" si="7"/>
        <v>#DIV/0!</v>
      </c>
      <c r="V25" s="46" t="e">
        <f t="shared" si="8"/>
        <v>#DIV/0!</v>
      </c>
      <c r="W25" s="46" t="e">
        <f t="shared" si="9"/>
        <v>#DIV/0!</v>
      </c>
      <c r="X25" s="46" t="e">
        <f t="shared" si="10"/>
        <v>#DIV/0!</v>
      </c>
      <c r="Y25" s="46" t="e">
        <f t="shared" si="11"/>
        <v>#DIV/0!</v>
      </c>
      <c r="Z25" s="45" t="e">
        <f t="shared" si="12"/>
        <v>#DIV/0!</v>
      </c>
      <c r="AA25" s="49" t="e">
        <f t="shared" si="13"/>
        <v>#DIV/0!</v>
      </c>
      <c r="AC25" s="48">
        <f t="shared" si="14"/>
        <v>1.5</v>
      </c>
      <c r="AD25" s="47" t="e">
        <f t="shared" si="19"/>
        <v>#DIV/0!</v>
      </c>
      <c r="AE25" s="46" t="e">
        <f t="shared" si="20"/>
        <v>#DIV/0!</v>
      </c>
      <c r="AF25" s="45" t="e">
        <f t="shared" si="20"/>
        <v>#DIV/0!</v>
      </c>
      <c r="AG25" s="47" t="e">
        <f t="shared" si="20"/>
        <v>#DIV/0!</v>
      </c>
      <c r="AH25" s="46" t="e">
        <f t="shared" si="20"/>
        <v>#DIV/0!</v>
      </c>
      <c r="AI25" s="46" t="e">
        <f t="shared" si="20"/>
        <v>#DIV/0!</v>
      </c>
      <c r="AJ25" s="46" t="e">
        <f t="shared" si="21"/>
        <v>#DIV/0!</v>
      </c>
      <c r="AK25" s="45" t="e">
        <f t="shared" si="21"/>
        <v>#DIV/0!</v>
      </c>
      <c r="AL25" s="44" t="e">
        <f t="shared" si="16"/>
        <v>#DIV/0!</v>
      </c>
    </row>
    <row r="26" spans="1:38" x14ac:dyDescent="0.35">
      <c r="A26" s="58" t="s">
        <v>51</v>
      </c>
      <c r="B26" s="57">
        <v>2</v>
      </c>
      <c r="C26" s="62">
        <v>21.550000000000011</v>
      </c>
      <c r="D26" s="55">
        <f t="shared" si="17"/>
        <v>3.5645606428155516</v>
      </c>
      <c r="E26" s="54">
        <f t="shared" si="18"/>
        <v>66.378997853425119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6"/>
        <v>#DIV/0!</v>
      </c>
      <c r="U26" s="45" t="e">
        <f t="shared" si="7"/>
        <v>#DIV/0!</v>
      </c>
      <c r="V26" s="46" t="e">
        <f t="shared" si="8"/>
        <v>#DIV/0!</v>
      </c>
      <c r="W26" s="46" t="e">
        <f t="shared" si="9"/>
        <v>#DIV/0!</v>
      </c>
      <c r="X26" s="46" t="e">
        <f t="shared" si="10"/>
        <v>#DIV/0!</v>
      </c>
      <c r="Y26" s="46" t="e">
        <f t="shared" si="11"/>
        <v>#DIV/0!</v>
      </c>
      <c r="Z26" s="45" t="e">
        <f t="shared" si="12"/>
        <v>#DIV/0!</v>
      </c>
      <c r="AA26" s="49" t="e">
        <f t="shared" si="13"/>
        <v>#DIV/0!</v>
      </c>
      <c r="AC26" s="48">
        <f t="shared" si="14"/>
        <v>2</v>
      </c>
      <c r="AD26" s="47" t="e">
        <f t="shared" si="19"/>
        <v>#DIV/0!</v>
      </c>
      <c r="AE26" s="46" t="e">
        <f t="shared" si="20"/>
        <v>#DIV/0!</v>
      </c>
      <c r="AF26" s="45" t="e">
        <f t="shared" si="20"/>
        <v>#DIV/0!</v>
      </c>
      <c r="AG26" s="47" t="e">
        <f t="shared" si="20"/>
        <v>#DIV/0!</v>
      </c>
      <c r="AH26" s="46" t="e">
        <f t="shared" si="20"/>
        <v>#DIV/0!</v>
      </c>
      <c r="AI26" s="46" t="e">
        <f t="shared" si="20"/>
        <v>#DIV/0!</v>
      </c>
      <c r="AJ26" s="46" t="e">
        <f t="shared" si="21"/>
        <v>#DIV/0!</v>
      </c>
      <c r="AK26" s="45" t="e">
        <f t="shared" si="21"/>
        <v>#DIV/0!</v>
      </c>
      <c r="AL26" s="44" t="e">
        <f t="shared" si="16"/>
        <v>#DIV/0!</v>
      </c>
    </row>
    <row r="27" spans="1:38" x14ac:dyDescent="0.35">
      <c r="A27" s="58" t="s">
        <v>50</v>
      </c>
      <c r="B27" s="57">
        <v>2.5</v>
      </c>
      <c r="C27" s="63">
        <v>17.28000000000003</v>
      </c>
      <c r="D27" s="55">
        <f t="shared" si="17"/>
        <v>2.8582648681138192</v>
      </c>
      <c r="E27" s="54">
        <f t="shared" si="18"/>
        <v>69.23726272153894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6"/>
        <v>#DIV/0!</v>
      </c>
      <c r="U27" s="45" t="e">
        <f t="shared" si="7"/>
        <v>#DIV/0!</v>
      </c>
      <c r="V27" s="46" t="e">
        <f t="shared" si="8"/>
        <v>#DIV/0!</v>
      </c>
      <c r="W27" s="46" t="e">
        <f t="shared" si="9"/>
        <v>#DIV/0!</v>
      </c>
      <c r="X27" s="46" t="e">
        <f t="shared" si="10"/>
        <v>#DIV/0!</v>
      </c>
      <c r="Y27" s="46" t="e">
        <f t="shared" si="11"/>
        <v>#DIV/0!</v>
      </c>
      <c r="Z27" s="45" t="e">
        <f t="shared" si="12"/>
        <v>#DIV/0!</v>
      </c>
      <c r="AA27" s="49" t="e">
        <f t="shared" si="13"/>
        <v>#DIV/0!</v>
      </c>
      <c r="AC27" s="48">
        <f t="shared" si="14"/>
        <v>2.5</v>
      </c>
      <c r="AD27" s="47" t="e">
        <f t="shared" si="19"/>
        <v>#DIV/0!</v>
      </c>
      <c r="AE27" s="46" t="e">
        <f t="shared" si="20"/>
        <v>#DIV/0!</v>
      </c>
      <c r="AF27" s="45" t="e">
        <f t="shared" si="20"/>
        <v>#DIV/0!</v>
      </c>
      <c r="AG27" s="47" t="e">
        <f t="shared" si="20"/>
        <v>#DIV/0!</v>
      </c>
      <c r="AH27" s="46" t="e">
        <f t="shared" si="20"/>
        <v>#DIV/0!</v>
      </c>
      <c r="AI27" s="46" t="e">
        <f t="shared" si="20"/>
        <v>#DIV/0!</v>
      </c>
      <c r="AJ27" s="46" t="e">
        <f t="shared" si="21"/>
        <v>#DIV/0!</v>
      </c>
      <c r="AK27" s="45" t="e">
        <f t="shared" si="21"/>
        <v>#DIV/0!</v>
      </c>
      <c r="AL27" s="44" t="e">
        <f t="shared" si="16"/>
        <v>#DIV/0!</v>
      </c>
    </row>
    <row r="28" spans="1:38" x14ac:dyDescent="0.35">
      <c r="A28" s="58" t="s">
        <v>49</v>
      </c>
      <c r="B28" s="57">
        <v>3</v>
      </c>
      <c r="C28" s="62">
        <v>20.71999999999997</v>
      </c>
      <c r="D28" s="55">
        <f t="shared" si="17"/>
        <v>3.4272713001920225</v>
      </c>
      <c r="E28" s="54">
        <f t="shared" si="18"/>
        <v>72.664534021730958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6"/>
        <v>#DIV/0!</v>
      </c>
      <c r="U28" s="45" t="e">
        <f t="shared" si="7"/>
        <v>#DIV/0!</v>
      </c>
      <c r="V28" s="46" t="e">
        <f t="shared" si="8"/>
        <v>#DIV/0!</v>
      </c>
      <c r="W28" s="46" t="e">
        <f t="shared" si="9"/>
        <v>#DIV/0!</v>
      </c>
      <c r="X28" s="46" t="e">
        <f t="shared" si="10"/>
        <v>#DIV/0!</v>
      </c>
      <c r="Y28" s="46" t="e">
        <f t="shared" si="11"/>
        <v>#DIV/0!</v>
      </c>
      <c r="Z28" s="45" t="e">
        <f t="shared" si="12"/>
        <v>#DIV/0!</v>
      </c>
      <c r="AA28" s="49" t="e">
        <f t="shared" si="13"/>
        <v>#DIV/0!</v>
      </c>
      <c r="AC28" s="48">
        <f t="shared" si="14"/>
        <v>3</v>
      </c>
      <c r="AD28" s="47" t="e">
        <f t="shared" si="19"/>
        <v>#DIV/0!</v>
      </c>
      <c r="AE28" s="46" t="e">
        <f t="shared" si="20"/>
        <v>#DIV/0!</v>
      </c>
      <c r="AF28" s="45" t="e">
        <f t="shared" si="20"/>
        <v>#DIV/0!</v>
      </c>
      <c r="AG28" s="47" t="e">
        <f t="shared" si="20"/>
        <v>#DIV/0!</v>
      </c>
      <c r="AH28" s="46" t="e">
        <f t="shared" si="20"/>
        <v>#DIV/0!</v>
      </c>
      <c r="AI28" s="46" t="e">
        <f t="shared" si="20"/>
        <v>#DIV/0!</v>
      </c>
      <c r="AJ28" s="46" t="e">
        <f t="shared" si="21"/>
        <v>#DIV/0!</v>
      </c>
      <c r="AK28" s="45" t="e">
        <f t="shared" si="21"/>
        <v>#DIV/0!</v>
      </c>
      <c r="AL28" s="44" t="e">
        <f t="shared" si="16"/>
        <v>#DIV/0!</v>
      </c>
    </row>
    <row r="29" spans="1:38" x14ac:dyDescent="0.35">
      <c r="A29" s="58" t="s">
        <v>48</v>
      </c>
      <c r="B29" s="57">
        <v>3.5</v>
      </c>
      <c r="C29" s="62">
        <v>34.28000000000003</v>
      </c>
      <c r="D29" s="55">
        <f t="shared" si="17"/>
        <v>5.6702152591980113</v>
      </c>
      <c r="E29" s="54">
        <f t="shared" si="18"/>
        <v>78.334749280928975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6"/>
        <v>#DIV/0!</v>
      </c>
      <c r="U29" s="45" t="e">
        <f t="shared" si="7"/>
        <v>#DIV/0!</v>
      </c>
      <c r="V29" s="46" t="e">
        <f t="shared" si="8"/>
        <v>#DIV/0!</v>
      </c>
      <c r="W29" s="46" t="e">
        <f t="shared" si="9"/>
        <v>#DIV/0!</v>
      </c>
      <c r="X29" s="46" t="e">
        <f t="shared" si="10"/>
        <v>#DIV/0!</v>
      </c>
      <c r="Y29" s="46" t="e">
        <f t="shared" si="11"/>
        <v>#DIV/0!</v>
      </c>
      <c r="Z29" s="45" t="e">
        <f t="shared" si="12"/>
        <v>#DIV/0!</v>
      </c>
      <c r="AA29" s="49" t="e">
        <f t="shared" si="13"/>
        <v>#DIV/0!</v>
      </c>
      <c r="AC29" s="48">
        <f t="shared" si="14"/>
        <v>3.5</v>
      </c>
      <c r="AD29" s="47" t="e">
        <f t="shared" si="19"/>
        <v>#DIV/0!</v>
      </c>
      <c r="AE29" s="46" t="e">
        <f t="shared" si="20"/>
        <v>#DIV/0!</v>
      </c>
      <c r="AF29" s="45" t="e">
        <f t="shared" si="20"/>
        <v>#DIV/0!</v>
      </c>
      <c r="AG29" s="47" t="e">
        <f t="shared" si="20"/>
        <v>#DIV/0!</v>
      </c>
      <c r="AH29" s="46" t="e">
        <f t="shared" si="20"/>
        <v>#DIV/0!</v>
      </c>
      <c r="AI29" s="46" t="e">
        <f t="shared" si="20"/>
        <v>#DIV/0!</v>
      </c>
      <c r="AJ29" s="46" t="e">
        <f t="shared" si="21"/>
        <v>#DIV/0!</v>
      </c>
      <c r="AK29" s="45" t="e">
        <f t="shared" si="21"/>
        <v>#DIV/0!</v>
      </c>
      <c r="AL29" s="44" t="e">
        <f t="shared" si="16"/>
        <v>#DIV/0!</v>
      </c>
    </row>
    <row r="30" spans="1:38" x14ac:dyDescent="0.35">
      <c r="A30" s="58" t="s">
        <v>47</v>
      </c>
      <c r="B30" s="57">
        <v>4</v>
      </c>
      <c r="C30" s="62">
        <v>35</v>
      </c>
      <c r="D30" s="55">
        <f t="shared" si="17"/>
        <v>5.7893096287027479</v>
      </c>
      <c r="E30" s="54">
        <f t="shared" si="18"/>
        <v>84.124058909631728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6"/>
        <v>#DIV/0!</v>
      </c>
      <c r="U30" s="45" t="e">
        <f t="shared" si="7"/>
        <v>#DIV/0!</v>
      </c>
      <c r="V30" s="46" t="e">
        <f t="shared" si="8"/>
        <v>#DIV/0!</v>
      </c>
      <c r="W30" s="46" t="e">
        <f t="shared" si="9"/>
        <v>#DIV/0!</v>
      </c>
      <c r="X30" s="46" t="e">
        <f t="shared" si="10"/>
        <v>#DIV/0!</v>
      </c>
      <c r="Y30" s="46" t="e">
        <f t="shared" si="11"/>
        <v>#DIV/0!</v>
      </c>
      <c r="Z30" s="45" t="e">
        <f t="shared" si="12"/>
        <v>#DIV/0!</v>
      </c>
      <c r="AA30" s="49" t="e">
        <f t="shared" si="13"/>
        <v>#DIV/0!</v>
      </c>
      <c r="AC30" s="48">
        <f t="shared" si="14"/>
        <v>4</v>
      </c>
      <c r="AD30" s="47" t="e">
        <f t="shared" si="19"/>
        <v>#DIV/0!</v>
      </c>
      <c r="AE30" s="46" t="e">
        <f t="shared" si="20"/>
        <v>#DIV/0!</v>
      </c>
      <c r="AF30" s="45" t="e">
        <f t="shared" si="20"/>
        <v>#DIV/0!</v>
      </c>
      <c r="AG30" s="47" t="e">
        <f t="shared" si="20"/>
        <v>#DIV/0!</v>
      </c>
      <c r="AH30" s="46" t="e">
        <f t="shared" si="20"/>
        <v>#DIV/0!</v>
      </c>
      <c r="AI30" s="46" t="e">
        <f t="shared" si="20"/>
        <v>#DIV/0!</v>
      </c>
      <c r="AJ30" s="46" t="e">
        <f t="shared" si="21"/>
        <v>#DIV/0!</v>
      </c>
      <c r="AK30" s="45" t="e">
        <f t="shared" si="21"/>
        <v>#DIV/0!</v>
      </c>
      <c r="AL30" s="44" t="e">
        <f t="shared" si="16"/>
        <v>#DIV/0!</v>
      </c>
    </row>
    <row r="31" spans="1:38" ht="15" thickBot="1" x14ac:dyDescent="0.4">
      <c r="A31" s="58" t="s">
        <v>46</v>
      </c>
      <c r="B31" s="42" t="s">
        <v>142</v>
      </c>
      <c r="C31" s="56">
        <v>95.980000000000018</v>
      </c>
      <c r="D31" s="55">
        <f t="shared" si="17"/>
        <v>15.875941090368284</v>
      </c>
      <c r="E31" s="54">
        <f>E30+D31</f>
        <v>100.00000000000001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6"/>
        <v>#DIV/0!</v>
      </c>
      <c r="U31" s="45" t="e">
        <f t="shared" si="7"/>
        <v>#DIV/0!</v>
      </c>
      <c r="V31" s="46" t="e">
        <f t="shared" si="8"/>
        <v>#DIV/0!</v>
      </c>
      <c r="W31" s="46" t="e">
        <f t="shared" si="9"/>
        <v>#DIV/0!</v>
      </c>
      <c r="X31" s="46" t="e">
        <f t="shared" si="10"/>
        <v>#DIV/0!</v>
      </c>
      <c r="Y31" s="46" t="e">
        <f t="shared" si="11"/>
        <v>#DIV/0!</v>
      </c>
      <c r="Z31" s="45" t="e">
        <f t="shared" si="12"/>
        <v>#DIV/0!</v>
      </c>
      <c r="AA31" s="49" t="e">
        <f t="shared" si="13"/>
        <v>#DIV/0!</v>
      </c>
      <c r="AC31" s="48" t="str">
        <f t="shared" si="14"/>
        <v>&gt;4.0</v>
      </c>
      <c r="AD31" s="47" t="e">
        <f t="shared" si="19"/>
        <v>#DIV/0!</v>
      </c>
      <c r="AE31" s="46" t="e">
        <f t="shared" si="20"/>
        <v>#DIV/0!</v>
      </c>
      <c r="AF31" s="45" t="e">
        <f t="shared" si="20"/>
        <v>#DIV/0!</v>
      </c>
      <c r="AG31" s="47" t="e">
        <f t="shared" si="20"/>
        <v>#DIV/0!</v>
      </c>
      <c r="AH31" s="46" t="e">
        <f t="shared" si="20"/>
        <v>#DIV/0!</v>
      </c>
      <c r="AI31" s="46" t="e">
        <f t="shared" si="20"/>
        <v>#DIV/0!</v>
      </c>
      <c r="AJ31" s="46" t="e">
        <f t="shared" si="21"/>
        <v>#DIV/0!</v>
      </c>
      <c r="AK31" s="45" t="e">
        <f t="shared" si="21"/>
        <v>#DIV/0!</v>
      </c>
      <c r="AL31" s="44" t="e">
        <f t="shared" si="16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6"/>
        <v>#DIV/0!</v>
      </c>
      <c r="U32" s="45" t="e">
        <f t="shared" si="7"/>
        <v>#DIV/0!</v>
      </c>
      <c r="V32" s="46" t="e">
        <f t="shared" si="8"/>
        <v>#DIV/0!</v>
      </c>
      <c r="W32" s="46" t="e">
        <f t="shared" si="9"/>
        <v>#DIV/0!</v>
      </c>
      <c r="X32" s="46" t="e">
        <f t="shared" si="10"/>
        <v>#DIV/0!</v>
      </c>
      <c r="Y32" s="46" t="e">
        <f t="shared" si="11"/>
        <v>#DIV/0!</v>
      </c>
      <c r="Z32" s="45" t="e">
        <f t="shared" si="12"/>
        <v>#DIV/0!</v>
      </c>
      <c r="AA32" s="49" t="e">
        <f t="shared" si="13"/>
        <v>#DIV/0!</v>
      </c>
      <c r="AC32" s="48">
        <f t="shared" si="14"/>
        <v>5</v>
      </c>
      <c r="AD32" s="47" t="e">
        <f t="shared" si="19"/>
        <v>#DIV/0!</v>
      </c>
      <c r="AE32" s="46" t="e">
        <f t="shared" si="20"/>
        <v>#DIV/0!</v>
      </c>
      <c r="AF32" s="45" t="e">
        <f t="shared" si="20"/>
        <v>#DIV/0!</v>
      </c>
      <c r="AG32" s="47" t="e">
        <f t="shared" si="20"/>
        <v>#DIV/0!</v>
      </c>
      <c r="AH32" s="46" t="e">
        <f t="shared" si="20"/>
        <v>#DIV/0!</v>
      </c>
      <c r="AI32" s="46" t="e">
        <f t="shared" si="20"/>
        <v>#DIV/0!</v>
      </c>
      <c r="AJ32" s="46" t="e">
        <f t="shared" si="21"/>
        <v>#DIV/0!</v>
      </c>
      <c r="AK32" s="45" t="e">
        <f t="shared" si="21"/>
        <v>#DIV/0!</v>
      </c>
      <c r="AL32" s="44" t="e">
        <f t="shared" si="16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6"/>
        <v>#DIV/0!</v>
      </c>
      <c r="U33" s="30" t="e">
        <f t="shared" si="7"/>
        <v>#DIV/0!</v>
      </c>
      <c r="V33" s="31" t="e">
        <f t="shared" si="8"/>
        <v>#DIV/0!</v>
      </c>
      <c r="W33" s="31" t="e">
        <f t="shared" si="9"/>
        <v>#DIV/0!</v>
      </c>
      <c r="X33" s="31" t="e">
        <f t="shared" si="10"/>
        <v>#DIV/0!</v>
      </c>
      <c r="Y33" s="31" t="e">
        <f t="shared" si="11"/>
        <v>#DIV/0!</v>
      </c>
      <c r="Z33" s="30" t="e">
        <f t="shared" si="12"/>
        <v>#DIV/0!</v>
      </c>
      <c r="AA33" s="34" t="e">
        <f t="shared" si="13"/>
        <v>#DIV/0!</v>
      </c>
      <c r="AC33" s="33">
        <f t="shared" si="14"/>
        <v>0</v>
      </c>
      <c r="AD33" s="32" t="e">
        <f t="shared" si="19"/>
        <v>#DIV/0!</v>
      </c>
      <c r="AE33" s="31" t="e">
        <f t="shared" si="20"/>
        <v>#DIV/0!</v>
      </c>
      <c r="AF33" s="30" t="e">
        <f t="shared" si="20"/>
        <v>#DIV/0!</v>
      </c>
      <c r="AG33" s="32" t="e">
        <f t="shared" si="20"/>
        <v>#DIV/0!</v>
      </c>
      <c r="AH33" s="31" t="e">
        <f t="shared" si="20"/>
        <v>#DIV/0!</v>
      </c>
      <c r="AI33" s="31" t="e">
        <f t="shared" si="20"/>
        <v>#DIV/0!</v>
      </c>
      <c r="AJ33" s="31" t="e">
        <f t="shared" si="21"/>
        <v>#DIV/0!</v>
      </c>
      <c r="AK33" s="30" t="e">
        <f t="shared" si="21"/>
        <v>#DIV/0!</v>
      </c>
      <c r="AL33" s="29" t="e">
        <f t="shared" si="16"/>
        <v>#DIV/0!</v>
      </c>
    </row>
    <row r="34" spans="1:38" x14ac:dyDescent="0.35">
      <c r="H34">
        <f>SUM(H7:H33)</f>
        <v>156.97029754177413</v>
      </c>
      <c r="I34">
        <f t="shared" ref="I34:O34" si="22">SUM(I7:I33)</f>
        <v>71.895868073699148</v>
      </c>
      <c r="J34">
        <f t="shared" si="22"/>
        <v>0</v>
      </c>
      <c r="K34">
        <f t="shared" si="22"/>
        <v>8.1379542767768793</v>
      </c>
      <c r="L34">
        <f t="shared" si="22"/>
        <v>16.598466058826368</v>
      </c>
      <c r="M34">
        <f t="shared" si="22"/>
        <v>0</v>
      </c>
      <c r="N34">
        <f t="shared" si="22"/>
        <v>0</v>
      </c>
      <c r="O34">
        <f t="shared" si="22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-2.9379802256489365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-2.0592190523854494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-1.5379154451913626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0.13949291701812933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3.205941562313753</v>
      </c>
      <c r="D73" s="2"/>
    </row>
    <row r="74" spans="1:5" x14ac:dyDescent="0.35">
      <c r="A74" s="24" t="s">
        <v>41</v>
      </c>
      <c r="B74" s="23">
        <v>84</v>
      </c>
      <c r="C74" s="18">
        <f t="shared" si="23"/>
        <v>3.9892855178261102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</v>
      </c>
      <c r="D77" s="19" t="s">
        <v>7</v>
      </c>
      <c r="E77" s="18">
        <f>SUM($D$7:$D$20)</f>
        <v>33.814718169138885</v>
      </c>
    </row>
    <row r="78" spans="1:5" x14ac:dyDescent="0.35">
      <c r="A78" s="20" t="s">
        <v>39</v>
      </c>
      <c r="B78">
        <f>SUM(C14:C23)/SUM(C10:C33)</f>
        <v>0.5415032182913958</v>
      </c>
      <c r="D78" s="19" t="s">
        <v>6</v>
      </c>
      <c r="E78" s="18">
        <f>SUM($D$21:$D$30)</f>
        <v>50.309340740492843</v>
      </c>
    </row>
    <row r="79" spans="1:5" x14ac:dyDescent="0.35">
      <c r="A79" s="20" t="s">
        <v>38</v>
      </c>
      <c r="B79">
        <f>SUM(C24:C33)/SUM(C10:C33)</f>
        <v>0.45849678170860436</v>
      </c>
      <c r="D79" s="19" t="s">
        <v>5</v>
      </c>
      <c r="E79" s="18">
        <f>SUM($D$31:$D$33)</f>
        <v>15.875941090368284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90.245990496179232</v>
      </c>
      <c r="D81" s="16" t="s">
        <v>4</v>
      </c>
      <c r="E81">
        <f>100*SUM(H7:J33)/SUM(P7:P33)</f>
        <v>90.245990496179232</v>
      </c>
      <c r="G81" s="17" t="s">
        <v>2</v>
      </c>
      <c r="H81">
        <f>100*SUM(H7:H33)/(SUM(P7:P33)-SUM(M7:N33))</f>
        <v>61.896173871056625</v>
      </c>
    </row>
    <row r="82" spans="1:8" x14ac:dyDescent="0.35">
      <c r="A82" s="16" t="s">
        <v>0</v>
      </c>
      <c r="B82">
        <f>100*SUM(K7:L33)/SUM(P7:P33)</f>
        <v>9.7540095038207735</v>
      </c>
      <c r="D82" s="16" t="s">
        <v>0</v>
      </c>
      <c r="E82">
        <f>100*SUM(K7:L33)/SUM(P7:P33)</f>
        <v>9.7540095038207735</v>
      </c>
      <c r="G82" s="17" t="s">
        <v>1</v>
      </c>
      <c r="H82">
        <f>100*SUM(I7:J33)/(SUM(P7:P33)-SUM(M7:N33))</f>
        <v>28.349816625122614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9.7540095038207735</v>
      </c>
    </row>
    <row r="85" spans="1:8" x14ac:dyDescent="0.35">
      <c r="A85" s="16" t="s">
        <v>36</v>
      </c>
      <c r="B85" s="2"/>
      <c r="C85" s="2"/>
      <c r="D85" s="13">
        <f>(C70+C74+C72)/3</f>
        <v>0.68985312748626326</v>
      </c>
    </row>
    <row r="86" spans="1:8" x14ac:dyDescent="0.35">
      <c r="A86" s="14" t="s">
        <v>35</v>
      </c>
      <c r="B86" s="14"/>
      <c r="C86" s="14"/>
      <c r="D86" s="7">
        <f>C72</f>
        <v>0.13949291701812933</v>
      </c>
    </row>
    <row r="87" spans="1:8" x14ac:dyDescent="0.35">
      <c r="A87" s="14" t="s">
        <v>34</v>
      </c>
      <c r="B87" s="14"/>
      <c r="C87" s="14"/>
      <c r="D87" s="7">
        <f>(C74-C70)/2</f>
        <v>3.0242522851057796</v>
      </c>
    </row>
    <row r="88" spans="1:8" x14ac:dyDescent="0.35">
      <c r="A88" s="15" t="s">
        <v>33</v>
      </c>
      <c r="B88" s="14"/>
      <c r="C88" s="14"/>
      <c r="D88" s="13">
        <f>(C74+C70-D86)/D87</f>
        <v>0.59207148730315085</v>
      </c>
    </row>
    <row r="89" spans="1:8" x14ac:dyDescent="0.35">
      <c r="A89" s="3" t="s">
        <v>32</v>
      </c>
      <c r="B89" s="12"/>
      <c r="C89" s="11"/>
      <c r="D89" s="7">
        <f>((C74-C70)/4)+((C75-C69)/6.6)</f>
        <v>2.8663655706815163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0.29217252252523795</v>
      </c>
    </row>
    <row r="91" spans="1:8" x14ac:dyDescent="0.35">
      <c r="A91" s="3" t="s">
        <v>30</v>
      </c>
      <c r="B91" s="9"/>
      <c r="C91" s="8"/>
      <c r="D91" s="7">
        <f>(C74-C69)/(2.44*(C73-C71))</f>
        <v>0.5984673089846948</v>
      </c>
    </row>
    <row r="92" spans="1:8" x14ac:dyDescent="0.35">
      <c r="A92" s="6" t="s">
        <v>29</v>
      </c>
      <c r="B92" s="6"/>
      <c r="C92" s="5"/>
      <c r="D92" s="7">
        <f>(C70+C72+C74)/3</f>
        <v>0.68985312748626326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0.96503323272033037</v>
      </c>
    </row>
    <row r="95" spans="1:8" x14ac:dyDescent="0.35">
      <c r="A95" s="2" t="s">
        <v>9</v>
      </c>
      <c r="B95" s="2"/>
      <c r="C95" s="2"/>
      <c r="D95" s="1">
        <f>100-E23</f>
        <v>45.849678170860429</v>
      </c>
    </row>
    <row r="96" spans="1:8" x14ac:dyDescent="0.35">
      <c r="A96" s="2" t="s">
        <v>8</v>
      </c>
      <c r="B96" s="2"/>
      <c r="C96" s="2"/>
      <c r="D96" s="1">
        <f>100-E30</f>
        <v>15.875941090368272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0"/>
  </sheetPr>
  <dimension ref="A1:AL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MAY210714_7</v>
      </c>
      <c r="E2" s="144"/>
      <c r="G2" s="109" t="s">
        <v>90</v>
      </c>
      <c r="H2" s="108" t="str">
        <f ca="1">D2</f>
        <v>MAY210714_7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SUM(C10:C31)</f>
        <v>1104.4499999999998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(C7/SUM($C$7:$C$31))*100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0">(C8/SUM($C$7:$C$31))*100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 t="shared" ref="E10:E31" si="11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72">
        <v>0</v>
      </c>
      <c r="D11" s="55">
        <f t="shared" si="10"/>
        <v>0</v>
      </c>
      <c r="E11" s="54">
        <f t="shared" si="11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5"/>
        <v>#DIV/0!</v>
      </c>
      <c r="U11" s="45" t="e">
        <f t="shared" si="5"/>
        <v>#DIV/0!</v>
      </c>
      <c r="V11" s="46" t="e">
        <f t="shared" si="5"/>
        <v>#DIV/0!</v>
      </c>
      <c r="W11" s="46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5" t="e">
        <f t="shared" si="5"/>
        <v>#DIV/0!</v>
      </c>
      <c r="AA11" s="49" t="e">
        <f t="shared" si="6"/>
        <v>#DIV/0!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72">
        <v>145.23000000000002</v>
      </c>
      <c r="D12" s="55">
        <f t="shared" si="10"/>
        <v>13.149531440988731</v>
      </c>
      <c r="E12" s="54">
        <f t="shared" si="11"/>
        <v>13.149531440988731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145.23000000000002</v>
      </c>
      <c r="N12" s="60">
        <v>0</v>
      </c>
      <c r="O12" s="60">
        <v>0</v>
      </c>
      <c r="P12" s="50">
        <f t="shared" si="3"/>
        <v>145.23000000000002</v>
      </c>
      <c r="R12" s="48">
        <f t="shared" si="4"/>
        <v>-5</v>
      </c>
      <c r="S12" s="47">
        <f t="shared" si="5"/>
        <v>0</v>
      </c>
      <c r="T12" s="46">
        <f t="shared" si="5"/>
        <v>0</v>
      </c>
      <c r="U12" s="45">
        <f t="shared" si="5"/>
        <v>0</v>
      </c>
      <c r="V12" s="46">
        <f t="shared" si="5"/>
        <v>0</v>
      </c>
      <c r="W12" s="46">
        <f t="shared" si="5"/>
        <v>0</v>
      </c>
      <c r="X12" s="46">
        <f t="shared" si="5"/>
        <v>100</v>
      </c>
      <c r="Y12" s="46">
        <f t="shared" si="5"/>
        <v>0</v>
      </c>
      <c r="Z12" s="45">
        <f t="shared" si="5"/>
        <v>0</v>
      </c>
      <c r="AA12" s="49">
        <f t="shared" si="6"/>
        <v>100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72">
        <v>68.540000000000006</v>
      </c>
      <c r="D13" s="55">
        <f t="shared" si="10"/>
        <v>6.2058037937434936</v>
      </c>
      <c r="E13" s="54">
        <f t="shared" si="11"/>
        <v>19.355335234732223</v>
      </c>
      <c r="G13" s="48">
        <f t="shared" si="2"/>
        <v>-4.5</v>
      </c>
      <c r="H13" s="61">
        <v>3.3849386323787263</v>
      </c>
      <c r="I13" s="60">
        <v>0</v>
      </c>
      <c r="J13" s="59">
        <v>0</v>
      </c>
      <c r="K13" s="60">
        <v>0</v>
      </c>
      <c r="L13" s="60">
        <v>0</v>
      </c>
      <c r="M13" s="60">
        <v>65.155061367621286</v>
      </c>
      <c r="N13" s="60">
        <v>0</v>
      </c>
      <c r="O13" s="60">
        <v>0</v>
      </c>
      <c r="P13" s="50">
        <f t="shared" si="3"/>
        <v>68.540000000000006</v>
      </c>
      <c r="R13" s="48">
        <f t="shared" si="4"/>
        <v>-4.5</v>
      </c>
      <c r="S13" s="47">
        <f t="shared" si="5"/>
        <v>4.9386323787258917</v>
      </c>
      <c r="T13" s="46">
        <f t="shared" si="5"/>
        <v>0</v>
      </c>
      <c r="U13" s="45">
        <f t="shared" si="5"/>
        <v>0</v>
      </c>
      <c r="V13" s="46">
        <f t="shared" si="5"/>
        <v>0</v>
      </c>
      <c r="W13" s="46">
        <f t="shared" si="5"/>
        <v>0</v>
      </c>
      <c r="X13" s="46">
        <f t="shared" si="5"/>
        <v>95.061367621274115</v>
      </c>
      <c r="Y13" s="46">
        <f t="shared" si="5"/>
        <v>0</v>
      </c>
      <c r="Z13" s="45">
        <f t="shared" si="5"/>
        <v>0</v>
      </c>
      <c r="AA13" s="49">
        <f t="shared" si="6"/>
        <v>100</v>
      </c>
      <c r="AC13" s="48">
        <f t="shared" si="7"/>
        <v>-4.5</v>
      </c>
      <c r="AD13" s="47">
        <f t="shared" si="8"/>
        <v>100</v>
      </c>
      <c r="AE13" s="46">
        <f t="shared" si="8"/>
        <v>0</v>
      </c>
      <c r="AF13" s="45">
        <f t="shared" si="8"/>
        <v>0</v>
      </c>
      <c r="AG13" s="47">
        <f t="shared" si="8"/>
        <v>0</v>
      </c>
      <c r="AH13" s="46">
        <f t="shared" si="8"/>
        <v>0</v>
      </c>
      <c r="AI13" s="46">
        <f t="shared" si="8"/>
        <v>1924.852071005917</v>
      </c>
      <c r="AJ13" s="46">
        <f t="shared" si="8"/>
        <v>0</v>
      </c>
      <c r="AK13" s="45">
        <f t="shared" si="8"/>
        <v>0</v>
      </c>
      <c r="AL13" s="44">
        <f t="shared" si="9"/>
        <v>2024.852071005917</v>
      </c>
    </row>
    <row r="14" spans="1:38" x14ac:dyDescent="0.35">
      <c r="A14" s="58" t="s">
        <v>63</v>
      </c>
      <c r="B14" s="57">
        <v>-4</v>
      </c>
      <c r="C14" s="62">
        <v>82.469999999999914</v>
      </c>
      <c r="D14" s="55">
        <f t="shared" si="10"/>
        <v>7.4670650550047473</v>
      </c>
      <c r="E14" s="54">
        <f t="shared" si="11"/>
        <v>26.822400289736969</v>
      </c>
      <c r="G14" s="48">
        <f t="shared" si="2"/>
        <v>-4</v>
      </c>
      <c r="H14" s="61">
        <v>40.998739485554019</v>
      </c>
      <c r="I14" s="60">
        <v>0</v>
      </c>
      <c r="J14" s="59">
        <v>0</v>
      </c>
      <c r="K14" s="60">
        <v>0</v>
      </c>
      <c r="L14" s="60">
        <v>0</v>
      </c>
      <c r="M14" s="60">
        <v>41.471260514445895</v>
      </c>
      <c r="N14" s="60">
        <v>0</v>
      </c>
      <c r="O14" s="60">
        <v>0</v>
      </c>
      <c r="P14" s="50">
        <f t="shared" si="3"/>
        <v>82.469999999999914</v>
      </c>
      <c r="R14" s="48">
        <f t="shared" si="4"/>
        <v>-4</v>
      </c>
      <c r="S14" s="47">
        <f t="shared" si="5"/>
        <v>49.713519444105806</v>
      </c>
      <c r="T14" s="46">
        <f t="shared" si="5"/>
        <v>0</v>
      </c>
      <c r="U14" s="45">
        <f t="shared" si="5"/>
        <v>0</v>
      </c>
      <c r="V14" s="46">
        <f t="shared" si="5"/>
        <v>0</v>
      </c>
      <c r="W14" s="46">
        <f t="shared" si="5"/>
        <v>0</v>
      </c>
      <c r="X14" s="46">
        <f t="shared" si="5"/>
        <v>50.286480555894187</v>
      </c>
      <c r="Y14" s="46">
        <f t="shared" si="5"/>
        <v>0</v>
      </c>
      <c r="Z14" s="45">
        <f t="shared" si="5"/>
        <v>0</v>
      </c>
      <c r="AA14" s="49">
        <f t="shared" si="6"/>
        <v>100</v>
      </c>
      <c r="AC14" s="48">
        <f t="shared" si="7"/>
        <v>-4</v>
      </c>
      <c r="AD14" s="47">
        <f t="shared" si="8"/>
        <v>100</v>
      </c>
      <c r="AE14" s="46">
        <f t="shared" si="8"/>
        <v>0</v>
      </c>
      <c r="AF14" s="45">
        <f t="shared" si="8"/>
        <v>0</v>
      </c>
      <c r="AG14" s="47">
        <f t="shared" si="8"/>
        <v>0</v>
      </c>
      <c r="AH14" s="46">
        <f t="shared" si="8"/>
        <v>0</v>
      </c>
      <c r="AI14" s="46">
        <f t="shared" si="8"/>
        <v>101.15252574791566</v>
      </c>
      <c r="AJ14" s="46">
        <f t="shared" si="8"/>
        <v>0</v>
      </c>
      <c r="AK14" s="45">
        <f t="shared" si="8"/>
        <v>0</v>
      </c>
      <c r="AL14" s="44">
        <f t="shared" si="9"/>
        <v>201.15252574791566</v>
      </c>
    </row>
    <row r="15" spans="1:38" x14ac:dyDescent="0.35">
      <c r="A15" s="58" t="s">
        <v>62</v>
      </c>
      <c r="B15" s="57">
        <v>-3.5</v>
      </c>
      <c r="C15" s="62">
        <v>62.539999999999964</v>
      </c>
      <c r="D15" s="55">
        <f t="shared" si="10"/>
        <v>5.6625469690796297</v>
      </c>
      <c r="E15" s="54">
        <f t="shared" si="11"/>
        <v>32.484947258816597</v>
      </c>
      <c r="G15" s="48">
        <f t="shared" si="2"/>
        <v>-3.5</v>
      </c>
      <c r="H15" s="61">
        <v>16.26704783378965</v>
      </c>
      <c r="I15" s="60">
        <v>6.4363118054437072</v>
      </c>
      <c r="J15" s="59">
        <v>0</v>
      </c>
      <c r="K15" s="60">
        <v>0</v>
      </c>
      <c r="L15" s="60">
        <v>0</v>
      </c>
      <c r="M15" s="60">
        <v>39.836640360766609</v>
      </c>
      <c r="N15" s="60">
        <v>0</v>
      </c>
      <c r="O15" s="60">
        <v>0</v>
      </c>
      <c r="P15" s="50">
        <f t="shared" si="3"/>
        <v>62.539999999999964</v>
      </c>
      <c r="R15" s="48">
        <f t="shared" si="4"/>
        <v>-3.5</v>
      </c>
      <c r="S15" s="67">
        <f t="shared" si="5"/>
        <v>26.010629731035593</v>
      </c>
      <c r="T15" s="66">
        <f t="shared" si="5"/>
        <v>10.29151232082461</v>
      </c>
      <c r="U15" s="65">
        <f t="shared" si="5"/>
        <v>0</v>
      </c>
      <c r="V15" s="66">
        <f t="shared" si="5"/>
        <v>0</v>
      </c>
      <c r="W15" s="66">
        <f t="shared" si="5"/>
        <v>0</v>
      </c>
      <c r="X15" s="66">
        <f t="shared" si="5"/>
        <v>63.697857948139806</v>
      </c>
      <c r="Y15" s="66">
        <f t="shared" si="5"/>
        <v>0</v>
      </c>
      <c r="Z15" s="65">
        <f t="shared" si="5"/>
        <v>0</v>
      </c>
      <c r="AA15" s="50">
        <f t="shared" si="6"/>
        <v>100</v>
      </c>
      <c r="AC15" s="48">
        <f t="shared" si="7"/>
        <v>-3.5</v>
      </c>
      <c r="AD15" s="67">
        <f t="shared" ref="AD15:AD33" si="12">S15*100/(SUM($S15:$W15)+SUM($Y15:$Z15))</f>
        <v>71.650399290150844</v>
      </c>
      <c r="AE15" s="66">
        <f t="shared" ref="AE15:AI33" si="13">T15*100/(SUM($S15:$W15)+SUM($Y15:$Z15))</f>
        <v>28.349600709849163</v>
      </c>
      <c r="AF15" s="65">
        <f t="shared" si="13"/>
        <v>0</v>
      </c>
      <c r="AG15" s="67">
        <f t="shared" si="13"/>
        <v>0</v>
      </c>
      <c r="AH15" s="66">
        <f t="shared" si="13"/>
        <v>0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9"/>
        <v>100</v>
      </c>
    </row>
    <row r="16" spans="1:38" x14ac:dyDescent="0.35">
      <c r="A16" s="71" t="s">
        <v>61</v>
      </c>
      <c r="B16" s="57">
        <v>-3</v>
      </c>
      <c r="C16" s="62">
        <v>67.310000000000059</v>
      </c>
      <c r="D16" s="55">
        <f t="shared" si="10"/>
        <v>6.0944361446874078</v>
      </c>
      <c r="E16" s="54">
        <f t="shared" si="11"/>
        <v>38.579383403504004</v>
      </c>
      <c r="G16" s="48">
        <f t="shared" si="2"/>
        <v>-3</v>
      </c>
      <c r="H16" s="61">
        <v>27.582936875093299</v>
      </c>
      <c r="I16" s="60">
        <v>15.408676316967632</v>
      </c>
      <c r="J16" s="59">
        <v>0</v>
      </c>
      <c r="K16" s="60">
        <v>0</v>
      </c>
      <c r="L16" s="60">
        <v>2.4207894344127769</v>
      </c>
      <c r="M16" s="60">
        <v>21.897597373526363</v>
      </c>
      <c r="N16" s="60">
        <v>0</v>
      </c>
      <c r="O16" s="60">
        <v>0</v>
      </c>
      <c r="P16" s="50">
        <f t="shared" si="3"/>
        <v>67.310000000000073</v>
      </c>
      <c r="R16" s="48">
        <f t="shared" si="4"/>
        <v>-3</v>
      </c>
      <c r="S16" s="67">
        <f t="shared" si="5"/>
        <v>40.978958364423221</v>
      </c>
      <c r="T16" s="66">
        <f t="shared" si="5"/>
        <v>22.892105655872257</v>
      </c>
      <c r="U16" s="65">
        <f t="shared" si="5"/>
        <v>0</v>
      </c>
      <c r="V16" s="66">
        <f t="shared" si="5"/>
        <v>0</v>
      </c>
      <c r="W16" s="66">
        <f t="shared" si="5"/>
        <v>3.5964781375914043</v>
      </c>
      <c r="X16" s="66">
        <f t="shared" si="5"/>
        <v>32.532457842113118</v>
      </c>
      <c r="Y16" s="66">
        <f t="shared" si="5"/>
        <v>0</v>
      </c>
      <c r="Z16" s="65">
        <f t="shared" si="5"/>
        <v>0</v>
      </c>
      <c r="AA16" s="50">
        <f t="shared" si="6"/>
        <v>100</v>
      </c>
      <c r="AC16" s="48">
        <f t="shared" si="7"/>
        <v>-3</v>
      </c>
      <c r="AD16" s="67">
        <f t="shared" si="12"/>
        <v>60.738774607387754</v>
      </c>
      <c r="AE16" s="66">
        <f t="shared" si="13"/>
        <v>33.930546339305458</v>
      </c>
      <c r="AF16" s="65">
        <f t="shared" si="13"/>
        <v>0</v>
      </c>
      <c r="AG16" s="67">
        <f t="shared" si="13"/>
        <v>0</v>
      </c>
      <c r="AH16" s="66">
        <f t="shared" si="13"/>
        <v>5.3306790533067909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9"/>
        <v>100</v>
      </c>
    </row>
    <row r="17" spans="1:38" x14ac:dyDescent="0.35">
      <c r="A17" s="71" t="s">
        <v>60</v>
      </c>
      <c r="B17" s="57">
        <v>-2.5</v>
      </c>
      <c r="C17" s="62">
        <v>55.789999999999964</v>
      </c>
      <c r="D17" s="55">
        <f t="shared" si="10"/>
        <v>5.0513830413327874</v>
      </c>
      <c r="E17" s="54">
        <f t="shared" si="11"/>
        <v>43.630766444836794</v>
      </c>
      <c r="G17" s="48">
        <f t="shared" si="2"/>
        <v>-2.5</v>
      </c>
      <c r="H17" s="61">
        <v>10.386165358642081</v>
      </c>
      <c r="I17" s="60">
        <v>29.967141814199653</v>
      </c>
      <c r="J17" s="59">
        <v>0</v>
      </c>
      <c r="K17" s="60">
        <v>0.42766563241467398</v>
      </c>
      <c r="L17" s="60">
        <v>2.5965413396605204</v>
      </c>
      <c r="M17" s="60">
        <v>12.412485855083037</v>
      </c>
      <c r="N17" s="60">
        <v>0</v>
      </c>
      <c r="O17" s="60">
        <v>0</v>
      </c>
      <c r="P17" s="50">
        <f t="shared" si="3"/>
        <v>55.789999999999964</v>
      </c>
      <c r="R17" s="48">
        <f t="shared" si="4"/>
        <v>-2.5</v>
      </c>
      <c r="S17" s="67">
        <f t="shared" si="5"/>
        <v>18.616535864208796</v>
      </c>
      <c r="T17" s="66">
        <f t="shared" si="5"/>
        <v>53.714181419967147</v>
      </c>
      <c r="U17" s="65">
        <f t="shared" si="5"/>
        <v>0</v>
      </c>
      <c r="V17" s="66">
        <f t="shared" si="5"/>
        <v>0.76656324146742105</v>
      </c>
      <c r="W17" s="66">
        <f t="shared" si="5"/>
        <v>4.654133966052199</v>
      </c>
      <c r="X17" s="66">
        <f t="shared" si="5"/>
        <v>22.248585508304437</v>
      </c>
      <c r="Y17" s="66">
        <f t="shared" si="5"/>
        <v>0</v>
      </c>
      <c r="Z17" s="65">
        <f t="shared" si="5"/>
        <v>0</v>
      </c>
      <c r="AA17" s="50">
        <f t="shared" si="6"/>
        <v>100</v>
      </c>
      <c r="AC17" s="48">
        <f t="shared" si="7"/>
        <v>-2.5</v>
      </c>
      <c r="AD17" s="67">
        <f t="shared" si="12"/>
        <v>23.943661971830981</v>
      </c>
      <c r="AE17" s="66">
        <f t="shared" si="13"/>
        <v>69.084507042253506</v>
      </c>
      <c r="AF17" s="65">
        <f t="shared" si="13"/>
        <v>0</v>
      </c>
      <c r="AG17" s="67">
        <f t="shared" si="13"/>
        <v>0.98591549295774639</v>
      </c>
      <c r="AH17" s="66">
        <f t="shared" si="13"/>
        <v>5.9859154929577452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9"/>
        <v>99.999999999999972</v>
      </c>
    </row>
    <row r="18" spans="1:38" x14ac:dyDescent="0.35">
      <c r="A18" s="58" t="s">
        <v>59</v>
      </c>
      <c r="B18" s="57">
        <v>-2</v>
      </c>
      <c r="C18" s="62">
        <v>57.789999999999964</v>
      </c>
      <c r="D18" s="55">
        <f t="shared" si="10"/>
        <v>5.2324686495540744</v>
      </c>
      <c r="E18" s="54">
        <f t="shared" si="11"/>
        <v>48.863235094390866</v>
      </c>
      <c r="G18" s="48">
        <f t="shared" si="2"/>
        <v>-2</v>
      </c>
      <c r="H18" s="61">
        <v>7.3114233173960974</v>
      </c>
      <c r="I18" s="60">
        <v>35.239360058845143</v>
      </c>
      <c r="J18" s="59">
        <v>0</v>
      </c>
      <c r="K18" s="60">
        <v>0</v>
      </c>
      <c r="L18" s="60">
        <v>6.2062081647664549</v>
      </c>
      <c r="M18" s="60">
        <v>9.0330084589922723</v>
      </c>
      <c r="N18" s="60">
        <v>0</v>
      </c>
      <c r="O18" s="60">
        <v>0</v>
      </c>
      <c r="P18" s="50">
        <f t="shared" si="3"/>
        <v>57.789999999999964</v>
      </c>
      <c r="R18" s="48">
        <f t="shared" si="4"/>
        <v>-2</v>
      </c>
      <c r="S18" s="67">
        <f t="shared" si="5"/>
        <v>12.651710187568961</v>
      </c>
      <c r="T18" s="66">
        <f t="shared" si="5"/>
        <v>60.978300845899234</v>
      </c>
      <c r="U18" s="65">
        <f t="shared" si="5"/>
        <v>0</v>
      </c>
      <c r="V18" s="66">
        <f t="shared" si="5"/>
        <v>0</v>
      </c>
      <c r="W18" s="66">
        <f t="shared" si="5"/>
        <v>10.739242368517838</v>
      </c>
      <c r="X18" s="66">
        <f t="shared" si="5"/>
        <v>15.63074659801398</v>
      </c>
      <c r="Y18" s="66">
        <f t="shared" si="5"/>
        <v>0</v>
      </c>
      <c r="Z18" s="65">
        <f t="shared" si="5"/>
        <v>0</v>
      </c>
      <c r="AA18" s="50">
        <f t="shared" si="6"/>
        <v>100.00000000000001</v>
      </c>
      <c r="AC18" s="48">
        <f t="shared" si="7"/>
        <v>-2</v>
      </c>
      <c r="AD18" s="67">
        <f t="shared" si="12"/>
        <v>14.995640802092415</v>
      </c>
      <c r="AE18" s="66">
        <f t="shared" si="13"/>
        <v>72.27550130775937</v>
      </c>
      <c r="AF18" s="65">
        <f t="shared" si="13"/>
        <v>0</v>
      </c>
      <c r="AG18" s="67">
        <f t="shared" si="13"/>
        <v>0</v>
      </c>
      <c r="AH18" s="66">
        <f t="shared" si="13"/>
        <v>12.728857890148211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9"/>
        <v>99.999999999999986</v>
      </c>
    </row>
    <row r="19" spans="1:38" x14ac:dyDescent="0.35">
      <c r="A19" s="58" t="s">
        <v>58</v>
      </c>
      <c r="B19" s="57">
        <v>-1.5</v>
      </c>
      <c r="C19" s="62">
        <v>62.939999999999941</v>
      </c>
      <c r="D19" s="55">
        <f t="shared" si="10"/>
        <v>5.698764090723885</v>
      </c>
      <c r="E19" s="54">
        <f t="shared" si="11"/>
        <v>54.56199918511475</v>
      </c>
      <c r="G19" s="48">
        <f t="shared" si="2"/>
        <v>-1.5</v>
      </c>
      <c r="H19" s="61">
        <v>3.444689189189186</v>
      </c>
      <c r="I19" s="60">
        <v>49.926729729729686</v>
      </c>
      <c r="J19" s="59">
        <v>0</v>
      </c>
      <c r="K19" s="60">
        <v>0</v>
      </c>
      <c r="L19" s="60">
        <v>2.594148648648646</v>
      </c>
      <c r="M19" s="60">
        <v>6.9744324324324252</v>
      </c>
      <c r="N19" s="60">
        <v>0</v>
      </c>
      <c r="O19" s="60">
        <v>0</v>
      </c>
      <c r="P19" s="50">
        <f t="shared" si="3"/>
        <v>62.939999999999941</v>
      </c>
      <c r="R19" s="48">
        <f t="shared" si="4"/>
        <v>-1.5</v>
      </c>
      <c r="S19" s="67">
        <f t="shared" si="5"/>
        <v>5.4729729729729728</v>
      </c>
      <c r="T19" s="66">
        <f t="shared" si="5"/>
        <v>79.324324324324337</v>
      </c>
      <c r="U19" s="65">
        <f t="shared" si="5"/>
        <v>0</v>
      </c>
      <c r="V19" s="66">
        <f t="shared" si="5"/>
        <v>0</v>
      </c>
      <c r="W19" s="66">
        <f t="shared" si="5"/>
        <v>4.1216216216216219</v>
      </c>
      <c r="X19" s="66">
        <f t="shared" si="5"/>
        <v>11.081081081081079</v>
      </c>
      <c r="Y19" s="66">
        <f t="shared" si="5"/>
        <v>0</v>
      </c>
      <c r="Z19" s="65">
        <f t="shared" si="5"/>
        <v>0</v>
      </c>
      <c r="AA19" s="50">
        <f t="shared" si="6"/>
        <v>100.00000000000001</v>
      </c>
      <c r="AC19" s="48">
        <f t="shared" si="7"/>
        <v>-1.5</v>
      </c>
      <c r="AD19" s="67">
        <f t="shared" si="12"/>
        <v>6.155015197568388</v>
      </c>
      <c r="AE19" s="66">
        <f t="shared" si="13"/>
        <v>89.209726443769</v>
      </c>
      <c r="AF19" s="65">
        <f t="shared" si="13"/>
        <v>0</v>
      </c>
      <c r="AG19" s="67">
        <f t="shared" si="13"/>
        <v>0</v>
      </c>
      <c r="AH19" s="66">
        <f t="shared" si="13"/>
        <v>4.6352583586626137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9"/>
        <v>100</v>
      </c>
    </row>
    <row r="20" spans="1:38" x14ac:dyDescent="0.35">
      <c r="A20" s="58" t="s">
        <v>57</v>
      </c>
      <c r="B20" s="57">
        <v>-1</v>
      </c>
      <c r="C20" s="62">
        <v>64.769999999999982</v>
      </c>
      <c r="D20" s="55">
        <f t="shared" si="10"/>
        <v>5.8644574222463666</v>
      </c>
      <c r="E20" s="54">
        <f t="shared" si="11"/>
        <v>60.426456607361118</v>
      </c>
      <c r="G20" s="48">
        <f t="shared" si="2"/>
        <v>-1</v>
      </c>
      <c r="H20" s="61">
        <v>2.9817391304347813</v>
      </c>
      <c r="I20" s="60">
        <v>52.097608695652156</v>
      </c>
      <c r="J20" s="59">
        <v>0</v>
      </c>
      <c r="K20" s="60">
        <v>0.74543478260869533</v>
      </c>
      <c r="L20" s="60">
        <v>5.0523913043478244</v>
      </c>
      <c r="M20" s="60">
        <v>3.7271739130434773</v>
      </c>
      <c r="N20" s="60">
        <v>0</v>
      </c>
      <c r="O20" s="60">
        <v>0.16565217391304343</v>
      </c>
      <c r="P20" s="50">
        <f t="shared" si="3"/>
        <v>64.769999999999982</v>
      </c>
      <c r="R20" s="48">
        <f t="shared" si="4"/>
        <v>-1</v>
      </c>
      <c r="S20" s="67">
        <f t="shared" si="5"/>
        <v>4.6035805626598458</v>
      </c>
      <c r="T20" s="66">
        <f t="shared" si="5"/>
        <v>80.434782608695642</v>
      </c>
      <c r="U20" s="65">
        <f t="shared" si="5"/>
        <v>0</v>
      </c>
      <c r="V20" s="66">
        <f t="shared" si="5"/>
        <v>1.1508951406649615</v>
      </c>
      <c r="W20" s="66">
        <f t="shared" si="5"/>
        <v>7.8005115089514065</v>
      </c>
      <c r="X20" s="66">
        <f t="shared" si="5"/>
        <v>5.7544757033248084</v>
      </c>
      <c r="Y20" s="66">
        <f t="shared" si="5"/>
        <v>0</v>
      </c>
      <c r="Z20" s="65">
        <f t="shared" si="5"/>
        <v>0.25575447570332482</v>
      </c>
      <c r="AA20" s="50">
        <f t="shared" si="6"/>
        <v>99.999999999999986</v>
      </c>
      <c r="AC20" s="48">
        <f t="shared" si="7"/>
        <v>-1</v>
      </c>
      <c r="AD20" s="67">
        <f t="shared" si="12"/>
        <v>4.8846675712347363</v>
      </c>
      <c r="AE20" s="66">
        <f t="shared" si="13"/>
        <v>85.345997286295798</v>
      </c>
      <c r="AF20" s="65">
        <f t="shared" si="13"/>
        <v>0</v>
      </c>
      <c r="AG20" s="67">
        <f t="shared" si="13"/>
        <v>1.2211668928086841</v>
      </c>
      <c r="AH20" s="66">
        <f t="shared" si="13"/>
        <v>8.2767978290366369</v>
      </c>
      <c r="AI20" s="66">
        <v>0</v>
      </c>
      <c r="AJ20" s="66">
        <f t="shared" si="14"/>
        <v>0</v>
      </c>
      <c r="AK20" s="65">
        <f t="shared" si="14"/>
        <v>0.27137042062415206</v>
      </c>
      <c r="AL20" s="64">
        <f t="shared" si="9"/>
        <v>100.00000000000001</v>
      </c>
    </row>
    <row r="21" spans="1:38" x14ac:dyDescent="0.35">
      <c r="A21" s="58" t="s">
        <v>56</v>
      </c>
      <c r="B21" s="57">
        <v>-0.5</v>
      </c>
      <c r="C21" s="63">
        <v>58.900000000000034</v>
      </c>
      <c r="D21" s="55">
        <f t="shared" si="10"/>
        <v>5.3329711621168947</v>
      </c>
      <c r="E21" s="54">
        <f t="shared" si="11"/>
        <v>65.759427769478009</v>
      </c>
      <c r="G21" s="70">
        <f t="shared" si="2"/>
        <v>-0.5</v>
      </c>
      <c r="H21" s="61">
        <v>1.3733160621761666</v>
      </c>
      <c r="I21" s="60">
        <v>53.559326424870505</v>
      </c>
      <c r="J21" s="59">
        <v>0</v>
      </c>
      <c r="K21" s="60">
        <v>0.61036269430051848</v>
      </c>
      <c r="L21" s="60">
        <v>3.2044041450777225</v>
      </c>
      <c r="M21" s="60">
        <v>0.15259067357512962</v>
      </c>
      <c r="N21" s="60">
        <v>0</v>
      </c>
      <c r="O21" s="60">
        <v>0</v>
      </c>
      <c r="P21" s="69">
        <f>SUM(H21:O21)</f>
        <v>58.900000000000041</v>
      </c>
      <c r="Q21" s="68"/>
      <c r="R21" s="48">
        <f t="shared" si="4"/>
        <v>-0.5</v>
      </c>
      <c r="S21" s="67">
        <f t="shared" si="5"/>
        <v>2.3316062176165802</v>
      </c>
      <c r="T21" s="66">
        <f t="shared" si="5"/>
        <v>90.932642487046635</v>
      </c>
      <c r="U21" s="65">
        <f t="shared" si="5"/>
        <v>0</v>
      </c>
      <c r="V21" s="66">
        <f t="shared" si="5"/>
        <v>1.0362694300518134</v>
      </c>
      <c r="W21" s="66">
        <f t="shared" si="5"/>
        <v>5.4404145077720205</v>
      </c>
      <c r="X21" s="66">
        <f t="shared" si="5"/>
        <v>0.25906735751295334</v>
      </c>
      <c r="Y21" s="66">
        <f t="shared" si="5"/>
        <v>0</v>
      </c>
      <c r="Z21" s="65">
        <f t="shared" si="5"/>
        <v>0</v>
      </c>
      <c r="AA21" s="50">
        <f t="shared" si="6"/>
        <v>100</v>
      </c>
      <c r="AC21" s="48">
        <f t="shared" si="7"/>
        <v>-0.5</v>
      </c>
      <c r="AD21" s="67">
        <f t="shared" si="12"/>
        <v>2.3376623376623371</v>
      </c>
      <c r="AE21" s="66">
        <f t="shared" si="13"/>
        <v>91.168831168831161</v>
      </c>
      <c r="AF21" s="65">
        <f t="shared" si="13"/>
        <v>0</v>
      </c>
      <c r="AG21" s="67">
        <f t="shared" si="13"/>
        <v>1.0389610389610386</v>
      </c>
      <c r="AH21" s="66">
        <f t="shared" si="13"/>
        <v>5.4545454545454541</v>
      </c>
      <c r="AI21" s="66">
        <v>0</v>
      </c>
      <c r="AJ21" s="66">
        <f t="shared" si="14"/>
        <v>0</v>
      </c>
      <c r="AK21" s="65">
        <f t="shared" si="14"/>
        <v>0</v>
      </c>
      <c r="AL21" s="64">
        <f t="shared" si="9"/>
        <v>99.999999999999986</v>
      </c>
    </row>
    <row r="22" spans="1:38" x14ac:dyDescent="0.35">
      <c r="A22" s="58" t="s">
        <v>55</v>
      </c>
      <c r="B22" s="57">
        <v>0</v>
      </c>
      <c r="C22" s="62">
        <v>44.279999999999973</v>
      </c>
      <c r="D22" s="55">
        <f t="shared" si="10"/>
        <v>4.0092353660192837</v>
      </c>
      <c r="E22" s="54">
        <f t="shared" si="11"/>
        <v>69.768663135497292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2">
        <v>36.629999999999995</v>
      </c>
      <c r="D23" s="55">
        <f t="shared" si="10"/>
        <v>3.3165829145728645</v>
      </c>
      <c r="E23" s="54">
        <f t="shared" si="11"/>
        <v>73.085246050070154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2">
        <v>28.25</v>
      </c>
      <c r="D24" s="55">
        <f t="shared" si="10"/>
        <v>2.557834216125674</v>
      </c>
      <c r="E24" s="54">
        <f t="shared" si="11"/>
        <v>75.643080266195824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2">
        <v>21.159999999999968</v>
      </c>
      <c r="D25" s="55">
        <f t="shared" si="10"/>
        <v>1.9158857349812097</v>
      </c>
      <c r="E25" s="54">
        <f t="shared" si="11"/>
        <v>77.558966001177041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2">
        <v>20.050000000000011</v>
      </c>
      <c r="D26" s="55">
        <f t="shared" si="10"/>
        <v>1.8153832224183997</v>
      </c>
      <c r="E26" s="54">
        <f t="shared" si="11"/>
        <v>79.374349223595445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3">
        <v>16.590000000000032</v>
      </c>
      <c r="D27" s="55">
        <f t="shared" si="10"/>
        <v>1.5021051201955757</v>
      </c>
      <c r="E27" s="54">
        <f t="shared" si="11"/>
        <v>80.876454343791025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62">
        <v>19.480000000000018</v>
      </c>
      <c r="D28" s="55">
        <f t="shared" si="10"/>
        <v>1.7637738240753333</v>
      </c>
      <c r="E28" s="54">
        <f t="shared" si="11"/>
        <v>82.640228167866354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62">
        <v>32.370000000000005</v>
      </c>
      <c r="D29" s="55">
        <f t="shared" si="10"/>
        <v>2.9308705690615247</v>
      </c>
      <c r="E29" s="54">
        <f t="shared" si="11"/>
        <v>85.57109873692788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62">
        <v>30.649999999999977</v>
      </c>
      <c r="D30" s="55">
        <f t="shared" si="10"/>
        <v>2.7751369459912159</v>
      </c>
      <c r="E30" s="54">
        <f t="shared" si="11"/>
        <v>88.346235682919101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ht="15" thickBot="1" x14ac:dyDescent="0.4">
      <c r="A31" s="58" t="s">
        <v>46</v>
      </c>
      <c r="B31" s="42" t="s">
        <v>142</v>
      </c>
      <c r="C31" s="56">
        <v>128.71000000000004</v>
      </c>
      <c r="D31" s="55">
        <f t="shared" si="10"/>
        <v>11.653764317080906</v>
      </c>
      <c r="E31" s="54">
        <f t="shared" si="11"/>
        <v>100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 t="str">
        <f t="shared" si="7"/>
        <v>&gt;4.0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>
        <f t="shared" si="7"/>
        <v>0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H34">
        <f>SUM(H7:H33)</f>
        <v>113.73099588465401</v>
      </c>
      <c r="I34">
        <f t="shared" ref="I34:O34" si="15">SUM(I7:I33)</f>
        <v>242.63515484570848</v>
      </c>
      <c r="J34">
        <f>SUM(J7:J33)</f>
        <v>0</v>
      </c>
      <c r="K34">
        <f t="shared" si="15"/>
        <v>1.7834631093238877</v>
      </c>
      <c r="L34">
        <f t="shared" si="15"/>
        <v>22.074483036913946</v>
      </c>
      <c r="M34">
        <f t="shared" si="15"/>
        <v>345.89025094948653</v>
      </c>
      <c r="N34">
        <f t="shared" si="15"/>
        <v>0</v>
      </c>
      <c r="O34">
        <f t="shared" si="15"/>
        <v>0.16565217391304343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-5.3098791571989263</v>
      </c>
      <c r="D69" s="2"/>
    </row>
    <row r="70" spans="1:5" x14ac:dyDescent="0.35">
      <c r="A70" s="24" t="s">
        <v>41</v>
      </c>
      <c r="B70" s="23">
        <v>16</v>
      </c>
      <c r="C70" s="18">
        <f t="shared" si="16"/>
        <v>-4.7703384884738842</v>
      </c>
      <c r="D70" s="2"/>
    </row>
    <row r="71" spans="1:5" x14ac:dyDescent="0.35">
      <c r="A71" s="24" t="s">
        <v>41</v>
      </c>
      <c r="B71" s="23">
        <v>25</v>
      </c>
      <c r="C71" s="18">
        <f t="shared" si="16"/>
        <v>-4.122029222747666</v>
      </c>
      <c r="D71" s="2"/>
    </row>
    <row r="72" spans="1:5" x14ac:dyDescent="0.35">
      <c r="A72" s="24" t="s">
        <v>41</v>
      </c>
      <c r="B72" s="23">
        <v>50</v>
      </c>
      <c r="C72" s="18">
        <f t="shared" si="16"/>
        <v>-1.9002621544327924</v>
      </c>
      <c r="D72" s="2"/>
    </row>
    <row r="73" spans="1:5" x14ac:dyDescent="0.35">
      <c r="A73" s="24" t="s">
        <v>41</v>
      </c>
      <c r="B73" s="23">
        <v>75</v>
      </c>
      <c r="C73" s="18">
        <f t="shared" si="16"/>
        <v>0.87429203539823386</v>
      </c>
      <c r="D73" s="2"/>
    </row>
    <row r="74" spans="1:5" x14ac:dyDescent="0.35">
      <c r="A74" s="24" t="s">
        <v>41</v>
      </c>
      <c r="B74" s="23">
        <v>84</v>
      </c>
      <c r="C74" s="18">
        <f t="shared" si="16"/>
        <v>3.2319740500463396</v>
      </c>
      <c r="D74" s="2"/>
    </row>
    <row r="75" spans="1:5" x14ac:dyDescent="0.35">
      <c r="A75" s="24" t="s">
        <v>41</v>
      </c>
      <c r="B75" s="23">
        <v>95</v>
      </c>
      <c r="C75" s="18" t="str">
        <f t="shared" si="16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0.19355335234732227</v>
      </c>
      <c r="D77" s="19" t="s">
        <v>7</v>
      </c>
      <c r="E77" s="18">
        <f>SUM($D$7:$D$20)</f>
        <v>60.426456607361118</v>
      </c>
    </row>
    <row r="78" spans="1:5" x14ac:dyDescent="0.35">
      <c r="A78" s="20" t="s">
        <v>39</v>
      </c>
      <c r="B78">
        <f>SUM(C14:C23)/SUM(C10:C33)</f>
        <v>0.53729910815337933</v>
      </c>
      <c r="D78" s="19" t="s">
        <v>6</v>
      </c>
      <c r="E78" s="18">
        <f>SUM($D$21:$D$30)</f>
        <v>27.919779075557976</v>
      </c>
    </row>
    <row r="79" spans="1:5" x14ac:dyDescent="0.35">
      <c r="A79" s="20" t="s">
        <v>38</v>
      </c>
      <c r="B79">
        <f>SUM(C24:C33)/SUM(C10:C33)</f>
        <v>0.26914753949929837</v>
      </c>
      <c r="D79" s="19" t="s">
        <v>5</v>
      </c>
      <c r="E79" s="18">
        <f>SUM($D$31:$D$33)</f>
        <v>11.653764317080906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49.067322620802251</v>
      </c>
      <c r="D81" s="16" t="s">
        <v>4</v>
      </c>
      <c r="E81">
        <f>100*SUM(H7:J33)/SUM(P7:P33)</f>
        <v>49.067322620802251</v>
      </c>
      <c r="G81" s="17" t="s">
        <v>2</v>
      </c>
      <c r="H81">
        <f>100*SUM(H7:H33)/(SUM(P7:P33)-SUM(M7:N33))</f>
        <v>29.898543840504821</v>
      </c>
    </row>
    <row r="82" spans="1:8" x14ac:dyDescent="0.35">
      <c r="A82" s="16" t="s">
        <v>0</v>
      </c>
      <c r="B82">
        <f>100*SUM(K7:L33)/SUM(P7:P33)</f>
        <v>3.2849515539788845</v>
      </c>
      <c r="D82" s="16" t="s">
        <v>0</v>
      </c>
      <c r="E82">
        <f>100*SUM(K7:L33)/SUM(P7:P33)</f>
        <v>3.2849515539788845</v>
      </c>
      <c r="G82" s="17" t="s">
        <v>1</v>
      </c>
      <c r="H82">
        <f>100*SUM(I7:J33)/(SUM(P7:P33)-SUM(M7:N33))</f>
        <v>63.785934150788087</v>
      </c>
    </row>
    <row r="83" spans="1:8" x14ac:dyDescent="0.35">
      <c r="A83" s="16" t="s">
        <v>3</v>
      </c>
      <c r="B83">
        <f>100*SUM(O7:O33)/SUM(P7:P33)</f>
        <v>2.2808307252443063E-2</v>
      </c>
      <c r="D83" s="16" t="s">
        <v>37</v>
      </c>
      <c r="E83">
        <f>100*SUM(M7:N33)/SUM(P7:P33)</f>
        <v>47.624917517966431</v>
      </c>
      <c r="G83" s="17" t="s">
        <v>0</v>
      </c>
      <c r="H83">
        <f>100*SUM(K7:L33)/(SUM(P7:P33)-SUM(M7:N33))</f>
        <v>6.271973996615154</v>
      </c>
    </row>
    <row r="85" spans="1:8" x14ac:dyDescent="0.35">
      <c r="A85" s="16" t="s">
        <v>36</v>
      </c>
      <c r="B85" s="2"/>
      <c r="C85" s="2"/>
      <c r="D85" s="13">
        <f>(C70+C74+C72)/3</f>
        <v>-1.1462088642867789</v>
      </c>
    </row>
    <row r="86" spans="1:8" x14ac:dyDescent="0.35">
      <c r="A86" s="14" t="s">
        <v>35</v>
      </c>
      <c r="B86" s="14"/>
      <c r="C86" s="14"/>
      <c r="D86" s="7">
        <f>C72</f>
        <v>-1.9002621544327924</v>
      </c>
    </row>
    <row r="87" spans="1:8" x14ac:dyDescent="0.35">
      <c r="A87" s="14" t="s">
        <v>34</v>
      </c>
      <c r="B87" s="14"/>
      <c r="C87" s="14"/>
      <c r="D87" s="7">
        <f>(C74-C70)/2</f>
        <v>4.0011562692601119</v>
      </c>
    </row>
    <row r="88" spans="1:8" x14ac:dyDescent="0.35">
      <c r="A88" s="15" t="s">
        <v>33</v>
      </c>
      <c r="B88" s="14"/>
      <c r="C88" s="14"/>
      <c r="D88" s="13">
        <f>(C74+C70-D86)/D87</f>
        <v>9.0448283358892531E-2</v>
      </c>
    </row>
    <row r="89" spans="1:8" x14ac:dyDescent="0.35">
      <c r="A89" s="3" t="s">
        <v>32</v>
      </c>
      <c r="B89" s="12"/>
      <c r="C89" s="11"/>
      <c r="D89" s="7">
        <f>((C74-C70)/4)+((C75-C69)/6.6)</f>
        <v>3.7141961887511057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0.33987168180738403</v>
      </c>
    </row>
    <row r="91" spans="1:8" x14ac:dyDescent="0.35">
      <c r="A91" s="3" t="s">
        <v>30</v>
      </c>
      <c r="B91" s="9"/>
      <c r="C91" s="8"/>
      <c r="D91" s="7">
        <f>(C74-C69)/(2.44*(C73-C71))</f>
        <v>0.70066741714386871</v>
      </c>
    </row>
    <row r="92" spans="1:8" x14ac:dyDescent="0.35">
      <c r="A92" s="6" t="s">
        <v>29</v>
      </c>
      <c r="B92" s="6"/>
      <c r="C92" s="5"/>
      <c r="D92" s="7">
        <f>(C70+C72+C74)/3</f>
        <v>-1.1462088642867789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-0.76918221921377228</v>
      </c>
    </row>
    <row r="95" spans="1:8" x14ac:dyDescent="0.35">
      <c r="A95" s="2" t="s">
        <v>9</v>
      </c>
      <c r="B95" s="2"/>
      <c r="C95" s="2"/>
      <c r="D95" s="1">
        <f>100-E23</f>
        <v>26.914753949929846</v>
      </c>
    </row>
    <row r="96" spans="1:8" x14ac:dyDescent="0.35">
      <c r="A96" s="2" t="s">
        <v>8</v>
      </c>
      <c r="B96" s="2"/>
      <c r="C96" s="2"/>
      <c r="D96" s="1">
        <f>100-E30</f>
        <v>11.653764317080899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0"/>
  </sheetPr>
  <dimension ref="A1:AN99"/>
  <sheetViews>
    <sheetView topLeftCell="A7" zoomScale="55" zoomScaleNormal="55" workbookViewId="0">
      <selection activeCell="L62" sqref="L6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MAY210714_7_aggr</v>
      </c>
      <c r="E2" s="144"/>
      <c r="G2" s="109" t="s">
        <v>90</v>
      </c>
      <c r="H2" s="108" t="str">
        <f ca="1">D2</f>
        <v>MAY210714_7_aggr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1104.4499999999998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147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>
        <f>100*(M7/B$4)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1" si="17">(C8/B$4)*100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>
        <f t="shared" ref="R8:R33" si="18">100*(M8/B$4)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 t="shared" ref="E10:E31" si="19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72">
        <v>0</v>
      </c>
      <c r="D11" s="55">
        <f t="shared" si="17"/>
        <v>0</v>
      </c>
      <c r="E11" s="54">
        <f t="shared" si="19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>
        <f t="shared" si="18"/>
        <v>0</v>
      </c>
      <c r="T11" s="48">
        <f t="shared" si="4"/>
        <v>-5.5</v>
      </c>
      <c r="U11" s="47" t="e">
        <f t="shared" si="5"/>
        <v>#DIV/0!</v>
      </c>
      <c r="V11" s="46" t="e">
        <f t="shared" si="6"/>
        <v>#DIV/0!</v>
      </c>
      <c r="W11" s="45" t="e">
        <f t="shared" si="7"/>
        <v>#DIV/0!</v>
      </c>
      <c r="X11" s="46" t="e">
        <f t="shared" si="8"/>
        <v>#DIV/0!</v>
      </c>
      <c r="Y11" s="46" t="e">
        <f t="shared" si="9"/>
        <v>#DIV/0!</v>
      </c>
      <c r="Z11" s="46" t="e">
        <f t="shared" si="10"/>
        <v>#DIV/0!</v>
      </c>
      <c r="AA11" s="46" t="e">
        <f t="shared" si="11"/>
        <v>#DIV/0!</v>
      </c>
      <c r="AB11" s="45" t="e">
        <f t="shared" si="12"/>
        <v>#DIV/0!</v>
      </c>
      <c r="AC11" s="49" t="e">
        <f t="shared" si="13"/>
        <v>#DIV/0!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72">
        <v>0</v>
      </c>
      <c r="D12" s="55">
        <f t="shared" si="17"/>
        <v>0</v>
      </c>
      <c r="E12" s="54">
        <f t="shared" si="19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145.23000000000002</v>
      </c>
      <c r="N12" s="60">
        <v>0</v>
      </c>
      <c r="O12" s="60">
        <v>0</v>
      </c>
      <c r="P12" s="50">
        <f t="shared" si="3"/>
        <v>145.23000000000002</v>
      </c>
      <c r="R12">
        <f t="shared" si="18"/>
        <v>13.149531440988731</v>
      </c>
      <c r="T12" s="48">
        <f t="shared" si="4"/>
        <v>-5</v>
      </c>
      <c r="U12" s="47">
        <f t="shared" si="5"/>
        <v>0</v>
      </c>
      <c r="V12" s="46">
        <f t="shared" si="6"/>
        <v>0</v>
      </c>
      <c r="W12" s="45">
        <f t="shared" si="7"/>
        <v>0</v>
      </c>
      <c r="X12" s="46">
        <f t="shared" si="8"/>
        <v>0</v>
      </c>
      <c r="Y12" s="46">
        <f t="shared" si="9"/>
        <v>0</v>
      </c>
      <c r="Z12" s="46">
        <f t="shared" si="10"/>
        <v>100</v>
      </c>
      <c r="AA12" s="46">
        <f t="shared" si="11"/>
        <v>0</v>
      </c>
      <c r="AB12" s="45">
        <f t="shared" si="12"/>
        <v>0</v>
      </c>
      <c r="AC12" s="49">
        <f t="shared" si="13"/>
        <v>100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72">
        <v>3.3849386323787201</v>
      </c>
      <c r="D13" s="55">
        <f t="shared" si="17"/>
        <v>0.30648183551801533</v>
      </c>
      <c r="E13" s="54">
        <f t="shared" si="19"/>
        <v>0.30648183551801533</v>
      </c>
      <c r="G13" s="48">
        <f t="shared" si="2"/>
        <v>-4.5</v>
      </c>
      <c r="H13" s="61">
        <v>3.3849386323787263</v>
      </c>
      <c r="I13" s="60">
        <v>0</v>
      </c>
      <c r="J13" s="59">
        <v>0</v>
      </c>
      <c r="K13" s="60">
        <v>0</v>
      </c>
      <c r="L13" s="60">
        <v>0</v>
      </c>
      <c r="M13" s="60">
        <v>65.155061367621286</v>
      </c>
      <c r="N13" s="60">
        <v>0</v>
      </c>
      <c r="O13" s="60">
        <v>0</v>
      </c>
      <c r="P13" s="50">
        <f t="shared" si="3"/>
        <v>68.540000000000006</v>
      </c>
      <c r="R13">
        <f t="shared" si="18"/>
        <v>5.8993219582254781</v>
      </c>
      <c r="T13" s="48">
        <f t="shared" si="4"/>
        <v>-4.5</v>
      </c>
      <c r="U13" s="47">
        <f t="shared" si="5"/>
        <v>4.9386323787258917</v>
      </c>
      <c r="V13" s="46">
        <f t="shared" si="6"/>
        <v>0</v>
      </c>
      <c r="W13" s="45">
        <f t="shared" si="7"/>
        <v>0</v>
      </c>
      <c r="X13" s="46">
        <f t="shared" si="8"/>
        <v>0</v>
      </c>
      <c r="Y13" s="46">
        <f t="shared" si="9"/>
        <v>0</v>
      </c>
      <c r="Z13" s="46">
        <f t="shared" si="10"/>
        <v>95.061367621274115</v>
      </c>
      <c r="AA13" s="46">
        <f t="shared" si="11"/>
        <v>0</v>
      </c>
      <c r="AB13" s="45">
        <f t="shared" si="12"/>
        <v>0</v>
      </c>
      <c r="AC13" s="49">
        <f t="shared" si="13"/>
        <v>100</v>
      </c>
      <c r="AE13" s="48">
        <f t="shared" si="14"/>
        <v>-4.5</v>
      </c>
      <c r="AF13" s="47">
        <f t="shared" si="15"/>
        <v>100</v>
      </c>
      <c r="AG13" s="46">
        <f t="shared" si="15"/>
        <v>0</v>
      </c>
      <c r="AH13" s="45">
        <f t="shared" si="15"/>
        <v>0</v>
      </c>
      <c r="AI13" s="47">
        <f t="shared" si="15"/>
        <v>0</v>
      </c>
      <c r="AJ13" s="46">
        <f t="shared" si="15"/>
        <v>0</v>
      </c>
      <c r="AK13" s="46">
        <f t="shared" si="15"/>
        <v>1924.852071005917</v>
      </c>
      <c r="AL13" s="46">
        <f t="shared" si="15"/>
        <v>0</v>
      </c>
      <c r="AM13" s="45">
        <f t="shared" si="15"/>
        <v>0</v>
      </c>
      <c r="AN13" s="44">
        <f t="shared" si="16"/>
        <v>2024.852071005917</v>
      </c>
    </row>
    <row r="14" spans="1:40" x14ac:dyDescent="0.35">
      <c r="A14" s="58" t="s">
        <v>63</v>
      </c>
      <c r="B14" s="57">
        <v>-4</v>
      </c>
      <c r="C14" s="62">
        <v>40.998739485554019</v>
      </c>
      <c r="D14" s="55">
        <f t="shared" si="17"/>
        <v>3.712140838023815</v>
      </c>
      <c r="E14" s="54">
        <f t="shared" si="19"/>
        <v>4.01862267354183</v>
      </c>
      <c r="G14" s="48">
        <f t="shared" si="2"/>
        <v>-4</v>
      </c>
      <c r="H14" s="61">
        <v>40.998739485554019</v>
      </c>
      <c r="I14" s="60">
        <v>0</v>
      </c>
      <c r="J14" s="59">
        <v>0</v>
      </c>
      <c r="K14" s="60">
        <v>0</v>
      </c>
      <c r="L14" s="60">
        <v>0</v>
      </c>
      <c r="M14" s="60">
        <v>41.471260514445895</v>
      </c>
      <c r="N14" s="60">
        <v>0</v>
      </c>
      <c r="O14" s="60">
        <v>0</v>
      </c>
      <c r="P14" s="50">
        <f t="shared" si="3"/>
        <v>82.469999999999914</v>
      </c>
      <c r="R14">
        <f t="shared" si="18"/>
        <v>3.7549242169809318</v>
      </c>
      <c r="T14" s="48">
        <f t="shared" si="4"/>
        <v>-4</v>
      </c>
      <c r="U14" s="47">
        <f t="shared" si="5"/>
        <v>49.713519444105806</v>
      </c>
      <c r="V14" s="46">
        <f t="shared" si="6"/>
        <v>0</v>
      </c>
      <c r="W14" s="45">
        <f t="shared" si="7"/>
        <v>0</v>
      </c>
      <c r="X14" s="46">
        <f t="shared" si="8"/>
        <v>0</v>
      </c>
      <c r="Y14" s="46">
        <f t="shared" si="9"/>
        <v>0</v>
      </c>
      <c r="Z14" s="46">
        <f t="shared" si="10"/>
        <v>50.286480555894187</v>
      </c>
      <c r="AA14" s="46">
        <f t="shared" si="11"/>
        <v>0</v>
      </c>
      <c r="AB14" s="45">
        <f t="shared" si="12"/>
        <v>0</v>
      </c>
      <c r="AC14" s="49">
        <f t="shared" si="13"/>
        <v>100</v>
      </c>
      <c r="AE14" s="48">
        <f t="shared" si="14"/>
        <v>-4</v>
      </c>
      <c r="AF14" s="47">
        <f t="shared" si="15"/>
        <v>100</v>
      </c>
      <c r="AG14" s="46">
        <f t="shared" si="15"/>
        <v>0</v>
      </c>
      <c r="AH14" s="45">
        <f t="shared" si="15"/>
        <v>0</v>
      </c>
      <c r="AI14" s="47">
        <f t="shared" si="15"/>
        <v>0</v>
      </c>
      <c r="AJ14" s="46">
        <f t="shared" si="15"/>
        <v>0</v>
      </c>
      <c r="AK14" s="46">
        <f t="shared" si="15"/>
        <v>101.15252574791566</v>
      </c>
      <c r="AL14" s="46">
        <f t="shared" si="15"/>
        <v>0</v>
      </c>
      <c r="AM14" s="45">
        <f t="shared" si="15"/>
        <v>0</v>
      </c>
      <c r="AN14" s="44">
        <f t="shared" si="16"/>
        <v>201.15252574791566</v>
      </c>
    </row>
    <row r="15" spans="1:40" x14ac:dyDescent="0.35">
      <c r="A15" s="58" t="s">
        <v>62</v>
      </c>
      <c r="B15" s="57">
        <v>-3.5</v>
      </c>
      <c r="C15" s="62">
        <v>22.703359639233355</v>
      </c>
      <c r="D15" s="55">
        <f t="shared" si="17"/>
        <v>2.0556258444685915</v>
      </c>
      <c r="E15" s="54">
        <f t="shared" si="19"/>
        <v>6.0742485180104211</v>
      </c>
      <c r="G15" s="48">
        <f t="shared" si="2"/>
        <v>-3.5</v>
      </c>
      <c r="H15" s="61">
        <v>16.26704783378965</v>
      </c>
      <c r="I15" s="60">
        <v>6.4363118054437072</v>
      </c>
      <c r="J15" s="59">
        <v>0</v>
      </c>
      <c r="K15" s="60">
        <v>0</v>
      </c>
      <c r="L15" s="60">
        <v>0</v>
      </c>
      <c r="M15" s="60">
        <v>39.836640360766609</v>
      </c>
      <c r="N15" s="60">
        <v>0</v>
      </c>
      <c r="O15" s="60">
        <v>0</v>
      </c>
      <c r="P15" s="50">
        <f t="shared" si="3"/>
        <v>62.539999999999964</v>
      </c>
      <c r="R15">
        <f t="shared" si="18"/>
        <v>3.6069211246110386</v>
      </c>
      <c r="T15" s="48">
        <f t="shared" si="4"/>
        <v>-3.5</v>
      </c>
      <c r="U15" s="67">
        <f t="shared" si="5"/>
        <v>26.010629731035593</v>
      </c>
      <c r="V15" s="66">
        <f t="shared" si="6"/>
        <v>10.29151232082461</v>
      </c>
      <c r="W15" s="65">
        <f t="shared" si="7"/>
        <v>0</v>
      </c>
      <c r="X15" s="66">
        <f t="shared" si="8"/>
        <v>0</v>
      </c>
      <c r="Y15" s="66">
        <f t="shared" si="9"/>
        <v>0</v>
      </c>
      <c r="Z15" s="66">
        <f t="shared" si="10"/>
        <v>63.697857948139806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>
        <f t="shared" ref="AF15:AF33" si="20">U15*100/(SUM($U15:$Y15)+SUM($AA15:$AB15))</f>
        <v>71.650399290150844</v>
      </c>
      <c r="AG15" s="66">
        <f t="shared" ref="AG15:AK33" si="21">V15*100/(SUM($U15:$Y15)+SUM($AA15:$AB15))</f>
        <v>28.349600709849163</v>
      </c>
      <c r="AH15" s="65">
        <f t="shared" si="21"/>
        <v>0</v>
      </c>
      <c r="AI15" s="67">
        <f t="shared" si="21"/>
        <v>0</v>
      </c>
      <c r="AJ15" s="66">
        <f t="shared" si="21"/>
        <v>0</v>
      </c>
      <c r="AK15" s="66">
        <v>0</v>
      </c>
      <c r="AL15" s="66">
        <f t="shared" ref="AL15:AM33" si="22">AA15*100/(SUM($U15:$Y15)+SUM($AA15:$AB15))</f>
        <v>0</v>
      </c>
      <c r="AM15" s="65">
        <f t="shared" si="22"/>
        <v>0</v>
      </c>
      <c r="AN15" s="64">
        <f t="shared" si="16"/>
        <v>100</v>
      </c>
    </row>
    <row r="16" spans="1:40" x14ac:dyDescent="0.35">
      <c r="A16" s="71" t="s">
        <v>61</v>
      </c>
      <c r="B16" s="57">
        <v>-3</v>
      </c>
      <c r="C16" s="62">
        <v>45.412402626473693</v>
      </c>
      <c r="D16" s="55">
        <f t="shared" si="17"/>
        <v>4.1117662752024717</v>
      </c>
      <c r="E16" s="54">
        <f t="shared" si="19"/>
        <v>10.186014793212893</v>
      </c>
      <c r="G16" s="48">
        <f t="shared" si="2"/>
        <v>-3</v>
      </c>
      <c r="H16" s="61">
        <v>27.582936875093299</v>
      </c>
      <c r="I16" s="60">
        <v>15.408676316967632</v>
      </c>
      <c r="J16" s="59">
        <v>0</v>
      </c>
      <c r="K16" s="60">
        <v>0</v>
      </c>
      <c r="L16" s="60">
        <v>2.4207894344127769</v>
      </c>
      <c r="M16" s="60">
        <v>21.897597373526363</v>
      </c>
      <c r="N16" s="60">
        <v>0</v>
      </c>
      <c r="O16" s="60">
        <v>0</v>
      </c>
      <c r="P16" s="50">
        <f t="shared" si="3"/>
        <v>67.310000000000073</v>
      </c>
      <c r="R16">
        <f t="shared" si="18"/>
        <v>1.9826698694849352</v>
      </c>
      <c r="T16" s="48">
        <f t="shared" si="4"/>
        <v>-3</v>
      </c>
      <c r="U16" s="67">
        <f t="shared" si="5"/>
        <v>40.978958364423221</v>
      </c>
      <c r="V16" s="66">
        <f t="shared" si="6"/>
        <v>22.892105655872257</v>
      </c>
      <c r="W16" s="65">
        <f t="shared" si="7"/>
        <v>0</v>
      </c>
      <c r="X16" s="66">
        <f t="shared" si="8"/>
        <v>0</v>
      </c>
      <c r="Y16" s="66">
        <f t="shared" si="9"/>
        <v>3.5964781375914043</v>
      </c>
      <c r="Z16" s="66">
        <f t="shared" si="10"/>
        <v>32.532457842113118</v>
      </c>
      <c r="AA16" s="66">
        <f t="shared" si="11"/>
        <v>0</v>
      </c>
      <c r="AB16" s="65">
        <f t="shared" si="12"/>
        <v>0</v>
      </c>
      <c r="AC16" s="50">
        <f t="shared" si="13"/>
        <v>100</v>
      </c>
      <c r="AE16" s="48">
        <f t="shared" si="14"/>
        <v>-3</v>
      </c>
      <c r="AF16" s="67">
        <f t="shared" si="20"/>
        <v>60.738774607387754</v>
      </c>
      <c r="AG16" s="66">
        <f t="shared" si="21"/>
        <v>33.930546339305458</v>
      </c>
      <c r="AH16" s="65">
        <f t="shared" si="21"/>
        <v>0</v>
      </c>
      <c r="AI16" s="67">
        <f t="shared" si="21"/>
        <v>0</v>
      </c>
      <c r="AJ16" s="66">
        <f t="shared" si="21"/>
        <v>5.3306790533067909</v>
      </c>
      <c r="AK16" s="66">
        <v>0</v>
      </c>
      <c r="AL16" s="66">
        <f t="shared" si="22"/>
        <v>0</v>
      </c>
      <c r="AM16" s="65">
        <f t="shared" si="22"/>
        <v>0</v>
      </c>
      <c r="AN16" s="64">
        <f t="shared" si="16"/>
        <v>100</v>
      </c>
    </row>
    <row r="17" spans="1:40" x14ac:dyDescent="0.35">
      <c r="A17" s="71" t="s">
        <v>60</v>
      </c>
      <c r="B17" s="57">
        <v>-2.5</v>
      </c>
      <c r="C17" s="62">
        <v>43.37751414491693</v>
      </c>
      <c r="D17" s="55">
        <f t="shared" si="17"/>
        <v>3.9275217660298734</v>
      </c>
      <c r="E17" s="54">
        <f t="shared" si="19"/>
        <v>14.113536559242766</v>
      </c>
      <c r="G17" s="48">
        <f t="shared" si="2"/>
        <v>-2.5</v>
      </c>
      <c r="H17" s="61">
        <v>10.386165358642081</v>
      </c>
      <c r="I17" s="60">
        <v>29.967141814199653</v>
      </c>
      <c r="J17" s="59">
        <v>0</v>
      </c>
      <c r="K17" s="60">
        <v>0.42766563241467398</v>
      </c>
      <c r="L17" s="60">
        <v>2.5965413396605204</v>
      </c>
      <c r="M17" s="60">
        <v>12.412485855083037</v>
      </c>
      <c r="N17" s="60">
        <v>0</v>
      </c>
      <c r="O17" s="60">
        <v>0</v>
      </c>
      <c r="P17" s="50">
        <f t="shared" si="3"/>
        <v>55.789999999999964</v>
      </c>
      <c r="R17">
        <f t="shared" si="18"/>
        <v>1.1238612753029145</v>
      </c>
      <c r="T17" s="48">
        <f t="shared" si="4"/>
        <v>-2.5</v>
      </c>
      <c r="U17" s="67">
        <f t="shared" si="5"/>
        <v>18.616535864208796</v>
      </c>
      <c r="V17" s="66">
        <f t="shared" si="6"/>
        <v>53.714181419967147</v>
      </c>
      <c r="W17" s="65">
        <f t="shared" si="7"/>
        <v>0</v>
      </c>
      <c r="X17" s="66">
        <f t="shared" si="8"/>
        <v>0.76656324146742105</v>
      </c>
      <c r="Y17" s="66">
        <f t="shared" si="9"/>
        <v>4.654133966052199</v>
      </c>
      <c r="Z17" s="66">
        <f t="shared" si="10"/>
        <v>22.248585508304437</v>
      </c>
      <c r="AA17" s="66">
        <f t="shared" si="11"/>
        <v>0</v>
      </c>
      <c r="AB17" s="65">
        <f t="shared" si="12"/>
        <v>0</v>
      </c>
      <c r="AC17" s="50">
        <f t="shared" si="13"/>
        <v>100</v>
      </c>
      <c r="AE17" s="48">
        <f t="shared" si="14"/>
        <v>-2.5</v>
      </c>
      <c r="AF17" s="67">
        <f t="shared" si="20"/>
        <v>23.943661971830981</v>
      </c>
      <c r="AG17" s="66">
        <f t="shared" si="21"/>
        <v>69.084507042253506</v>
      </c>
      <c r="AH17" s="65">
        <f t="shared" si="21"/>
        <v>0</v>
      </c>
      <c r="AI17" s="67">
        <f t="shared" si="21"/>
        <v>0.98591549295774639</v>
      </c>
      <c r="AJ17" s="66">
        <f t="shared" si="21"/>
        <v>5.9859154929577452</v>
      </c>
      <c r="AK17" s="66">
        <v>0</v>
      </c>
      <c r="AL17" s="66">
        <f t="shared" si="22"/>
        <v>0</v>
      </c>
      <c r="AM17" s="65">
        <f t="shared" si="22"/>
        <v>0</v>
      </c>
      <c r="AN17" s="64">
        <f t="shared" si="16"/>
        <v>99.999999999999972</v>
      </c>
    </row>
    <row r="18" spans="1:40" x14ac:dyDescent="0.35">
      <c r="A18" s="58" t="s">
        <v>59</v>
      </c>
      <c r="B18" s="57">
        <v>-2</v>
      </c>
      <c r="C18" s="62">
        <v>48.756991541007693</v>
      </c>
      <c r="D18" s="55">
        <f t="shared" si="17"/>
        <v>4.4145947341217529</v>
      </c>
      <c r="E18" s="54">
        <f t="shared" si="19"/>
        <v>18.528131293364517</v>
      </c>
      <c r="G18" s="48">
        <f t="shared" si="2"/>
        <v>-2</v>
      </c>
      <c r="H18" s="61">
        <v>7.3114233173960974</v>
      </c>
      <c r="I18" s="60">
        <v>35.239360058845143</v>
      </c>
      <c r="J18" s="59">
        <v>0</v>
      </c>
      <c r="K18" s="60">
        <v>0</v>
      </c>
      <c r="L18" s="60">
        <v>6.2062081647664549</v>
      </c>
      <c r="M18" s="60">
        <v>9.0330084589922723</v>
      </c>
      <c r="N18" s="60">
        <v>0</v>
      </c>
      <c r="O18" s="60">
        <v>0</v>
      </c>
      <c r="P18" s="50">
        <f t="shared" si="3"/>
        <v>57.789999999999964</v>
      </c>
      <c r="R18">
        <f t="shared" si="18"/>
        <v>0.81787391543232146</v>
      </c>
      <c r="T18" s="48">
        <f t="shared" si="4"/>
        <v>-2</v>
      </c>
      <c r="U18" s="67">
        <f t="shared" si="5"/>
        <v>12.651710187568961</v>
      </c>
      <c r="V18" s="66">
        <f t="shared" si="6"/>
        <v>60.978300845899234</v>
      </c>
      <c r="W18" s="65">
        <f t="shared" si="7"/>
        <v>0</v>
      </c>
      <c r="X18" s="66">
        <f t="shared" si="8"/>
        <v>0</v>
      </c>
      <c r="Y18" s="66">
        <f t="shared" si="9"/>
        <v>10.739242368517838</v>
      </c>
      <c r="Z18" s="66">
        <f t="shared" si="10"/>
        <v>15.63074659801398</v>
      </c>
      <c r="AA18" s="66">
        <f t="shared" si="11"/>
        <v>0</v>
      </c>
      <c r="AB18" s="65">
        <f t="shared" si="12"/>
        <v>0</v>
      </c>
      <c r="AC18" s="50">
        <f t="shared" si="13"/>
        <v>100.00000000000001</v>
      </c>
      <c r="AE18" s="48">
        <f t="shared" si="14"/>
        <v>-2</v>
      </c>
      <c r="AF18" s="67">
        <f t="shared" si="20"/>
        <v>14.995640802092415</v>
      </c>
      <c r="AG18" s="66">
        <f t="shared" si="21"/>
        <v>72.27550130775937</v>
      </c>
      <c r="AH18" s="65">
        <f t="shared" si="21"/>
        <v>0</v>
      </c>
      <c r="AI18" s="67">
        <f t="shared" si="21"/>
        <v>0</v>
      </c>
      <c r="AJ18" s="66">
        <f t="shared" si="21"/>
        <v>12.728857890148211</v>
      </c>
      <c r="AK18" s="66">
        <v>0</v>
      </c>
      <c r="AL18" s="66">
        <f t="shared" si="22"/>
        <v>0</v>
      </c>
      <c r="AM18" s="65">
        <f t="shared" si="22"/>
        <v>0</v>
      </c>
      <c r="AN18" s="64">
        <f t="shared" si="16"/>
        <v>99.999999999999986</v>
      </c>
    </row>
    <row r="19" spans="1:40" x14ac:dyDescent="0.35">
      <c r="A19" s="58" t="s">
        <v>58</v>
      </c>
      <c r="B19" s="57">
        <v>-1.5</v>
      </c>
      <c r="C19" s="62">
        <v>55.965567567567518</v>
      </c>
      <c r="D19" s="55">
        <f t="shared" si="17"/>
        <v>5.0672794212112393</v>
      </c>
      <c r="E19" s="54">
        <f t="shared" si="19"/>
        <v>23.595410714575756</v>
      </c>
      <c r="G19" s="48">
        <f t="shared" si="2"/>
        <v>-1.5</v>
      </c>
      <c r="H19" s="61">
        <v>3.444689189189186</v>
      </c>
      <c r="I19" s="60">
        <v>49.926729729729686</v>
      </c>
      <c r="J19" s="59">
        <v>0</v>
      </c>
      <c r="K19" s="60">
        <v>0</v>
      </c>
      <c r="L19" s="60">
        <v>2.594148648648646</v>
      </c>
      <c r="M19" s="60">
        <v>6.9744324324324252</v>
      </c>
      <c r="N19" s="60">
        <v>0</v>
      </c>
      <c r="O19" s="60">
        <v>0</v>
      </c>
      <c r="P19" s="50">
        <f t="shared" si="3"/>
        <v>62.939999999999941</v>
      </c>
      <c r="R19">
        <f t="shared" si="18"/>
        <v>0.6314846695126467</v>
      </c>
      <c r="T19" s="48">
        <f t="shared" si="4"/>
        <v>-1.5</v>
      </c>
      <c r="U19" s="67">
        <f t="shared" si="5"/>
        <v>5.4729729729729728</v>
      </c>
      <c r="V19" s="66">
        <f t="shared" si="6"/>
        <v>79.324324324324337</v>
      </c>
      <c r="W19" s="65">
        <f t="shared" si="7"/>
        <v>0</v>
      </c>
      <c r="X19" s="66">
        <f t="shared" si="8"/>
        <v>0</v>
      </c>
      <c r="Y19" s="66">
        <f t="shared" si="9"/>
        <v>4.1216216216216219</v>
      </c>
      <c r="Z19" s="66">
        <f t="shared" si="10"/>
        <v>11.081081081081079</v>
      </c>
      <c r="AA19" s="66">
        <f t="shared" si="11"/>
        <v>0</v>
      </c>
      <c r="AB19" s="65">
        <f t="shared" si="12"/>
        <v>0</v>
      </c>
      <c r="AC19" s="50">
        <f t="shared" si="13"/>
        <v>100.00000000000001</v>
      </c>
      <c r="AE19" s="48">
        <f t="shared" si="14"/>
        <v>-1.5</v>
      </c>
      <c r="AF19" s="67">
        <f t="shared" si="20"/>
        <v>6.155015197568388</v>
      </c>
      <c r="AG19" s="66">
        <f t="shared" si="21"/>
        <v>89.209726443769</v>
      </c>
      <c r="AH19" s="65">
        <f t="shared" si="21"/>
        <v>0</v>
      </c>
      <c r="AI19" s="67">
        <f t="shared" si="21"/>
        <v>0</v>
      </c>
      <c r="AJ19" s="66">
        <f t="shared" si="21"/>
        <v>4.6352583586626137</v>
      </c>
      <c r="AK19" s="66">
        <v>0</v>
      </c>
      <c r="AL19" s="66">
        <f t="shared" si="22"/>
        <v>0</v>
      </c>
      <c r="AM19" s="65">
        <f t="shared" si="22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2">
        <v>61.042826086956502</v>
      </c>
      <c r="D20" s="55">
        <f t="shared" si="17"/>
        <v>5.5269886447513707</v>
      </c>
      <c r="E20" s="54">
        <f t="shared" si="19"/>
        <v>29.122399359327126</v>
      </c>
      <c r="G20" s="48">
        <f t="shared" si="2"/>
        <v>-1</v>
      </c>
      <c r="H20" s="61">
        <v>2.9817391304347813</v>
      </c>
      <c r="I20" s="60">
        <v>52.097608695652156</v>
      </c>
      <c r="J20" s="59">
        <v>0</v>
      </c>
      <c r="K20" s="60">
        <v>0.74543478260869533</v>
      </c>
      <c r="L20" s="60">
        <v>5.0523913043478244</v>
      </c>
      <c r="M20" s="60">
        <v>3.7271739130434773</v>
      </c>
      <c r="N20" s="60">
        <v>0</v>
      </c>
      <c r="O20" s="60">
        <v>0.16565217391304343</v>
      </c>
      <c r="P20" s="50">
        <f t="shared" si="3"/>
        <v>64.769999999999982</v>
      </c>
      <c r="R20">
        <f t="shared" si="18"/>
        <v>0.33746877749499554</v>
      </c>
      <c r="T20" s="48">
        <f t="shared" si="4"/>
        <v>-1</v>
      </c>
      <c r="U20" s="67">
        <f t="shared" si="5"/>
        <v>4.6035805626598458</v>
      </c>
      <c r="V20" s="66">
        <f t="shared" si="6"/>
        <v>80.434782608695642</v>
      </c>
      <c r="W20" s="65">
        <f t="shared" si="7"/>
        <v>0</v>
      </c>
      <c r="X20" s="66">
        <f t="shared" si="8"/>
        <v>1.1508951406649615</v>
      </c>
      <c r="Y20" s="66">
        <f t="shared" si="9"/>
        <v>7.8005115089514065</v>
      </c>
      <c r="Z20" s="66">
        <f t="shared" si="10"/>
        <v>5.7544757033248084</v>
      </c>
      <c r="AA20" s="66">
        <f t="shared" si="11"/>
        <v>0</v>
      </c>
      <c r="AB20" s="65">
        <f t="shared" si="12"/>
        <v>0.25575447570332482</v>
      </c>
      <c r="AC20" s="50">
        <f t="shared" si="13"/>
        <v>99.999999999999986</v>
      </c>
      <c r="AE20" s="48">
        <f t="shared" si="14"/>
        <v>-1</v>
      </c>
      <c r="AF20" s="67">
        <f t="shared" si="20"/>
        <v>4.8846675712347363</v>
      </c>
      <c r="AG20" s="66">
        <f t="shared" si="21"/>
        <v>85.345997286295798</v>
      </c>
      <c r="AH20" s="65">
        <f t="shared" si="21"/>
        <v>0</v>
      </c>
      <c r="AI20" s="67">
        <f t="shared" si="21"/>
        <v>1.2211668928086841</v>
      </c>
      <c r="AJ20" s="66">
        <f t="shared" si="21"/>
        <v>8.2767978290366369</v>
      </c>
      <c r="AK20" s="66">
        <v>0</v>
      </c>
      <c r="AL20" s="66">
        <f t="shared" si="22"/>
        <v>0</v>
      </c>
      <c r="AM20" s="65">
        <f t="shared" si="22"/>
        <v>0.27137042062415206</v>
      </c>
      <c r="AN20" s="64">
        <f t="shared" si="16"/>
        <v>100.00000000000001</v>
      </c>
    </row>
    <row r="21" spans="1:40" x14ac:dyDescent="0.35">
      <c r="A21" s="58" t="s">
        <v>56</v>
      </c>
      <c r="B21" s="57">
        <v>-0.5</v>
      </c>
      <c r="C21" s="63">
        <v>58.747409326424908</v>
      </c>
      <c r="D21" s="55">
        <f t="shared" si="17"/>
        <v>5.3191551746502714</v>
      </c>
      <c r="E21" s="54">
        <f t="shared" si="19"/>
        <v>34.441554533977396</v>
      </c>
      <c r="G21" s="70">
        <f t="shared" si="2"/>
        <v>-0.5</v>
      </c>
      <c r="H21" s="61">
        <v>1.3733160621761666</v>
      </c>
      <c r="I21" s="60">
        <v>53.559326424870505</v>
      </c>
      <c r="J21" s="59">
        <v>0</v>
      </c>
      <c r="K21" s="60">
        <v>0.61036269430051848</v>
      </c>
      <c r="L21" s="60">
        <v>3.2044041450777225</v>
      </c>
      <c r="M21" s="60">
        <v>0.15259067357512962</v>
      </c>
      <c r="N21" s="60">
        <v>0</v>
      </c>
      <c r="O21" s="60">
        <v>0</v>
      </c>
      <c r="P21" s="69">
        <f>SUM(H21:O21)</f>
        <v>58.900000000000041</v>
      </c>
      <c r="Q21" s="68"/>
      <c r="R21">
        <f t="shared" si="18"/>
        <v>1.3815987466624081E-2</v>
      </c>
      <c r="S21" s="68"/>
      <c r="T21" s="48">
        <f t="shared" si="4"/>
        <v>-0.5</v>
      </c>
      <c r="U21" s="67">
        <f t="shared" si="5"/>
        <v>2.3316062176165802</v>
      </c>
      <c r="V21" s="66">
        <f t="shared" si="6"/>
        <v>90.932642487046635</v>
      </c>
      <c r="W21" s="65">
        <f t="shared" si="7"/>
        <v>0</v>
      </c>
      <c r="X21" s="66">
        <f t="shared" si="8"/>
        <v>1.0362694300518134</v>
      </c>
      <c r="Y21" s="66">
        <f t="shared" si="9"/>
        <v>5.4404145077720205</v>
      </c>
      <c r="Z21" s="66">
        <f t="shared" si="10"/>
        <v>0.25906735751295334</v>
      </c>
      <c r="AA21" s="66">
        <f t="shared" si="11"/>
        <v>0</v>
      </c>
      <c r="AB21" s="65">
        <f t="shared" si="12"/>
        <v>0</v>
      </c>
      <c r="AC21" s="50">
        <f t="shared" si="13"/>
        <v>100</v>
      </c>
      <c r="AE21" s="48">
        <f t="shared" si="14"/>
        <v>-0.5</v>
      </c>
      <c r="AF21" s="67">
        <f t="shared" si="20"/>
        <v>2.3376623376623371</v>
      </c>
      <c r="AG21" s="66">
        <f t="shared" si="21"/>
        <v>91.168831168831161</v>
      </c>
      <c r="AH21" s="65">
        <f t="shared" si="21"/>
        <v>0</v>
      </c>
      <c r="AI21" s="67">
        <f t="shared" si="21"/>
        <v>1.0389610389610386</v>
      </c>
      <c r="AJ21" s="66">
        <f t="shared" si="21"/>
        <v>5.4545454545454541</v>
      </c>
      <c r="AK21" s="66">
        <v>0</v>
      </c>
      <c r="AL21" s="66">
        <f t="shared" si="22"/>
        <v>0</v>
      </c>
      <c r="AM21" s="65">
        <f t="shared" si="22"/>
        <v>0</v>
      </c>
      <c r="AN21" s="64">
        <f t="shared" si="16"/>
        <v>99.999999999999986</v>
      </c>
    </row>
    <row r="22" spans="1:40" x14ac:dyDescent="0.35">
      <c r="A22" s="58" t="s">
        <v>55</v>
      </c>
      <c r="B22" s="57">
        <v>0</v>
      </c>
      <c r="C22" s="62">
        <v>44.279999999999973</v>
      </c>
      <c r="D22" s="55">
        <f t="shared" si="17"/>
        <v>4.0092353660192837</v>
      </c>
      <c r="E22" s="54">
        <f t="shared" si="19"/>
        <v>38.450789899996678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20"/>
        <v>#DIV/0!</v>
      </c>
      <c r="AG22" s="46" t="e">
        <f t="shared" si="21"/>
        <v>#DIV/0!</v>
      </c>
      <c r="AH22" s="45" t="e">
        <f t="shared" si="21"/>
        <v>#DIV/0!</v>
      </c>
      <c r="AI22" s="47" t="e">
        <f t="shared" si="21"/>
        <v>#DIV/0!</v>
      </c>
      <c r="AJ22" s="46" t="e">
        <f t="shared" si="21"/>
        <v>#DIV/0!</v>
      </c>
      <c r="AK22" s="46" t="e">
        <f t="shared" si="21"/>
        <v>#DIV/0!</v>
      </c>
      <c r="AL22" s="46" t="e">
        <f t="shared" si="22"/>
        <v>#DIV/0!</v>
      </c>
      <c r="AM22" s="45" t="e">
        <f t="shared" si="22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36.629999999999995</v>
      </c>
      <c r="D23" s="55">
        <f t="shared" si="17"/>
        <v>3.3165829145728645</v>
      </c>
      <c r="E23" s="54">
        <f t="shared" si="19"/>
        <v>41.767372814569541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20"/>
        <v>#DIV/0!</v>
      </c>
      <c r="AG23" s="46" t="e">
        <f t="shared" si="21"/>
        <v>#DIV/0!</v>
      </c>
      <c r="AH23" s="45" t="e">
        <f t="shared" si="21"/>
        <v>#DIV/0!</v>
      </c>
      <c r="AI23" s="47" t="e">
        <f t="shared" si="21"/>
        <v>#DIV/0!</v>
      </c>
      <c r="AJ23" s="46" t="e">
        <f t="shared" si="21"/>
        <v>#DIV/0!</v>
      </c>
      <c r="AK23" s="46" t="e">
        <f t="shared" si="21"/>
        <v>#DIV/0!</v>
      </c>
      <c r="AL23" s="46" t="e">
        <f t="shared" si="22"/>
        <v>#DIV/0!</v>
      </c>
      <c r="AM23" s="45" t="e">
        <f t="shared" si="22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2">
        <v>28.25</v>
      </c>
      <c r="D24" s="55">
        <f t="shared" si="17"/>
        <v>2.557834216125674</v>
      </c>
      <c r="E24" s="54">
        <f t="shared" si="19"/>
        <v>44.325207030695218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20"/>
        <v>#DIV/0!</v>
      </c>
      <c r="AG24" s="46" t="e">
        <f t="shared" si="21"/>
        <v>#DIV/0!</v>
      </c>
      <c r="AH24" s="45" t="e">
        <f t="shared" si="21"/>
        <v>#DIV/0!</v>
      </c>
      <c r="AI24" s="47" t="e">
        <f t="shared" si="21"/>
        <v>#DIV/0!</v>
      </c>
      <c r="AJ24" s="46" t="e">
        <f t="shared" si="21"/>
        <v>#DIV/0!</v>
      </c>
      <c r="AK24" s="46" t="e">
        <f t="shared" si="21"/>
        <v>#DIV/0!</v>
      </c>
      <c r="AL24" s="46" t="e">
        <f t="shared" si="22"/>
        <v>#DIV/0!</v>
      </c>
      <c r="AM24" s="45" t="e">
        <f t="shared" si="22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21.159999999999968</v>
      </c>
      <c r="D25" s="55">
        <f t="shared" si="17"/>
        <v>1.9158857349812097</v>
      </c>
      <c r="E25" s="54">
        <f t="shared" si="19"/>
        <v>46.241092765676427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20"/>
        <v>#DIV/0!</v>
      </c>
      <c r="AG25" s="46" t="e">
        <f t="shared" si="21"/>
        <v>#DIV/0!</v>
      </c>
      <c r="AH25" s="45" t="e">
        <f t="shared" si="21"/>
        <v>#DIV/0!</v>
      </c>
      <c r="AI25" s="47" t="e">
        <f t="shared" si="21"/>
        <v>#DIV/0!</v>
      </c>
      <c r="AJ25" s="46" t="e">
        <f t="shared" si="21"/>
        <v>#DIV/0!</v>
      </c>
      <c r="AK25" s="46" t="e">
        <f t="shared" si="21"/>
        <v>#DIV/0!</v>
      </c>
      <c r="AL25" s="46" t="e">
        <f t="shared" si="22"/>
        <v>#DIV/0!</v>
      </c>
      <c r="AM25" s="45" t="e">
        <f t="shared" si="22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20.050000000000011</v>
      </c>
      <c r="D26" s="55">
        <f t="shared" si="17"/>
        <v>1.8153832224183997</v>
      </c>
      <c r="E26" s="54">
        <f t="shared" si="19"/>
        <v>48.056475988094824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20"/>
        <v>#DIV/0!</v>
      </c>
      <c r="AG26" s="46" t="e">
        <f t="shared" si="21"/>
        <v>#DIV/0!</v>
      </c>
      <c r="AH26" s="45" t="e">
        <f t="shared" si="21"/>
        <v>#DIV/0!</v>
      </c>
      <c r="AI26" s="47" t="e">
        <f t="shared" si="21"/>
        <v>#DIV/0!</v>
      </c>
      <c r="AJ26" s="46" t="e">
        <f t="shared" si="21"/>
        <v>#DIV/0!</v>
      </c>
      <c r="AK26" s="46" t="e">
        <f t="shared" si="21"/>
        <v>#DIV/0!</v>
      </c>
      <c r="AL26" s="46" t="e">
        <f t="shared" si="22"/>
        <v>#DIV/0!</v>
      </c>
      <c r="AM26" s="45" t="e">
        <f t="shared" si="22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3">
        <v>16.590000000000032</v>
      </c>
      <c r="D27" s="55">
        <f t="shared" si="17"/>
        <v>1.5021051201955757</v>
      </c>
      <c r="E27" s="54">
        <f t="shared" si="19"/>
        <v>49.558581108290397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20"/>
        <v>#DIV/0!</v>
      </c>
      <c r="AG27" s="46" t="e">
        <f t="shared" si="21"/>
        <v>#DIV/0!</v>
      </c>
      <c r="AH27" s="45" t="e">
        <f t="shared" si="21"/>
        <v>#DIV/0!</v>
      </c>
      <c r="AI27" s="47" t="e">
        <f t="shared" si="21"/>
        <v>#DIV/0!</v>
      </c>
      <c r="AJ27" s="46" t="e">
        <f t="shared" si="21"/>
        <v>#DIV/0!</v>
      </c>
      <c r="AK27" s="46" t="e">
        <f t="shared" si="21"/>
        <v>#DIV/0!</v>
      </c>
      <c r="AL27" s="46" t="e">
        <f t="shared" si="22"/>
        <v>#DIV/0!</v>
      </c>
      <c r="AM27" s="45" t="e">
        <f t="shared" si="22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62">
        <v>19.480000000000018</v>
      </c>
      <c r="D28" s="55">
        <f t="shared" si="17"/>
        <v>1.7637738240753333</v>
      </c>
      <c r="E28" s="54">
        <f t="shared" si="19"/>
        <v>51.322354932365734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20"/>
        <v>#DIV/0!</v>
      </c>
      <c r="AG28" s="46" t="e">
        <f t="shared" si="21"/>
        <v>#DIV/0!</v>
      </c>
      <c r="AH28" s="45" t="e">
        <f t="shared" si="21"/>
        <v>#DIV/0!</v>
      </c>
      <c r="AI28" s="47" t="e">
        <f t="shared" si="21"/>
        <v>#DIV/0!</v>
      </c>
      <c r="AJ28" s="46" t="e">
        <f t="shared" si="21"/>
        <v>#DIV/0!</v>
      </c>
      <c r="AK28" s="46" t="e">
        <f t="shared" si="21"/>
        <v>#DIV/0!</v>
      </c>
      <c r="AL28" s="46" t="e">
        <f t="shared" si="22"/>
        <v>#DIV/0!</v>
      </c>
      <c r="AM28" s="45" t="e">
        <f t="shared" si="22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62">
        <v>32.370000000000005</v>
      </c>
      <c r="D29" s="55">
        <f t="shared" si="17"/>
        <v>2.9308705690615247</v>
      </c>
      <c r="E29" s="54">
        <f t="shared" si="19"/>
        <v>54.253225501427259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20"/>
        <v>#DIV/0!</v>
      </c>
      <c r="AG29" s="46" t="e">
        <f t="shared" si="21"/>
        <v>#DIV/0!</v>
      </c>
      <c r="AH29" s="45" t="e">
        <f t="shared" si="21"/>
        <v>#DIV/0!</v>
      </c>
      <c r="AI29" s="47" t="e">
        <f t="shared" si="21"/>
        <v>#DIV/0!</v>
      </c>
      <c r="AJ29" s="46" t="e">
        <f t="shared" si="21"/>
        <v>#DIV/0!</v>
      </c>
      <c r="AK29" s="46" t="e">
        <f t="shared" si="21"/>
        <v>#DIV/0!</v>
      </c>
      <c r="AL29" s="46" t="e">
        <f t="shared" si="22"/>
        <v>#DIV/0!</v>
      </c>
      <c r="AM29" s="45" t="e">
        <f t="shared" si="22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62">
        <v>30.649999999999977</v>
      </c>
      <c r="D30" s="55">
        <f t="shared" si="17"/>
        <v>2.7751369459912159</v>
      </c>
      <c r="E30" s="54">
        <f t="shared" si="19"/>
        <v>57.028362447418473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20"/>
        <v>#DIV/0!</v>
      </c>
      <c r="AG30" s="46" t="e">
        <f t="shared" si="21"/>
        <v>#DIV/0!</v>
      </c>
      <c r="AH30" s="45" t="e">
        <f t="shared" si="21"/>
        <v>#DIV/0!</v>
      </c>
      <c r="AI30" s="47" t="e">
        <f t="shared" si="21"/>
        <v>#DIV/0!</v>
      </c>
      <c r="AJ30" s="46" t="e">
        <f t="shared" si="21"/>
        <v>#DIV/0!</v>
      </c>
      <c r="AK30" s="46" t="e">
        <f t="shared" si="21"/>
        <v>#DIV/0!</v>
      </c>
      <c r="AL30" s="46" t="e">
        <f t="shared" si="22"/>
        <v>#DIV/0!</v>
      </c>
      <c r="AM30" s="45" t="e">
        <f t="shared" si="22"/>
        <v>#DIV/0!</v>
      </c>
      <c r="AN30" s="44" t="e">
        <f t="shared" si="16"/>
        <v>#DIV/0!</v>
      </c>
    </row>
    <row r="31" spans="1:40" ht="15" thickBot="1" x14ac:dyDescent="0.4">
      <c r="A31" s="58" t="s">
        <v>46</v>
      </c>
      <c r="B31" s="42" t="s">
        <v>142</v>
      </c>
      <c r="C31" s="56">
        <v>128.71000000000004</v>
      </c>
      <c r="D31" s="55">
        <f t="shared" si="17"/>
        <v>11.653764317080906</v>
      </c>
      <c r="E31" s="54">
        <f t="shared" si="19"/>
        <v>68.682126764499372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>
        <f t="shared" si="18"/>
        <v>0</v>
      </c>
      <c r="T31" s="48" t="str">
        <f t="shared" si="4"/>
        <v>&gt;4.0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 t="str">
        <f t="shared" si="14"/>
        <v>&gt;4.0</v>
      </c>
      <c r="AF31" s="47" t="e">
        <f t="shared" si="20"/>
        <v>#DIV/0!</v>
      </c>
      <c r="AG31" s="46" t="e">
        <f t="shared" si="21"/>
        <v>#DIV/0!</v>
      </c>
      <c r="AH31" s="45" t="e">
        <f t="shared" si="21"/>
        <v>#DIV/0!</v>
      </c>
      <c r="AI31" s="47" t="e">
        <f t="shared" si="21"/>
        <v>#DIV/0!</v>
      </c>
      <c r="AJ31" s="46" t="e">
        <f t="shared" si="21"/>
        <v>#DIV/0!</v>
      </c>
      <c r="AK31" s="46" t="e">
        <f t="shared" si="21"/>
        <v>#DIV/0!</v>
      </c>
      <c r="AL31" s="46" t="e">
        <f t="shared" si="22"/>
        <v>#DIV/0!</v>
      </c>
      <c r="AM31" s="45" t="e">
        <f t="shared" si="22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20"/>
        <v>#DIV/0!</v>
      </c>
      <c r="AG32" s="46" t="e">
        <f t="shared" si="21"/>
        <v>#DIV/0!</v>
      </c>
      <c r="AH32" s="45" t="e">
        <f t="shared" si="21"/>
        <v>#DIV/0!</v>
      </c>
      <c r="AI32" s="47" t="e">
        <f t="shared" si="21"/>
        <v>#DIV/0!</v>
      </c>
      <c r="AJ32" s="46" t="e">
        <f t="shared" si="21"/>
        <v>#DIV/0!</v>
      </c>
      <c r="AK32" s="46" t="e">
        <f t="shared" si="21"/>
        <v>#DIV/0!</v>
      </c>
      <c r="AL32" s="46" t="e">
        <f t="shared" si="22"/>
        <v>#DIV/0!</v>
      </c>
      <c r="AM32" s="45" t="e">
        <f t="shared" si="22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/>
      <c r="C33" s="41"/>
      <c r="D33" s="55"/>
      <c r="E33" s="39">
        <f>E31+SUM(R7:R33)</f>
        <v>99.999999999999986</v>
      </c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>
        <f t="shared" si="18"/>
        <v>0</v>
      </c>
      <c r="T33" s="33">
        <f t="shared" si="4"/>
        <v>0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>
        <f t="shared" si="14"/>
        <v>0</v>
      </c>
      <c r="AF33" s="32" t="e">
        <f t="shared" si="20"/>
        <v>#DIV/0!</v>
      </c>
      <c r="AG33" s="31" t="e">
        <f t="shared" si="21"/>
        <v>#DIV/0!</v>
      </c>
      <c r="AH33" s="30" t="e">
        <f t="shared" si="21"/>
        <v>#DIV/0!</v>
      </c>
      <c r="AI33" s="32" t="e">
        <f t="shared" si="21"/>
        <v>#DIV/0!</v>
      </c>
      <c r="AJ33" s="31" t="e">
        <f t="shared" si="21"/>
        <v>#DIV/0!</v>
      </c>
      <c r="AK33" s="31" t="e">
        <f t="shared" si="21"/>
        <v>#DIV/0!</v>
      </c>
      <c r="AL33" s="31" t="e">
        <f t="shared" si="22"/>
        <v>#DIV/0!</v>
      </c>
      <c r="AM33" s="30" t="e">
        <f t="shared" si="22"/>
        <v>#DIV/0!</v>
      </c>
      <c r="AN33" s="29" t="e">
        <f t="shared" si="16"/>
        <v>#DIV/0!</v>
      </c>
    </row>
    <row r="34" spans="1:40" x14ac:dyDescent="0.35">
      <c r="T34" s="28"/>
    </row>
    <row r="36" spans="1:40" x14ac:dyDescent="0.35">
      <c r="R36" s="132"/>
    </row>
    <row r="37" spans="1:40" x14ac:dyDescent="0.35">
      <c r="R37" s="132"/>
    </row>
    <row r="38" spans="1:40" x14ac:dyDescent="0.35">
      <c r="R38" s="132"/>
    </row>
    <row r="39" spans="1:40" x14ac:dyDescent="0.35">
      <c r="R39" s="132"/>
    </row>
    <row r="40" spans="1:40" x14ac:dyDescent="0.35">
      <c r="H40" s="27"/>
      <c r="R40" s="132"/>
    </row>
    <row r="41" spans="1:40" x14ac:dyDescent="0.35">
      <c r="H41" s="27"/>
      <c r="R41" s="132"/>
    </row>
    <row r="42" spans="1:40" x14ac:dyDescent="0.35">
      <c r="H42" s="27"/>
      <c r="R42" s="132"/>
    </row>
    <row r="43" spans="1:40" x14ac:dyDescent="0.35">
      <c r="R43" s="132"/>
    </row>
    <row r="44" spans="1:40" x14ac:dyDescent="0.35">
      <c r="R44" s="132"/>
    </row>
    <row r="45" spans="1:40" x14ac:dyDescent="0.35">
      <c r="R45" s="132"/>
    </row>
    <row r="46" spans="1:40" x14ac:dyDescent="0.35">
      <c r="R46" s="132"/>
    </row>
    <row r="47" spans="1:40" x14ac:dyDescent="0.35">
      <c r="R47" s="132"/>
    </row>
    <row r="48" spans="1:40" x14ac:dyDescent="0.35">
      <c r="R48" s="132"/>
    </row>
    <row r="49" spans="18:18" x14ac:dyDescent="0.35">
      <c r="R49" s="132"/>
    </row>
    <row r="50" spans="18:18" x14ac:dyDescent="0.35">
      <c r="R50" s="132"/>
    </row>
    <row r="51" spans="18:18" x14ac:dyDescent="0.35">
      <c r="R51" s="132"/>
    </row>
    <row r="52" spans="18:18" x14ac:dyDescent="0.35">
      <c r="R52" s="132"/>
    </row>
    <row r="53" spans="18:18" x14ac:dyDescent="0.35">
      <c r="R53" s="132"/>
    </row>
    <row r="54" spans="18:18" x14ac:dyDescent="0.35">
      <c r="R54" s="132"/>
    </row>
    <row r="55" spans="18:18" x14ac:dyDescent="0.35">
      <c r="R55" s="132"/>
    </row>
    <row r="56" spans="18:18" x14ac:dyDescent="0.35">
      <c r="R56" s="132"/>
    </row>
    <row r="57" spans="18:18" x14ac:dyDescent="0.35">
      <c r="R57" s="132"/>
    </row>
    <row r="58" spans="18:18" x14ac:dyDescent="0.35">
      <c r="R58" s="132"/>
    </row>
    <row r="59" spans="18:18" x14ac:dyDescent="0.35">
      <c r="R59" s="132"/>
    </row>
    <row r="60" spans="18:18" x14ac:dyDescent="0.35">
      <c r="R60" s="132"/>
    </row>
    <row r="61" spans="18:18" x14ac:dyDescent="0.35">
      <c r="R61" s="132"/>
    </row>
    <row r="62" spans="18:18" x14ac:dyDescent="0.35">
      <c r="R62" s="132"/>
    </row>
    <row r="63" spans="18:18" x14ac:dyDescent="0.35">
      <c r="R63" s="132"/>
    </row>
    <row r="64" spans="18:18" x14ac:dyDescent="0.35">
      <c r="R64" s="132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-3.7612947586986896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-2.2863378685504037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-1.3729335832127958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2.6251347779642376</v>
      </c>
      <c r="D72" s="2"/>
    </row>
    <row r="73" spans="1:5" x14ac:dyDescent="0.35">
      <c r="A73" s="24" t="s">
        <v>41</v>
      </c>
      <c r="B73" s="23">
        <v>75</v>
      </c>
      <c r="C73" s="18" t="str">
        <f t="shared" si="23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3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4.4623230228279789E-3</v>
      </c>
      <c r="D77" s="19" t="s">
        <v>7</v>
      </c>
      <c r="E77" s="18">
        <f>SUM($D$7:$D$20)</f>
        <v>29.122399359327126</v>
      </c>
    </row>
    <row r="78" spans="1:5" x14ac:dyDescent="0.35">
      <c r="A78" s="20" t="s">
        <v>39</v>
      </c>
      <c r="B78">
        <f>SUM(C14:C23)/SUM(C10:C33)</f>
        <v>0.60366347013706556</v>
      </c>
      <c r="D78" s="19" t="s">
        <v>6</v>
      </c>
      <c r="E78" s="18">
        <f>SUM($D$21:$D$30)</f>
        <v>27.905963088091355</v>
      </c>
    </row>
    <row r="79" spans="1:5" x14ac:dyDescent="0.35">
      <c r="A79" s="20" t="s">
        <v>38</v>
      </c>
      <c r="B79">
        <f>SUM(C24:C33)/SUM(C10:C33)</f>
        <v>0.39187420684010632</v>
      </c>
      <c r="D79" s="19" t="s">
        <v>5</v>
      </c>
      <c r="E79" s="18">
        <f>SUM($D$31:$D$33)</f>
        <v>11.653764317080906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49.067322620802251</v>
      </c>
      <c r="D81" s="16" t="s">
        <v>4</v>
      </c>
      <c r="E81">
        <f>100*SUM(H7:J33)/SUM(P7:P33)</f>
        <v>49.067322620802251</v>
      </c>
      <c r="G81" s="17" t="s">
        <v>2</v>
      </c>
      <c r="H81">
        <f>100*SUM(H7:H33)/(SUM(P7:P33)-SUM(M7:N33))</f>
        <v>29.898543840504821</v>
      </c>
    </row>
    <row r="82" spans="1:8" x14ac:dyDescent="0.35">
      <c r="A82" s="16" t="s">
        <v>0</v>
      </c>
      <c r="B82">
        <f>100*SUM(K7:L33)/SUM(P7:P33)</f>
        <v>3.2849515539788845</v>
      </c>
      <c r="D82" s="16" t="s">
        <v>0</v>
      </c>
      <c r="E82">
        <f>100*SUM(K7:L33)/SUM(P7:P33)</f>
        <v>3.2849515539788845</v>
      </c>
      <c r="G82" s="17" t="s">
        <v>1</v>
      </c>
      <c r="H82">
        <f>100*SUM(I7:J33)/(SUM(P7:P33)-SUM(M7:N33))</f>
        <v>63.785934150788087</v>
      </c>
    </row>
    <row r="83" spans="1:8" x14ac:dyDescent="0.35">
      <c r="A83" s="16" t="s">
        <v>3</v>
      </c>
      <c r="B83">
        <f>100*SUM(O7:O33)/SUM(P7:P33)</f>
        <v>2.2808307252443063E-2</v>
      </c>
      <c r="D83" s="16" t="s">
        <v>37</v>
      </c>
      <c r="E83">
        <f>100*SUM(M7:N33)/SUM(P7:P33)</f>
        <v>47.624917517966431</v>
      </c>
      <c r="G83" s="17" t="s">
        <v>0</v>
      </c>
      <c r="H83">
        <f>100*SUM(K7:L33)/(SUM(P7:P33)-SUM(M7:N33))</f>
        <v>6.271973996615154</v>
      </c>
    </row>
    <row r="85" spans="1:8" x14ac:dyDescent="0.35">
      <c r="A85" s="16" t="s">
        <v>36</v>
      </c>
      <c r="B85" s="2"/>
      <c r="C85" s="2"/>
      <c r="D85" s="13">
        <f>(C70+C74+C72)/3</f>
        <v>2.1129323031379443</v>
      </c>
    </row>
    <row r="86" spans="1:8" x14ac:dyDescent="0.35">
      <c r="A86" s="14" t="s">
        <v>35</v>
      </c>
      <c r="B86" s="14"/>
      <c r="C86" s="14"/>
      <c r="D86" s="7">
        <f>C72</f>
        <v>2.6251347779642376</v>
      </c>
    </row>
    <row r="87" spans="1:8" x14ac:dyDescent="0.35">
      <c r="A87" s="14" t="s">
        <v>34</v>
      </c>
      <c r="B87" s="14"/>
      <c r="C87" s="14"/>
      <c r="D87" s="7">
        <f>(C74-C70)/2</f>
        <v>4.1431689342752023</v>
      </c>
    </row>
    <row r="88" spans="1:8" x14ac:dyDescent="0.35">
      <c r="A88" s="15" t="s">
        <v>33</v>
      </c>
      <c r="B88" s="14"/>
      <c r="C88" s="14"/>
      <c r="D88" s="13">
        <f>(C74+C70-D86)/D87</f>
        <v>0.26272820895143723</v>
      </c>
    </row>
    <row r="89" spans="1:8" x14ac:dyDescent="0.35">
      <c r="A89" s="3" t="s">
        <v>32</v>
      </c>
      <c r="B89" s="12"/>
      <c r="C89" s="11"/>
      <c r="D89" s="7">
        <f>((C74-C70)/4)+((C75-C69)/6.6)</f>
        <v>3.5505685214858875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-0.24697982663095899</v>
      </c>
    </row>
    <row r="91" spans="1:8" x14ac:dyDescent="0.35">
      <c r="A91" s="3" t="s">
        <v>30</v>
      </c>
      <c r="B91" s="9"/>
      <c r="C91" s="8"/>
      <c r="D91" s="7">
        <f>(C74-C69)/(2.44*(C73-C71))</f>
        <v>0.54259686373950555</v>
      </c>
    </row>
    <row r="92" spans="1:8" x14ac:dyDescent="0.35">
      <c r="A92" s="6" t="s">
        <v>29</v>
      </c>
      <c r="B92" s="6"/>
      <c r="C92" s="5"/>
      <c r="D92" s="7">
        <f>(C70+C72+C74)/3</f>
        <v>2.1129323031379443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1.8568310657247982</v>
      </c>
    </row>
    <row r="95" spans="1:8" x14ac:dyDescent="0.35">
      <c r="A95" s="2" t="s">
        <v>9</v>
      </c>
      <c r="B95" s="2"/>
      <c r="C95" s="2"/>
      <c r="D95" s="1">
        <f>100-E23</f>
        <v>58.232627185430459</v>
      </c>
    </row>
    <row r="96" spans="1:8" x14ac:dyDescent="0.35">
      <c r="A96" s="2" t="s">
        <v>8</v>
      </c>
      <c r="B96" s="2"/>
      <c r="C96" s="2"/>
      <c r="D96" s="1">
        <f>100-E30</f>
        <v>42.971637552581527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0"/>
  </sheetPr>
  <dimension ref="A1:AL99"/>
  <sheetViews>
    <sheetView topLeftCell="A5"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MAY210714_7_no_aggr</v>
      </c>
      <c r="E2" s="144"/>
      <c r="G2" s="109" t="s">
        <v>90</v>
      </c>
      <c r="H2" s="108" t="str">
        <f ca="1">D2</f>
        <v>MAY210714_7_no_aggr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SUM(C7:C31)</f>
        <v>758.55974905051346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S33" si="5">100*H7/$P7</f>
        <v>#DIV/0!</v>
      </c>
      <c r="T7" s="46" t="e">
        <f t="shared" ref="T7:T33" si="6">100*I7/$P7</f>
        <v>#DIV/0!</v>
      </c>
      <c r="U7" s="45" t="e">
        <f t="shared" ref="U7:U33" si="7">100*J7/$P7</f>
        <v>#DIV/0!</v>
      </c>
      <c r="V7" s="46" t="e">
        <f t="shared" ref="V7:V33" si="8">100*K7/$P7</f>
        <v>#DIV/0!</v>
      </c>
      <c r="W7" s="46" t="e">
        <f t="shared" ref="W7:W33" si="9">100*L7/$P7</f>
        <v>#DIV/0!</v>
      </c>
      <c r="X7" s="46" t="e">
        <f t="shared" ref="X7:X33" si="10">100*M7/$P7</f>
        <v>#DIV/0!</v>
      </c>
      <c r="Y7" s="46" t="e">
        <f t="shared" ref="Y7:Y33" si="11">100*N7/$P7</f>
        <v>#DIV/0!</v>
      </c>
      <c r="Z7" s="45" t="e">
        <f t="shared" ref="Z7:Z33" si="12">100*O7/$P7</f>
        <v>#DIV/0!</v>
      </c>
      <c r="AA7" s="49" t="e">
        <f t="shared" ref="AA7:AA33" si="13">SUM(S7:Z7)</f>
        <v>#DIV/0!</v>
      </c>
      <c r="AC7" s="48">
        <f t="shared" ref="AC7:AC33" si="14">R7</f>
        <v>-7.5</v>
      </c>
      <c r="AD7" s="47" t="e">
        <f t="shared" ref="AD7:AK14" si="15">S7*100/(SUM($S7:$W7)+SUM($Y7:$Z7))</f>
        <v>#DIV/0!</v>
      </c>
      <c r="AE7" s="46" t="e">
        <f t="shared" si="15"/>
        <v>#DIV/0!</v>
      </c>
      <c r="AF7" s="45" t="e">
        <f t="shared" si="15"/>
        <v>#DIV/0!</v>
      </c>
      <c r="AG7" s="47" t="e">
        <f t="shared" si="15"/>
        <v>#DIV/0!</v>
      </c>
      <c r="AH7" s="46" t="e">
        <f t="shared" si="15"/>
        <v>#DIV/0!</v>
      </c>
      <c r="AI7" s="46" t="e">
        <f t="shared" si="15"/>
        <v>#DIV/0!</v>
      </c>
      <c r="AJ7" s="46" t="e">
        <f t="shared" si="15"/>
        <v>#DIV/0!</v>
      </c>
      <c r="AK7" s="45" t="e">
        <f t="shared" si="15"/>
        <v>#DIV/0!</v>
      </c>
      <c r="AL7" s="44" t="e">
        <f t="shared" ref="AL7:AL33" si="16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7">(C8/B$4)*100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6"/>
        <v>#DIV/0!</v>
      </c>
      <c r="U8" s="45" t="e">
        <f t="shared" si="7"/>
        <v>#DIV/0!</v>
      </c>
      <c r="V8" s="46" t="e">
        <f t="shared" si="8"/>
        <v>#DIV/0!</v>
      </c>
      <c r="W8" s="46" t="e">
        <f t="shared" si="9"/>
        <v>#DIV/0!</v>
      </c>
      <c r="X8" s="46" t="e">
        <f t="shared" si="10"/>
        <v>#DIV/0!</v>
      </c>
      <c r="Y8" s="46" t="e">
        <f t="shared" si="11"/>
        <v>#DIV/0!</v>
      </c>
      <c r="Z8" s="45" t="e">
        <f t="shared" si="12"/>
        <v>#DIV/0!</v>
      </c>
      <c r="AA8" s="49" t="e">
        <f t="shared" si="13"/>
        <v>#DIV/0!</v>
      </c>
      <c r="AC8" s="48">
        <f t="shared" si="14"/>
        <v>-7</v>
      </c>
      <c r="AD8" s="47" t="e">
        <f t="shared" si="15"/>
        <v>#DIV/0!</v>
      </c>
      <c r="AE8" s="46" t="e">
        <f t="shared" si="15"/>
        <v>#DIV/0!</v>
      </c>
      <c r="AF8" s="45" t="e">
        <f t="shared" si="15"/>
        <v>#DIV/0!</v>
      </c>
      <c r="AG8" s="47" t="e">
        <f t="shared" si="15"/>
        <v>#DIV/0!</v>
      </c>
      <c r="AH8" s="46" t="e">
        <f t="shared" si="15"/>
        <v>#DIV/0!</v>
      </c>
      <c r="AI8" s="46" t="e">
        <f t="shared" si="15"/>
        <v>#DIV/0!</v>
      </c>
      <c r="AJ8" s="46" t="e">
        <f t="shared" si="15"/>
        <v>#DIV/0!</v>
      </c>
      <c r="AK8" s="45" t="e">
        <f t="shared" si="15"/>
        <v>#DIV/0!</v>
      </c>
      <c r="AL8" s="44" t="e">
        <f t="shared" si="16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6"/>
        <v>#DIV/0!</v>
      </c>
      <c r="U9" s="45" t="e">
        <f t="shared" si="7"/>
        <v>#DIV/0!</v>
      </c>
      <c r="V9" s="46" t="e">
        <f t="shared" si="8"/>
        <v>#DIV/0!</v>
      </c>
      <c r="W9" s="46" t="e">
        <f t="shared" si="9"/>
        <v>#DIV/0!</v>
      </c>
      <c r="X9" s="46" t="e">
        <f t="shared" si="10"/>
        <v>#DIV/0!</v>
      </c>
      <c r="Y9" s="46" t="e">
        <f t="shared" si="11"/>
        <v>#DIV/0!</v>
      </c>
      <c r="Z9" s="45" t="e">
        <f t="shared" si="12"/>
        <v>#DIV/0!</v>
      </c>
      <c r="AA9" s="49" t="e">
        <f t="shared" si="13"/>
        <v>#DIV/0!</v>
      </c>
      <c r="AC9" s="48">
        <f t="shared" si="14"/>
        <v>-6.5</v>
      </c>
      <c r="AD9" s="47" t="e">
        <f t="shared" si="15"/>
        <v>#DIV/0!</v>
      </c>
      <c r="AE9" s="46" t="e">
        <f t="shared" si="15"/>
        <v>#DIV/0!</v>
      </c>
      <c r="AF9" s="45" t="e">
        <f t="shared" si="15"/>
        <v>#DIV/0!</v>
      </c>
      <c r="AG9" s="47" t="e">
        <f t="shared" si="15"/>
        <v>#DIV/0!</v>
      </c>
      <c r="AH9" s="46" t="e">
        <f t="shared" si="15"/>
        <v>#DIV/0!</v>
      </c>
      <c r="AI9" s="46" t="e">
        <f t="shared" si="15"/>
        <v>#DIV/0!</v>
      </c>
      <c r="AJ9" s="46" t="e">
        <f t="shared" si="15"/>
        <v>#DIV/0!</v>
      </c>
      <c r="AK9" s="45" t="e">
        <f t="shared" si="15"/>
        <v>#DIV/0!</v>
      </c>
      <c r="AL9" s="44" t="e">
        <f t="shared" si="16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 t="shared" ref="E10:E31" si="18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6"/>
        <v>#DIV/0!</v>
      </c>
      <c r="U10" s="45" t="e">
        <f t="shared" si="7"/>
        <v>#DIV/0!</v>
      </c>
      <c r="V10" s="46" t="e">
        <f t="shared" si="8"/>
        <v>#DIV/0!</v>
      </c>
      <c r="W10" s="46" t="e">
        <f t="shared" si="9"/>
        <v>#DIV/0!</v>
      </c>
      <c r="X10" s="46" t="e">
        <f t="shared" si="10"/>
        <v>#DIV/0!</v>
      </c>
      <c r="Y10" s="46" t="e">
        <f t="shared" si="11"/>
        <v>#DIV/0!</v>
      </c>
      <c r="Z10" s="45" t="e">
        <f t="shared" si="12"/>
        <v>#DIV/0!</v>
      </c>
      <c r="AA10" s="49" t="e">
        <f t="shared" si="13"/>
        <v>#DIV/0!</v>
      </c>
      <c r="AC10" s="48">
        <f t="shared" si="14"/>
        <v>-6</v>
      </c>
      <c r="AD10" s="47" t="e">
        <f t="shared" si="15"/>
        <v>#DIV/0!</v>
      </c>
      <c r="AE10" s="46" t="e">
        <f t="shared" si="15"/>
        <v>#DIV/0!</v>
      </c>
      <c r="AF10" s="45" t="e">
        <f t="shared" si="15"/>
        <v>#DIV/0!</v>
      </c>
      <c r="AG10" s="47" t="e">
        <f t="shared" si="15"/>
        <v>#DIV/0!</v>
      </c>
      <c r="AH10" s="46" t="e">
        <f t="shared" si="15"/>
        <v>#DIV/0!</v>
      </c>
      <c r="AI10" s="46" t="e">
        <f t="shared" si="15"/>
        <v>#DIV/0!</v>
      </c>
      <c r="AJ10" s="46" t="e">
        <f t="shared" si="15"/>
        <v>#DIV/0!</v>
      </c>
      <c r="AK10" s="45" t="e">
        <f t="shared" si="15"/>
        <v>#DIV/0!</v>
      </c>
      <c r="AL10" s="44" t="e">
        <f t="shared" si="16"/>
        <v>#DIV/0!</v>
      </c>
    </row>
    <row r="11" spans="1:38" x14ac:dyDescent="0.35">
      <c r="A11" s="58" t="s">
        <v>66</v>
      </c>
      <c r="B11" s="57">
        <v>-5.5</v>
      </c>
      <c r="C11" s="72">
        <v>0</v>
      </c>
      <c r="D11" s="55">
        <f t="shared" si="17"/>
        <v>0</v>
      </c>
      <c r="E11" s="54">
        <f t="shared" si="18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6"/>
        <v>#DIV/0!</v>
      </c>
      <c r="U11" s="45" t="e">
        <f t="shared" si="7"/>
        <v>#DIV/0!</v>
      </c>
      <c r="V11" s="46" t="e">
        <f t="shared" si="8"/>
        <v>#DIV/0!</v>
      </c>
      <c r="W11" s="46" t="e">
        <f t="shared" si="9"/>
        <v>#DIV/0!</v>
      </c>
      <c r="X11" s="46" t="e">
        <f t="shared" si="10"/>
        <v>#DIV/0!</v>
      </c>
      <c r="Y11" s="46" t="e">
        <f t="shared" si="11"/>
        <v>#DIV/0!</v>
      </c>
      <c r="Z11" s="45" t="e">
        <f t="shared" si="12"/>
        <v>#DIV/0!</v>
      </c>
      <c r="AA11" s="49" t="e">
        <f t="shared" si="13"/>
        <v>#DIV/0!</v>
      </c>
      <c r="AC11" s="48">
        <f t="shared" si="14"/>
        <v>-5.5</v>
      </c>
      <c r="AD11" s="47" t="e">
        <f t="shared" si="15"/>
        <v>#DIV/0!</v>
      </c>
      <c r="AE11" s="46" t="e">
        <f t="shared" si="15"/>
        <v>#DIV/0!</v>
      </c>
      <c r="AF11" s="45" t="e">
        <f t="shared" si="15"/>
        <v>#DIV/0!</v>
      </c>
      <c r="AG11" s="47" t="e">
        <f t="shared" si="15"/>
        <v>#DIV/0!</v>
      </c>
      <c r="AH11" s="46" t="e">
        <f t="shared" si="15"/>
        <v>#DIV/0!</v>
      </c>
      <c r="AI11" s="46" t="e">
        <f t="shared" si="15"/>
        <v>#DIV/0!</v>
      </c>
      <c r="AJ11" s="46" t="e">
        <f t="shared" si="15"/>
        <v>#DIV/0!</v>
      </c>
      <c r="AK11" s="45" t="e">
        <f t="shared" si="15"/>
        <v>#DIV/0!</v>
      </c>
      <c r="AL11" s="44" t="e">
        <f t="shared" si="16"/>
        <v>#DIV/0!</v>
      </c>
    </row>
    <row r="12" spans="1:38" x14ac:dyDescent="0.35">
      <c r="A12" s="58" t="s">
        <v>65</v>
      </c>
      <c r="B12" s="57">
        <v>-5</v>
      </c>
      <c r="C12" s="72">
        <v>0</v>
      </c>
      <c r="D12" s="55">
        <f t="shared" si="17"/>
        <v>0</v>
      </c>
      <c r="E12" s="54">
        <f t="shared" si="18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48">
        <f t="shared" si="4"/>
        <v>-5</v>
      </c>
      <c r="S12" s="47" t="e">
        <f t="shared" si="5"/>
        <v>#DIV/0!</v>
      </c>
      <c r="T12" s="46" t="e">
        <f t="shared" si="6"/>
        <v>#DIV/0!</v>
      </c>
      <c r="U12" s="45" t="e">
        <f t="shared" si="7"/>
        <v>#DIV/0!</v>
      </c>
      <c r="V12" s="46" t="e">
        <f t="shared" si="8"/>
        <v>#DIV/0!</v>
      </c>
      <c r="W12" s="46" t="e">
        <f t="shared" si="9"/>
        <v>#DIV/0!</v>
      </c>
      <c r="X12" s="46" t="e">
        <f t="shared" si="10"/>
        <v>#DIV/0!</v>
      </c>
      <c r="Y12" s="46" t="e">
        <f t="shared" si="11"/>
        <v>#DIV/0!</v>
      </c>
      <c r="Z12" s="45" t="e">
        <f t="shared" si="12"/>
        <v>#DIV/0!</v>
      </c>
      <c r="AA12" s="49" t="e">
        <f t="shared" si="13"/>
        <v>#DIV/0!</v>
      </c>
      <c r="AC12" s="48">
        <f t="shared" si="14"/>
        <v>-5</v>
      </c>
      <c r="AD12" s="47" t="e">
        <f t="shared" si="15"/>
        <v>#DIV/0!</v>
      </c>
      <c r="AE12" s="46" t="e">
        <f t="shared" si="15"/>
        <v>#DIV/0!</v>
      </c>
      <c r="AF12" s="45" t="e">
        <f t="shared" si="15"/>
        <v>#DIV/0!</v>
      </c>
      <c r="AG12" s="47" t="e">
        <f t="shared" si="15"/>
        <v>#DIV/0!</v>
      </c>
      <c r="AH12" s="46" t="e">
        <f t="shared" si="15"/>
        <v>#DIV/0!</v>
      </c>
      <c r="AI12" s="46" t="e">
        <f t="shared" si="15"/>
        <v>#DIV/0!</v>
      </c>
      <c r="AJ12" s="46" t="e">
        <f t="shared" si="15"/>
        <v>#DIV/0!</v>
      </c>
      <c r="AK12" s="45" t="e">
        <f t="shared" si="15"/>
        <v>#DIV/0!</v>
      </c>
      <c r="AL12" s="44" t="e">
        <f t="shared" si="16"/>
        <v>#DIV/0!</v>
      </c>
    </row>
    <row r="13" spans="1:38" x14ac:dyDescent="0.35">
      <c r="A13" s="58" t="s">
        <v>64</v>
      </c>
      <c r="B13" s="57">
        <v>-4.5</v>
      </c>
      <c r="C13" s="72">
        <v>3.3849386323787201</v>
      </c>
      <c r="D13" s="55">
        <f t="shared" si="17"/>
        <v>0.44623230228279787</v>
      </c>
      <c r="E13" s="54">
        <f t="shared" si="18"/>
        <v>0.44623230228279787</v>
      </c>
      <c r="G13" s="48">
        <f t="shared" si="2"/>
        <v>-4.5</v>
      </c>
      <c r="H13" s="61">
        <v>3.3849386323787263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3.3849386323787263</v>
      </c>
      <c r="R13" s="48">
        <f t="shared" si="4"/>
        <v>-4.5</v>
      </c>
      <c r="S13" s="47">
        <f t="shared" si="5"/>
        <v>100</v>
      </c>
      <c r="T13" s="46">
        <f t="shared" si="6"/>
        <v>0</v>
      </c>
      <c r="U13" s="45">
        <f t="shared" si="7"/>
        <v>0</v>
      </c>
      <c r="V13" s="46">
        <f t="shared" si="8"/>
        <v>0</v>
      </c>
      <c r="W13" s="46">
        <f t="shared" si="9"/>
        <v>0</v>
      </c>
      <c r="X13" s="46">
        <f t="shared" si="10"/>
        <v>0</v>
      </c>
      <c r="Y13" s="46">
        <f t="shared" si="11"/>
        <v>0</v>
      </c>
      <c r="Z13" s="45">
        <f t="shared" si="12"/>
        <v>0</v>
      </c>
      <c r="AA13" s="49">
        <f t="shared" si="13"/>
        <v>100</v>
      </c>
      <c r="AC13" s="48">
        <f t="shared" si="14"/>
        <v>-4.5</v>
      </c>
      <c r="AD13" s="47">
        <f t="shared" si="15"/>
        <v>100</v>
      </c>
      <c r="AE13" s="46">
        <f t="shared" si="15"/>
        <v>0</v>
      </c>
      <c r="AF13" s="45">
        <f t="shared" si="15"/>
        <v>0</v>
      </c>
      <c r="AG13" s="47">
        <f t="shared" si="15"/>
        <v>0</v>
      </c>
      <c r="AH13" s="46">
        <f t="shared" si="15"/>
        <v>0</v>
      </c>
      <c r="AI13" s="46">
        <f t="shared" si="15"/>
        <v>0</v>
      </c>
      <c r="AJ13" s="46">
        <f t="shared" si="15"/>
        <v>0</v>
      </c>
      <c r="AK13" s="45">
        <f t="shared" si="15"/>
        <v>0</v>
      </c>
      <c r="AL13" s="44">
        <f t="shared" si="16"/>
        <v>100</v>
      </c>
    </row>
    <row r="14" spans="1:38" x14ac:dyDescent="0.35">
      <c r="A14" s="58" t="s">
        <v>63</v>
      </c>
      <c r="B14" s="57">
        <v>-4</v>
      </c>
      <c r="C14" s="62">
        <v>40.998739485554019</v>
      </c>
      <c r="D14" s="55">
        <f t="shared" si="17"/>
        <v>5.4048134687968874</v>
      </c>
      <c r="E14" s="54">
        <f t="shared" si="18"/>
        <v>5.8510457710796855</v>
      </c>
      <c r="G14" s="48">
        <f t="shared" si="2"/>
        <v>-4</v>
      </c>
      <c r="H14" s="61">
        <v>40.998739485554019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40.998739485554019</v>
      </c>
      <c r="R14" s="48">
        <f t="shared" si="4"/>
        <v>-4</v>
      </c>
      <c r="S14" s="47">
        <f t="shared" si="5"/>
        <v>99.999999999999986</v>
      </c>
      <c r="T14" s="46">
        <f t="shared" si="6"/>
        <v>0</v>
      </c>
      <c r="U14" s="45">
        <f t="shared" si="7"/>
        <v>0</v>
      </c>
      <c r="V14" s="46">
        <f t="shared" si="8"/>
        <v>0</v>
      </c>
      <c r="W14" s="46">
        <f t="shared" si="9"/>
        <v>0</v>
      </c>
      <c r="X14" s="46">
        <f t="shared" si="10"/>
        <v>0</v>
      </c>
      <c r="Y14" s="46">
        <f t="shared" si="11"/>
        <v>0</v>
      </c>
      <c r="Z14" s="45">
        <f t="shared" si="12"/>
        <v>0</v>
      </c>
      <c r="AA14" s="49">
        <f t="shared" si="13"/>
        <v>99.999999999999986</v>
      </c>
      <c r="AC14" s="48">
        <f t="shared" si="14"/>
        <v>-4</v>
      </c>
      <c r="AD14" s="47">
        <f t="shared" si="15"/>
        <v>100</v>
      </c>
      <c r="AE14" s="46">
        <f t="shared" si="15"/>
        <v>0</v>
      </c>
      <c r="AF14" s="45">
        <f t="shared" si="15"/>
        <v>0</v>
      </c>
      <c r="AG14" s="47">
        <f t="shared" si="15"/>
        <v>0</v>
      </c>
      <c r="AH14" s="46">
        <f t="shared" si="15"/>
        <v>0</v>
      </c>
      <c r="AI14" s="46">
        <f t="shared" si="15"/>
        <v>0</v>
      </c>
      <c r="AJ14" s="46">
        <f t="shared" si="15"/>
        <v>0</v>
      </c>
      <c r="AK14" s="45">
        <f t="shared" si="15"/>
        <v>0</v>
      </c>
      <c r="AL14" s="44">
        <f t="shared" si="16"/>
        <v>100</v>
      </c>
    </row>
    <row r="15" spans="1:38" x14ac:dyDescent="0.35">
      <c r="A15" s="58" t="s">
        <v>62</v>
      </c>
      <c r="B15" s="57">
        <v>-3.5</v>
      </c>
      <c r="C15" s="62">
        <v>22.703359639233355</v>
      </c>
      <c r="D15" s="55">
        <f t="shared" si="17"/>
        <v>2.9929560153502832</v>
      </c>
      <c r="E15" s="54">
        <f t="shared" si="18"/>
        <v>8.8440017864299687</v>
      </c>
      <c r="G15" s="48">
        <f t="shared" si="2"/>
        <v>-3.5</v>
      </c>
      <c r="H15" s="61">
        <v>16.26704783378965</v>
      </c>
      <c r="I15" s="60">
        <v>6.4363118054437072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50">
        <f t="shared" si="3"/>
        <v>22.703359639233359</v>
      </c>
      <c r="R15" s="48">
        <f t="shared" si="4"/>
        <v>-3.5</v>
      </c>
      <c r="S15" s="67">
        <f t="shared" si="5"/>
        <v>71.65039929015083</v>
      </c>
      <c r="T15" s="66">
        <f t="shared" si="6"/>
        <v>28.34960070984916</v>
      </c>
      <c r="U15" s="65">
        <f t="shared" si="7"/>
        <v>0</v>
      </c>
      <c r="V15" s="66">
        <f t="shared" si="8"/>
        <v>0</v>
      </c>
      <c r="W15" s="66">
        <f t="shared" si="9"/>
        <v>0</v>
      </c>
      <c r="X15" s="66">
        <f t="shared" si="10"/>
        <v>0</v>
      </c>
      <c r="Y15" s="66">
        <f t="shared" si="11"/>
        <v>0</v>
      </c>
      <c r="Z15" s="65">
        <f t="shared" si="12"/>
        <v>0</v>
      </c>
      <c r="AA15" s="50">
        <f t="shared" si="13"/>
        <v>99.999999999999986</v>
      </c>
      <c r="AC15" s="48">
        <f t="shared" si="14"/>
        <v>-3.5</v>
      </c>
      <c r="AD15" s="67">
        <f t="shared" ref="AD15:AD33" si="19">S15*100/(SUM($S15:$W15)+SUM($Y15:$Z15))</f>
        <v>71.65039929015083</v>
      </c>
      <c r="AE15" s="66">
        <f t="shared" ref="AE15:AI33" si="20">T15*100/(SUM($S15:$W15)+SUM($Y15:$Z15))</f>
        <v>28.349600709849163</v>
      </c>
      <c r="AF15" s="65">
        <f t="shared" si="20"/>
        <v>0</v>
      </c>
      <c r="AG15" s="67">
        <f t="shared" si="20"/>
        <v>0</v>
      </c>
      <c r="AH15" s="66">
        <f t="shared" si="20"/>
        <v>0</v>
      </c>
      <c r="AI15" s="66">
        <v>0</v>
      </c>
      <c r="AJ15" s="66">
        <f t="shared" ref="AJ15:AK33" si="21">Y15*100/(SUM($S15:$W15)+SUM($Y15:$Z15))</f>
        <v>0</v>
      </c>
      <c r="AK15" s="65">
        <f t="shared" si="21"/>
        <v>0</v>
      </c>
      <c r="AL15" s="64">
        <f t="shared" si="16"/>
        <v>100</v>
      </c>
    </row>
    <row r="16" spans="1:38" x14ac:dyDescent="0.35">
      <c r="A16" s="71" t="s">
        <v>61</v>
      </c>
      <c r="B16" s="57">
        <v>-3</v>
      </c>
      <c r="C16" s="62">
        <v>45.412402626473693</v>
      </c>
      <c r="D16" s="55">
        <f t="shared" si="17"/>
        <v>5.9866612594876321</v>
      </c>
      <c r="E16" s="54">
        <f t="shared" si="18"/>
        <v>14.8306630459176</v>
      </c>
      <c r="G16" s="48">
        <f t="shared" si="2"/>
        <v>-3</v>
      </c>
      <c r="H16" s="61">
        <v>27.582936875093299</v>
      </c>
      <c r="I16" s="60">
        <v>15.408676316967632</v>
      </c>
      <c r="J16" s="59">
        <v>0</v>
      </c>
      <c r="K16" s="60">
        <v>0</v>
      </c>
      <c r="L16" s="60">
        <v>2.4207894344127769</v>
      </c>
      <c r="M16" s="60">
        <v>0</v>
      </c>
      <c r="N16" s="60">
        <v>0</v>
      </c>
      <c r="O16" s="60">
        <v>0</v>
      </c>
      <c r="P16" s="50">
        <f t="shared" si="3"/>
        <v>45.412402626473707</v>
      </c>
      <c r="R16" s="48">
        <f t="shared" si="4"/>
        <v>-3</v>
      </c>
      <c r="S16" s="67">
        <f t="shared" si="5"/>
        <v>60.738774607387754</v>
      </c>
      <c r="T16" s="66">
        <f t="shared" si="6"/>
        <v>33.930546339305465</v>
      </c>
      <c r="U16" s="65">
        <f t="shared" si="7"/>
        <v>0</v>
      </c>
      <c r="V16" s="66">
        <f t="shared" si="8"/>
        <v>0</v>
      </c>
      <c r="W16" s="66">
        <f t="shared" si="9"/>
        <v>5.3306790533067909</v>
      </c>
      <c r="X16" s="66">
        <f t="shared" si="10"/>
        <v>0</v>
      </c>
      <c r="Y16" s="66">
        <f t="shared" si="11"/>
        <v>0</v>
      </c>
      <c r="Z16" s="65">
        <f t="shared" si="12"/>
        <v>0</v>
      </c>
      <c r="AA16" s="50">
        <f t="shared" si="13"/>
        <v>100.00000000000001</v>
      </c>
      <c r="AC16" s="48">
        <f t="shared" si="14"/>
        <v>-3</v>
      </c>
      <c r="AD16" s="67">
        <f t="shared" si="19"/>
        <v>60.738774607387739</v>
      </c>
      <c r="AE16" s="66">
        <f t="shared" si="20"/>
        <v>33.930546339305458</v>
      </c>
      <c r="AF16" s="65">
        <f t="shared" si="20"/>
        <v>0</v>
      </c>
      <c r="AG16" s="67">
        <f t="shared" si="20"/>
        <v>0</v>
      </c>
      <c r="AH16" s="66">
        <f t="shared" si="20"/>
        <v>5.33067905330679</v>
      </c>
      <c r="AI16" s="66">
        <v>0</v>
      </c>
      <c r="AJ16" s="66">
        <f t="shared" si="21"/>
        <v>0</v>
      </c>
      <c r="AK16" s="65">
        <f t="shared" si="21"/>
        <v>0</v>
      </c>
      <c r="AL16" s="64">
        <f t="shared" si="16"/>
        <v>100</v>
      </c>
    </row>
    <row r="17" spans="1:38" x14ac:dyDescent="0.35">
      <c r="A17" s="71" t="s">
        <v>60</v>
      </c>
      <c r="B17" s="57">
        <v>-2.5</v>
      </c>
      <c r="C17" s="62">
        <v>43.37751414491693</v>
      </c>
      <c r="D17" s="55">
        <f t="shared" si="17"/>
        <v>5.7184044103595548</v>
      </c>
      <c r="E17" s="54">
        <f t="shared" si="18"/>
        <v>20.549067456277154</v>
      </c>
      <c r="G17" s="48">
        <f t="shared" si="2"/>
        <v>-2.5</v>
      </c>
      <c r="H17" s="61">
        <v>10.386165358642081</v>
      </c>
      <c r="I17" s="60">
        <v>29.967141814199653</v>
      </c>
      <c r="J17" s="59">
        <v>0</v>
      </c>
      <c r="K17" s="60">
        <v>0.42766563241467398</v>
      </c>
      <c r="L17" s="60">
        <v>2.5965413396605204</v>
      </c>
      <c r="M17" s="60">
        <v>0</v>
      </c>
      <c r="N17" s="60">
        <v>0</v>
      </c>
      <c r="O17" s="60">
        <v>0</v>
      </c>
      <c r="P17" s="50">
        <f t="shared" si="3"/>
        <v>43.37751414491693</v>
      </c>
      <c r="R17" s="48">
        <f t="shared" si="4"/>
        <v>-2.5</v>
      </c>
      <c r="S17" s="67">
        <f t="shared" si="5"/>
        <v>23.943661971830984</v>
      </c>
      <c r="T17" s="66">
        <f t="shared" si="6"/>
        <v>69.08450704225352</v>
      </c>
      <c r="U17" s="65">
        <f t="shared" si="7"/>
        <v>0</v>
      </c>
      <c r="V17" s="66">
        <f t="shared" si="8"/>
        <v>0.9859154929577465</v>
      </c>
      <c r="W17" s="66">
        <f t="shared" si="9"/>
        <v>5.9859154929577461</v>
      </c>
      <c r="X17" s="66">
        <f t="shared" si="10"/>
        <v>0</v>
      </c>
      <c r="Y17" s="66">
        <f t="shared" si="11"/>
        <v>0</v>
      </c>
      <c r="Z17" s="65">
        <f t="shared" si="12"/>
        <v>0</v>
      </c>
      <c r="AA17" s="50">
        <f t="shared" si="13"/>
        <v>100</v>
      </c>
      <c r="AC17" s="48">
        <f t="shared" si="14"/>
        <v>-2.5</v>
      </c>
      <c r="AD17" s="67">
        <f t="shared" si="19"/>
        <v>23.943661971830984</v>
      </c>
      <c r="AE17" s="66">
        <f t="shared" si="20"/>
        <v>69.08450704225352</v>
      </c>
      <c r="AF17" s="65">
        <f t="shared" si="20"/>
        <v>0</v>
      </c>
      <c r="AG17" s="67">
        <f t="shared" si="20"/>
        <v>0.9859154929577465</v>
      </c>
      <c r="AH17" s="66">
        <f t="shared" si="20"/>
        <v>5.9859154929577461</v>
      </c>
      <c r="AI17" s="66">
        <v>0</v>
      </c>
      <c r="AJ17" s="66">
        <f t="shared" si="21"/>
        <v>0</v>
      </c>
      <c r="AK17" s="65">
        <f t="shared" si="21"/>
        <v>0</v>
      </c>
      <c r="AL17" s="64">
        <f t="shared" si="16"/>
        <v>100</v>
      </c>
    </row>
    <row r="18" spans="1:38" x14ac:dyDescent="0.35">
      <c r="A18" s="58" t="s">
        <v>59</v>
      </c>
      <c r="B18" s="57">
        <v>-2</v>
      </c>
      <c r="C18" s="62">
        <v>48.756991541007693</v>
      </c>
      <c r="D18" s="55">
        <f t="shared" si="17"/>
        <v>6.4275743080273697</v>
      </c>
      <c r="E18" s="54">
        <f t="shared" si="18"/>
        <v>26.976641764304524</v>
      </c>
      <c r="G18" s="48">
        <f t="shared" si="2"/>
        <v>-2</v>
      </c>
      <c r="H18" s="61">
        <v>7.3114233173960974</v>
      </c>
      <c r="I18" s="60">
        <v>35.239360058845143</v>
      </c>
      <c r="J18" s="59">
        <v>0</v>
      </c>
      <c r="K18" s="60">
        <v>0</v>
      </c>
      <c r="L18" s="60">
        <v>6.2062081647664549</v>
      </c>
      <c r="M18" s="60">
        <v>0</v>
      </c>
      <c r="N18" s="60">
        <v>0</v>
      </c>
      <c r="O18" s="60">
        <v>0</v>
      </c>
      <c r="P18" s="50">
        <f t="shared" si="3"/>
        <v>48.756991541007693</v>
      </c>
      <c r="R18" s="48">
        <f t="shared" si="4"/>
        <v>-2</v>
      </c>
      <c r="S18" s="67">
        <f t="shared" si="5"/>
        <v>14.995640802092415</v>
      </c>
      <c r="T18" s="66">
        <f t="shared" si="6"/>
        <v>72.275501307759384</v>
      </c>
      <c r="U18" s="65">
        <f t="shared" si="7"/>
        <v>0</v>
      </c>
      <c r="V18" s="66">
        <f t="shared" si="8"/>
        <v>0</v>
      </c>
      <c r="W18" s="66">
        <f t="shared" si="9"/>
        <v>12.728857890148213</v>
      </c>
      <c r="X18" s="66">
        <f t="shared" si="10"/>
        <v>0</v>
      </c>
      <c r="Y18" s="66">
        <f t="shared" si="11"/>
        <v>0</v>
      </c>
      <c r="Z18" s="65">
        <f t="shared" si="12"/>
        <v>0</v>
      </c>
      <c r="AA18" s="50">
        <f t="shared" si="13"/>
        <v>100</v>
      </c>
      <c r="AC18" s="48">
        <f t="shared" si="14"/>
        <v>-2</v>
      </c>
      <c r="AD18" s="67">
        <f t="shared" si="19"/>
        <v>14.995640802092417</v>
      </c>
      <c r="AE18" s="66">
        <f t="shared" si="20"/>
        <v>72.275501307759384</v>
      </c>
      <c r="AF18" s="65">
        <f t="shared" si="20"/>
        <v>0</v>
      </c>
      <c r="AG18" s="67">
        <f t="shared" si="20"/>
        <v>0</v>
      </c>
      <c r="AH18" s="66">
        <f t="shared" si="20"/>
        <v>12.728857890148213</v>
      </c>
      <c r="AI18" s="66">
        <v>0</v>
      </c>
      <c r="AJ18" s="66">
        <f t="shared" si="21"/>
        <v>0</v>
      </c>
      <c r="AK18" s="65">
        <f t="shared" si="21"/>
        <v>0</v>
      </c>
      <c r="AL18" s="64">
        <f t="shared" si="16"/>
        <v>100.00000000000003</v>
      </c>
    </row>
    <row r="19" spans="1:38" x14ac:dyDescent="0.35">
      <c r="A19" s="58" t="s">
        <v>58</v>
      </c>
      <c r="B19" s="57">
        <v>-1.5</v>
      </c>
      <c r="C19" s="62">
        <v>55.965567567567518</v>
      </c>
      <c r="D19" s="55">
        <f t="shared" si="17"/>
        <v>7.3778720315201829</v>
      </c>
      <c r="E19" s="54">
        <f t="shared" si="18"/>
        <v>34.354513795824708</v>
      </c>
      <c r="G19" s="48">
        <f t="shared" si="2"/>
        <v>-1.5</v>
      </c>
      <c r="H19" s="61">
        <v>3.444689189189186</v>
      </c>
      <c r="I19" s="60">
        <v>49.926729729729686</v>
      </c>
      <c r="J19" s="59">
        <v>0</v>
      </c>
      <c r="K19" s="60">
        <v>0</v>
      </c>
      <c r="L19" s="60">
        <v>2.594148648648646</v>
      </c>
      <c r="M19" s="60">
        <v>0</v>
      </c>
      <c r="N19" s="60">
        <v>0</v>
      </c>
      <c r="O19" s="60">
        <v>0</v>
      </c>
      <c r="P19" s="50">
        <f t="shared" si="3"/>
        <v>55.965567567567518</v>
      </c>
      <c r="R19" s="48">
        <f t="shared" si="4"/>
        <v>-1.5</v>
      </c>
      <c r="S19" s="67">
        <f t="shared" si="5"/>
        <v>6.155015197568388</v>
      </c>
      <c r="T19" s="66">
        <f t="shared" si="6"/>
        <v>89.209726443769</v>
      </c>
      <c r="U19" s="65">
        <f t="shared" si="7"/>
        <v>0</v>
      </c>
      <c r="V19" s="66">
        <f t="shared" si="8"/>
        <v>0</v>
      </c>
      <c r="W19" s="66">
        <f t="shared" si="9"/>
        <v>4.6352583586626137</v>
      </c>
      <c r="X19" s="66">
        <f t="shared" si="10"/>
        <v>0</v>
      </c>
      <c r="Y19" s="66">
        <f t="shared" si="11"/>
        <v>0</v>
      </c>
      <c r="Z19" s="65">
        <f t="shared" si="12"/>
        <v>0</v>
      </c>
      <c r="AA19" s="50">
        <f t="shared" si="13"/>
        <v>100</v>
      </c>
      <c r="AC19" s="48">
        <f t="shared" si="14"/>
        <v>-1.5</v>
      </c>
      <c r="AD19" s="67">
        <f t="shared" si="19"/>
        <v>6.155015197568388</v>
      </c>
      <c r="AE19" s="66">
        <f t="shared" si="20"/>
        <v>89.209726443769</v>
      </c>
      <c r="AF19" s="65">
        <f t="shared" si="20"/>
        <v>0</v>
      </c>
      <c r="AG19" s="67">
        <f t="shared" si="20"/>
        <v>0</v>
      </c>
      <c r="AH19" s="66">
        <f t="shared" si="20"/>
        <v>4.6352583586626137</v>
      </c>
      <c r="AI19" s="66">
        <v>0</v>
      </c>
      <c r="AJ19" s="66">
        <f t="shared" si="21"/>
        <v>0</v>
      </c>
      <c r="AK19" s="65">
        <f t="shared" si="21"/>
        <v>0</v>
      </c>
      <c r="AL19" s="64">
        <f t="shared" si="16"/>
        <v>100</v>
      </c>
    </row>
    <row r="20" spans="1:38" x14ac:dyDescent="0.35">
      <c r="A20" s="58" t="s">
        <v>57</v>
      </c>
      <c r="B20" s="57">
        <v>-1</v>
      </c>
      <c r="C20" s="62">
        <v>61.042826086956502</v>
      </c>
      <c r="D20" s="55">
        <f t="shared" si="17"/>
        <v>8.0472007858792391</v>
      </c>
      <c r="E20" s="54">
        <f t="shared" si="18"/>
        <v>42.401714581703949</v>
      </c>
      <c r="G20" s="48">
        <f t="shared" si="2"/>
        <v>-1</v>
      </c>
      <c r="H20" s="61">
        <v>2.9817391304347813</v>
      </c>
      <c r="I20" s="60">
        <v>52.097608695652156</v>
      </c>
      <c r="J20" s="59">
        <v>0</v>
      </c>
      <c r="K20" s="60">
        <v>0.74543478260869533</v>
      </c>
      <c r="L20" s="60">
        <v>5.0523913043478244</v>
      </c>
      <c r="M20" s="60">
        <v>0</v>
      </c>
      <c r="N20" s="60">
        <v>0</v>
      </c>
      <c r="O20" s="60">
        <v>0.16565217391304343</v>
      </c>
      <c r="P20" s="50">
        <f t="shared" si="3"/>
        <v>61.042826086956502</v>
      </c>
      <c r="R20" s="48">
        <f t="shared" si="4"/>
        <v>-1</v>
      </c>
      <c r="S20" s="67">
        <f t="shared" si="5"/>
        <v>4.8846675712347354</v>
      </c>
      <c r="T20" s="66">
        <f t="shared" si="6"/>
        <v>85.345997286295784</v>
      </c>
      <c r="U20" s="65">
        <f t="shared" si="7"/>
        <v>0</v>
      </c>
      <c r="V20" s="66">
        <f t="shared" si="8"/>
        <v>1.2211668928086838</v>
      </c>
      <c r="W20" s="66">
        <f t="shared" si="9"/>
        <v>8.2767978290366351</v>
      </c>
      <c r="X20" s="66">
        <f t="shared" si="10"/>
        <v>0</v>
      </c>
      <c r="Y20" s="66">
        <f t="shared" si="11"/>
        <v>0</v>
      </c>
      <c r="Z20" s="65">
        <f t="shared" si="12"/>
        <v>0.27137042062415201</v>
      </c>
      <c r="AA20" s="50">
        <f t="shared" si="13"/>
        <v>99.999999999999986</v>
      </c>
      <c r="AC20" s="48">
        <f t="shared" si="14"/>
        <v>-1</v>
      </c>
      <c r="AD20" s="67">
        <f t="shared" si="19"/>
        <v>4.8846675712347363</v>
      </c>
      <c r="AE20" s="66">
        <f t="shared" si="20"/>
        <v>85.345997286295798</v>
      </c>
      <c r="AF20" s="65">
        <f t="shared" si="20"/>
        <v>0</v>
      </c>
      <c r="AG20" s="67">
        <f t="shared" si="20"/>
        <v>1.2211668928086841</v>
      </c>
      <c r="AH20" s="66">
        <f t="shared" si="20"/>
        <v>8.2767978290366369</v>
      </c>
      <c r="AI20" s="66">
        <v>0</v>
      </c>
      <c r="AJ20" s="66">
        <f t="shared" si="21"/>
        <v>0</v>
      </c>
      <c r="AK20" s="65">
        <f t="shared" si="21"/>
        <v>0.27137042062415206</v>
      </c>
      <c r="AL20" s="64">
        <f t="shared" si="16"/>
        <v>100.00000000000001</v>
      </c>
    </row>
    <row r="21" spans="1:38" x14ac:dyDescent="0.35">
      <c r="A21" s="58" t="s">
        <v>56</v>
      </c>
      <c r="B21" s="57">
        <v>-0.5</v>
      </c>
      <c r="C21" s="63">
        <v>58.747409326424908</v>
      </c>
      <c r="D21" s="55">
        <f t="shared" si="17"/>
        <v>7.7445988137333721</v>
      </c>
      <c r="E21" s="54">
        <f t="shared" si="18"/>
        <v>50.146313395437318</v>
      </c>
      <c r="G21" s="70">
        <f t="shared" si="2"/>
        <v>-0.5</v>
      </c>
      <c r="H21" s="61">
        <v>1.3733160621761666</v>
      </c>
      <c r="I21" s="60">
        <v>53.559326424870505</v>
      </c>
      <c r="J21" s="59">
        <v>0</v>
      </c>
      <c r="K21" s="60">
        <v>0.61036269430051848</v>
      </c>
      <c r="L21" s="60">
        <v>3.2044041450777225</v>
      </c>
      <c r="M21" s="60">
        <v>0</v>
      </c>
      <c r="N21" s="60">
        <v>0</v>
      </c>
      <c r="O21" s="60">
        <v>0</v>
      </c>
      <c r="P21" s="69">
        <f>SUM(H21:O21)</f>
        <v>58.747409326424915</v>
      </c>
      <c r="Q21" s="68"/>
      <c r="R21" s="48">
        <f t="shared" si="4"/>
        <v>-0.5</v>
      </c>
      <c r="S21" s="67">
        <f t="shared" si="5"/>
        <v>2.3376623376623376</v>
      </c>
      <c r="T21" s="66">
        <f t="shared" si="6"/>
        <v>91.168831168831161</v>
      </c>
      <c r="U21" s="65">
        <f t="shared" si="7"/>
        <v>0</v>
      </c>
      <c r="V21" s="66">
        <f t="shared" si="8"/>
        <v>1.0389610389610386</v>
      </c>
      <c r="W21" s="66">
        <f t="shared" si="9"/>
        <v>5.4545454545454541</v>
      </c>
      <c r="X21" s="66">
        <f t="shared" si="10"/>
        <v>0</v>
      </c>
      <c r="Y21" s="66">
        <f t="shared" si="11"/>
        <v>0</v>
      </c>
      <c r="Z21" s="65">
        <f t="shared" si="12"/>
        <v>0</v>
      </c>
      <c r="AA21" s="50">
        <f t="shared" si="13"/>
        <v>99.999999999999986</v>
      </c>
      <c r="AC21" s="48">
        <f t="shared" si="14"/>
        <v>-0.5</v>
      </c>
      <c r="AD21" s="67">
        <f t="shared" si="19"/>
        <v>2.337662337662338</v>
      </c>
      <c r="AE21" s="66">
        <f t="shared" si="20"/>
        <v>91.168831168831176</v>
      </c>
      <c r="AF21" s="65">
        <f t="shared" si="20"/>
        <v>0</v>
      </c>
      <c r="AG21" s="67">
        <f t="shared" si="20"/>
        <v>1.0389610389610389</v>
      </c>
      <c r="AH21" s="66">
        <f t="shared" si="20"/>
        <v>5.454545454545455</v>
      </c>
      <c r="AI21" s="66">
        <v>0</v>
      </c>
      <c r="AJ21" s="66">
        <f t="shared" si="21"/>
        <v>0</v>
      </c>
      <c r="AK21" s="65">
        <f t="shared" si="21"/>
        <v>0</v>
      </c>
      <c r="AL21" s="64">
        <f t="shared" si="16"/>
        <v>100</v>
      </c>
    </row>
    <row r="22" spans="1:38" x14ac:dyDescent="0.35">
      <c r="A22" s="58" t="s">
        <v>55</v>
      </c>
      <c r="B22" s="57">
        <v>0</v>
      </c>
      <c r="C22" s="62">
        <v>44.279999999999973</v>
      </c>
      <c r="D22" s="55">
        <f t="shared" si="17"/>
        <v>5.8373780121374867</v>
      </c>
      <c r="E22" s="54">
        <f t="shared" si="18"/>
        <v>55.983691407574803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6"/>
        <v>#DIV/0!</v>
      </c>
      <c r="U22" s="45" t="e">
        <f t="shared" si="7"/>
        <v>#DIV/0!</v>
      </c>
      <c r="V22" s="46" t="e">
        <f t="shared" si="8"/>
        <v>#DIV/0!</v>
      </c>
      <c r="W22" s="46" t="e">
        <f t="shared" si="9"/>
        <v>#DIV/0!</v>
      </c>
      <c r="X22" s="46" t="e">
        <f t="shared" si="10"/>
        <v>#DIV/0!</v>
      </c>
      <c r="Y22" s="46" t="e">
        <f t="shared" si="11"/>
        <v>#DIV/0!</v>
      </c>
      <c r="Z22" s="45" t="e">
        <f t="shared" si="12"/>
        <v>#DIV/0!</v>
      </c>
      <c r="AA22" s="49" t="e">
        <f t="shared" si="13"/>
        <v>#DIV/0!</v>
      </c>
      <c r="AC22" s="48">
        <f t="shared" si="14"/>
        <v>0</v>
      </c>
      <c r="AD22" s="47" t="e">
        <f t="shared" si="19"/>
        <v>#DIV/0!</v>
      </c>
      <c r="AE22" s="46" t="e">
        <f t="shared" si="20"/>
        <v>#DIV/0!</v>
      </c>
      <c r="AF22" s="45" t="e">
        <f t="shared" si="20"/>
        <v>#DIV/0!</v>
      </c>
      <c r="AG22" s="47" t="e">
        <f t="shared" si="20"/>
        <v>#DIV/0!</v>
      </c>
      <c r="AH22" s="46" t="e">
        <f t="shared" si="20"/>
        <v>#DIV/0!</v>
      </c>
      <c r="AI22" s="46" t="e">
        <f t="shared" si="20"/>
        <v>#DIV/0!</v>
      </c>
      <c r="AJ22" s="46" t="e">
        <f t="shared" si="21"/>
        <v>#DIV/0!</v>
      </c>
      <c r="AK22" s="45" t="e">
        <f t="shared" si="21"/>
        <v>#DIV/0!</v>
      </c>
      <c r="AL22" s="44" t="e">
        <f t="shared" si="16"/>
        <v>#DIV/0!</v>
      </c>
    </row>
    <row r="23" spans="1:38" x14ac:dyDescent="0.35">
      <c r="A23" s="58" t="s">
        <v>54</v>
      </c>
      <c r="B23" s="57">
        <v>0.5</v>
      </c>
      <c r="C23" s="62">
        <v>36.629999999999995</v>
      </c>
      <c r="D23" s="55">
        <f t="shared" si="17"/>
        <v>4.8288879084145497</v>
      </c>
      <c r="E23" s="54">
        <f t="shared" si="18"/>
        <v>60.812579315989353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6"/>
        <v>#DIV/0!</v>
      </c>
      <c r="U23" s="45" t="e">
        <f t="shared" si="7"/>
        <v>#DIV/0!</v>
      </c>
      <c r="V23" s="46" t="e">
        <f t="shared" si="8"/>
        <v>#DIV/0!</v>
      </c>
      <c r="W23" s="46" t="e">
        <f t="shared" si="9"/>
        <v>#DIV/0!</v>
      </c>
      <c r="X23" s="46" t="e">
        <f t="shared" si="10"/>
        <v>#DIV/0!</v>
      </c>
      <c r="Y23" s="46" t="e">
        <f t="shared" si="11"/>
        <v>#DIV/0!</v>
      </c>
      <c r="Z23" s="45" t="e">
        <f t="shared" si="12"/>
        <v>#DIV/0!</v>
      </c>
      <c r="AA23" s="49" t="e">
        <f t="shared" si="13"/>
        <v>#DIV/0!</v>
      </c>
      <c r="AC23" s="48">
        <f t="shared" si="14"/>
        <v>0.5</v>
      </c>
      <c r="AD23" s="47" t="e">
        <f t="shared" si="19"/>
        <v>#DIV/0!</v>
      </c>
      <c r="AE23" s="46" t="e">
        <f t="shared" si="20"/>
        <v>#DIV/0!</v>
      </c>
      <c r="AF23" s="45" t="e">
        <f t="shared" si="20"/>
        <v>#DIV/0!</v>
      </c>
      <c r="AG23" s="47" t="e">
        <f t="shared" si="20"/>
        <v>#DIV/0!</v>
      </c>
      <c r="AH23" s="46" t="e">
        <f t="shared" si="20"/>
        <v>#DIV/0!</v>
      </c>
      <c r="AI23" s="46" t="e">
        <f t="shared" si="20"/>
        <v>#DIV/0!</v>
      </c>
      <c r="AJ23" s="46" t="e">
        <f t="shared" si="21"/>
        <v>#DIV/0!</v>
      </c>
      <c r="AK23" s="45" t="e">
        <f t="shared" si="21"/>
        <v>#DIV/0!</v>
      </c>
      <c r="AL23" s="44" t="e">
        <f t="shared" si="16"/>
        <v>#DIV/0!</v>
      </c>
    </row>
    <row r="24" spans="1:38" x14ac:dyDescent="0.35">
      <c r="A24" s="58" t="s">
        <v>53</v>
      </c>
      <c r="B24" s="57">
        <v>1</v>
      </c>
      <c r="C24" s="62">
        <v>28.25</v>
      </c>
      <c r="D24" s="55">
        <f t="shared" si="17"/>
        <v>3.7241628013298125</v>
      </c>
      <c r="E24" s="54">
        <f t="shared" si="18"/>
        <v>64.536742117319164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6"/>
        <v>#DIV/0!</v>
      </c>
      <c r="U24" s="45" t="e">
        <f t="shared" si="7"/>
        <v>#DIV/0!</v>
      </c>
      <c r="V24" s="46" t="e">
        <f t="shared" si="8"/>
        <v>#DIV/0!</v>
      </c>
      <c r="W24" s="46" t="e">
        <f t="shared" si="9"/>
        <v>#DIV/0!</v>
      </c>
      <c r="X24" s="46" t="e">
        <f t="shared" si="10"/>
        <v>#DIV/0!</v>
      </c>
      <c r="Y24" s="46" t="e">
        <f t="shared" si="11"/>
        <v>#DIV/0!</v>
      </c>
      <c r="Z24" s="45" t="e">
        <f t="shared" si="12"/>
        <v>#DIV/0!</v>
      </c>
      <c r="AA24" s="49" t="e">
        <f t="shared" si="13"/>
        <v>#DIV/0!</v>
      </c>
      <c r="AC24" s="48">
        <f t="shared" si="14"/>
        <v>1</v>
      </c>
      <c r="AD24" s="47" t="e">
        <f t="shared" si="19"/>
        <v>#DIV/0!</v>
      </c>
      <c r="AE24" s="46" t="e">
        <f t="shared" si="20"/>
        <v>#DIV/0!</v>
      </c>
      <c r="AF24" s="45" t="e">
        <f t="shared" si="20"/>
        <v>#DIV/0!</v>
      </c>
      <c r="AG24" s="47" t="e">
        <f t="shared" si="20"/>
        <v>#DIV/0!</v>
      </c>
      <c r="AH24" s="46" t="e">
        <f t="shared" si="20"/>
        <v>#DIV/0!</v>
      </c>
      <c r="AI24" s="46" t="e">
        <f t="shared" si="20"/>
        <v>#DIV/0!</v>
      </c>
      <c r="AJ24" s="46" t="e">
        <f t="shared" si="21"/>
        <v>#DIV/0!</v>
      </c>
      <c r="AK24" s="45" t="e">
        <f t="shared" si="21"/>
        <v>#DIV/0!</v>
      </c>
      <c r="AL24" s="44" t="e">
        <f t="shared" si="16"/>
        <v>#DIV/0!</v>
      </c>
    </row>
    <row r="25" spans="1:38" x14ac:dyDescent="0.35">
      <c r="A25" s="58" t="s">
        <v>52</v>
      </c>
      <c r="B25" s="57">
        <v>1.5</v>
      </c>
      <c r="C25" s="62">
        <v>21.159999999999968</v>
      </c>
      <c r="D25" s="55">
        <f t="shared" si="17"/>
        <v>2.7894968097748221</v>
      </c>
      <c r="E25" s="54">
        <f t="shared" si="18"/>
        <v>67.326238927093982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6"/>
        <v>#DIV/0!</v>
      </c>
      <c r="U25" s="45" t="e">
        <f t="shared" si="7"/>
        <v>#DIV/0!</v>
      </c>
      <c r="V25" s="46" t="e">
        <f t="shared" si="8"/>
        <v>#DIV/0!</v>
      </c>
      <c r="W25" s="46" t="e">
        <f t="shared" si="9"/>
        <v>#DIV/0!</v>
      </c>
      <c r="X25" s="46" t="e">
        <f t="shared" si="10"/>
        <v>#DIV/0!</v>
      </c>
      <c r="Y25" s="46" t="e">
        <f t="shared" si="11"/>
        <v>#DIV/0!</v>
      </c>
      <c r="Z25" s="45" t="e">
        <f t="shared" si="12"/>
        <v>#DIV/0!</v>
      </c>
      <c r="AA25" s="49" t="e">
        <f t="shared" si="13"/>
        <v>#DIV/0!</v>
      </c>
      <c r="AC25" s="48">
        <f t="shared" si="14"/>
        <v>1.5</v>
      </c>
      <c r="AD25" s="47" t="e">
        <f t="shared" si="19"/>
        <v>#DIV/0!</v>
      </c>
      <c r="AE25" s="46" t="e">
        <f t="shared" si="20"/>
        <v>#DIV/0!</v>
      </c>
      <c r="AF25" s="45" t="e">
        <f t="shared" si="20"/>
        <v>#DIV/0!</v>
      </c>
      <c r="AG25" s="47" t="e">
        <f t="shared" si="20"/>
        <v>#DIV/0!</v>
      </c>
      <c r="AH25" s="46" t="e">
        <f t="shared" si="20"/>
        <v>#DIV/0!</v>
      </c>
      <c r="AI25" s="46" t="e">
        <f t="shared" si="20"/>
        <v>#DIV/0!</v>
      </c>
      <c r="AJ25" s="46" t="e">
        <f t="shared" si="21"/>
        <v>#DIV/0!</v>
      </c>
      <c r="AK25" s="45" t="e">
        <f t="shared" si="21"/>
        <v>#DIV/0!</v>
      </c>
      <c r="AL25" s="44" t="e">
        <f t="shared" si="16"/>
        <v>#DIV/0!</v>
      </c>
    </row>
    <row r="26" spans="1:38" x14ac:dyDescent="0.35">
      <c r="A26" s="58" t="s">
        <v>51</v>
      </c>
      <c r="B26" s="57">
        <v>2</v>
      </c>
      <c r="C26" s="62">
        <v>20.050000000000011</v>
      </c>
      <c r="D26" s="55">
        <f t="shared" si="17"/>
        <v>2.643166873156205</v>
      </c>
      <c r="E26" s="54">
        <f t="shared" si="18"/>
        <v>69.969405800250186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6"/>
        <v>#DIV/0!</v>
      </c>
      <c r="U26" s="45" t="e">
        <f t="shared" si="7"/>
        <v>#DIV/0!</v>
      </c>
      <c r="V26" s="46" t="e">
        <f t="shared" si="8"/>
        <v>#DIV/0!</v>
      </c>
      <c r="W26" s="46" t="e">
        <f t="shared" si="9"/>
        <v>#DIV/0!</v>
      </c>
      <c r="X26" s="46" t="e">
        <f t="shared" si="10"/>
        <v>#DIV/0!</v>
      </c>
      <c r="Y26" s="46" t="e">
        <f t="shared" si="11"/>
        <v>#DIV/0!</v>
      </c>
      <c r="Z26" s="45" t="e">
        <f t="shared" si="12"/>
        <v>#DIV/0!</v>
      </c>
      <c r="AA26" s="49" t="e">
        <f t="shared" si="13"/>
        <v>#DIV/0!</v>
      </c>
      <c r="AC26" s="48">
        <f t="shared" si="14"/>
        <v>2</v>
      </c>
      <c r="AD26" s="47" t="e">
        <f t="shared" si="19"/>
        <v>#DIV/0!</v>
      </c>
      <c r="AE26" s="46" t="e">
        <f t="shared" si="20"/>
        <v>#DIV/0!</v>
      </c>
      <c r="AF26" s="45" t="e">
        <f t="shared" si="20"/>
        <v>#DIV/0!</v>
      </c>
      <c r="AG26" s="47" t="e">
        <f t="shared" si="20"/>
        <v>#DIV/0!</v>
      </c>
      <c r="AH26" s="46" t="e">
        <f t="shared" si="20"/>
        <v>#DIV/0!</v>
      </c>
      <c r="AI26" s="46" t="e">
        <f t="shared" si="20"/>
        <v>#DIV/0!</v>
      </c>
      <c r="AJ26" s="46" t="e">
        <f t="shared" si="21"/>
        <v>#DIV/0!</v>
      </c>
      <c r="AK26" s="45" t="e">
        <f t="shared" si="21"/>
        <v>#DIV/0!</v>
      </c>
      <c r="AL26" s="44" t="e">
        <f t="shared" si="16"/>
        <v>#DIV/0!</v>
      </c>
    </row>
    <row r="27" spans="1:38" x14ac:dyDescent="0.35">
      <c r="A27" s="58" t="s">
        <v>50</v>
      </c>
      <c r="B27" s="57">
        <v>2.5</v>
      </c>
      <c r="C27" s="63">
        <v>16.590000000000032</v>
      </c>
      <c r="D27" s="55">
        <f t="shared" si="17"/>
        <v>2.187039322975636</v>
      </c>
      <c r="E27" s="54">
        <f t="shared" si="18"/>
        <v>72.156445123225822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6"/>
        <v>#DIV/0!</v>
      </c>
      <c r="U27" s="45" t="e">
        <f t="shared" si="7"/>
        <v>#DIV/0!</v>
      </c>
      <c r="V27" s="46" t="e">
        <f t="shared" si="8"/>
        <v>#DIV/0!</v>
      </c>
      <c r="W27" s="46" t="e">
        <f t="shared" si="9"/>
        <v>#DIV/0!</v>
      </c>
      <c r="X27" s="46" t="e">
        <f t="shared" si="10"/>
        <v>#DIV/0!</v>
      </c>
      <c r="Y27" s="46" t="e">
        <f t="shared" si="11"/>
        <v>#DIV/0!</v>
      </c>
      <c r="Z27" s="45" t="e">
        <f t="shared" si="12"/>
        <v>#DIV/0!</v>
      </c>
      <c r="AA27" s="49" t="e">
        <f t="shared" si="13"/>
        <v>#DIV/0!</v>
      </c>
      <c r="AC27" s="48">
        <f t="shared" si="14"/>
        <v>2.5</v>
      </c>
      <c r="AD27" s="47" t="e">
        <f t="shared" si="19"/>
        <v>#DIV/0!</v>
      </c>
      <c r="AE27" s="46" t="e">
        <f t="shared" si="20"/>
        <v>#DIV/0!</v>
      </c>
      <c r="AF27" s="45" t="e">
        <f t="shared" si="20"/>
        <v>#DIV/0!</v>
      </c>
      <c r="AG27" s="47" t="e">
        <f t="shared" si="20"/>
        <v>#DIV/0!</v>
      </c>
      <c r="AH27" s="46" t="e">
        <f t="shared" si="20"/>
        <v>#DIV/0!</v>
      </c>
      <c r="AI27" s="46" t="e">
        <f t="shared" si="20"/>
        <v>#DIV/0!</v>
      </c>
      <c r="AJ27" s="46" t="e">
        <f t="shared" si="21"/>
        <v>#DIV/0!</v>
      </c>
      <c r="AK27" s="45" t="e">
        <f t="shared" si="21"/>
        <v>#DIV/0!</v>
      </c>
      <c r="AL27" s="44" t="e">
        <f t="shared" si="16"/>
        <v>#DIV/0!</v>
      </c>
    </row>
    <row r="28" spans="1:38" x14ac:dyDescent="0.35">
      <c r="A28" s="58" t="s">
        <v>49</v>
      </c>
      <c r="B28" s="57">
        <v>3</v>
      </c>
      <c r="C28" s="62">
        <v>19.480000000000018</v>
      </c>
      <c r="D28" s="55">
        <f t="shared" si="17"/>
        <v>2.5680244732709672</v>
      </c>
      <c r="E28" s="54">
        <f t="shared" si="18"/>
        <v>74.724469596496789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6"/>
        <v>#DIV/0!</v>
      </c>
      <c r="U28" s="45" t="e">
        <f t="shared" si="7"/>
        <v>#DIV/0!</v>
      </c>
      <c r="V28" s="46" t="e">
        <f t="shared" si="8"/>
        <v>#DIV/0!</v>
      </c>
      <c r="W28" s="46" t="e">
        <f t="shared" si="9"/>
        <v>#DIV/0!</v>
      </c>
      <c r="X28" s="46" t="e">
        <f t="shared" si="10"/>
        <v>#DIV/0!</v>
      </c>
      <c r="Y28" s="46" t="e">
        <f t="shared" si="11"/>
        <v>#DIV/0!</v>
      </c>
      <c r="Z28" s="45" t="e">
        <f t="shared" si="12"/>
        <v>#DIV/0!</v>
      </c>
      <c r="AA28" s="49" t="e">
        <f t="shared" si="13"/>
        <v>#DIV/0!</v>
      </c>
      <c r="AC28" s="48">
        <f t="shared" si="14"/>
        <v>3</v>
      </c>
      <c r="AD28" s="47" t="e">
        <f t="shared" si="19"/>
        <v>#DIV/0!</v>
      </c>
      <c r="AE28" s="46" t="e">
        <f t="shared" si="20"/>
        <v>#DIV/0!</v>
      </c>
      <c r="AF28" s="45" t="e">
        <f t="shared" si="20"/>
        <v>#DIV/0!</v>
      </c>
      <c r="AG28" s="47" t="e">
        <f t="shared" si="20"/>
        <v>#DIV/0!</v>
      </c>
      <c r="AH28" s="46" t="e">
        <f t="shared" si="20"/>
        <v>#DIV/0!</v>
      </c>
      <c r="AI28" s="46" t="e">
        <f t="shared" si="20"/>
        <v>#DIV/0!</v>
      </c>
      <c r="AJ28" s="46" t="e">
        <f t="shared" si="21"/>
        <v>#DIV/0!</v>
      </c>
      <c r="AK28" s="45" t="e">
        <f t="shared" si="21"/>
        <v>#DIV/0!</v>
      </c>
      <c r="AL28" s="44" t="e">
        <f t="shared" si="16"/>
        <v>#DIV/0!</v>
      </c>
    </row>
    <row r="29" spans="1:38" x14ac:dyDescent="0.35">
      <c r="A29" s="58" t="s">
        <v>48</v>
      </c>
      <c r="B29" s="57">
        <v>3.5</v>
      </c>
      <c r="C29" s="62">
        <v>32.370000000000005</v>
      </c>
      <c r="D29" s="55">
        <f t="shared" si="17"/>
        <v>4.2672973408511883</v>
      </c>
      <c r="E29" s="54">
        <f t="shared" si="18"/>
        <v>78.991766937347975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6"/>
        <v>#DIV/0!</v>
      </c>
      <c r="U29" s="45" t="e">
        <f t="shared" si="7"/>
        <v>#DIV/0!</v>
      </c>
      <c r="V29" s="46" t="e">
        <f t="shared" si="8"/>
        <v>#DIV/0!</v>
      </c>
      <c r="W29" s="46" t="e">
        <f t="shared" si="9"/>
        <v>#DIV/0!</v>
      </c>
      <c r="X29" s="46" t="e">
        <f t="shared" si="10"/>
        <v>#DIV/0!</v>
      </c>
      <c r="Y29" s="46" t="e">
        <f t="shared" si="11"/>
        <v>#DIV/0!</v>
      </c>
      <c r="Z29" s="45" t="e">
        <f t="shared" si="12"/>
        <v>#DIV/0!</v>
      </c>
      <c r="AA29" s="49" t="e">
        <f t="shared" si="13"/>
        <v>#DIV/0!</v>
      </c>
      <c r="AC29" s="48">
        <f t="shared" si="14"/>
        <v>3.5</v>
      </c>
      <c r="AD29" s="47" t="e">
        <f t="shared" si="19"/>
        <v>#DIV/0!</v>
      </c>
      <c r="AE29" s="46" t="e">
        <f t="shared" si="20"/>
        <v>#DIV/0!</v>
      </c>
      <c r="AF29" s="45" t="e">
        <f t="shared" si="20"/>
        <v>#DIV/0!</v>
      </c>
      <c r="AG29" s="47" t="e">
        <f t="shared" si="20"/>
        <v>#DIV/0!</v>
      </c>
      <c r="AH29" s="46" t="e">
        <f t="shared" si="20"/>
        <v>#DIV/0!</v>
      </c>
      <c r="AI29" s="46" t="e">
        <f t="shared" si="20"/>
        <v>#DIV/0!</v>
      </c>
      <c r="AJ29" s="46" t="e">
        <f t="shared" si="21"/>
        <v>#DIV/0!</v>
      </c>
      <c r="AK29" s="45" t="e">
        <f t="shared" si="21"/>
        <v>#DIV/0!</v>
      </c>
      <c r="AL29" s="44" t="e">
        <f t="shared" si="16"/>
        <v>#DIV/0!</v>
      </c>
    </row>
    <row r="30" spans="1:38" x14ac:dyDescent="0.35">
      <c r="A30" s="58" t="s">
        <v>47</v>
      </c>
      <c r="B30" s="57">
        <v>4</v>
      </c>
      <c r="C30" s="62">
        <v>30.649999999999977</v>
      </c>
      <c r="D30" s="55">
        <f t="shared" si="17"/>
        <v>4.040551853478183</v>
      </c>
      <c r="E30" s="54">
        <f t="shared" si="18"/>
        <v>83.032318790826153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6"/>
        <v>#DIV/0!</v>
      </c>
      <c r="U30" s="45" t="e">
        <f t="shared" si="7"/>
        <v>#DIV/0!</v>
      </c>
      <c r="V30" s="46" t="e">
        <f t="shared" si="8"/>
        <v>#DIV/0!</v>
      </c>
      <c r="W30" s="46" t="e">
        <f t="shared" si="9"/>
        <v>#DIV/0!</v>
      </c>
      <c r="X30" s="46" t="e">
        <f t="shared" si="10"/>
        <v>#DIV/0!</v>
      </c>
      <c r="Y30" s="46" t="e">
        <f t="shared" si="11"/>
        <v>#DIV/0!</v>
      </c>
      <c r="Z30" s="45" t="e">
        <f t="shared" si="12"/>
        <v>#DIV/0!</v>
      </c>
      <c r="AA30" s="49" t="e">
        <f t="shared" si="13"/>
        <v>#DIV/0!</v>
      </c>
      <c r="AC30" s="48">
        <f t="shared" si="14"/>
        <v>4</v>
      </c>
      <c r="AD30" s="47" t="e">
        <f t="shared" si="19"/>
        <v>#DIV/0!</v>
      </c>
      <c r="AE30" s="46" t="e">
        <f t="shared" si="20"/>
        <v>#DIV/0!</v>
      </c>
      <c r="AF30" s="45" t="e">
        <f t="shared" si="20"/>
        <v>#DIV/0!</v>
      </c>
      <c r="AG30" s="47" t="e">
        <f t="shared" si="20"/>
        <v>#DIV/0!</v>
      </c>
      <c r="AH30" s="46" t="e">
        <f t="shared" si="20"/>
        <v>#DIV/0!</v>
      </c>
      <c r="AI30" s="46" t="e">
        <f t="shared" si="20"/>
        <v>#DIV/0!</v>
      </c>
      <c r="AJ30" s="46" t="e">
        <f t="shared" si="21"/>
        <v>#DIV/0!</v>
      </c>
      <c r="AK30" s="45" t="e">
        <f t="shared" si="21"/>
        <v>#DIV/0!</v>
      </c>
      <c r="AL30" s="44" t="e">
        <f t="shared" si="16"/>
        <v>#DIV/0!</v>
      </c>
    </row>
    <row r="31" spans="1:38" ht="15" thickBot="1" x14ac:dyDescent="0.4">
      <c r="A31" s="58" t="s">
        <v>46</v>
      </c>
      <c r="B31" s="42" t="s">
        <v>142</v>
      </c>
      <c r="C31" s="56">
        <v>128.71000000000004</v>
      </c>
      <c r="D31" s="55">
        <f t="shared" si="17"/>
        <v>16.967681209173819</v>
      </c>
      <c r="E31" s="54">
        <f t="shared" si="18"/>
        <v>99.999999999999972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6"/>
        <v>#DIV/0!</v>
      </c>
      <c r="U31" s="45" t="e">
        <f t="shared" si="7"/>
        <v>#DIV/0!</v>
      </c>
      <c r="V31" s="46" t="e">
        <f t="shared" si="8"/>
        <v>#DIV/0!</v>
      </c>
      <c r="W31" s="46" t="e">
        <f t="shared" si="9"/>
        <v>#DIV/0!</v>
      </c>
      <c r="X31" s="46" t="e">
        <f t="shared" si="10"/>
        <v>#DIV/0!</v>
      </c>
      <c r="Y31" s="46" t="e">
        <f t="shared" si="11"/>
        <v>#DIV/0!</v>
      </c>
      <c r="Z31" s="45" t="e">
        <f t="shared" si="12"/>
        <v>#DIV/0!</v>
      </c>
      <c r="AA31" s="49" t="e">
        <f t="shared" si="13"/>
        <v>#DIV/0!</v>
      </c>
      <c r="AC31" s="48" t="str">
        <f t="shared" si="14"/>
        <v>&gt;4.0</v>
      </c>
      <c r="AD31" s="47" t="e">
        <f t="shared" si="19"/>
        <v>#DIV/0!</v>
      </c>
      <c r="AE31" s="46" t="e">
        <f t="shared" si="20"/>
        <v>#DIV/0!</v>
      </c>
      <c r="AF31" s="45" t="e">
        <f t="shared" si="20"/>
        <v>#DIV/0!</v>
      </c>
      <c r="AG31" s="47" t="e">
        <f t="shared" si="20"/>
        <v>#DIV/0!</v>
      </c>
      <c r="AH31" s="46" t="e">
        <f t="shared" si="20"/>
        <v>#DIV/0!</v>
      </c>
      <c r="AI31" s="46" t="e">
        <f t="shared" si="20"/>
        <v>#DIV/0!</v>
      </c>
      <c r="AJ31" s="46" t="e">
        <f t="shared" si="21"/>
        <v>#DIV/0!</v>
      </c>
      <c r="AK31" s="45" t="e">
        <f t="shared" si="21"/>
        <v>#DIV/0!</v>
      </c>
      <c r="AL31" s="44" t="e">
        <f t="shared" si="16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6"/>
        <v>#DIV/0!</v>
      </c>
      <c r="U32" s="45" t="e">
        <f t="shared" si="7"/>
        <v>#DIV/0!</v>
      </c>
      <c r="V32" s="46" t="e">
        <f t="shared" si="8"/>
        <v>#DIV/0!</v>
      </c>
      <c r="W32" s="46" t="e">
        <f t="shared" si="9"/>
        <v>#DIV/0!</v>
      </c>
      <c r="X32" s="46" t="e">
        <f t="shared" si="10"/>
        <v>#DIV/0!</v>
      </c>
      <c r="Y32" s="46" t="e">
        <f t="shared" si="11"/>
        <v>#DIV/0!</v>
      </c>
      <c r="Z32" s="45" t="e">
        <f t="shared" si="12"/>
        <v>#DIV/0!</v>
      </c>
      <c r="AA32" s="49" t="e">
        <f t="shared" si="13"/>
        <v>#DIV/0!</v>
      </c>
      <c r="AC32" s="48">
        <f t="shared" si="14"/>
        <v>5</v>
      </c>
      <c r="AD32" s="47" t="e">
        <f t="shared" si="19"/>
        <v>#DIV/0!</v>
      </c>
      <c r="AE32" s="46" t="e">
        <f t="shared" si="20"/>
        <v>#DIV/0!</v>
      </c>
      <c r="AF32" s="45" t="e">
        <f t="shared" si="20"/>
        <v>#DIV/0!</v>
      </c>
      <c r="AG32" s="47" t="e">
        <f t="shared" si="20"/>
        <v>#DIV/0!</v>
      </c>
      <c r="AH32" s="46" t="e">
        <f t="shared" si="20"/>
        <v>#DIV/0!</v>
      </c>
      <c r="AI32" s="46" t="e">
        <f t="shared" si="20"/>
        <v>#DIV/0!</v>
      </c>
      <c r="AJ32" s="46" t="e">
        <f t="shared" si="21"/>
        <v>#DIV/0!</v>
      </c>
      <c r="AK32" s="45" t="e">
        <f t="shared" si="21"/>
        <v>#DIV/0!</v>
      </c>
      <c r="AL32" s="44" t="e">
        <f t="shared" si="16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6"/>
        <v>#DIV/0!</v>
      </c>
      <c r="U33" s="30" t="e">
        <f t="shared" si="7"/>
        <v>#DIV/0!</v>
      </c>
      <c r="V33" s="31" t="e">
        <f t="shared" si="8"/>
        <v>#DIV/0!</v>
      </c>
      <c r="W33" s="31" t="e">
        <f t="shared" si="9"/>
        <v>#DIV/0!</v>
      </c>
      <c r="X33" s="31" t="e">
        <f t="shared" si="10"/>
        <v>#DIV/0!</v>
      </c>
      <c r="Y33" s="31" t="e">
        <f t="shared" si="11"/>
        <v>#DIV/0!</v>
      </c>
      <c r="Z33" s="30" t="e">
        <f t="shared" si="12"/>
        <v>#DIV/0!</v>
      </c>
      <c r="AA33" s="34" t="e">
        <f t="shared" si="13"/>
        <v>#DIV/0!</v>
      </c>
      <c r="AC33" s="33">
        <f t="shared" si="14"/>
        <v>0</v>
      </c>
      <c r="AD33" s="32" t="e">
        <f t="shared" si="19"/>
        <v>#DIV/0!</v>
      </c>
      <c r="AE33" s="31" t="e">
        <f t="shared" si="20"/>
        <v>#DIV/0!</v>
      </c>
      <c r="AF33" s="30" t="e">
        <f t="shared" si="20"/>
        <v>#DIV/0!</v>
      </c>
      <c r="AG33" s="32" t="e">
        <f t="shared" si="20"/>
        <v>#DIV/0!</v>
      </c>
      <c r="AH33" s="31" t="e">
        <f t="shared" si="20"/>
        <v>#DIV/0!</v>
      </c>
      <c r="AI33" s="31" t="e">
        <f t="shared" si="20"/>
        <v>#DIV/0!</v>
      </c>
      <c r="AJ33" s="31" t="e">
        <f t="shared" si="21"/>
        <v>#DIV/0!</v>
      </c>
      <c r="AK33" s="30" t="e">
        <f t="shared" si="21"/>
        <v>#DIV/0!</v>
      </c>
      <c r="AL33" s="29" t="e">
        <f t="shared" si="16"/>
        <v>#DIV/0!</v>
      </c>
    </row>
    <row r="34" spans="1:38" x14ac:dyDescent="0.35">
      <c r="H34">
        <f>SUM(H7:H33)</f>
        <v>113.73099588465401</v>
      </c>
      <c r="I34">
        <f t="shared" ref="I34:O34" si="22">SUM(I7:I33)</f>
        <v>242.63515484570848</v>
      </c>
      <c r="J34">
        <f>SUM(J7:J33)</f>
        <v>0</v>
      </c>
      <c r="K34">
        <f t="shared" si="22"/>
        <v>1.7834631093238877</v>
      </c>
      <c r="L34">
        <f t="shared" si="22"/>
        <v>22.074483036913946</v>
      </c>
      <c r="M34">
        <f t="shared" si="22"/>
        <v>0</v>
      </c>
      <c r="N34">
        <f t="shared" si="22"/>
        <v>0</v>
      </c>
      <c r="O34">
        <f t="shared" si="22"/>
        <v>0.16565217391304343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-4.0787303554500953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-2.8977567105988506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-2.1537626536527088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-0.50944615718362729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3.0322839471327128</v>
      </c>
      <c r="D73" s="2"/>
    </row>
    <row r="74" spans="1:5" x14ac:dyDescent="0.35">
      <c r="A74" s="24" t="s">
        <v>41</v>
      </c>
      <c r="B74" s="23">
        <v>84</v>
      </c>
      <c r="C74" s="18" t="str">
        <f t="shared" si="23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3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4.4623230228279789E-3</v>
      </c>
      <c r="D77" s="19" t="s">
        <v>7</v>
      </c>
      <c r="E77" s="18">
        <f>SUM($D$7:$D$20)</f>
        <v>42.401714581703949</v>
      </c>
    </row>
    <row r="78" spans="1:5" x14ac:dyDescent="0.35">
      <c r="A78" s="20" t="s">
        <v>39</v>
      </c>
      <c r="B78">
        <f>SUM(C14:C23)/SUM(C10:C33)</f>
        <v>0.60366347013706556</v>
      </c>
      <c r="D78" s="19" t="s">
        <v>6</v>
      </c>
      <c r="E78" s="18">
        <f>SUM($D$21:$D$30)</f>
        <v>40.630604209122218</v>
      </c>
    </row>
    <row r="79" spans="1:5" x14ac:dyDescent="0.35">
      <c r="A79" s="20" t="s">
        <v>38</v>
      </c>
      <c r="B79">
        <f>SUM(C24:C33)/SUM(C10:C33)</f>
        <v>0.39187420684010632</v>
      </c>
      <c r="D79" s="19" t="s">
        <v>5</v>
      </c>
      <c r="E79" s="18">
        <f>SUM($D$31:$D$33)</f>
        <v>16.967681209173819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93.684477991292894</v>
      </c>
      <c r="D81" s="16" t="s">
        <v>4</v>
      </c>
      <c r="E81">
        <f>100*SUM(H7:J33)/SUM(P7:P33)</f>
        <v>93.684477991292894</v>
      </c>
      <c r="G81" s="17" t="s">
        <v>2</v>
      </c>
      <c r="H81">
        <f>100*SUM(H7:H33)/(SUM(P7:P33)-SUM(M7:N33))</f>
        <v>29.898543840504818</v>
      </c>
    </row>
    <row r="82" spans="1:8" x14ac:dyDescent="0.35">
      <c r="A82" s="16" t="s">
        <v>0</v>
      </c>
      <c r="B82">
        <f>100*SUM(K7:L33)/SUM(P7:P33)</f>
        <v>6.2719739966151531</v>
      </c>
      <c r="D82" s="16" t="s">
        <v>0</v>
      </c>
      <c r="E82">
        <f>100*SUM(K7:L33)/SUM(P7:P33)</f>
        <v>6.2719739966151531</v>
      </c>
      <c r="G82" s="17" t="s">
        <v>1</v>
      </c>
      <c r="H82">
        <f>100*SUM(I7:J33)/(SUM(P7:P33)-SUM(M7:N33))</f>
        <v>63.78593415078808</v>
      </c>
    </row>
    <row r="83" spans="1:8" x14ac:dyDescent="0.35">
      <c r="A83" s="16" t="s">
        <v>3</v>
      </c>
      <c r="B83">
        <f>100*SUM(O7:O33)/SUM(P7:P33)</f>
        <v>4.3548012091946746E-2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6.2719739966151531</v>
      </c>
    </row>
    <row r="85" spans="1:8" x14ac:dyDescent="0.35">
      <c r="A85" s="16" t="s">
        <v>36</v>
      </c>
      <c r="B85" s="2"/>
      <c r="C85" s="2"/>
      <c r="D85" s="13">
        <f>(C70+C74+C72)/3</f>
        <v>0.86426571073917413</v>
      </c>
    </row>
    <row r="86" spans="1:8" x14ac:dyDescent="0.35">
      <c r="A86" s="14" t="s">
        <v>35</v>
      </c>
      <c r="B86" s="14"/>
      <c r="C86" s="14"/>
      <c r="D86" s="7">
        <f>C72</f>
        <v>-0.50944615718362729</v>
      </c>
    </row>
    <row r="87" spans="1:8" x14ac:dyDescent="0.35">
      <c r="A87" s="14" t="s">
        <v>34</v>
      </c>
      <c r="B87" s="14"/>
      <c r="C87" s="14"/>
      <c r="D87" s="7">
        <f>(C74-C70)/2</f>
        <v>4.4488783552994251</v>
      </c>
    </row>
    <row r="88" spans="1:8" x14ac:dyDescent="0.35">
      <c r="A88" s="15" t="s">
        <v>33</v>
      </c>
      <c r="B88" s="14"/>
      <c r="C88" s="14"/>
      <c r="D88" s="13">
        <f>(C74+C70-D86)/D87</f>
        <v>0.81182022931298981</v>
      </c>
    </row>
    <row r="89" spans="1:8" x14ac:dyDescent="0.35">
      <c r="A89" s="3" t="s">
        <v>32</v>
      </c>
      <c r="B89" s="12"/>
      <c r="C89" s="11"/>
      <c r="D89" s="7">
        <f>((C74-C70)/4)+((C75-C69)/6.6)</f>
        <v>3.7515195345360905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0.37744258276876841</v>
      </c>
    </row>
    <row r="91" spans="1:8" x14ac:dyDescent="0.35">
      <c r="A91" s="3" t="s">
        <v>30</v>
      </c>
      <c r="B91" s="9"/>
      <c r="C91" s="8"/>
      <c r="D91" s="7">
        <f>(C74-C69)/(2.44*(C73-C71))</f>
        <v>0.7964886382299412</v>
      </c>
    </row>
    <row r="92" spans="1:8" x14ac:dyDescent="0.35">
      <c r="A92" s="6" t="s">
        <v>29</v>
      </c>
      <c r="B92" s="6"/>
      <c r="C92" s="5"/>
      <c r="D92" s="7">
        <f>(C70+C72+C74)/3</f>
        <v>0.86426571073917413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1.5511216447005747</v>
      </c>
    </row>
    <row r="95" spans="1:8" x14ac:dyDescent="0.35">
      <c r="A95" s="2" t="s">
        <v>9</v>
      </c>
      <c r="B95" s="2"/>
      <c r="C95" s="2"/>
      <c r="D95" s="1">
        <f>100-E23</f>
        <v>39.187420684010647</v>
      </c>
    </row>
    <row r="96" spans="1:8" x14ac:dyDescent="0.35">
      <c r="A96" s="2" t="s">
        <v>8</v>
      </c>
      <c r="B96" s="2"/>
      <c r="C96" s="2"/>
      <c r="D96" s="1">
        <f>100-E30</f>
        <v>16.967681209173847</v>
      </c>
    </row>
    <row r="98" spans="1:3" x14ac:dyDescent="0.35">
      <c r="A98" s="114" t="s">
        <v>111</v>
      </c>
      <c r="C98" t="str">
        <f>IF(SUM(M7:N33)&gt;0,"Mixed","No Mixed")</f>
        <v>No 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0"/>
  </sheetPr>
  <dimension ref="A1:AL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MAY210714_8</v>
      </c>
      <c r="E2" s="144"/>
      <c r="G2" s="109" t="s">
        <v>90</v>
      </c>
      <c r="H2" s="108" t="str">
        <f ca="1">D2</f>
        <v>MAY210714_8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SUM(C10:C31)</f>
        <v>894.62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(C7/SUM($C$7:$C$31))*100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0">(C8/SUM($C$7:$C$31))*100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 t="shared" ref="E10:E31" si="11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72">
        <v>192.11999999999989</v>
      </c>
      <c r="D11" s="55">
        <f t="shared" si="10"/>
        <v>21.475039681652532</v>
      </c>
      <c r="E11" s="54">
        <f t="shared" si="11"/>
        <v>21.475039681652532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192.11999999999992</v>
      </c>
      <c r="N11" s="60">
        <v>0</v>
      </c>
      <c r="O11" s="60">
        <v>0</v>
      </c>
      <c r="P11" s="50">
        <f t="shared" si="3"/>
        <v>192.11999999999992</v>
      </c>
      <c r="R11" s="48">
        <f t="shared" si="4"/>
        <v>-5.5</v>
      </c>
      <c r="S11" s="47">
        <f t="shared" si="5"/>
        <v>0</v>
      </c>
      <c r="T11" s="46">
        <f t="shared" si="5"/>
        <v>0</v>
      </c>
      <c r="U11" s="45">
        <f t="shared" si="5"/>
        <v>0</v>
      </c>
      <c r="V11" s="46">
        <f t="shared" si="5"/>
        <v>0</v>
      </c>
      <c r="W11" s="46">
        <f t="shared" si="5"/>
        <v>0</v>
      </c>
      <c r="X11" s="46">
        <f t="shared" si="5"/>
        <v>100</v>
      </c>
      <c r="Y11" s="46">
        <f t="shared" si="5"/>
        <v>0</v>
      </c>
      <c r="Z11" s="45">
        <f t="shared" si="5"/>
        <v>0</v>
      </c>
      <c r="AA11" s="49">
        <f t="shared" si="6"/>
        <v>100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72">
        <v>93.63</v>
      </c>
      <c r="D12" s="55">
        <f t="shared" si="10"/>
        <v>10.465896134671704</v>
      </c>
      <c r="E12" s="54">
        <f t="shared" si="11"/>
        <v>31.940935816324235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93.63</v>
      </c>
      <c r="N12" s="60">
        <v>0</v>
      </c>
      <c r="O12" s="60">
        <v>0</v>
      </c>
      <c r="P12" s="50">
        <f t="shared" si="3"/>
        <v>93.63</v>
      </c>
      <c r="R12" s="48">
        <f t="shared" si="4"/>
        <v>-5</v>
      </c>
      <c r="S12" s="47">
        <f t="shared" si="5"/>
        <v>0</v>
      </c>
      <c r="T12" s="46">
        <f t="shared" si="5"/>
        <v>0</v>
      </c>
      <c r="U12" s="45">
        <f t="shared" si="5"/>
        <v>0</v>
      </c>
      <c r="V12" s="46">
        <f t="shared" si="5"/>
        <v>0</v>
      </c>
      <c r="W12" s="46">
        <f t="shared" si="5"/>
        <v>0</v>
      </c>
      <c r="X12" s="46">
        <f t="shared" si="5"/>
        <v>100</v>
      </c>
      <c r="Y12" s="46">
        <f t="shared" si="5"/>
        <v>0</v>
      </c>
      <c r="Z12" s="45">
        <f t="shared" si="5"/>
        <v>0</v>
      </c>
      <c r="AA12" s="49">
        <f t="shared" si="6"/>
        <v>100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72">
        <v>21.550000000000068</v>
      </c>
      <c r="D13" s="55">
        <f t="shared" si="10"/>
        <v>2.4088439784489579</v>
      </c>
      <c r="E13" s="54">
        <f t="shared" si="11"/>
        <v>34.349779794773191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21.550000000000068</v>
      </c>
      <c r="N13" s="60">
        <v>0</v>
      </c>
      <c r="O13" s="60">
        <v>0</v>
      </c>
      <c r="P13" s="50">
        <f t="shared" si="3"/>
        <v>21.550000000000068</v>
      </c>
      <c r="R13" s="48">
        <f t="shared" si="4"/>
        <v>-4.5</v>
      </c>
      <c r="S13" s="47">
        <f t="shared" si="5"/>
        <v>0</v>
      </c>
      <c r="T13" s="46">
        <f t="shared" si="5"/>
        <v>0</v>
      </c>
      <c r="U13" s="45">
        <f t="shared" si="5"/>
        <v>0</v>
      </c>
      <c r="V13" s="46">
        <f t="shared" si="5"/>
        <v>0</v>
      </c>
      <c r="W13" s="46">
        <f t="shared" si="5"/>
        <v>0</v>
      </c>
      <c r="X13" s="46">
        <f t="shared" si="5"/>
        <v>100</v>
      </c>
      <c r="Y13" s="46">
        <f t="shared" si="5"/>
        <v>0</v>
      </c>
      <c r="Z13" s="45">
        <f t="shared" si="5"/>
        <v>0</v>
      </c>
      <c r="AA13" s="49">
        <f t="shared" si="6"/>
        <v>100</v>
      </c>
      <c r="AC13" s="48">
        <f t="shared" si="7"/>
        <v>-4.5</v>
      </c>
      <c r="AD13" s="47" t="e">
        <f t="shared" si="8"/>
        <v>#DIV/0!</v>
      </c>
      <c r="AE13" s="46" t="e">
        <f t="shared" si="8"/>
        <v>#DIV/0!</v>
      </c>
      <c r="AF13" s="45" t="e">
        <f t="shared" si="8"/>
        <v>#DIV/0!</v>
      </c>
      <c r="AG13" s="47" t="e">
        <f t="shared" si="8"/>
        <v>#DIV/0!</v>
      </c>
      <c r="AH13" s="46" t="e">
        <f t="shared" si="8"/>
        <v>#DIV/0!</v>
      </c>
      <c r="AI13" s="46" t="e">
        <f t="shared" si="8"/>
        <v>#DIV/0!</v>
      </c>
      <c r="AJ13" s="46" t="e">
        <f t="shared" si="8"/>
        <v>#DIV/0!</v>
      </c>
      <c r="AK13" s="45" t="e">
        <f t="shared" si="8"/>
        <v>#DIV/0!</v>
      </c>
      <c r="AL13" s="44" t="e">
        <f t="shared" si="9"/>
        <v>#DIV/0!</v>
      </c>
    </row>
    <row r="14" spans="1:38" x14ac:dyDescent="0.35">
      <c r="A14" s="58" t="s">
        <v>63</v>
      </c>
      <c r="B14" s="57">
        <v>-4</v>
      </c>
      <c r="C14" s="62">
        <v>36.509999999999991</v>
      </c>
      <c r="D14" s="55">
        <f t="shared" si="10"/>
        <v>4.0810623504951815</v>
      </c>
      <c r="E14" s="54">
        <f t="shared" si="11"/>
        <v>38.430842145268372</v>
      </c>
      <c r="G14" s="48">
        <f t="shared" si="2"/>
        <v>-4</v>
      </c>
      <c r="H14" s="61">
        <v>5.7096697598253261</v>
      </c>
      <c r="I14" s="60">
        <v>0</v>
      </c>
      <c r="J14" s="59">
        <v>0</v>
      </c>
      <c r="K14" s="60">
        <v>0</v>
      </c>
      <c r="L14" s="60">
        <v>0</v>
      </c>
      <c r="M14" s="60">
        <v>30.800330240174663</v>
      </c>
      <c r="N14" s="60">
        <v>0</v>
      </c>
      <c r="O14" s="60">
        <v>0</v>
      </c>
      <c r="P14" s="50">
        <f t="shared" si="3"/>
        <v>36.509999999999991</v>
      </c>
      <c r="R14" s="48">
        <f t="shared" si="4"/>
        <v>-4</v>
      </c>
      <c r="S14" s="47">
        <f t="shared" si="5"/>
        <v>15.638646288209607</v>
      </c>
      <c r="T14" s="46">
        <f t="shared" si="5"/>
        <v>0</v>
      </c>
      <c r="U14" s="45">
        <f t="shared" si="5"/>
        <v>0</v>
      </c>
      <c r="V14" s="46">
        <f t="shared" si="5"/>
        <v>0</v>
      </c>
      <c r="W14" s="46">
        <f t="shared" si="5"/>
        <v>0</v>
      </c>
      <c r="X14" s="46">
        <f t="shared" si="5"/>
        <v>84.361353711790386</v>
      </c>
      <c r="Y14" s="46">
        <f t="shared" si="5"/>
        <v>0</v>
      </c>
      <c r="Z14" s="45">
        <f t="shared" si="5"/>
        <v>0</v>
      </c>
      <c r="AA14" s="49">
        <f t="shared" si="6"/>
        <v>100</v>
      </c>
      <c r="AC14" s="48">
        <f t="shared" si="7"/>
        <v>-4</v>
      </c>
      <c r="AD14" s="47">
        <f t="shared" si="8"/>
        <v>100</v>
      </c>
      <c r="AE14" s="46">
        <f t="shared" si="8"/>
        <v>0</v>
      </c>
      <c r="AF14" s="45">
        <f t="shared" si="8"/>
        <v>0</v>
      </c>
      <c r="AG14" s="47">
        <f t="shared" si="8"/>
        <v>0</v>
      </c>
      <c r="AH14" s="46">
        <f t="shared" si="8"/>
        <v>0</v>
      </c>
      <c r="AI14" s="46">
        <f t="shared" si="8"/>
        <v>539.44153577661427</v>
      </c>
      <c r="AJ14" s="46">
        <f t="shared" si="8"/>
        <v>0</v>
      </c>
      <c r="AK14" s="45">
        <f t="shared" si="8"/>
        <v>0</v>
      </c>
      <c r="AL14" s="44">
        <f t="shared" si="9"/>
        <v>639.44153577661427</v>
      </c>
    </row>
    <row r="15" spans="1:38" x14ac:dyDescent="0.35">
      <c r="A15" s="58" t="s">
        <v>62</v>
      </c>
      <c r="B15" s="57">
        <v>-3.5</v>
      </c>
      <c r="C15" s="62">
        <v>52.950000000000045</v>
      </c>
      <c r="D15" s="55">
        <f t="shared" si="10"/>
        <v>5.9187140908989342</v>
      </c>
      <c r="E15" s="54">
        <f t="shared" si="11"/>
        <v>44.349556236167302</v>
      </c>
      <c r="G15" s="48">
        <f t="shared" si="2"/>
        <v>-3.5</v>
      </c>
      <c r="H15" s="61">
        <v>9.4607489070519009</v>
      </c>
      <c r="I15" s="60">
        <v>10.577922448203772</v>
      </c>
      <c r="J15" s="59">
        <v>0</v>
      </c>
      <c r="K15" s="60">
        <v>1.9324082873978348</v>
      </c>
      <c r="L15" s="60">
        <v>0</v>
      </c>
      <c r="M15" s="60">
        <v>30.978920357346542</v>
      </c>
      <c r="N15" s="60">
        <v>0</v>
      </c>
      <c r="O15" s="60">
        <v>0</v>
      </c>
      <c r="P15" s="50">
        <f t="shared" si="3"/>
        <v>52.950000000000045</v>
      </c>
      <c r="R15" s="48">
        <f t="shared" si="4"/>
        <v>-3.5</v>
      </c>
      <c r="S15" s="67">
        <f t="shared" si="5"/>
        <v>17.867325603497438</v>
      </c>
      <c r="T15" s="66">
        <f t="shared" si="5"/>
        <v>19.977190648165745</v>
      </c>
      <c r="U15" s="65">
        <f t="shared" si="5"/>
        <v>0</v>
      </c>
      <c r="V15" s="66">
        <f t="shared" si="5"/>
        <v>3.6494962934803268</v>
      </c>
      <c r="W15" s="66">
        <f t="shared" si="5"/>
        <v>0</v>
      </c>
      <c r="X15" s="66">
        <f t="shared" si="5"/>
        <v>58.505987454856495</v>
      </c>
      <c r="Y15" s="66">
        <f t="shared" si="5"/>
        <v>0</v>
      </c>
      <c r="Z15" s="65">
        <f t="shared" si="5"/>
        <v>0</v>
      </c>
      <c r="AA15" s="50">
        <f t="shared" si="6"/>
        <v>100</v>
      </c>
      <c r="AC15" s="48">
        <f t="shared" si="7"/>
        <v>-3.5</v>
      </c>
      <c r="AD15" s="67">
        <f t="shared" ref="AD15:AD33" si="12">S15*100/(SUM($S15:$W15)+SUM($Y15:$Z15))</f>
        <v>43.060009161704095</v>
      </c>
      <c r="AE15" s="66">
        <f t="shared" ref="AE15:AI33" si="13">T15*100/(SUM($S15:$W15)+SUM($Y15:$Z15))</f>
        <v>48.144754924415935</v>
      </c>
      <c r="AF15" s="65">
        <f t="shared" si="13"/>
        <v>0</v>
      </c>
      <c r="AG15" s="67">
        <f t="shared" si="13"/>
        <v>8.7952359138799814</v>
      </c>
      <c r="AH15" s="66">
        <f t="shared" si="13"/>
        <v>0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9"/>
        <v>100.00000000000001</v>
      </c>
    </row>
    <row r="16" spans="1:38" x14ac:dyDescent="0.35">
      <c r="A16" s="71" t="s">
        <v>61</v>
      </c>
      <c r="B16" s="57">
        <v>-3</v>
      </c>
      <c r="C16" s="62">
        <v>44.740000000000009</v>
      </c>
      <c r="D16" s="55">
        <f t="shared" si="10"/>
        <v>5.0010060137264993</v>
      </c>
      <c r="E16" s="54">
        <f t="shared" si="11"/>
        <v>49.350562249893798</v>
      </c>
      <c r="G16" s="48">
        <f t="shared" si="2"/>
        <v>-3</v>
      </c>
      <c r="H16" s="61">
        <v>10.702392130561146</v>
      </c>
      <c r="I16" s="60">
        <v>8.221837692823609</v>
      </c>
      <c r="J16" s="59">
        <v>0</v>
      </c>
      <c r="K16" s="60">
        <v>0</v>
      </c>
      <c r="L16" s="60">
        <v>0.9702168566957301</v>
      </c>
      <c r="M16" s="60">
        <v>24.845553319919521</v>
      </c>
      <c r="N16" s="60">
        <v>0</v>
      </c>
      <c r="O16" s="60">
        <v>0</v>
      </c>
      <c r="P16" s="50">
        <f t="shared" si="3"/>
        <v>44.740000000000009</v>
      </c>
      <c r="R16" s="48">
        <f t="shared" si="4"/>
        <v>-3</v>
      </c>
      <c r="S16" s="67">
        <f t="shared" si="5"/>
        <v>23.921305611446453</v>
      </c>
      <c r="T16" s="66">
        <f t="shared" si="5"/>
        <v>18.376928236083163</v>
      </c>
      <c r="U16" s="65">
        <f t="shared" si="5"/>
        <v>0</v>
      </c>
      <c r="V16" s="66">
        <f t="shared" si="5"/>
        <v>0</v>
      </c>
      <c r="W16" s="66">
        <f t="shared" si="5"/>
        <v>2.1685669572993516</v>
      </c>
      <c r="X16" s="66">
        <f t="shared" si="5"/>
        <v>55.533199195171029</v>
      </c>
      <c r="Y16" s="66">
        <f t="shared" si="5"/>
        <v>0</v>
      </c>
      <c r="Z16" s="65">
        <f t="shared" si="5"/>
        <v>0</v>
      </c>
      <c r="AA16" s="50">
        <f t="shared" si="6"/>
        <v>100</v>
      </c>
      <c r="AC16" s="48">
        <f t="shared" si="7"/>
        <v>-3</v>
      </c>
      <c r="AD16" s="67">
        <f t="shared" si="12"/>
        <v>53.795877325289084</v>
      </c>
      <c r="AE16" s="66">
        <f t="shared" si="13"/>
        <v>41.327300150829558</v>
      </c>
      <c r="AF16" s="65">
        <f t="shared" si="13"/>
        <v>0</v>
      </c>
      <c r="AG16" s="67">
        <f t="shared" si="13"/>
        <v>0</v>
      </c>
      <c r="AH16" s="66">
        <f t="shared" si="13"/>
        <v>4.8768225238813478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9"/>
        <v>99.999999999999986</v>
      </c>
    </row>
    <row r="17" spans="1:38" x14ac:dyDescent="0.35">
      <c r="A17" s="71" t="s">
        <v>60</v>
      </c>
      <c r="B17" s="57">
        <v>-2.5</v>
      </c>
      <c r="C17" s="62">
        <v>58.460000000000036</v>
      </c>
      <c r="D17" s="55">
        <f t="shared" si="10"/>
        <v>6.5346180501218427</v>
      </c>
      <c r="E17" s="54">
        <f t="shared" si="11"/>
        <v>55.885180300015641</v>
      </c>
      <c r="G17" s="48">
        <f t="shared" si="2"/>
        <v>-2.5</v>
      </c>
      <c r="H17" s="61">
        <v>8.0466319082377513</v>
      </c>
      <c r="I17" s="60">
        <v>39.664205769899219</v>
      </c>
      <c r="J17" s="59">
        <v>0</v>
      </c>
      <c r="K17" s="60">
        <v>0</v>
      </c>
      <c r="L17" s="60">
        <v>4.2671532846715348</v>
      </c>
      <c r="M17" s="60">
        <v>6.4820090371915224</v>
      </c>
      <c r="N17" s="60">
        <v>0</v>
      </c>
      <c r="O17" s="60">
        <v>0</v>
      </c>
      <c r="P17" s="50">
        <f t="shared" si="3"/>
        <v>58.460000000000029</v>
      </c>
      <c r="R17" s="48">
        <f t="shared" si="4"/>
        <v>-2.5</v>
      </c>
      <c r="S17" s="67">
        <f t="shared" si="5"/>
        <v>13.764337851929092</v>
      </c>
      <c r="T17" s="66">
        <f t="shared" si="5"/>
        <v>67.848453249913092</v>
      </c>
      <c r="U17" s="65">
        <f t="shared" si="5"/>
        <v>0</v>
      </c>
      <c r="V17" s="66">
        <f t="shared" si="5"/>
        <v>0</v>
      </c>
      <c r="W17" s="66">
        <f t="shared" si="5"/>
        <v>7.2992700729927007</v>
      </c>
      <c r="X17" s="66">
        <f t="shared" si="5"/>
        <v>11.087938825165104</v>
      </c>
      <c r="Y17" s="66">
        <f t="shared" si="5"/>
        <v>0</v>
      </c>
      <c r="Z17" s="65">
        <f t="shared" si="5"/>
        <v>0</v>
      </c>
      <c r="AA17" s="50">
        <f t="shared" si="6"/>
        <v>100</v>
      </c>
      <c r="AC17" s="48">
        <f t="shared" si="7"/>
        <v>-2.5</v>
      </c>
      <c r="AD17" s="67">
        <f t="shared" si="12"/>
        <v>15.480844409695075</v>
      </c>
      <c r="AE17" s="66">
        <f t="shared" si="13"/>
        <v>76.309616888193901</v>
      </c>
      <c r="AF17" s="65">
        <f t="shared" si="13"/>
        <v>0</v>
      </c>
      <c r="AG17" s="67">
        <f t="shared" si="13"/>
        <v>0</v>
      </c>
      <c r="AH17" s="66">
        <f t="shared" si="13"/>
        <v>8.2095387021110238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9"/>
        <v>100</v>
      </c>
    </row>
    <row r="18" spans="1:38" x14ac:dyDescent="0.35">
      <c r="A18" s="58" t="s">
        <v>59</v>
      </c>
      <c r="B18" s="57">
        <v>-2</v>
      </c>
      <c r="C18" s="62">
        <v>59.07000000000005</v>
      </c>
      <c r="D18" s="55">
        <f t="shared" si="10"/>
        <v>6.6028034249178482</v>
      </c>
      <c r="E18" s="54">
        <f t="shared" si="11"/>
        <v>62.487983724933486</v>
      </c>
      <c r="G18" s="48">
        <f t="shared" si="2"/>
        <v>-2</v>
      </c>
      <c r="H18" s="61">
        <v>4.6773962655601702</v>
      </c>
      <c r="I18" s="60">
        <v>43.996120331950252</v>
      </c>
      <c r="J18" s="59">
        <v>0</v>
      </c>
      <c r="K18" s="60">
        <v>0.14297717842323665</v>
      </c>
      <c r="L18" s="60">
        <v>1.8382780082987569</v>
      </c>
      <c r="M18" s="60">
        <v>7.8637448132780152</v>
      </c>
      <c r="N18" s="60">
        <v>0.55148340248962713</v>
      </c>
      <c r="O18" s="60">
        <v>0</v>
      </c>
      <c r="P18" s="50">
        <f t="shared" si="3"/>
        <v>59.070000000000064</v>
      </c>
      <c r="R18" s="48">
        <f t="shared" si="4"/>
        <v>-2</v>
      </c>
      <c r="S18" s="67">
        <f t="shared" si="5"/>
        <v>7.9183955739972323</v>
      </c>
      <c r="T18" s="66">
        <f t="shared" si="5"/>
        <v>74.481327800829874</v>
      </c>
      <c r="U18" s="65">
        <f t="shared" si="5"/>
        <v>0</v>
      </c>
      <c r="V18" s="66">
        <f t="shared" si="5"/>
        <v>0.2420470262793914</v>
      </c>
      <c r="W18" s="66">
        <f t="shared" si="5"/>
        <v>3.1120331950207465</v>
      </c>
      <c r="X18" s="66">
        <f t="shared" si="5"/>
        <v>13.312586445366525</v>
      </c>
      <c r="Y18" s="66">
        <f t="shared" si="5"/>
        <v>0.93360995850622397</v>
      </c>
      <c r="Z18" s="65">
        <f t="shared" si="5"/>
        <v>0</v>
      </c>
      <c r="AA18" s="50">
        <f t="shared" si="6"/>
        <v>99.999999999999986</v>
      </c>
      <c r="AC18" s="48">
        <f t="shared" si="7"/>
        <v>-2</v>
      </c>
      <c r="AD18" s="67">
        <f t="shared" si="12"/>
        <v>9.1344236138811326</v>
      </c>
      <c r="AE18" s="66">
        <f t="shared" si="13"/>
        <v>85.919425608296777</v>
      </c>
      <c r="AF18" s="65">
        <f t="shared" si="13"/>
        <v>0</v>
      </c>
      <c r="AG18" s="67">
        <f t="shared" si="13"/>
        <v>0.27921818907060231</v>
      </c>
      <c r="AH18" s="66">
        <f t="shared" si="13"/>
        <v>3.5899481451934578</v>
      </c>
      <c r="AI18" s="66">
        <v>0</v>
      </c>
      <c r="AJ18" s="66">
        <f t="shared" si="14"/>
        <v>1.0769844435580376</v>
      </c>
      <c r="AK18" s="65">
        <f t="shared" si="14"/>
        <v>0</v>
      </c>
      <c r="AL18" s="64">
        <f t="shared" si="9"/>
        <v>100.00000000000001</v>
      </c>
    </row>
    <row r="19" spans="1:38" x14ac:dyDescent="0.35">
      <c r="A19" s="58" t="s">
        <v>58</v>
      </c>
      <c r="B19" s="57">
        <v>-1.5</v>
      </c>
      <c r="C19" s="62">
        <v>51.620000000000005</v>
      </c>
      <c r="D19" s="55">
        <f t="shared" si="10"/>
        <v>5.7700476179830549</v>
      </c>
      <c r="E19" s="54">
        <f t="shared" si="11"/>
        <v>68.258031342916539</v>
      </c>
      <c r="G19" s="48">
        <f t="shared" si="2"/>
        <v>-1.5</v>
      </c>
      <c r="H19" s="61">
        <v>2.7989155693261041</v>
      </c>
      <c r="I19" s="60">
        <v>41.164051123160348</v>
      </c>
      <c r="J19" s="59">
        <v>0</v>
      </c>
      <c r="K19" s="60">
        <v>0.33986831913245558</v>
      </c>
      <c r="L19" s="60">
        <v>1.2595120061967469</v>
      </c>
      <c r="M19" s="60">
        <v>5.1180170410534487</v>
      </c>
      <c r="N19" s="60">
        <v>0.93963594113090643</v>
      </c>
      <c r="O19" s="60">
        <v>0</v>
      </c>
      <c r="P19" s="50">
        <f t="shared" si="3"/>
        <v>51.620000000000012</v>
      </c>
      <c r="R19" s="48">
        <f t="shared" si="4"/>
        <v>-1.5</v>
      </c>
      <c r="S19" s="67">
        <f t="shared" si="5"/>
        <v>5.4221533694810216</v>
      </c>
      <c r="T19" s="66">
        <f t="shared" si="5"/>
        <v>79.744384198295904</v>
      </c>
      <c r="U19" s="65">
        <f t="shared" si="5"/>
        <v>0</v>
      </c>
      <c r="V19" s="66">
        <f t="shared" si="5"/>
        <v>0.65840433772269569</v>
      </c>
      <c r="W19" s="66">
        <f t="shared" si="5"/>
        <v>2.4399690162664598</v>
      </c>
      <c r="X19" s="66">
        <f t="shared" si="5"/>
        <v>9.9147947327652997</v>
      </c>
      <c r="Y19" s="66">
        <f t="shared" si="5"/>
        <v>1.8202943454686287</v>
      </c>
      <c r="Z19" s="65">
        <f t="shared" si="5"/>
        <v>0</v>
      </c>
      <c r="AA19" s="50">
        <f t="shared" si="6"/>
        <v>100.00000000000001</v>
      </c>
      <c r="AC19" s="48">
        <f t="shared" si="7"/>
        <v>-1.5</v>
      </c>
      <c r="AD19" s="67">
        <f t="shared" si="12"/>
        <v>6.0189165950128958</v>
      </c>
      <c r="AE19" s="66">
        <f t="shared" si="13"/>
        <v>88.521066208082544</v>
      </c>
      <c r="AF19" s="65">
        <f t="shared" si="13"/>
        <v>0</v>
      </c>
      <c r="AG19" s="67">
        <f t="shared" si="13"/>
        <v>0.73086844368013748</v>
      </c>
      <c r="AH19" s="66">
        <f t="shared" si="13"/>
        <v>2.7085124677558032</v>
      </c>
      <c r="AI19" s="66">
        <v>0</v>
      </c>
      <c r="AJ19" s="66">
        <f t="shared" si="14"/>
        <v>2.0206362854686151</v>
      </c>
      <c r="AK19" s="65">
        <f t="shared" si="14"/>
        <v>0</v>
      </c>
      <c r="AL19" s="64">
        <f t="shared" si="9"/>
        <v>100</v>
      </c>
    </row>
    <row r="20" spans="1:38" x14ac:dyDescent="0.35">
      <c r="A20" s="58" t="s">
        <v>57</v>
      </c>
      <c r="B20" s="57">
        <v>-1</v>
      </c>
      <c r="C20" s="62">
        <v>48.919999999999959</v>
      </c>
      <c r="D20" s="55">
        <f t="shared" si="10"/>
        <v>5.4682435000335285</v>
      </c>
      <c r="E20" s="54">
        <f t="shared" si="11"/>
        <v>73.726274842950062</v>
      </c>
      <c r="G20" s="48">
        <f t="shared" si="2"/>
        <v>-1</v>
      </c>
      <c r="H20" s="61">
        <v>1.5187581699346391</v>
      </c>
      <c r="I20" s="60">
        <v>44.28379084967316</v>
      </c>
      <c r="J20" s="59">
        <v>0</v>
      </c>
      <c r="K20" s="60">
        <v>0</v>
      </c>
      <c r="L20" s="60">
        <v>1.0391503267973847</v>
      </c>
      <c r="M20" s="60">
        <v>2.0783006535947695</v>
      </c>
      <c r="N20" s="60">
        <v>0</v>
      </c>
      <c r="O20" s="60">
        <v>0</v>
      </c>
      <c r="P20" s="50">
        <f t="shared" si="3"/>
        <v>48.919999999999952</v>
      </c>
      <c r="R20" s="48">
        <f t="shared" si="4"/>
        <v>-1</v>
      </c>
      <c r="S20" s="67">
        <f t="shared" si="5"/>
        <v>3.1045751633986929</v>
      </c>
      <c r="T20" s="66">
        <f t="shared" si="5"/>
        <v>90.522875816993462</v>
      </c>
      <c r="U20" s="65">
        <f t="shared" si="5"/>
        <v>0</v>
      </c>
      <c r="V20" s="66">
        <f t="shared" si="5"/>
        <v>0</v>
      </c>
      <c r="W20" s="66">
        <f t="shared" si="5"/>
        <v>2.1241830065359482</v>
      </c>
      <c r="X20" s="66">
        <f t="shared" si="5"/>
        <v>4.2483660130718963</v>
      </c>
      <c r="Y20" s="66">
        <f t="shared" si="5"/>
        <v>0</v>
      </c>
      <c r="Z20" s="65">
        <f t="shared" si="5"/>
        <v>0</v>
      </c>
      <c r="AA20" s="50">
        <f t="shared" si="6"/>
        <v>100</v>
      </c>
      <c r="AC20" s="48">
        <f t="shared" si="7"/>
        <v>-1</v>
      </c>
      <c r="AD20" s="67">
        <f t="shared" si="12"/>
        <v>3.2423208191126283</v>
      </c>
      <c r="AE20" s="66">
        <f t="shared" si="13"/>
        <v>94.539249146757683</v>
      </c>
      <c r="AF20" s="65">
        <f t="shared" si="13"/>
        <v>0</v>
      </c>
      <c r="AG20" s="67">
        <f t="shared" si="13"/>
        <v>0</v>
      </c>
      <c r="AH20" s="66">
        <f t="shared" si="13"/>
        <v>2.2184300341296934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9"/>
        <v>100.00000000000001</v>
      </c>
    </row>
    <row r="21" spans="1:38" x14ac:dyDescent="0.35">
      <c r="A21" s="58" t="s">
        <v>56</v>
      </c>
      <c r="B21" s="57">
        <v>-0.5</v>
      </c>
      <c r="C21" s="62">
        <v>39.250000000000057</v>
      </c>
      <c r="D21" s="55">
        <f t="shared" si="10"/>
        <v>4.38733764056248</v>
      </c>
      <c r="E21" s="54">
        <f t="shared" si="11"/>
        <v>78.11361248351254</v>
      </c>
      <c r="G21" s="70">
        <f t="shared" si="2"/>
        <v>-0.5</v>
      </c>
      <c r="H21" s="61">
        <v>7.9614604462474786E-2</v>
      </c>
      <c r="I21" s="60">
        <v>38.29462474645036</v>
      </c>
      <c r="J21" s="59">
        <v>0</v>
      </c>
      <c r="K21" s="60">
        <v>7.9614604462474786E-2</v>
      </c>
      <c r="L21" s="60">
        <v>0.63691683569979829</v>
      </c>
      <c r="M21" s="60">
        <v>7.9614604462474786E-2</v>
      </c>
      <c r="N21" s="60">
        <v>7.9614604462474786E-2</v>
      </c>
      <c r="O21" s="60">
        <v>0</v>
      </c>
      <c r="P21" s="69">
        <f>SUM(H21:O21)</f>
        <v>39.250000000000071</v>
      </c>
      <c r="Q21" s="68"/>
      <c r="R21" s="48">
        <f t="shared" si="4"/>
        <v>-0.5</v>
      </c>
      <c r="S21" s="67">
        <f t="shared" si="5"/>
        <v>0.20283975659229209</v>
      </c>
      <c r="T21" s="66">
        <f t="shared" si="5"/>
        <v>97.565922920892461</v>
      </c>
      <c r="U21" s="65">
        <f t="shared" si="5"/>
        <v>0</v>
      </c>
      <c r="V21" s="66">
        <f t="shared" si="5"/>
        <v>0.20283975659229209</v>
      </c>
      <c r="W21" s="66">
        <f t="shared" si="5"/>
        <v>1.6227180527383367</v>
      </c>
      <c r="X21" s="66">
        <f t="shared" si="5"/>
        <v>0.20283975659229209</v>
      </c>
      <c r="Y21" s="66">
        <f t="shared" si="5"/>
        <v>0.20283975659229209</v>
      </c>
      <c r="Z21" s="65">
        <f t="shared" si="5"/>
        <v>0</v>
      </c>
      <c r="AA21" s="50">
        <f t="shared" si="6"/>
        <v>99.999999999999986</v>
      </c>
      <c r="AC21" s="48">
        <f t="shared" si="7"/>
        <v>-0.5</v>
      </c>
      <c r="AD21" s="67">
        <f t="shared" si="12"/>
        <v>0.20325203252032525</v>
      </c>
      <c r="AE21" s="66">
        <f t="shared" si="13"/>
        <v>97.76422764227641</v>
      </c>
      <c r="AF21" s="65">
        <f t="shared" si="13"/>
        <v>0</v>
      </c>
      <c r="AG21" s="67">
        <f t="shared" si="13"/>
        <v>0.20325203252032525</v>
      </c>
      <c r="AH21" s="66">
        <f t="shared" si="13"/>
        <v>1.626016260162602</v>
      </c>
      <c r="AI21" s="66">
        <v>0</v>
      </c>
      <c r="AJ21" s="66">
        <f t="shared" si="14"/>
        <v>0.20325203252032525</v>
      </c>
      <c r="AK21" s="65">
        <f t="shared" si="14"/>
        <v>0</v>
      </c>
      <c r="AL21" s="64">
        <f t="shared" si="9"/>
        <v>99.999999999999986</v>
      </c>
    </row>
    <row r="22" spans="1:38" x14ac:dyDescent="0.35">
      <c r="A22" s="58" t="s">
        <v>55</v>
      </c>
      <c r="B22" s="57">
        <v>0</v>
      </c>
      <c r="C22" s="62">
        <v>32.329999999999984</v>
      </c>
      <c r="D22" s="55">
        <f t="shared" si="10"/>
        <v>3.6138248641881447</v>
      </c>
      <c r="E22" s="54">
        <f t="shared" si="11"/>
        <v>81.727437347700686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2">
        <v>22.5</v>
      </c>
      <c r="D23" s="55">
        <f t="shared" si="10"/>
        <v>2.5150343162460036</v>
      </c>
      <c r="E23" s="54">
        <f t="shared" si="11"/>
        <v>84.242471663946688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2">
        <v>18.129999999999995</v>
      </c>
      <c r="D24" s="55">
        <f t="shared" si="10"/>
        <v>2.0265587623795573</v>
      </c>
      <c r="E24" s="54">
        <f t="shared" si="11"/>
        <v>86.269030426326239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2">
        <v>12.329999999999984</v>
      </c>
      <c r="D25" s="55">
        <f t="shared" si="10"/>
        <v>1.3782388053028083</v>
      </c>
      <c r="E25" s="54">
        <f t="shared" si="11"/>
        <v>87.647269231629053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2">
        <v>11.810000000000002</v>
      </c>
      <c r="D26" s="55">
        <f t="shared" si="10"/>
        <v>1.3201135677717917</v>
      </c>
      <c r="E26" s="54">
        <f t="shared" si="11"/>
        <v>88.967382799400852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3">
        <v>9.5099999999999909</v>
      </c>
      <c r="D27" s="55">
        <f t="shared" si="10"/>
        <v>1.0630211709999766</v>
      </c>
      <c r="E27" s="54">
        <f t="shared" si="11"/>
        <v>90.030403970400826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62">
        <v>37.019999999999982</v>
      </c>
      <c r="D28" s="55">
        <f t="shared" si="10"/>
        <v>4.1380697949967562</v>
      </c>
      <c r="E28" s="54">
        <f t="shared" si="11"/>
        <v>94.168473765397579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62">
        <v>31.340000000000032</v>
      </c>
      <c r="D29" s="55">
        <f t="shared" si="10"/>
        <v>3.503163354273326</v>
      </c>
      <c r="E29" s="54">
        <f t="shared" si="11"/>
        <v>97.671637119670905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62">
        <v>15.239999999999952</v>
      </c>
      <c r="D30" s="55">
        <f t="shared" si="10"/>
        <v>1.7035165768706211</v>
      </c>
      <c r="E30" s="54">
        <f t="shared" si="11"/>
        <v>99.375153696541531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ht="15" thickBot="1" x14ac:dyDescent="0.4">
      <c r="A31" s="58" t="s">
        <v>46</v>
      </c>
      <c r="B31" s="42" t="s">
        <v>142</v>
      </c>
      <c r="C31" s="56">
        <v>5.5900000000000318</v>
      </c>
      <c r="D31" s="55">
        <f t="shared" si="10"/>
        <v>0.62484630345845515</v>
      </c>
      <c r="E31" s="54">
        <f t="shared" si="11"/>
        <v>99.999999999999986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 t="str">
        <f t="shared" si="7"/>
        <v>&gt;4.0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>
        <f t="shared" si="7"/>
        <v>0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H34">
        <f>SUM(H7:H33)</f>
        <v>42.99412731495952</v>
      </c>
      <c r="I34">
        <f t="shared" ref="I34:O34" si="15">SUM(I7:I33)</f>
        <v>226.20255296216069</v>
      </c>
      <c r="J34">
        <f t="shared" si="15"/>
        <v>0</v>
      </c>
      <c r="K34">
        <f t="shared" si="15"/>
        <v>2.4948683894160015</v>
      </c>
      <c r="L34">
        <f t="shared" si="15"/>
        <v>10.011227318359952</v>
      </c>
      <c r="M34">
        <f t="shared" si="15"/>
        <v>415.54649006702095</v>
      </c>
      <c r="N34">
        <f t="shared" si="15"/>
        <v>1.5707339480830085</v>
      </c>
      <c r="O34">
        <f t="shared" si="15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-5.8835857797210078</v>
      </c>
      <c r="D69" s="2"/>
    </row>
    <row r="70" spans="1:5" x14ac:dyDescent="0.35">
      <c r="A70" s="24" t="s">
        <v>41</v>
      </c>
      <c r="B70" s="23">
        <v>16</v>
      </c>
      <c r="C70" s="18">
        <f t="shared" si="16"/>
        <v>-5.627474495107224</v>
      </c>
      <c r="D70" s="2"/>
    </row>
    <row r="71" spans="1:5" x14ac:dyDescent="0.35">
      <c r="A71" s="24" t="s">
        <v>41</v>
      </c>
      <c r="B71" s="23">
        <v>25</v>
      </c>
      <c r="C71" s="18">
        <f t="shared" si="16"/>
        <v>-5.3315977784897992</v>
      </c>
      <c r="D71" s="2"/>
    </row>
    <row r="72" spans="1:5" x14ac:dyDescent="0.35">
      <c r="A72" s="24" t="s">
        <v>41</v>
      </c>
      <c r="B72" s="23">
        <v>50</v>
      </c>
      <c r="C72" s="18">
        <f t="shared" si="16"/>
        <v>-2.9503079028395476</v>
      </c>
      <c r="D72" s="2"/>
    </row>
    <row r="73" spans="1:5" x14ac:dyDescent="0.35">
      <c r="A73" s="24" t="s">
        <v>41</v>
      </c>
      <c r="B73" s="23">
        <v>75</v>
      </c>
      <c r="C73" s="18">
        <f t="shared" si="16"/>
        <v>-0.85484076433120837</v>
      </c>
      <c r="D73" s="2"/>
    </row>
    <row r="74" spans="1:5" x14ac:dyDescent="0.35">
      <c r="A74" s="24" t="s">
        <v>41</v>
      </c>
      <c r="B74" s="23">
        <v>84</v>
      </c>
      <c r="C74" s="18">
        <f t="shared" si="16"/>
        <v>0.45179555555555867</v>
      </c>
      <c r="D74" s="2"/>
    </row>
    <row r="75" spans="1:5" x14ac:dyDescent="0.35">
      <c r="A75" s="24" t="s">
        <v>41</v>
      </c>
      <c r="B75" s="23">
        <v>95</v>
      </c>
      <c r="C75" s="18">
        <f t="shared" si="16"/>
        <v>3.1186821952776032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0.34349779794773194</v>
      </c>
      <c r="D77" s="19" t="s">
        <v>7</v>
      </c>
      <c r="E77" s="18">
        <f>SUM($D$7:$D$20)</f>
        <v>73.726274842950062</v>
      </c>
    </row>
    <row r="78" spans="1:5" x14ac:dyDescent="0.35">
      <c r="A78" s="20" t="s">
        <v>39</v>
      </c>
      <c r="B78">
        <f>SUM(C14:C23)/SUM(C10:C33)</f>
        <v>0.49892691869173517</v>
      </c>
      <c r="D78" s="19" t="s">
        <v>6</v>
      </c>
      <c r="E78" s="18">
        <f>SUM($D$21:$D$30)</f>
        <v>25.648878853591462</v>
      </c>
    </row>
    <row r="79" spans="1:5" x14ac:dyDescent="0.35">
      <c r="A79" s="20" t="s">
        <v>38</v>
      </c>
      <c r="B79">
        <f>SUM(C24:C33)/SUM(C10:C33)</f>
        <v>0.15757528336053292</v>
      </c>
      <c r="D79" s="19" t="s">
        <v>5</v>
      </c>
      <c r="E79" s="18">
        <f>SUM($D$31:$D$33)</f>
        <v>0.62484630345845515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38.521605030926445</v>
      </c>
      <c r="D81" s="16" t="s">
        <v>4</v>
      </c>
      <c r="E81">
        <f>100*SUM(H7:J33)/SUM(P7:P33)</f>
        <v>38.521605030926445</v>
      </c>
      <c r="G81" s="17" t="s">
        <v>2</v>
      </c>
      <c r="H81">
        <f>100*SUM(H7:H33)/(SUM(P7:P33)-SUM(M7:N33))</f>
        <v>15.262230613327253</v>
      </c>
    </row>
    <row r="82" spans="1:8" x14ac:dyDescent="0.35">
      <c r="A82" s="16" t="s">
        <v>0</v>
      </c>
      <c r="B82">
        <f>100*SUM(K7:L33)/SUM(P7:P33)</f>
        <v>1.7896018585295137</v>
      </c>
      <c r="D82" s="16" t="s">
        <v>0</v>
      </c>
      <c r="E82">
        <f>100*SUM(K7:L33)/SUM(P7:P33)</f>
        <v>1.7896018585295137</v>
      </c>
      <c r="G82" s="17" t="s">
        <v>1</v>
      </c>
      <c r="H82">
        <f>100*SUM(I7:J33)/(SUM(P7:P33)-SUM(M7:N33))</f>
        <v>80.298304541481968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59.688793110544033</v>
      </c>
      <c r="G83" s="17" t="s">
        <v>0</v>
      </c>
      <c r="H83">
        <f>100*SUM(K7:L33)/(SUM(P7:P33)-SUM(M7:N33))</f>
        <v>4.4394648451907619</v>
      </c>
    </row>
    <row r="85" spans="1:8" x14ac:dyDescent="0.35">
      <c r="A85" s="16" t="s">
        <v>36</v>
      </c>
      <c r="B85" s="2"/>
      <c r="C85" s="2"/>
      <c r="D85" s="13">
        <f>(C70+C74+C72)/3</f>
        <v>-2.7086622807970713</v>
      </c>
    </row>
    <row r="86" spans="1:8" x14ac:dyDescent="0.35">
      <c r="A86" s="14" t="s">
        <v>35</v>
      </c>
      <c r="B86" s="14"/>
      <c r="C86" s="14"/>
      <c r="D86" s="7">
        <f>C72</f>
        <v>-2.9503079028395476</v>
      </c>
    </row>
    <row r="87" spans="1:8" x14ac:dyDescent="0.35">
      <c r="A87" s="14" t="s">
        <v>34</v>
      </c>
      <c r="B87" s="14"/>
      <c r="C87" s="14"/>
      <c r="D87" s="7">
        <f>(C74-C70)/2</f>
        <v>3.0396350253313913</v>
      </c>
    </row>
    <row r="88" spans="1:8" x14ac:dyDescent="0.35">
      <c r="A88" s="15" t="s">
        <v>33</v>
      </c>
      <c r="B88" s="14"/>
      <c r="C88" s="14"/>
      <c r="D88" s="13">
        <f>(C74+C70-D86)/D87</f>
        <v>-0.73211784249311318</v>
      </c>
    </row>
    <row r="89" spans="1:8" x14ac:dyDescent="0.35">
      <c r="A89" s="3" t="s">
        <v>32</v>
      </c>
      <c r="B89" s="12"/>
      <c r="C89" s="11"/>
      <c r="D89" s="7">
        <f>((C74-C70)/4)+((C75-C69)/6.6)</f>
        <v>2.8837975088776062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0.23378602294870521</v>
      </c>
    </row>
    <row r="91" spans="1:8" x14ac:dyDescent="0.35">
      <c r="A91" s="3" t="s">
        <v>30</v>
      </c>
      <c r="B91" s="9"/>
      <c r="C91" s="8"/>
      <c r="D91" s="7">
        <f>(C74-C69)/(2.44*(C73-C71))</f>
        <v>0.5799885390579449</v>
      </c>
    </row>
    <row r="92" spans="1:8" x14ac:dyDescent="0.35">
      <c r="A92" s="6" t="s">
        <v>29</v>
      </c>
      <c r="B92" s="6"/>
      <c r="C92" s="5"/>
      <c r="D92" s="7">
        <f>(C70+C72+C74)/3</f>
        <v>-2.7086622807970708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-2.5878394697758327</v>
      </c>
    </row>
    <row r="95" spans="1:8" x14ac:dyDescent="0.35">
      <c r="A95" s="2" t="s">
        <v>9</v>
      </c>
      <c r="B95" s="2"/>
      <c r="C95" s="2"/>
      <c r="D95" s="1">
        <f>100-E23</f>
        <v>15.757528336053312</v>
      </c>
    </row>
    <row r="96" spans="1:8" x14ac:dyDescent="0.35">
      <c r="A96" s="2" t="s">
        <v>8</v>
      </c>
      <c r="B96" s="2"/>
      <c r="C96" s="2"/>
      <c r="D96" s="1">
        <f>100-E30</f>
        <v>0.62484630345846881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0"/>
  </sheetPr>
  <dimension ref="A1:AN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20" max="20" width="14.1796875" bestFit="1" customWidth="1"/>
    <col min="25" max="25" width="11.453125" customWidth="1"/>
  </cols>
  <sheetData>
    <row r="1" spans="1:40" ht="15" thickBot="1" x14ac:dyDescent="0.4">
      <c r="A1" s="111"/>
      <c r="F1" s="110"/>
    </row>
    <row r="2" spans="1:40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MAY210714_8_aggr</v>
      </c>
      <c r="E2" s="144"/>
      <c r="G2" s="109" t="s">
        <v>90</v>
      </c>
      <c r="H2" s="108" t="str">
        <f ca="1">D2</f>
        <v>MAY210714_8_aggr</v>
      </c>
      <c r="I2" s="108"/>
      <c r="J2" s="107"/>
      <c r="K2" s="145" t="s">
        <v>89</v>
      </c>
      <c r="L2" s="146"/>
      <c r="M2" s="146"/>
      <c r="N2" s="146"/>
      <c r="O2" s="147"/>
    </row>
    <row r="3" spans="1:40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U3" s="138" t="s">
        <v>88</v>
      </c>
      <c r="V3" s="139"/>
      <c r="W3" s="140"/>
      <c r="X3" s="138" t="s">
        <v>87</v>
      </c>
      <c r="Y3" s="139"/>
      <c r="Z3" s="139"/>
      <c r="AA3" s="139"/>
      <c r="AB3" s="140"/>
      <c r="AF3" s="138" t="s">
        <v>88</v>
      </c>
      <c r="AG3" s="139"/>
      <c r="AH3" s="140"/>
      <c r="AI3" s="138" t="s">
        <v>87</v>
      </c>
      <c r="AJ3" s="139"/>
      <c r="AK3" s="139"/>
      <c r="AL3" s="139"/>
      <c r="AM3" s="140"/>
    </row>
    <row r="4" spans="1:40" ht="15" thickBot="1" x14ac:dyDescent="0.4">
      <c r="A4" s="102" t="s">
        <v>86</v>
      </c>
      <c r="B4" s="101">
        <v>894.62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134" t="s">
        <v>148</v>
      </c>
      <c r="T4" s="97" t="str">
        <f t="shared" ref="T4:AB4" si="0">G4</f>
        <v>Grain size (phi)</v>
      </c>
      <c r="U4" s="95" t="str">
        <f t="shared" si="0"/>
        <v>Pumices</v>
      </c>
      <c r="V4" s="95" t="str">
        <f t="shared" si="0"/>
        <v>Dense juveniles</v>
      </c>
      <c r="W4" s="95" t="str">
        <f t="shared" si="0"/>
        <v>Obsidian</v>
      </c>
      <c r="X4" s="96" t="str">
        <f t="shared" si="0"/>
        <v>Coral fragments</v>
      </c>
      <c r="Y4" s="95" t="str">
        <f t="shared" si="0"/>
        <v>Mafic clasts</v>
      </c>
      <c r="Z4" s="95" t="str">
        <f t="shared" si="0"/>
        <v>Aggregate</v>
      </c>
      <c r="AA4" s="95" t="str">
        <f t="shared" si="0"/>
        <v>Accretionnary lapilli</v>
      </c>
      <c r="AB4" s="94" t="str">
        <f t="shared" si="0"/>
        <v>Crystals</v>
      </c>
      <c r="AC4" s="94" t="s">
        <v>76</v>
      </c>
      <c r="AE4" s="97" t="str">
        <f t="shared" ref="AE4:AM4" si="1">T4</f>
        <v>Grain size (phi)</v>
      </c>
      <c r="AF4" s="95" t="str">
        <f t="shared" si="1"/>
        <v>Pumices</v>
      </c>
      <c r="AG4" s="95" t="str">
        <f t="shared" si="1"/>
        <v>Dense juveniles</v>
      </c>
      <c r="AH4" s="95" t="str">
        <f t="shared" si="1"/>
        <v>Obsidian</v>
      </c>
      <c r="AI4" s="96" t="str">
        <f t="shared" si="1"/>
        <v>Coral fragments</v>
      </c>
      <c r="AJ4" s="95" t="str">
        <f t="shared" si="1"/>
        <v>Mafic clasts</v>
      </c>
      <c r="AK4" s="95" t="str">
        <f t="shared" si="1"/>
        <v>Aggregate</v>
      </c>
      <c r="AL4" s="95" t="str">
        <f t="shared" si="1"/>
        <v>Accretionnary lapilli</v>
      </c>
      <c r="AM4" s="94" t="str">
        <f t="shared" si="1"/>
        <v>Crystals</v>
      </c>
      <c r="AN4" s="94" t="s">
        <v>76</v>
      </c>
    </row>
    <row r="5" spans="1:40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T5" s="77"/>
      <c r="U5" s="85"/>
      <c r="V5" s="84"/>
      <c r="W5" s="83"/>
      <c r="X5" s="84"/>
      <c r="Y5" s="84"/>
      <c r="Z5" s="84"/>
      <c r="AA5" s="84"/>
      <c r="AB5" s="83"/>
      <c r="AC5" s="82"/>
      <c r="AE5" s="77"/>
      <c r="AF5" s="85"/>
      <c r="AG5" s="84"/>
      <c r="AH5" s="83"/>
      <c r="AI5" s="85"/>
      <c r="AJ5" s="84"/>
      <c r="AK5" s="84"/>
      <c r="AL5" s="84"/>
      <c r="AM5" s="83"/>
      <c r="AN5" s="82"/>
    </row>
    <row r="6" spans="1:40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T6" s="77"/>
      <c r="U6" s="77"/>
      <c r="W6" s="76"/>
      <c r="AB6" s="76"/>
      <c r="AC6" s="49"/>
      <c r="AE6" s="77"/>
      <c r="AF6" s="77"/>
      <c r="AH6" s="76"/>
      <c r="AI6" s="77"/>
      <c r="AM6" s="76"/>
      <c r="AN6" s="49"/>
    </row>
    <row r="7" spans="1:40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>
        <f>100*M7/B$4</f>
        <v>0</v>
      </c>
      <c r="T7" s="48">
        <f t="shared" ref="T7:T33" si="4">G7</f>
        <v>-7.5</v>
      </c>
      <c r="U7" s="47" t="e">
        <f t="shared" ref="U7:U33" si="5">100*H7/$P7</f>
        <v>#DIV/0!</v>
      </c>
      <c r="V7" s="46" t="e">
        <f t="shared" ref="V7:V33" si="6">100*I7/$P7</f>
        <v>#DIV/0!</v>
      </c>
      <c r="W7" s="45" t="e">
        <f t="shared" ref="W7:W33" si="7">100*J7/$P7</f>
        <v>#DIV/0!</v>
      </c>
      <c r="X7" s="46" t="e">
        <f t="shared" ref="X7:X33" si="8">100*K7/$P7</f>
        <v>#DIV/0!</v>
      </c>
      <c r="Y7" s="46" t="e">
        <f t="shared" ref="Y7:Y33" si="9">100*L7/$P7</f>
        <v>#DIV/0!</v>
      </c>
      <c r="Z7" s="46" t="e">
        <f t="shared" ref="Z7:Z33" si="10">100*M7/$P7</f>
        <v>#DIV/0!</v>
      </c>
      <c r="AA7" s="46" t="e">
        <f t="shared" ref="AA7:AA33" si="11">100*N7/$P7</f>
        <v>#DIV/0!</v>
      </c>
      <c r="AB7" s="45" t="e">
        <f t="shared" ref="AB7:AB33" si="12">100*O7/$P7</f>
        <v>#DIV/0!</v>
      </c>
      <c r="AC7" s="49" t="e">
        <f t="shared" ref="AC7:AC33" si="13">SUM(U7:AB7)</f>
        <v>#DIV/0!</v>
      </c>
      <c r="AE7" s="48">
        <f t="shared" ref="AE7:AE33" si="14">T7</f>
        <v>-7.5</v>
      </c>
      <c r="AF7" s="47" t="e">
        <f t="shared" ref="AF7:AM14" si="15">U7*100/(SUM($U7:$Y7)+SUM($AA7:$AB7))</f>
        <v>#DIV/0!</v>
      </c>
      <c r="AG7" s="46" t="e">
        <f t="shared" si="15"/>
        <v>#DIV/0!</v>
      </c>
      <c r="AH7" s="45" t="e">
        <f t="shared" si="15"/>
        <v>#DIV/0!</v>
      </c>
      <c r="AI7" s="47" t="e">
        <f t="shared" si="15"/>
        <v>#DIV/0!</v>
      </c>
      <c r="AJ7" s="46" t="e">
        <f t="shared" si="15"/>
        <v>#DIV/0!</v>
      </c>
      <c r="AK7" s="46" t="e">
        <f t="shared" si="15"/>
        <v>#DIV/0!</v>
      </c>
      <c r="AL7" s="46" t="e">
        <f t="shared" si="15"/>
        <v>#DIV/0!</v>
      </c>
      <c r="AM7" s="45" t="e">
        <f t="shared" si="15"/>
        <v>#DIV/0!</v>
      </c>
      <c r="AN7" s="44" t="e">
        <f t="shared" ref="AN7:AN33" si="16">SUM(AF7:AM7)</f>
        <v>#DIV/0!</v>
      </c>
    </row>
    <row r="8" spans="1:40" x14ac:dyDescent="0.35">
      <c r="A8" s="58" t="s">
        <v>69</v>
      </c>
      <c r="B8" s="57">
        <v>-7</v>
      </c>
      <c r="C8" s="72">
        <v>0</v>
      </c>
      <c r="D8" s="55">
        <f t="shared" ref="D8:D31" si="17">(C8/B$4)*100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>
        <f t="shared" ref="R8:R33" si="18">100*M8/B$4</f>
        <v>0</v>
      </c>
      <c r="T8" s="48">
        <f t="shared" si="4"/>
        <v>-7</v>
      </c>
      <c r="U8" s="47" t="e">
        <f t="shared" si="5"/>
        <v>#DIV/0!</v>
      </c>
      <c r="V8" s="46" t="e">
        <f t="shared" si="6"/>
        <v>#DIV/0!</v>
      </c>
      <c r="W8" s="45" t="e">
        <f t="shared" si="7"/>
        <v>#DIV/0!</v>
      </c>
      <c r="X8" s="46" t="e">
        <f t="shared" si="8"/>
        <v>#DIV/0!</v>
      </c>
      <c r="Y8" s="46" t="e">
        <f t="shared" si="9"/>
        <v>#DIV/0!</v>
      </c>
      <c r="Z8" s="46" t="e">
        <f t="shared" si="10"/>
        <v>#DIV/0!</v>
      </c>
      <c r="AA8" s="46" t="e">
        <f t="shared" si="11"/>
        <v>#DIV/0!</v>
      </c>
      <c r="AB8" s="45" t="e">
        <f t="shared" si="12"/>
        <v>#DIV/0!</v>
      </c>
      <c r="AC8" s="49" t="e">
        <f t="shared" si="13"/>
        <v>#DIV/0!</v>
      </c>
      <c r="AE8" s="48">
        <f t="shared" si="14"/>
        <v>-7</v>
      </c>
      <c r="AF8" s="47" t="e">
        <f t="shared" si="15"/>
        <v>#DIV/0!</v>
      </c>
      <c r="AG8" s="46" t="e">
        <f t="shared" si="15"/>
        <v>#DIV/0!</v>
      </c>
      <c r="AH8" s="45" t="e">
        <f t="shared" si="15"/>
        <v>#DIV/0!</v>
      </c>
      <c r="AI8" s="47" t="e">
        <f t="shared" si="15"/>
        <v>#DIV/0!</v>
      </c>
      <c r="AJ8" s="46" t="e">
        <f t="shared" si="15"/>
        <v>#DIV/0!</v>
      </c>
      <c r="AK8" s="46" t="e">
        <f t="shared" si="15"/>
        <v>#DIV/0!</v>
      </c>
      <c r="AL8" s="46" t="e">
        <f t="shared" si="15"/>
        <v>#DIV/0!</v>
      </c>
      <c r="AM8" s="45" t="e">
        <f t="shared" si="15"/>
        <v>#DIV/0!</v>
      </c>
      <c r="AN8" s="44" t="e">
        <f t="shared" si="16"/>
        <v>#DIV/0!</v>
      </c>
    </row>
    <row r="9" spans="1:40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>
        <f t="shared" si="18"/>
        <v>0</v>
      </c>
      <c r="T9" s="48">
        <f t="shared" si="4"/>
        <v>-6.5</v>
      </c>
      <c r="U9" s="47" t="e">
        <f t="shared" si="5"/>
        <v>#DIV/0!</v>
      </c>
      <c r="V9" s="46" t="e">
        <f t="shared" si="6"/>
        <v>#DIV/0!</v>
      </c>
      <c r="W9" s="45" t="e">
        <f t="shared" si="7"/>
        <v>#DIV/0!</v>
      </c>
      <c r="X9" s="46" t="e">
        <f t="shared" si="8"/>
        <v>#DIV/0!</v>
      </c>
      <c r="Y9" s="46" t="e">
        <f t="shared" si="9"/>
        <v>#DIV/0!</v>
      </c>
      <c r="Z9" s="46" t="e">
        <f t="shared" si="10"/>
        <v>#DIV/0!</v>
      </c>
      <c r="AA9" s="46" t="e">
        <f t="shared" si="11"/>
        <v>#DIV/0!</v>
      </c>
      <c r="AB9" s="45" t="e">
        <f t="shared" si="12"/>
        <v>#DIV/0!</v>
      </c>
      <c r="AC9" s="49" t="e">
        <f t="shared" si="13"/>
        <v>#DIV/0!</v>
      </c>
      <c r="AE9" s="48">
        <f t="shared" si="14"/>
        <v>-6.5</v>
      </c>
      <c r="AF9" s="47" t="e">
        <f t="shared" si="15"/>
        <v>#DIV/0!</v>
      </c>
      <c r="AG9" s="46" t="e">
        <f t="shared" si="15"/>
        <v>#DIV/0!</v>
      </c>
      <c r="AH9" s="45" t="e">
        <f t="shared" si="15"/>
        <v>#DIV/0!</v>
      </c>
      <c r="AI9" s="47" t="e">
        <f t="shared" si="15"/>
        <v>#DIV/0!</v>
      </c>
      <c r="AJ9" s="46" t="e">
        <f t="shared" si="15"/>
        <v>#DIV/0!</v>
      </c>
      <c r="AK9" s="46" t="e">
        <f t="shared" si="15"/>
        <v>#DIV/0!</v>
      </c>
      <c r="AL9" s="46" t="e">
        <f t="shared" si="15"/>
        <v>#DIV/0!</v>
      </c>
      <c r="AM9" s="45" t="e">
        <f t="shared" si="15"/>
        <v>#DIV/0!</v>
      </c>
      <c r="AN9" s="44" t="e">
        <f t="shared" si="16"/>
        <v>#DIV/0!</v>
      </c>
    </row>
    <row r="10" spans="1:40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 t="shared" ref="E10:E31" si="19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>
        <f t="shared" si="18"/>
        <v>0</v>
      </c>
      <c r="T10" s="48">
        <f t="shared" si="4"/>
        <v>-6</v>
      </c>
      <c r="U10" s="47" t="e">
        <f t="shared" si="5"/>
        <v>#DIV/0!</v>
      </c>
      <c r="V10" s="46" t="e">
        <f t="shared" si="6"/>
        <v>#DIV/0!</v>
      </c>
      <c r="W10" s="45" t="e">
        <f t="shared" si="7"/>
        <v>#DIV/0!</v>
      </c>
      <c r="X10" s="46" t="e">
        <f t="shared" si="8"/>
        <v>#DIV/0!</v>
      </c>
      <c r="Y10" s="46" t="e">
        <f t="shared" si="9"/>
        <v>#DIV/0!</v>
      </c>
      <c r="Z10" s="46" t="e">
        <f t="shared" si="10"/>
        <v>#DIV/0!</v>
      </c>
      <c r="AA10" s="46" t="e">
        <f t="shared" si="11"/>
        <v>#DIV/0!</v>
      </c>
      <c r="AB10" s="45" t="e">
        <f t="shared" si="12"/>
        <v>#DIV/0!</v>
      </c>
      <c r="AC10" s="49" t="e">
        <f t="shared" si="13"/>
        <v>#DIV/0!</v>
      </c>
      <c r="AE10" s="48">
        <f t="shared" si="14"/>
        <v>-6</v>
      </c>
      <c r="AF10" s="47" t="e">
        <f t="shared" si="15"/>
        <v>#DIV/0!</v>
      </c>
      <c r="AG10" s="46" t="e">
        <f t="shared" si="15"/>
        <v>#DIV/0!</v>
      </c>
      <c r="AH10" s="45" t="e">
        <f t="shared" si="15"/>
        <v>#DIV/0!</v>
      </c>
      <c r="AI10" s="47" t="e">
        <f t="shared" si="15"/>
        <v>#DIV/0!</v>
      </c>
      <c r="AJ10" s="46" t="e">
        <f t="shared" si="15"/>
        <v>#DIV/0!</v>
      </c>
      <c r="AK10" s="46" t="e">
        <f t="shared" si="15"/>
        <v>#DIV/0!</v>
      </c>
      <c r="AL10" s="46" t="e">
        <f t="shared" si="15"/>
        <v>#DIV/0!</v>
      </c>
      <c r="AM10" s="45" t="e">
        <f t="shared" si="15"/>
        <v>#DIV/0!</v>
      </c>
      <c r="AN10" s="44" t="e">
        <f t="shared" si="16"/>
        <v>#DIV/0!</v>
      </c>
    </row>
    <row r="11" spans="1:40" x14ac:dyDescent="0.35">
      <c r="A11" s="58" t="s">
        <v>66</v>
      </c>
      <c r="B11" s="57">
        <v>-5.5</v>
      </c>
      <c r="C11" s="72">
        <v>0</v>
      </c>
      <c r="D11" s="55">
        <f t="shared" si="17"/>
        <v>0</v>
      </c>
      <c r="E11" s="54">
        <f t="shared" si="19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192.11999999999992</v>
      </c>
      <c r="N11" s="60">
        <v>0</v>
      </c>
      <c r="O11" s="60">
        <v>0</v>
      </c>
      <c r="P11" s="50">
        <f t="shared" si="3"/>
        <v>192.11999999999992</v>
      </c>
      <c r="R11">
        <f t="shared" si="18"/>
        <v>21.475039681652536</v>
      </c>
      <c r="T11" s="48">
        <f t="shared" si="4"/>
        <v>-5.5</v>
      </c>
      <c r="U11" s="47">
        <f t="shared" si="5"/>
        <v>0</v>
      </c>
      <c r="V11" s="46">
        <f t="shared" si="6"/>
        <v>0</v>
      </c>
      <c r="W11" s="45">
        <f t="shared" si="7"/>
        <v>0</v>
      </c>
      <c r="X11" s="46">
        <f t="shared" si="8"/>
        <v>0</v>
      </c>
      <c r="Y11" s="46">
        <f t="shared" si="9"/>
        <v>0</v>
      </c>
      <c r="Z11" s="46">
        <f t="shared" si="10"/>
        <v>100</v>
      </c>
      <c r="AA11" s="46">
        <f t="shared" si="11"/>
        <v>0</v>
      </c>
      <c r="AB11" s="45">
        <f t="shared" si="12"/>
        <v>0</v>
      </c>
      <c r="AC11" s="49">
        <f t="shared" si="13"/>
        <v>100</v>
      </c>
      <c r="AE11" s="48">
        <f t="shared" si="14"/>
        <v>-5.5</v>
      </c>
      <c r="AF11" s="47" t="e">
        <f t="shared" si="15"/>
        <v>#DIV/0!</v>
      </c>
      <c r="AG11" s="46" t="e">
        <f t="shared" si="15"/>
        <v>#DIV/0!</v>
      </c>
      <c r="AH11" s="45" t="e">
        <f t="shared" si="15"/>
        <v>#DIV/0!</v>
      </c>
      <c r="AI11" s="47" t="e">
        <f t="shared" si="15"/>
        <v>#DIV/0!</v>
      </c>
      <c r="AJ11" s="46" t="e">
        <f t="shared" si="15"/>
        <v>#DIV/0!</v>
      </c>
      <c r="AK11" s="46" t="e">
        <f t="shared" si="15"/>
        <v>#DIV/0!</v>
      </c>
      <c r="AL11" s="46" t="e">
        <f t="shared" si="15"/>
        <v>#DIV/0!</v>
      </c>
      <c r="AM11" s="45" t="e">
        <f t="shared" si="15"/>
        <v>#DIV/0!</v>
      </c>
      <c r="AN11" s="44" t="e">
        <f t="shared" si="16"/>
        <v>#DIV/0!</v>
      </c>
    </row>
    <row r="12" spans="1:40" x14ac:dyDescent="0.35">
      <c r="A12" s="58" t="s">
        <v>65</v>
      </c>
      <c r="B12" s="57">
        <v>-5</v>
      </c>
      <c r="C12" s="72">
        <v>0</v>
      </c>
      <c r="D12" s="55">
        <f t="shared" si="17"/>
        <v>0</v>
      </c>
      <c r="E12" s="54">
        <f t="shared" si="19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93.63</v>
      </c>
      <c r="N12" s="60">
        <v>0</v>
      </c>
      <c r="O12" s="60">
        <v>0</v>
      </c>
      <c r="P12" s="50">
        <f t="shared" si="3"/>
        <v>93.63</v>
      </c>
      <c r="R12">
        <f t="shared" si="18"/>
        <v>10.465896134671704</v>
      </c>
      <c r="T12" s="48">
        <f t="shared" si="4"/>
        <v>-5</v>
      </c>
      <c r="U12" s="47">
        <f t="shared" si="5"/>
        <v>0</v>
      </c>
      <c r="V12" s="46">
        <f t="shared" si="6"/>
        <v>0</v>
      </c>
      <c r="W12" s="45">
        <f t="shared" si="7"/>
        <v>0</v>
      </c>
      <c r="X12" s="46">
        <f t="shared" si="8"/>
        <v>0</v>
      </c>
      <c r="Y12" s="46">
        <f t="shared" si="9"/>
        <v>0</v>
      </c>
      <c r="Z12" s="46">
        <f t="shared" si="10"/>
        <v>100</v>
      </c>
      <c r="AA12" s="46">
        <f t="shared" si="11"/>
        <v>0</v>
      </c>
      <c r="AB12" s="45">
        <f t="shared" si="12"/>
        <v>0</v>
      </c>
      <c r="AC12" s="49">
        <f t="shared" si="13"/>
        <v>100</v>
      </c>
      <c r="AE12" s="48">
        <f t="shared" si="14"/>
        <v>-5</v>
      </c>
      <c r="AF12" s="47" t="e">
        <f t="shared" si="15"/>
        <v>#DIV/0!</v>
      </c>
      <c r="AG12" s="46" t="e">
        <f t="shared" si="15"/>
        <v>#DIV/0!</v>
      </c>
      <c r="AH12" s="45" t="e">
        <f t="shared" si="15"/>
        <v>#DIV/0!</v>
      </c>
      <c r="AI12" s="47" t="e">
        <f t="shared" si="15"/>
        <v>#DIV/0!</v>
      </c>
      <c r="AJ12" s="46" t="e">
        <f t="shared" si="15"/>
        <v>#DIV/0!</v>
      </c>
      <c r="AK12" s="46" t="e">
        <f t="shared" si="15"/>
        <v>#DIV/0!</v>
      </c>
      <c r="AL12" s="46" t="e">
        <f t="shared" si="15"/>
        <v>#DIV/0!</v>
      </c>
      <c r="AM12" s="45" t="e">
        <f t="shared" si="15"/>
        <v>#DIV/0!</v>
      </c>
      <c r="AN12" s="44" t="e">
        <f t="shared" si="16"/>
        <v>#DIV/0!</v>
      </c>
    </row>
    <row r="13" spans="1:40" x14ac:dyDescent="0.35">
      <c r="A13" s="58" t="s">
        <v>64</v>
      </c>
      <c r="B13" s="57">
        <v>-4.5</v>
      </c>
      <c r="C13" s="72">
        <v>0</v>
      </c>
      <c r="D13" s="55">
        <f t="shared" si="17"/>
        <v>0</v>
      </c>
      <c r="E13" s="54">
        <f t="shared" si="19"/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21.550000000000068</v>
      </c>
      <c r="N13" s="60">
        <v>0</v>
      </c>
      <c r="O13" s="60">
        <v>0</v>
      </c>
      <c r="P13" s="50">
        <f t="shared" si="3"/>
        <v>21.550000000000068</v>
      </c>
      <c r="R13">
        <f t="shared" si="18"/>
        <v>2.4088439784489579</v>
      </c>
      <c r="T13" s="48">
        <f t="shared" si="4"/>
        <v>-4.5</v>
      </c>
      <c r="U13" s="47">
        <f t="shared" si="5"/>
        <v>0</v>
      </c>
      <c r="V13" s="46">
        <f t="shared" si="6"/>
        <v>0</v>
      </c>
      <c r="W13" s="45">
        <f t="shared" si="7"/>
        <v>0</v>
      </c>
      <c r="X13" s="46">
        <f t="shared" si="8"/>
        <v>0</v>
      </c>
      <c r="Y13" s="46">
        <f t="shared" si="9"/>
        <v>0</v>
      </c>
      <c r="Z13" s="46">
        <f t="shared" si="10"/>
        <v>100</v>
      </c>
      <c r="AA13" s="46">
        <f t="shared" si="11"/>
        <v>0</v>
      </c>
      <c r="AB13" s="45">
        <f t="shared" si="12"/>
        <v>0</v>
      </c>
      <c r="AC13" s="49">
        <f t="shared" si="13"/>
        <v>100</v>
      </c>
      <c r="AE13" s="48">
        <f t="shared" si="14"/>
        <v>-4.5</v>
      </c>
      <c r="AF13" s="47" t="e">
        <f t="shared" si="15"/>
        <v>#DIV/0!</v>
      </c>
      <c r="AG13" s="46" t="e">
        <f t="shared" si="15"/>
        <v>#DIV/0!</v>
      </c>
      <c r="AH13" s="45" t="e">
        <f t="shared" si="15"/>
        <v>#DIV/0!</v>
      </c>
      <c r="AI13" s="47" t="e">
        <f t="shared" si="15"/>
        <v>#DIV/0!</v>
      </c>
      <c r="AJ13" s="46" t="e">
        <f t="shared" si="15"/>
        <v>#DIV/0!</v>
      </c>
      <c r="AK13" s="46" t="e">
        <f t="shared" si="15"/>
        <v>#DIV/0!</v>
      </c>
      <c r="AL13" s="46" t="e">
        <f t="shared" si="15"/>
        <v>#DIV/0!</v>
      </c>
      <c r="AM13" s="45" t="e">
        <f t="shared" si="15"/>
        <v>#DIV/0!</v>
      </c>
      <c r="AN13" s="44" t="e">
        <f t="shared" si="16"/>
        <v>#DIV/0!</v>
      </c>
    </row>
    <row r="14" spans="1:40" x14ac:dyDescent="0.35">
      <c r="A14" s="58" t="s">
        <v>63</v>
      </c>
      <c r="B14" s="57">
        <v>-4</v>
      </c>
      <c r="C14" s="62">
        <v>5.7096697598253279</v>
      </c>
      <c r="D14" s="55">
        <f t="shared" si="17"/>
        <v>0.63822290579523455</v>
      </c>
      <c r="E14" s="54">
        <f t="shared" si="19"/>
        <v>0.63822290579523455</v>
      </c>
      <c r="G14" s="48">
        <f t="shared" si="2"/>
        <v>-4</v>
      </c>
      <c r="H14" s="61">
        <v>5.7096697598253261</v>
      </c>
      <c r="I14" s="60">
        <v>0</v>
      </c>
      <c r="J14" s="59">
        <v>0</v>
      </c>
      <c r="K14" s="60">
        <v>0</v>
      </c>
      <c r="L14" s="60">
        <v>0</v>
      </c>
      <c r="M14" s="60">
        <v>30.800330240174663</v>
      </c>
      <c r="N14" s="60">
        <v>0</v>
      </c>
      <c r="O14" s="60">
        <v>0</v>
      </c>
      <c r="P14" s="50">
        <f t="shared" si="3"/>
        <v>36.509999999999991</v>
      </c>
      <c r="R14">
        <f t="shared" si="18"/>
        <v>3.4428394446999464</v>
      </c>
      <c r="T14" s="48">
        <f t="shared" si="4"/>
        <v>-4</v>
      </c>
      <c r="U14" s="47">
        <f t="shared" si="5"/>
        <v>15.638646288209607</v>
      </c>
      <c r="V14" s="46">
        <f t="shared" si="6"/>
        <v>0</v>
      </c>
      <c r="W14" s="45">
        <f t="shared" si="7"/>
        <v>0</v>
      </c>
      <c r="X14" s="46">
        <f t="shared" si="8"/>
        <v>0</v>
      </c>
      <c r="Y14" s="46">
        <f t="shared" si="9"/>
        <v>0</v>
      </c>
      <c r="Z14" s="46">
        <f t="shared" si="10"/>
        <v>84.361353711790386</v>
      </c>
      <c r="AA14" s="46">
        <f t="shared" si="11"/>
        <v>0</v>
      </c>
      <c r="AB14" s="45">
        <f t="shared" si="12"/>
        <v>0</v>
      </c>
      <c r="AC14" s="49">
        <f t="shared" si="13"/>
        <v>100</v>
      </c>
      <c r="AE14" s="48">
        <f t="shared" si="14"/>
        <v>-4</v>
      </c>
      <c r="AF14" s="47">
        <f t="shared" si="15"/>
        <v>100</v>
      </c>
      <c r="AG14" s="46">
        <f t="shared" si="15"/>
        <v>0</v>
      </c>
      <c r="AH14" s="45">
        <f t="shared" si="15"/>
        <v>0</v>
      </c>
      <c r="AI14" s="47">
        <f t="shared" si="15"/>
        <v>0</v>
      </c>
      <c r="AJ14" s="46">
        <f t="shared" si="15"/>
        <v>0</v>
      </c>
      <c r="AK14" s="46">
        <f t="shared" si="15"/>
        <v>539.44153577661427</v>
      </c>
      <c r="AL14" s="46">
        <f t="shared" si="15"/>
        <v>0</v>
      </c>
      <c r="AM14" s="45">
        <f t="shared" si="15"/>
        <v>0</v>
      </c>
      <c r="AN14" s="44">
        <f t="shared" si="16"/>
        <v>639.44153577661427</v>
      </c>
    </row>
    <row r="15" spans="1:40" x14ac:dyDescent="0.35">
      <c r="A15" s="58" t="s">
        <v>62</v>
      </c>
      <c r="B15" s="57">
        <v>-3.5</v>
      </c>
      <c r="C15" s="62">
        <v>21.971079642653503</v>
      </c>
      <c r="D15" s="55">
        <f t="shared" si="17"/>
        <v>2.4559119673887801</v>
      </c>
      <c r="E15" s="54">
        <f t="shared" si="19"/>
        <v>3.0941348731840148</v>
      </c>
      <c r="G15" s="48">
        <f t="shared" si="2"/>
        <v>-3.5</v>
      </c>
      <c r="H15" s="61">
        <v>9.4607489070519009</v>
      </c>
      <c r="I15" s="60">
        <v>10.577922448203772</v>
      </c>
      <c r="J15" s="59">
        <v>0</v>
      </c>
      <c r="K15" s="60">
        <v>1.9324082873978348</v>
      </c>
      <c r="L15" s="60">
        <v>0</v>
      </c>
      <c r="M15" s="60">
        <v>30.978920357346542</v>
      </c>
      <c r="N15" s="60">
        <v>0</v>
      </c>
      <c r="O15" s="60">
        <v>0</v>
      </c>
      <c r="P15" s="50">
        <f t="shared" si="3"/>
        <v>52.950000000000045</v>
      </c>
      <c r="R15">
        <f t="shared" si="18"/>
        <v>3.462802123510154</v>
      </c>
      <c r="T15" s="48">
        <f t="shared" si="4"/>
        <v>-3.5</v>
      </c>
      <c r="U15" s="67">
        <f t="shared" si="5"/>
        <v>17.867325603497438</v>
      </c>
      <c r="V15" s="66">
        <f t="shared" si="6"/>
        <v>19.977190648165745</v>
      </c>
      <c r="W15" s="65">
        <f t="shared" si="7"/>
        <v>0</v>
      </c>
      <c r="X15" s="66">
        <f t="shared" si="8"/>
        <v>3.6494962934803268</v>
      </c>
      <c r="Y15" s="66">
        <f t="shared" si="9"/>
        <v>0</v>
      </c>
      <c r="Z15" s="66">
        <f t="shared" si="10"/>
        <v>58.505987454856495</v>
      </c>
      <c r="AA15" s="66">
        <f t="shared" si="11"/>
        <v>0</v>
      </c>
      <c r="AB15" s="65">
        <f t="shared" si="12"/>
        <v>0</v>
      </c>
      <c r="AC15" s="50">
        <f t="shared" si="13"/>
        <v>100</v>
      </c>
      <c r="AE15" s="48">
        <f t="shared" si="14"/>
        <v>-3.5</v>
      </c>
      <c r="AF15" s="67">
        <f t="shared" ref="AF15:AF33" si="20">U15*100/(SUM($U15:$Y15)+SUM($AA15:$AB15))</f>
        <v>43.060009161704095</v>
      </c>
      <c r="AG15" s="66">
        <f t="shared" ref="AG15:AK33" si="21">V15*100/(SUM($U15:$Y15)+SUM($AA15:$AB15))</f>
        <v>48.144754924415935</v>
      </c>
      <c r="AH15" s="65">
        <f t="shared" si="21"/>
        <v>0</v>
      </c>
      <c r="AI15" s="67">
        <f t="shared" si="21"/>
        <v>8.7952359138799814</v>
      </c>
      <c r="AJ15" s="66">
        <f t="shared" si="21"/>
        <v>0</v>
      </c>
      <c r="AK15" s="66">
        <v>0</v>
      </c>
      <c r="AL15" s="66">
        <f t="shared" ref="AL15:AM33" si="22">AA15*100/(SUM($U15:$Y15)+SUM($AA15:$AB15))</f>
        <v>0</v>
      </c>
      <c r="AM15" s="65">
        <f t="shared" si="22"/>
        <v>0</v>
      </c>
      <c r="AN15" s="64">
        <f t="shared" si="16"/>
        <v>100.00000000000001</v>
      </c>
    </row>
    <row r="16" spans="1:40" x14ac:dyDescent="0.35">
      <c r="A16" s="71" t="s">
        <v>61</v>
      </c>
      <c r="B16" s="57">
        <v>-3</v>
      </c>
      <c r="C16" s="62">
        <v>19.894446680080488</v>
      </c>
      <c r="D16" s="55">
        <f t="shared" si="17"/>
        <v>2.2237873823612806</v>
      </c>
      <c r="E16" s="54">
        <f t="shared" si="19"/>
        <v>5.3179222555452954</v>
      </c>
      <c r="G16" s="48">
        <f t="shared" si="2"/>
        <v>-3</v>
      </c>
      <c r="H16" s="61">
        <v>10.702392130561146</v>
      </c>
      <c r="I16" s="60">
        <v>8.221837692823609</v>
      </c>
      <c r="J16" s="59">
        <v>0</v>
      </c>
      <c r="K16" s="60">
        <v>0</v>
      </c>
      <c r="L16" s="60">
        <v>0.9702168566957301</v>
      </c>
      <c r="M16" s="60">
        <v>24.845553319919521</v>
      </c>
      <c r="N16" s="60">
        <v>0</v>
      </c>
      <c r="O16" s="60">
        <v>0</v>
      </c>
      <c r="P16" s="50">
        <f t="shared" si="3"/>
        <v>44.740000000000009</v>
      </c>
      <c r="R16">
        <f t="shared" si="18"/>
        <v>2.7772186313652192</v>
      </c>
      <c r="T16" s="48">
        <f t="shared" si="4"/>
        <v>-3</v>
      </c>
      <c r="U16" s="67">
        <f t="shared" si="5"/>
        <v>23.921305611446453</v>
      </c>
      <c r="V16" s="66">
        <f t="shared" si="6"/>
        <v>18.376928236083163</v>
      </c>
      <c r="W16" s="65">
        <f t="shared" si="7"/>
        <v>0</v>
      </c>
      <c r="X16" s="66">
        <f t="shared" si="8"/>
        <v>0</v>
      </c>
      <c r="Y16" s="66">
        <f t="shared" si="9"/>
        <v>2.1685669572993516</v>
      </c>
      <c r="Z16" s="66">
        <f t="shared" si="10"/>
        <v>55.533199195171029</v>
      </c>
      <c r="AA16" s="66">
        <f t="shared" si="11"/>
        <v>0</v>
      </c>
      <c r="AB16" s="65">
        <f t="shared" si="12"/>
        <v>0</v>
      </c>
      <c r="AC16" s="50">
        <f t="shared" si="13"/>
        <v>100</v>
      </c>
      <c r="AE16" s="48">
        <f t="shared" si="14"/>
        <v>-3</v>
      </c>
      <c r="AF16" s="67">
        <f t="shared" si="20"/>
        <v>53.795877325289084</v>
      </c>
      <c r="AG16" s="66">
        <f t="shared" si="21"/>
        <v>41.327300150829558</v>
      </c>
      <c r="AH16" s="65">
        <f t="shared" si="21"/>
        <v>0</v>
      </c>
      <c r="AI16" s="67">
        <f t="shared" si="21"/>
        <v>0</v>
      </c>
      <c r="AJ16" s="66">
        <f t="shared" si="21"/>
        <v>4.8768225238813478</v>
      </c>
      <c r="AK16" s="66">
        <v>0</v>
      </c>
      <c r="AL16" s="66">
        <f t="shared" si="22"/>
        <v>0</v>
      </c>
      <c r="AM16" s="65">
        <f t="shared" si="22"/>
        <v>0</v>
      </c>
      <c r="AN16" s="64">
        <f t="shared" si="16"/>
        <v>99.999999999999986</v>
      </c>
    </row>
    <row r="17" spans="1:40" x14ac:dyDescent="0.35">
      <c r="A17" s="71" t="s">
        <v>60</v>
      </c>
      <c r="B17" s="57">
        <v>-2.5</v>
      </c>
      <c r="C17" s="62">
        <v>51.977990962808512</v>
      </c>
      <c r="D17" s="55">
        <f t="shared" si="17"/>
        <v>5.8100635982661366</v>
      </c>
      <c r="E17" s="54">
        <f t="shared" si="19"/>
        <v>11.127985853811431</v>
      </c>
      <c r="G17" s="48">
        <f t="shared" si="2"/>
        <v>-2.5</v>
      </c>
      <c r="H17" s="61">
        <v>8.0466319082377513</v>
      </c>
      <c r="I17" s="60">
        <v>39.664205769899219</v>
      </c>
      <c r="J17" s="59">
        <v>0</v>
      </c>
      <c r="K17" s="60">
        <v>0</v>
      </c>
      <c r="L17" s="60">
        <v>4.2671532846715348</v>
      </c>
      <c r="M17" s="60">
        <v>6.4820090371915224</v>
      </c>
      <c r="N17" s="60">
        <v>0</v>
      </c>
      <c r="O17" s="60">
        <v>0</v>
      </c>
      <c r="P17" s="50">
        <f t="shared" si="3"/>
        <v>58.460000000000029</v>
      </c>
      <c r="R17">
        <f t="shared" si="18"/>
        <v>0.72455445185570666</v>
      </c>
      <c r="T17" s="48">
        <f t="shared" si="4"/>
        <v>-2.5</v>
      </c>
      <c r="U17" s="67">
        <f t="shared" si="5"/>
        <v>13.764337851929092</v>
      </c>
      <c r="V17" s="66">
        <f t="shared" si="6"/>
        <v>67.848453249913092</v>
      </c>
      <c r="W17" s="65">
        <f t="shared" si="7"/>
        <v>0</v>
      </c>
      <c r="X17" s="66">
        <f t="shared" si="8"/>
        <v>0</v>
      </c>
      <c r="Y17" s="66">
        <f t="shared" si="9"/>
        <v>7.2992700729927007</v>
      </c>
      <c r="Z17" s="66">
        <f t="shared" si="10"/>
        <v>11.087938825165104</v>
      </c>
      <c r="AA17" s="66">
        <f t="shared" si="11"/>
        <v>0</v>
      </c>
      <c r="AB17" s="65">
        <f t="shared" si="12"/>
        <v>0</v>
      </c>
      <c r="AC17" s="50">
        <f t="shared" si="13"/>
        <v>100</v>
      </c>
      <c r="AE17" s="48">
        <f t="shared" si="14"/>
        <v>-2.5</v>
      </c>
      <c r="AF17" s="67">
        <f t="shared" si="20"/>
        <v>15.480844409695075</v>
      </c>
      <c r="AG17" s="66">
        <f t="shared" si="21"/>
        <v>76.309616888193901</v>
      </c>
      <c r="AH17" s="65">
        <f t="shared" si="21"/>
        <v>0</v>
      </c>
      <c r="AI17" s="67">
        <f t="shared" si="21"/>
        <v>0</v>
      </c>
      <c r="AJ17" s="66">
        <f t="shared" si="21"/>
        <v>8.2095387021110238</v>
      </c>
      <c r="AK17" s="66">
        <v>0</v>
      </c>
      <c r="AL17" s="66">
        <f t="shared" si="22"/>
        <v>0</v>
      </c>
      <c r="AM17" s="65">
        <f t="shared" si="22"/>
        <v>0</v>
      </c>
      <c r="AN17" s="64">
        <f t="shared" si="16"/>
        <v>100</v>
      </c>
    </row>
    <row r="18" spans="1:40" x14ac:dyDescent="0.35">
      <c r="A18" s="58" t="s">
        <v>59</v>
      </c>
      <c r="B18" s="57">
        <v>-2</v>
      </c>
      <c r="C18" s="62">
        <v>51.206255186722032</v>
      </c>
      <c r="D18" s="55">
        <f t="shared" si="17"/>
        <v>5.7237995111580373</v>
      </c>
      <c r="E18" s="54">
        <f t="shared" si="19"/>
        <v>16.851785364969469</v>
      </c>
      <c r="G18" s="48">
        <f t="shared" si="2"/>
        <v>-2</v>
      </c>
      <c r="H18" s="61">
        <v>4.6773962655601702</v>
      </c>
      <c r="I18" s="60">
        <v>43.996120331950252</v>
      </c>
      <c r="J18" s="59">
        <v>0</v>
      </c>
      <c r="K18" s="60">
        <v>0.14297717842323665</v>
      </c>
      <c r="L18" s="60">
        <v>1.8382780082987569</v>
      </c>
      <c r="M18" s="60">
        <v>7.8637448132780152</v>
      </c>
      <c r="N18" s="60">
        <v>0.55148340248962713</v>
      </c>
      <c r="O18" s="60">
        <v>0</v>
      </c>
      <c r="P18" s="50">
        <f t="shared" si="3"/>
        <v>59.070000000000064</v>
      </c>
      <c r="R18">
        <f t="shared" si="18"/>
        <v>0.87900391375981035</v>
      </c>
      <c r="T18" s="48">
        <f t="shared" si="4"/>
        <v>-2</v>
      </c>
      <c r="U18" s="67">
        <f t="shared" si="5"/>
        <v>7.9183955739972323</v>
      </c>
      <c r="V18" s="66">
        <f t="shared" si="6"/>
        <v>74.481327800829874</v>
      </c>
      <c r="W18" s="65">
        <f t="shared" si="7"/>
        <v>0</v>
      </c>
      <c r="X18" s="66">
        <f t="shared" si="8"/>
        <v>0.2420470262793914</v>
      </c>
      <c r="Y18" s="66">
        <f t="shared" si="9"/>
        <v>3.1120331950207465</v>
      </c>
      <c r="Z18" s="66">
        <f t="shared" si="10"/>
        <v>13.312586445366525</v>
      </c>
      <c r="AA18" s="66">
        <f t="shared" si="11"/>
        <v>0.93360995850622397</v>
      </c>
      <c r="AB18" s="65">
        <f t="shared" si="12"/>
        <v>0</v>
      </c>
      <c r="AC18" s="50">
        <f t="shared" si="13"/>
        <v>99.999999999999986</v>
      </c>
      <c r="AE18" s="48">
        <f t="shared" si="14"/>
        <v>-2</v>
      </c>
      <c r="AF18" s="67">
        <f t="shared" si="20"/>
        <v>9.1344236138811326</v>
      </c>
      <c r="AG18" s="66">
        <f t="shared" si="21"/>
        <v>85.919425608296777</v>
      </c>
      <c r="AH18" s="65">
        <f t="shared" si="21"/>
        <v>0</v>
      </c>
      <c r="AI18" s="67">
        <f t="shared" si="21"/>
        <v>0.27921818907060231</v>
      </c>
      <c r="AJ18" s="66">
        <f t="shared" si="21"/>
        <v>3.5899481451934578</v>
      </c>
      <c r="AK18" s="66">
        <v>0</v>
      </c>
      <c r="AL18" s="66">
        <f t="shared" si="22"/>
        <v>1.0769844435580376</v>
      </c>
      <c r="AM18" s="65">
        <f t="shared" si="22"/>
        <v>0</v>
      </c>
      <c r="AN18" s="64">
        <f t="shared" si="16"/>
        <v>100.00000000000001</v>
      </c>
    </row>
    <row r="19" spans="1:40" x14ac:dyDescent="0.35">
      <c r="A19" s="58" t="s">
        <v>58</v>
      </c>
      <c r="B19" s="57">
        <v>-1.5</v>
      </c>
      <c r="C19" s="62">
        <v>46.501982958946556</v>
      </c>
      <c r="D19" s="55">
        <f t="shared" si="17"/>
        <v>5.1979592406772213</v>
      </c>
      <c r="E19" s="54">
        <f t="shared" si="19"/>
        <v>22.049744605646691</v>
      </c>
      <c r="G19" s="48">
        <f t="shared" si="2"/>
        <v>-1.5</v>
      </c>
      <c r="H19" s="61">
        <v>2.7989155693261041</v>
      </c>
      <c r="I19" s="60">
        <v>41.164051123160348</v>
      </c>
      <c r="J19" s="59">
        <v>0</v>
      </c>
      <c r="K19" s="60">
        <v>0.33986831913245558</v>
      </c>
      <c r="L19" s="60">
        <v>1.2595120061967469</v>
      </c>
      <c r="M19" s="60">
        <v>5.1180170410534487</v>
      </c>
      <c r="N19" s="60">
        <v>0.93963594113090643</v>
      </c>
      <c r="O19" s="60">
        <v>0</v>
      </c>
      <c r="P19" s="50">
        <f t="shared" si="3"/>
        <v>51.620000000000012</v>
      </c>
      <c r="R19">
        <f t="shared" si="18"/>
        <v>0.57208837730583362</v>
      </c>
      <c r="T19" s="48">
        <f t="shared" si="4"/>
        <v>-1.5</v>
      </c>
      <c r="U19" s="67">
        <f t="shared" si="5"/>
        <v>5.4221533694810216</v>
      </c>
      <c r="V19" s="66">
        <f t="shared" si="6"/>
        <v>79.744384198295904</v>
      </c>
      <c r="W19" s="65">
        <f t="shared" si="7"/>
        <v>0</v>
      </c>
      <c r="X19" s="66">
        <f t="shared" si="8"/>
        <v>0.65840433772269569</v>
      </c>
      <c r="Y19" s="66">
        <f t="shared" si="9"/>
        <v>2.4399690162664598</v>
      </c>
      <c r="Z19" s="66">
        <f t="shared" si="10"/>
        <v>9.9147947327652997</v>
      </c>
      <c r="AA19" s="66">
        <f t="shared" si="11"/>
        <v>1.8202943454686287</v>
      </c>
      <c r="AB19" s="65">
        <f t="shared" si="12"/>
        <v>0</v>
      </c>
      <c r="AC19" s="50">
        <f t="shared" si="13"/>
        <v>100.00000000000001</v>
      </c>
      <c r="AE19" s="48">
        <f t="shared" si="14"/>
        <v>-1.5</v>
      </c>
      <c r="AF19" s="67">
        <f t="shared" si="20"/>
        <v>6.0189165950128958</v>
      </c>
      <c r="AG19" s="66">
        <f t="shared" si="21"/>
        <v>88.521066208082544</v>
      </c>
      <c r="AH19" s="65">
        <f t="shared" si="21"/>
        <v>0</v>
      </c>
      <c r="AI19" s="67">
        <f t="shared" si="21"/>
        <v>0.73086844368013748</v>
      </c>
      <c r="AJ19" s="66">
        <f t="shared" si="21"/>
        <v>2.7085124677558032</v>
      </c>
      <c r="AK19" s="66">
        <v>0</v>
      </c>
      <c r="AL19" s="66">
        <f t="shared" si="22"/>
        <v>2.0206362854686151</v>
      </c>
      <c r="AM19" s="65">
        <f t="shared" si="22"/>
        <v>0</v>
      </c>
      <c r="AN19" s="64">
        <f t="shared" si="16"/>
        <v>100</v>
      </c>
    </row>
    <row r="20" spans="1:40" x14ac:dyDescent="0.35">
      <c r="A20" s="58" t="s">
        <v>57</v>
      </c>
      <c r="B20" s="57">
        <v>-1</v>
      </c>
      <c r="C20" s="62">
        <v>46.841699346405193</v>
      </c>
      <c r="D20" s="55">
        <f t="shared" si="17"/>
        <v>5.2359325016660918</v>
      </c>
      <c r="E20" s="54">
        <f t="shared" si="19"/>
        <v>27.285677107312782</v>
      </c>
      <c r="G20" s="48">
        <f t="shared" si="2"/>
        <v>-1</v>
      </c>
      <c r="H20" s="61">
        <v>1.5187581699346391</v>
      </c>
      <c r="I20" s="60">
        <v>44.28379084967316</v>
      </c>
      <c r="J20" s="59">
        <v>0</v>
      </c>
      <c r="K20" s="60">
        <v>0</v>
      </c>
      <c r="L20" s="60">
        <v>1.0391503267973847</v>
      </c>
      <c r="M20" s="60">
        <v>2.0783006535947695</v>
      </c>
      <c r="N20" s="60">
        <v>0</v>
      </c>
      <c r="O20" s="60">
        <v>0</v>
      </c>
      <c r="P20" s="50">
        <f t="shared" si="3"/>
        <v>48.919999999999952</v>
      </c>
      <c r="R20">
        <f t="shared" si="18"/>
        <v>0.23231099836743752</v>
      </c>
      <c r="T20" s="48">
        <f t="shared" si="4"/>
        <v>-1</v>
      </c>
      <c r="U20" s="67">
        <f t="shared" si="5"/>
        <v>3.1045751633986929</v>
      </c>
      <c r="V20" s="66">
        <f t="shared" si="6"/>
        <v>90.522875816993462</v>
      </c>
      <c r="W20" s="65">
        <f t="shared" si="7"/>
        <v>0</v>
      </c>
      <c r="X20" s="66">
        <f t="shared" si="8"/>
        <v>0</v>
      </c>
      <c r="Y20" s="66">
        <f t="shared" si="9"/>
        <v>2.1241830065359482</v>
      </c>
      <c r="Z20" s="66">
        <f t="shared" si="10"/>
        <v>4.2483660130718963</v>
      </c>
      <c r="AA20" s="66">
        <f t="shared" si="11"/>
        <v>0</v>
      </c>
      <c r="AB20" s="65">
        <f t="shared" si="12"/>
        <v>0</v>
      </c>
      <c r="AC20" s="50">
        <f t="shared" si="13"/>
        <v>100</v>
      </c>
      <c r="AE20" s="48">
        <f t="shared" si="14"/>
        <v>-1</v>
      </c>
      <c r="AF20" s="67">
        <f t="shared" si="20"/>
        <v>3.2423208191126283</v>
      </c>
      <c r="AG20" s="66">
        <f t="shared" si="21"/>
        <v>94.539249146757683</v>
      </c>
      <c r="AH20" s="65">
        <f t="shared" si="21"/>
        <v>0</v>
      </c>
      <c r="AI20" s="67">
        <f t="shared" si="21"/>
        <v>0</v>
      </c>
      <c r="AJ20" s="66">
        <f t="shared" si="21"/>
        <v>2.2184300341296934</v>
      </c>
      <c r="AK20" s="66">
        <v>0</v>
      </c>
      <c r="AL20" s="66">
        <f t="shared" si="22"/>
        <v>0</v>
      </c>
      <c r="AM20" s="65">
        <f t="shared" si="22"/>
        <v>0</v>
      </c>
      <c r="AN20" s="64">
        <f t="shared" si="16"/>
        <v>100.00000000000001</v>
      </c>
    </row>
    <row r="21" spans="1:40" x14ac:dyDescent="0.35">
      <c r="A21" s="58" t="s">
        <v>56</v>
      </c>
      <c r="B21" s="57">
        <v>-0.5</v>
      </c>
      <c r="C21" s="62">
        <v>39.170385395537579</v>
      </c>
      <c r="D21" s="55">
        <f t="shared" si="17"/>
        <v>4.3784383755714806</v>
      </c>
      <c r="E21" s="54">
        <f t="shared" si="19"/>
        <v>31.664115482884263</v>
      </c>
      <c r="G21" s="70">
        <f t="shared" si="2"/>
        <v>-0.5</v>
      </c>
      <c r="H21" s="61">
        <v>7.9614604462474786E-2</v>
      </c>
      <c r="I21" s="60">
        <v>38.29462474645036</v>
      </c>
      <c r="J21" s="59">
        <v>0</v>
      </c>
      <c r="K21" s="60">
        <v>7.9614604462474786E-2</v>
      </c>
      <c r="L21" s="60">
        <v>0.63691683569979829</v>
      </c>
      <c r="M21" s="60">
        <v>7.9614604462474786E-2</v>
      </c>
      <c r="N21" s="60">
        <v>7.9614604462474786E-2</v>
      </c>
      <c r="O21" s="60">
        <v>0</v>
      </c>
      <c r="P21" s="69">
        <f>SUM(H21:O21)</f>
        <v>39.250000000000071</v>
      </c>
      <c r="Q21" s="68"/>
      <c r="R21">
        <f t="shared" si="18"/>
        <v>8.8992649909989483E-3</v>
      </c>
      <c r="S21" s="68"/>
      <c r="T21" s="48">
        <f t="shared" si="4"/>
        <v>-0.5</v>
      </c>
      <c r="U21" s="67">
        <f t="shared" si="5"/>
        <v>0.20283975659229209</v>
      </c>
      <c r="V21" s="66">
        <f t="shared" si="6"/>
        <v>97.565922920892461</v>
      </c>
      <c r="W21" s="65">
        <f t="shared" si="7"/>
        <v>0</v>
      </c>
      <c r="X21" s="66">
        <f t="shared" si="8"/>
        <v>0.20283975659229209</v>
      </c>
      <c r="Y21" s="66">
        <f t="shared" si="9"/>
        <v>1.6227180527383367</v>
      </c>
      <c r="Z21" s="66">
        <f t="shared" si="10"/>
        <v>0.20283975659229209</v>
      </c>
      <c r="AA21" s="66">
        <f t="shared" si="11"/>
        <v>0.20283975659229209</v>
      </c>
      <c r="AB21" s="65">
        <f t="shared" si="12"/>
        <v>0</v>
      </c>
      <c r="AC21" s="50">
        <f t="shared" si="13"/>
        <v>99.999999999999986</v>
      </c>
      <c r="AE21" s="48">
        <f t="shared" si="14"/>
        <v>-0.5</v>
      </c>
      <c r="AF21" s="67">
        <f t="shared" si="20"/>
        <v>0.20325203252032525</v>
      </c>
      <c r="AG21" s="66">
        <f t="shared" si="21"/>
        <v>97.76422764227641</v>
      </c>
      <c r="AH21" s="65">
        <f t="shared" si="21"/>
        <v>0</v>
      </c>
      <c r="AI21" s="67">
        <f t="shared" si="21"/>
        <v>0.20325203252032525</v>
      </c>
      <c r="AJ21" s="66">
        <f t="shared" si="21"/>
        <v>1.626016260162602</v>
      </c>
      <c r="AK21" s="66">
        <v>0</v>
      </c>
      <c r="AL21" s="66">
        <f t="shared" si="22"/>
        <v>0.20325203252032525</v>
      </c>
      <c r="AM21" s="65">
        <f t="shared" si="22"/>
        <v>0</v>
      </c>
      <c r="AN21" s="64">
        <f t="shared" si="16"/>
        <v>99.999999999999986</v>
      </c>
    </row>
    <row r="22" spans="1:40" x14ac:dyDescent="0.35">
      <c r="A22" s="58" t="s">
        <v>55</v>
      </c>
      <c r="B22" s="57">
        <v>0</v>
      </c>
      <c r="C22" s="62">
        <v>32.329999999999984</v>
      </c>
      <c r="D22" s="55">
        <f t="shared" si="17"/>
        <v>3.6138248641881447</v>
      </c>
      <c r="E22" s="54">
        <f t="shared" si="19"/>
        <v>35.277940347072409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>
        <f t="shared" si="18"/>
        <v>0</v>
      </c>
      <c r="T22" s="48">
        <f t="shared" si="4"/>
        <v>0</v>
      </c>
      <c r="U22" s="47" t="e">
        <f t="shared" si="5"/>
        <v>#DIV/0!</v>
      </c>
      <c r="V22" s="46" t="e">
        <f t="shared" si="6"/>
        <v>#DIV/0!</v>
      </c>
      <c r="W22" s="45" t="e">
        <f t="shared" si="7"/>
        <v>#DIV/0!</v>
      </c>
      <c r="X22" s="46" t="e">
        <f t="shared" si="8"/>
        <v>#DIV/0!</v>
      </c>
      <c r="Y22" s="46" t="e">
        <f t="shared" si="9"/>
        <v>#DIV/0!</v>
      </c>
      <c r="Z22" s="46" t="e">
        <f t="shared" si="10"/>
        <v>#DIV/0!</v>
      </c>
      <c r="AA22" s="46" t="e">
        <f t="shared" si="11"/>
        <v>#DIV/0!</v>
      </c>
      <c r="AB22" s="45" t="e">
        <f t="shared" si="12"/>
        <v>#DIV/0!</v>
      </c>
      <c r="AC22" s="49" t="e">
        <f t="shared" si="13"/>
        <v>#DIV/0!</v>
      </c>
      <c r="AE22" s="48">
        <f t="shared" si="14"/>
        <v>0</v>
      </c>
      <c r="AF22" s="47" t="e">
        <f t="shared" si="20"/>
        <v>#DIV/0!</v>
      </c>
      <c r="AG22" s="46" t="e">
        <f t="shared" si="21"/>
        <v>#DIV/0!</v>
      </c>
      <c r="AH22" s="45" t="e">
        <f t="shared" si="21"/>
        <v>#DIV/0!</v>
      </c>
      <c r="AI22" s="47" t="e">
        <f t="shared" si="21"/>
        <v>#DIV/0!</v>
      </c>
      <c r="AJ22" s="46" t="e">
        <f t="shared" si="21"/>
        <v>#DIV/0!</v>
      </c>
      <c r="AK22" s="46" t="e">
        <f t="shared" si="21"/>
        <v>#DIV/0!</v>
      </c>
      <c r="AL22" s="46" t="e">
        <f t="shared" si="22"/>
        <v>#DIV/0!</v>
      </c>
      <c r="AM22" s="45" t="e">
        <f t="shared" si="22"/>
        <v>#DIV/0!</v>
      </c>
      <c r="AN22" s="44" t="e">
        <f t="shared" si="16"/>
        <v>#DIV/0!</v>
      </c>
    </row>
    <row r="23" spans="1:40" x14ac:dyDescent="0.35">
      <c r="A23" s="58" t="s">
        <v>54</v>
      </c>
      <c r="B23" s="57">
        <v>0.5</v>
      </c>
      <c r="C23" s="62">
        <v>22.5</v>
      </c>
      <c r="D23" s="55">
        <f t="shared" si="17"/>
        <v>2.5150343162460036</v>
      </c>
      <c r="E23" s="54">
        <f t="shared" si="19"/>
        <v>37.792974663318411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>
        <f t="shared" si="18"/>
        <v>0</v>
      </c>
      <c r="T23" s="48">
        <f t="shared" si="4"/>
        <v>0.5</v>
      </c>
      <c r="U23" s="47" t="e">
        <f t="shared" si="5"/>
        <v>#DIV/0!</v>
      </c>
      <c r="V23" s="46" t="e">
        <f t="shared" si="6"/>
        <v>#DIV/0!</v>
      </c>
      <c r="W23" s="45" t="e">
        <f t="shared" si="7"/>
        <v>#DIV/0!</v>
      </c>
      <c r="X23" s="46" t="e">
        <f t="shared" si="8"/>
        <v>#DIV/0!</v>
      </c>
      <c r="Y23" s="46" t="e">
        <f t="shared" si="9"/>
        <v>#DIV/0!</v>
      </c>
      <c r="Z23" s="46" t="e">
        <f t="shared" si="10"/>
        <v>#DIV/0!</v>
      </c>
      <c r="AA23" s="46" t="e">
        <f t="shared" si="11"/>
        <v>#DIV/0!</v>
      </c>
      <c r="AB23" s="45" t="e">
        <f t="shared" si="12"/>
        <v>#DIV/0!</v>
      </c>
      <c r="AC23" s="49" t="e">
        <f t="shared" si="13"/>
        <v>#DIV/0!</v>
      </c>
      <c r="AE23" s="48">
        <f t="shared" si="14"/>
        <v>0.5</v>
      </c>
      <c r="AF23" s="47" t="e">
        <f t="shared" si="20"/>
        <v>#DIV/0!</v>
      </c>
      <c r="AG23" s="46" t="e">
        <f t="shared" si="21"/>
        <v>#DIV/0!</v>
      </c>
      <c r="AH23" s="45" t="e">
        <f t="shared" si="21"/>
        <v>#DIV/0!</v>
      </c>
      <c r="AI23" s="47" t="e">
        <f t="shared" si="21"/>
        <v>#DIV/0!</v>
      </c>
      <c r="AJ23" s="46" t="e">
        <f t="shared" si="21"/>
        <v>#DIV/0!</v>
      </c>
      <c r="AK23" s="46" t="e">
        <f t="shared" si="21"/>
        <v>#DIV/0!</v>
      </c>
      <c r="AL23" s="46" t="e">
        <f t="shared" si="22"/>
        <v>#DIV/0!</v>
      </c>
      <c r="AM23" s="45" t="e">
        <f t="shared" si="22"/>
        <v>#DIV/0!</v>
      </c>
      <c r="AN23" s="44" t="e">
        <f t="shared" si="16"/>
        <v>#DIV/0!</v>
      </c>
    </row>
    <row r="24" spans="1:40" x14ac:dyDescent="0.35">
      <c r="A24" s="58" t="s">
        <v>53</v>
      </c>
      <c r="B24" s="57">
        <v>1</v>
      </c>
      <c r="C24" s="62">
        <v>18.129999999999995</v>
      </c>
      <c r="D24" s="55">
        <f t="shared" si="17"/>
        <v>2.0265587623795573</v>
      </c>
      <c r="E24" s="54">
        <f t="shared" si="19"/>
        <v>39.819533425697969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>
        <f t="shared" si="18"/>
        <v>0</v>
      </c>
      <c r="T24" s="48">
        <f t="shared" si="4"/>
        <v>1</v>
      </c>
      <c r="U24" s="47" t="e">
        <f t="shared" si="5"/>
        <v>#DIV/0!</v>
      </c>
      <c r="V24" s="46" t="e">
        <f t="shared" si="6"/>
        <v>#DIV/0!</v>
      </c>
      <c r="W24" s="45" t="e">
        <f t="shared" si="7"/>
        <v>#DIV/0!</v>
      </c>
      <c r="X24" s="46" t="e">
        <f t="shared" si="8"/>
        <v>#DIV/0!</v>
      </c>
      <c r="Y24" s="46" t="e">
        <f t="shared" si="9"/>
        <v>#DIV/0!</v>
      </c>
      <c r="Z24" s="46" t="e">
        <f t="shared" si="10"/>
        <v>#DIV/0!</v>
      </c>
      <c r="AA24" s="46" t="e">
        <f t="shared" si="11"/>
        <v>#DIV/0!</v>
      </c>
      <c r="AB24" s="45" t="e">
        <f t="shared" si="12"/>
        <v>#DIV/0!</v>
      </c>
      <c r="AC24" s="49" t="e">
        <f t="shared" si="13"/>
        <v>#DIV/0!</v>
      </c>
      <c r="AE24" s="48">
        <f t="shared" si="14"/>
        <v>1</v>
      </c>
      <c r="AF24" s="47" t="e">
        <f t="shared" si="20"/>
        <v>#DIV/0!</v>
      </c>
      <c r="AG24" s="46" t="e">
        <f t="shared" si="21"/>
        <v>#DIV/0!</v>
      </c>
      <c r="AH24" s="45" t="e">
        <f t="shared" si="21"/>
        <v>#DIV/0!</v>
      </c>
      <c r="AI24" s="47" t="e">
        <f t="shared" si="21"/>
        <v>#DIV/0!</v>
      </c>
      <c r="AJ24" s="46" t="e">
        <f t="shared" si="21"/>
        <v>#DIV/0!</v>
      </c>
      <c r="AK24" s="46" t="e">
        <f t="shared" si="21"/>
        <v>#DIV/0!</v>
      </c>
      <c r="AL24" s="46" t="e">
        <f t="shared" si="22"/>
        <v>#DIV/0!</v>
      </c>
      <c r="AM24" s="45" t="e">
        <f t="shared" si="22"/>
        <v>#DIV/0!</v>
      </c>
      <c r="AN24" s="44" t="e">
        <f t="shared" si="16"/>
        <v>#DIV/0!</v>
      </c>
    </row>
    <row r="25" spans="1:40" x14ac:dyDescent="0.35">
      <c r="A25" s="58" t="s">
        <v>52</v>
      </c>
      <c r="B25" s="57">
        <v>1.5</v>
      </c>
      <c r="C25" s="62">
        <v>12.329999999999984</v>
      </c>
      <c r="D25" s="55">
        <f t="shared" si="17"/>
        <v>1.3782388053028083</v>
      </c>
      <c r="E25" s="54">
        <f t="shared" si="19"/>
        <v>41.197772231000776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>
        <f t="shared" si="18"/>
        <v>0</v>
      </c>
      <c r="T25" s="48">
        <f t="shared" si="4"/>
        <v>1.5</v>
      </c>
      <c r="U25" s="47" t="e">
        <f t="shared" si="5"/>
        <v>#DIV/0!</v>
      </c>
      <c r="V25" s="46" t="e">
        <f t="shared" si="6"/>
        <v>#DIV/0!</v>
      </c>
      <c r="W25" s="45" t="e">
        <f t="shared" si="7"/>
        <v>#DIV/0!</v>
      </c>
      <c r="X25" s="46" t="e">
        <f t="shared" si="8"/>
        <v>#DIV/0!</v>
      </c>
      <c r="Y25" s="46" t="e">
        <f t="shared" si="9"/>
        <v>#DIV/0!</v>
      </c>
      <c r="Z25" s="46" t="e">
        <f t="shared" si="10"/>
        <v>#DIV/0!</v>
      </c>
      <c r="AA25" s="46" t="e">
        <f t="shared" si="11"/>
        <v>#DIV/0!</v>
      </c>
      <c r="AB25" s="45" t="e">
        <f t="shared" si="12"/>
        <v>#DIV/0!</v>
      </c>
      <c r="AC25" s="49" t="e">
        <f t="shared" si="13"/>
        <v>#DIV/0!</v>
      </c>
      <c r="AE25" s="48">
        <f t="shared" si="14"/>
        <v>1.5</v>
      </c>
      <c r="AF25" s="47" t="e">
        <f t="shared" si="20"/>
        <v>#DIV/0!</v>
      </c>
      <c r="AG25" s="46" t="e">
        <f t="shared" si="21"/>
        <v>#DIV/0!</v>
      </c>
      <c r="AH25" s="45" t="e">
        <f t="shared" si="21"/>
        <v>#DIV/0!</v>
      </c>
      <c r="AI25" s="47" t="e">
        <f t="shared" si="21"/>
        <v>#DIV/0!</v>
      </c>
      <c r="AJ25" s="46" t="e">
        <f t="shared" si="21"/>
        <v>#DIV/0!</v>
      </c>
      <c r="AK25" s="46" t="e">
        <f t="shared" si="21"/>
        <v>#DIV/0!</v>
      </c>
      <c r="AL25" s="46" t="e">
        <f t="shared" si="22"/>
        <v>#DIV/0!</v>
      </c>
      <c r="AM25" s="45" t="e">
        <f t="shared" si="22"/>
        <v>#DIV/0!</v>
      </c>
      <c r="AN25" s="44" t="e">
        <f t="shared" si="16"/>
        <v>#DIV/0!</v>
      </c>
    </row>
    <row r="26" spans="1:40" x14ac:dyDescent="0.35">
      <c r="A26" s="58" t="s">
        <v>51</v>
      </c>
      <c r="B26" s="57">
        <v>2</v>
      </c>
      <c r="C26" s="62">
        <v>11.810000000000002</v>
      </c>
      <c r="D26" s="55">
        <f t="shared" si="17"/>
        <v>1.3201135677717917</v>
      </c>
      <c r="E26" s="54">
        <f t="shared" si="19"/>
        <v>42.517885798772568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>
        <f t="shared" si="18"/>
        <v>0</v>
      </c>
      <c r="T26" s="48">
        <f t="shared" si="4"/>
        <v>2</v>
      </c>
      <c r="U26" s="47" t="e">
        <f t="shared" si="5"/>
        <v>#DIV/0!</v>
      </c>
      <c r="V26" s="46" t="e">
        <f t="shared" si="6"/>
        <v>#DIV/0!</v>
      </c>
      <c r="W26" s="45" t="e">
        <f t="shared" si="7"/>
        <v>#DIV/0!</v>
      </c>
      <c r="X26" s="46" t="e">
        <f t="shared" si="8"/>
        <v>#DIV/0!</v>
      </c>
      <c r="Y26" s="46" t="e">
        <f t="shared" si="9"/>
        <v>#DIV/0!</v>
      </c>
      <c r="Z26" s="46" t="e">
        <f t="shared" si="10"/>
        <v>#DIV/0!</v>
      </c>
      <c r="AA26" s="46" t="e">
        <f t="shared" si="11"/>
        <v>#DIV/0!</v>
      </c>
      <c r="AB26" s="45" t="e">
        <f t="shared" si="12"/>
        <v>#DIV/0!</v>
      </c>
      <c r="AC26" s="49" t="e">
        <f t="shared" si="13"/>
        <v>#DIV/0!</v>
      </c>
      <c r="AE26" s="48">
        <f t="shared" si="14"/>
        <v>2</v>
      </c>
      <c r="AF26" s="47" t="e">
        <f t="shared" si="20"/>
        <v>#DIV/0!</v>
      </c>
      <c r="AG26" s="46" t="e">
        <f t="shared" si="21"/>
        <v>#DIV/0!</v>
      </c>
      <c r="AH26" s="45" t="e">
        <f t="shared" si="21"/>
        <v>#DIV/0!</v>
      </c>
      <c r="AI26" s="47" t="e">
        <f t="shared" si="21"/>
        <v>#DIV/0!</v>
      </c>
      <c r="AJ26" s="46" t="e">
        <f t="shared" si="21"/>
        <v>#DIV/0!</v>
      </c>
      <c r="AK26" s="46" t="e">
        <f t="shared" si="21"/>
        <v>#DIV/0!</v>
      </c>
      <c r="AL26" s="46" t="e">
        <f t="shared" si="22"/>
        <v>#DIV/0!</v>
      </c>
      <c r="AM26" s="45" t="e">
        <f t="shared" si="22"/>
        <v>#DIV/0!</v>
      </c>
      <c r="AN26" s="44" t="e">
        <f t="shared" si="16"/>
        <v>#DIV/0!</v>
      </c>
    </row>
    <row r="27" spans="1:40" x14ac:dyDescent="0.35">
      <c r="A27" s="58" t="s">
        <v>50</v>
      </c>
      <c r="B27" s="57">
        <v>2.5</v>
      </c>
      <c r="C27" s="63">
        <v>9.5099999999999909</v>
      </c>
      <c r="D27" s="55">
        <f t="shared" si="17"/>
        <v>1.0630211709999766</v>
      </c>
      <c r="E27" s="54">
        <f t="shared" si="19"/>
        <v>43.580906969772542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>
        <f t="shared" si="18"/>
        <v>0</v>
      </c>
      <c r="T27" s="48">
        <f t="shared" si="4"/>
        <v>2.5</v>
      </c>
      <c r="U27" s="47" t="e">
        <f t="shared" si="5"/>
        <v>#DIV/0!</v>
      </c>
      <c r="V27" s="46" t="e">
        <f t="shared" si="6"/>
        <v>#DIV/0!</v>
      </c>
      <c r="W27" s="45" t="e">
        <f t="shared" si="7"/>
        <v>#DIV/0!</v>
      </c>
      <c r="X27" s="46" t="e">
        <f t="shared" si="8"/>
        <v>#DIV/0!</v>
      </c>
      <c r="Y27" s="46" t="e">
        <f t="shared" si="9"/>
        <v>#DIV/0!</v>
      </c>
      <c r="Z27" s="46" t="e">
        <f t="shared" si="10"/>
        <v>#DIV/0!</v>
      </c>
      <c r="AA27" s="46" t="e">
        <f t="shared" si="11"/>
        <v>#DIV/0!</v>
      </c>
      <c r="AB27" s="45" t="e">
        <f t="shared" si="12"/>
        <v>#DIV/0!</v>
      </c>
      <c r="AC27" s="49" t="e">
        <f t="shared" si="13"/>
        <v>#DIV/0!</v>
      </c>
      <c r="AE27" s="48">
        <f t="shared" si="14"/>
        <v>2.5</v>
      </c>
      <c r="AF27" s="47" t="e">
        <f t="shared" si="20"/>
        <v>#DIV/0!</v>
      </c>
      <c r="AG27" s="46" t="e">
        <f t="shared" si="21"/>
        <v>#DIV/0!</v>
      </c>
      <c r="AH27" s="45" t="e">
        <f t="shared" si="21"/>
        <v>#DIV/0!</v>
      </c>
      <c r="AI27" s="47" t="e">
        <f t="shared" si="21"/>
        <v>#DIV/0!</v>
      </c>
      <c r="AJ27" s="46" t="e">
        <f t="shared" si="21"/>
        <v>#DIV/0!</v>
      </c>
      <c r="AK27" s="46" t="e">
        <f t="shared" si="21"/>
        <v>#DIV/0!</v>
      </c>
      <c r="AL27" s="46" t="e">
        <f t="shared" si="22"/>
        <v>#DIV/0!</v>
      </c>
      <c r="AM27" s="45" t="e">
        <f t="shared" si="22"/>
        <v>#DIV/0!</v>
      </c>
      <c r="AN27" s="44" t="e">
        <f t="shared" si="16"/>
        <v>#DIV/0!</v>
      </c>
    </row>
    <row r="28" spans="1:40" x14ac:dyDescent="0.35">
      <c r="A28" s="58" t="s">
        <v>49</v>
      </c>
      <c r="B28" s="57">
        <v>3</v>
      </c>
      <c r="C28" s="62">
        <v>37.019999999999982</v>
      </c>
      <c r="D28" s="55">
        <f t="shared" si="17"/>
        <v>4.1380697949967562</v>
      </c>
      <c r="E28" s="54">
        <f t="shared" si="19"/>
        <v>47.718976764769295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>
        <f t="shared" si="18"/>
        <v>0</v>
      </c>
      <c r="T28" s="48">
        <f t="shared" si="4"/>
        <v>3</v>
      </c>
      <c r="U28" s="47" t="e">
        <f t="shared" si="5"/>
        <v>#DIV/0!</v>
      </c>
      <c r="V28" s="46" t="e">
        <f t="shared" si="6"/>
        <v>#DIV/0!</v>
      </c>
      <c r="W28" s="45" t="e">
        <f t="shared" si="7"/>
        <v>#DIV/0!</v>
      </c>
      <c r="X28" s="46" t="e">
        <f t="shared" si="8"/>
        <v>#DIV/0!</v>
      </c>
      <c r="Y28" s="46" t="e">
        <f t="shared" si="9"/>
        <v>#DIV/0!</v>
      </c>
      <c r="Z28" s="46" t="e">
        <f t="shared" si="10"/>
        <v>#DIV/0!</v>
      </c>
      <c r="AA28" s="46" t="e">
        <f t="shared" si="11"/>
        <v>#DIV/0!</v>
      </c>
      <c r="AB28" s="45" t="e">
        <f t="shared" si="12"/>
        <v>#DIV/0!</v>
      </c>
      <c r="AC28" s="49" t="e">
        <f t="shared" si="13"/>
        <v>#DIV/0!</v>
      </c>
      <c r="AE28" s="48">
        <f t="shared" si="14"/>
        <v>3</v>
      </c>
      <c r="AF28" s="47" t="e">
        <f t="shared" si="20"/>
        <v>#DIV/0!</v>
      </c>
      <c r="AG28" s="46" t="e">
        <f t="shared" si="21"/>
        <v>#DIV/0!</v>
      </c>
      <c r="AH28" s="45" t="e">
        <f t="shared" si="21"/>
        <v>#DIV/0!</v>
      </c>
      <c r="AI28" s="47" t="e">
        <f t="shared" si="21"/>
        <v>#DIV/0!</v>
      </c>
      <c r="AJ28" s="46" t="e">
        <f t="shared" si="21"/>
        <v>#DIV/0!</v>
      </c>
      <c r="AK28" s="46" t="e">
        <f t="shared" si="21"/>
        <v>#DIV/0!</v>
      </c>
      <c r="AL28" s="46" t="e">
        <f t="shared" si="22"/>
        <v>#DIV/0!</v>
      </c>
      <c r="AM28" s="45" t="e">
        <f t="shared" si="22"/>
        <v>#DIV/0!</v>
      </c>
      <c r="AN28" s="44" t="e">
        <f t="shared" si="16"/>
        <v>#DIV/0!</v>
      </c>
    </row>
    <row r="29" spans="1:40" x14ac:dyDescent="0.35">
      <c r="A29" s="58" t="s">
        <v>48</v>
      </c>
      <c r="B29" s="57">
        <v>3.5</v>
      </c>
      <c r="C29" s="62">
        <v>31.340000000000032</v>
      </c>
      <c r="D29" s="55">
        <f t="shared" si="17"/>
        <v>3.503163354273326</v>
      </c>
      <c r="E29" s="54">
        <f t="shared" si="19"/>
        <v>51.222140119042621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>
        <f t="shared" si="18"/>
        <v>0</v>
      </c>
      <c r="T29" s="48">
        <f t="shared" si="4"/>
        <v>3.5</v>
      </c>
      <c r="U29" s="47" t="e">
        <f t="shared" si="5"/>
        <v>#DIV/0!</v>
      </c>
      <c r="V29" s="46" t="e">
        <f t="shared" si="6"/>
        <v>#DIV/0!</v>
      </c>
      <c r="W29" s="45" t="e">
        <f t="shared" si="7"/>
        <v>#DIV/0!</v>
      </c>
      <c r="X29" s="46" t="e">
        <f t="shared" si="8"/>
        <v>#DIV/0!</v>
      </c>
      <c r="Y29" s="46" t="e">
        <f t="shared" si="9"/>
        <v>#DIV/0!</v>
      </c>
      <c r="Z29" s="46" t="e">
        <f t="shared" si="10"/>
        <v>#DIV/0!</v>
      </c>
      <c r="AA29" s="46" t="e">
        <f t="shared" si="11"/>
        <v>#DIV/0!</v>
      </c>
      <c r="AB29" s="45" t="e">
        <f t="shared" si="12"/>
        <v>#DIV/0!</v>
      </c>
      <c r="AC29" s="49" t="e">
        <f t="shared" si="13"/>
        <v>#DIV/0!</v>
      </c>
      <c r="AE29" s="48">
        <f t="shared" si="14"/>
        <v>3.5</v>
      </c>
      <c r="AF29" s="47" t="e">
        <f t="shared" si="20"/>
        <v>#DIV/0!</v>
      </c>
      <c r="AG29" s="46" t="e">
        <f t="shared" si="21"/>
        <v>#DIV/0!</v>
      </c>
      <c r="AH29" s="45" t="e">
        <f t="shared" si="21"/>
        <v>#DIV/0!</v>
      </c>
      <c r="AI29" s="47" t="e">
        <f t="shared" si="21"/>
        <v>#DIV/0!</v>
      </c>
      <c r="AJ29" s="46" t="e">
        <f t="shared" si="21"/>
        <v>#DIV/0!</v>
      </c>
      <c r="AK29" s="46" t="e">
        <f t="shared" si="21"/>
        <v>#DIV/0!</v>
      </c>
      <c r="AL29" s="46" t="e">
        <f t="shared" si="22"/>
        <v>#DIV/0!</v>
      </c>
      <c r="AM29" s="45" t="e">
        <f t="shared" si="22"/>
        <v>#DIV/0!</v>
      </c>
      <c r="AN29" s="44" t="e">
        <f t="shared" si="16"/>
        <v>#DIV/0!</v>
      </c>
    </row>
    <row r="30" spans="1:40" x14ac:dyDescent="0.35">
      <c r="A30" s="58" t="s">
        <v>47</v>
      </c>
      <c r="B30" s="57">
        <v>4</v>
      </c>
      <c r="C30" s="62">
        <v>15.239999999999952</v>
      </c>
      <c r="D30" s="55">
        <f t="shared" si="17"/>
        <v>1.7035165768706211</v>
      </c>
      <c r="E30" s="54">
        <f t="shared" si="19"/>
        <v>52.92565669591324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>
        <f t="shared" si="18"/>
        <v>0</v>
      </c>
      <c r="T30" s="48">
        <f t="shared" si="4"/>
        <v>4</v>
      </c>
      <c r="U30" s="47" t="e">
        <f t="shared" si="5"/>
        <v>#DIV/0!</v>
      </c>
      <c r="V30" s="46" t="e">
        <f t="shared" si="6"/>
        <v>#DIV/0!</v>
      </c>
      <c r="W30" s="45" t="e">
        <f t="shared" si="7"/>
        <v>#DIV/0!</v>
      </c>
      <c r="X30" s="46" t="e">
        <f t="shared" si="8"/>
        <v>#DIV/0!</v>
      </c>
      <c r="Y30" s="46" t="e">
        <f t="shared" si="9"/>
        <v>#DIV/0!</v>
      </c>
      <c r="Z30" s="46" t="e">
        <f t="shared" si="10"/>
        <v>#DIV/0!</v>
      </c>
      <c r="AA30" s="46" t="e">
        <f t="shared" si="11"/>
        <v>#DIV/0!</v>
      </c>
      <c r="AB30" s="45" t="e">
        <f t="shared" si="12"/>
        <v>#DIV/0!</v>
      </c>
      <c r="AC30" s="49" t="e">
        <f t="shared" si="13"/>
        <v>#DIV/0!</v>
      </c>
      <c r="AE30" s="48">
        <f t="shared" si="14"/>
        <v>4</v>
      </c>
      <c r="AF30" s="47" t="e">
        <f t="shared" si="20"/>
        <v>#DIV/0!</v>
      </c>
      <c r="AG30" s="46" t="e">
        <f t="shared" si="21"/>
        <v>#DIV/0!</v>
      </c>
      <c r="AH30" s="45" t="e">
        <f t="shared" si="21"/>
        <v>#DIV/0!</v>
      </c>
      <c r="AI30" s="47" t="e">
        <f t="shared" si="21"/>
        <v>#DIV/0!</v>
      </c>
      <c r="AJ30" s="46" t="e">
        <f t="shared" si="21"/>
        <v>#DIV/0!</v>
      </c>
      <c r="AK30" s="46" t="e">
        <f t="shared" si="21"/>
        <v>#DIV/0!</v>
      </c>
      <c r="AL30" s="46" t="e">
        <f t="shared" si="22"/>
        <v>#DIV/0!</v>
      </c>
      <c r="AM30" s="45" t="e">
        <f t="shared" si="22"/>
        <v>#DIV/0!</v>
      </c>
      <c r="AN30" s="44" t="e">
        <f t="shared" si="16"/>
        <v>#DIV/0!</v>
      </c>
    </row>
    <row r="31" spans="1:40" ht="15" thickBot="1" x14ac:dyDescent="0.4">
      <c r="A31" s="58" t="s">
        <v>46</v>
      </c>
      <c r="B31" s="42" t="s">
        <v>142</v>
      </c>
      <c r="C31" s="56">
        <v>5.5900000000000318</v>
      </c>
      <c r="D31" s="55">
        <f t="shared" si="17"/>
        <v>0.62484630345845515</v>
      </c>
      <c r="E31" s="54">
        <f t="shared" si="19"/>
        <v>53.550502999371695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>
        <f t="shared" si="18"/>
        <v>0</v>
      </c>
      <c r="T31" s="48" t="str">
        <f t="shared" si="4"/>
        <v>&gt;4.0</v>
      </c>
      <c r="U31" s="47" t="e">
        <f t="shared" si="5"/>
        <v>#DIV/0!</v>
      </c>
      <c r="V31" s="46" t="e">
        <f t="shared" si="6"/>
        <v>#DIV/0!</v>
      </c>
      <c r="W31" s="45" t="e">
        <f t="shared" si="7"/>
        <v>#DIV/0!</v>
      </c>
      <c r="X31" s="46" t="e">
        <f t="shared" si="8"/>
        <v>#DIV/0!</v>
      </c>
      <c r="Y31" s="46" t="e">
        <f t="shared" si="9"/>
        <v>#DIV/0!</v>
      </c>
      <c r="Z31" s="46" t="e">
        <f t="shared" si="10"/>
        <v>#DIV/0!</v>
      </c>
      <c r="AA31" s="46" t="e">
        <f t="shared" si="11"/>
        <v>#DIV/0!</v>
      </c>
      <c r="AB31" s="45" t="e">
        <f t="shared" si="12"/>
        <v>#DIV/0!</v>
      </c>
      <c r="AC31" s="49" t="e">
        <f t="shared" si="13"/>
        <v>#DIV/0!</v>
      </c>
      <c r="AE31" s="48" t="str">
        <f t="shared" si="14"/>
        <v>&gt;4.0</v>
      </c>
      <c r="AF31" s="47" t="e">
        <f t="shared" si="20"/>
        <v>#DIV/0!</v>
      </c>
      <c r="AG31" s="46" t="e">
        <f t="shared" si="21"/>
        <v>#DIV/0!</v>
      </c>
      <c r="AH31" s="45" t="e">
        <f t="shared" si="21"/>
        <v>#DIV/0!</v>
      </c>
      <c r="AI31" s="47" t="e">
        <f t="shared" si="21"/>
        <v>#DIV/0!</v>
      </c>
      <c r="AJ31" s="46" t="e">
        <f t="shared" si="21"/>
        <v>#DIV/0!</v>
      </c>
      <c r="AK31" s="46" t="e">
        <f t="shared" si="21"/>
        <v>#DIV/0!</v>
      </c>
      <c r="AL31" s="46" t="e">
        <f t="shared" si="22"/>
        <v>#DIV/0!</v>
      </c>
      <c r="AM31" s="45" t="e">
        <f t="shared" si="22"/>
        <v>#DIV/0!</v>
      </c>
      <c r="AN31" s="44" t="e">
        <f t="shared" si="16"/>
        <v>#DIV/0!</v>
      </c>
    </row>
    <row r="32" spans="1:40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>
        <f t="shared" si="18"/>
        <v>0</v>
      </c>
      <c r="T32" s="48">
        <f t="shared" si="4"/>
        <v>5</v>
      </c>
      <c r="U32" s="47" t="e">
        <f t="shared" si="5"/>
        <v>#DIV/0!</v>
      </c>
      <c r="V32" s="46" t="e">
        <f t="shared" si="6"/>
        <v>#DIV/0!</v>
      </c>
      <c r="W32" s="45" t="e">
        <f t="shared" si="7"/>
        <v>#DIV/0!</v>
      </c>
      <c r="X32" s="46" t="e">
        <f t="shared" si="8"/>
        <v>#DIV/0!</v>
      </c>
      <c r="Y32" s="46" t="e">
        <f t="shared" si="9"/>
        <v>#DIV/0!</v>
      </c>
      <c r="Z32" s="46" t="e">
        <f t="shared" si="10"/>
        <v>#DIV/0!</v>
      </c>
      <c r="AA32" s="46" t="e">
        <f t="shared" si="11"/>
        <v>#DIV/0!</v>
      </c>
      <c r="AB32" s="45" t="e">
        <f t="shared" si="12"/>
        <v>#DIV/0!</v>
      </c>
      <c r="AC32" s="49" t="e">
        <f t="shared" si="13"/>
        <v>#DIV/0!</v>
      </c>
      <c r="AE32" s="48">
        <f t="shared" si="14"/>
        <v>5</v>
      </c>
      <c r="AF32" s="47" t="e">
        <f t="shared" si="20"/>
        <v>#DIV/0!</v>
      </c>
      <c r="AG32" s="46" t="e">
        <f t="shared" si="21"/>
        <v>#DIV/0!</v>
      </c>
      <c r="AH32" s="45" t="e">
        <f t="shared" si="21"/>
        <v>#DIV/0!</v>
      </c>
      <c r="AI32" s="47" t="e">
        <f t="shared" si="21"/>
        <v>#DIV/0!</v>
      </c>
      <c r="AJ32" s="46" t="e">
        <f t="shared" si="21"/>
        <v>#DIV/0!</v>
      </c>
      <c r="AK32" s="46" t="e">
        <f t="shared" si="21"/>
        <v>#DIV/0!</v>
      </c>
      <c r="AL32" s="46" t="e">
        <f t="shared" si="22"/>
        <v>#DIV/0!</v>
      </c>
      <c r="AM32" s="45" t="e">
        <f t="shared" si="22"/>
        <v>#DIV/0!</v>
      </c>
      <c r="AN32" s="44" t="e">
        <f t="shared" si="16"/>
        <v>#DIV/0!</v>
      </c>
    </row>
    <row r="33" spans="1:40" ht="15" thickBot="1" x14ac:dyDescent="0.4">
      <c r="A33" s="43" t="s">
        <v>44</v>
      </c>
      <c r="B33" s="42"/>
      <c r="C33" s="41"/>
      <c r="D33" s="55"/>
      <c r="E33" s="39">
        <f>E31+SUM(R7:R33)</f>
        <v>100</v>
      </c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>
        <f t="shared" si="18"/>
        <v>0</v>
      </c>
      <c r="T33" s="33">
        <f t="shared" si="4"/>
        <v>0</v>
      </c>
      <c r="U33" s="32" t="e">
        <f t="shared" si="5"/>
        <v>#DIV/0!</v>
      </c>
      <c r="V33" s="31" t="e">
        <f t="shared" si="6"/>
        <v>#DIV/0!</v>
      </c>
      <c r="W33" s="30" t="e">
        <f t="shared" si="7"/>
        <v>#DIV/0!</v>
      </c>
      <c r="X33" s="31" t="e">
        <f t="shared" si="8"/>
        <v>#DIV/0!</v>
      </c>
      <c r="Y33" s="31" t="e">
        <f t="shared" si="9"/>
        <v>#DIV/0!</v>
      </c>
      <c r="Z33" s="31" t="e">
        <f t="shared" si="10"/>
        <v>#DIV/0!</v>
      </c>
      <c r="AA33" s="31" t="e">
        <f t="shared" si="11"/>
        <v>#DIV/0!</v>
      </c>
      <c r="AB33" s="30" t="e">
        <f t="shared" si="12"/>
        <v>#DIV/0!</v>
      </c>
      <c r="AC33" s="34" t="e">
        <f t="shared" si="13"/>
        <v>#DIV/0!</v>
      </c>
      <c r="AE33" s="33">
        <f t="shared" si="14"/>
        <v>0</v>
      </c>
      <c r="AF33" s="32" t="e">
        <f t="shared" si="20"/>
        <v>#DIV/0!</v>
      </c>
      <c r="AG33" s="31" t="e">
        <f t="shared" si="21"/>
        <v>#DIV/0!</v>
      </c>
      <c r="AH33" s="30" t="e">
        <f t="shared" si="21"/>
        <v>#DIV/0!</v>
      </c>
      <c r="AI33" s="32" t="e">
        <f t="shared" si="21"/>
        <v>#DIV/0!</v>
      </c>
      <c r="AJ33" s="31" t="e">
        <f t="shared" si="21"/>
        <v>#DIV/0!</v>
      </c>
      <c r="AK33" s="31" t="e">
        <f t="shared" si="21"/>
        <v>#DIV/0!</v>
      </c>
      <c r="AL33" s="31" t="e">
        <f t="shared" si="22"/>
        <v>#DIV/0!</v>
      </c>
      <c r="AM33" s="30" t="e">
        <f t="shared" si="22"/>
        <v>#DIV/0!</v>
      </c>
      <c r="AN33" s="29" t="e">
        <f t="shared" si="16"/>
        <v>#DIV/0!</v>
      </c>
    </row>
    <row r="34" spans="1:40" x14ac:dyDescent="0.35">
      <c r="H34">
        <f>SUM(H7:H33)</f>
        <v>42.99412731495952</v>
      </c>
      <c r="I34">
        <f t="shared" ref="I34:O34" si="23">SUM(I7:I33)</f>
        <v>226.20255296216069</v>
      </c>
      <c r="J34">
        <f t="shared" si="23"/>
        <v>0</v>
      </c>
      <c r="K34">
        <f t="shared" si="23"/>
        <v>2.4948683894160015</v>
      </c>
      <c r="L34">
        <f t="shared" si="23"/>
        <v>10.011227318359952</v>
      </c>
      <c r="M34">
        <f t="shared" si="23"/>
        <v>415.54649006702095</v>
      </c>
      <c r="N34">
        <f t="shared" si="23"/>
        <v>1.5707339480830085</v>
      </c>
      <c r="O34">
        <f t="shared" si="23"/>
        <v>0</v>
      </c>
      <c r="T34" s="28"/>
    </row>
    <row r="39" spans="1:40" x14ac:dyDescent="0.35">
      <c r="R39" s="132"/>
    </row>
    <row r="40" spans="1:40" x14ac:dyDescent="0.35">
      <c r="H40" s="27"/>
      <c r="R40" s="132"/>
    </row>
    <row r="41" spans="1:40" x14ac:dyDescent="0.35">
      <c r="H41" s="27"/>
      <c r="R41" s="132"/>
    </row>
    <row r="42" spans="1:40" x14ac:dyDescent="0.35">
      <c r="H42" s="27"/>
      <c r="R42" s="132"/>
    </row>
    <row r="43" spans="1:40" x14ac:dyDescent="0.35">
      <c r="R43" s="132"/>
    </row>
    <row r="44" spans="1:40" x14ac:dyDescent="0.35">
      <c r="R44" s="132"/>
    </row>
    <row r="45" spans="1:40" x14ac:dyDescent="0.35">
      <c r="R45" s="132"/>
    </row>
    <row r="46" spans="1:40" x14ac:dyDescent="0.35">
      <c r="R46" s="132"/>
    </row>
    <row r="47" spans="1:40" x14ac:dyDescent="0.35">
      <c r="R47" s="132"/>
    </row>
    <row r="48" spans="1:40" x14ac:dyDescent="0.35">
      <c r="R48" s="132"/>
    </row>
    <row r="49" spans="18:18" x14ac:dyDescent="0.35">
      <c r="R49" s="132"/>
    </row>
    <row r="50" spans="18:18" x14ac:dyDescent="0.35">
      <c r="R50" s="132"/>
    </row>
    <row r="51" spans="18:18" x14ac:dyDescent="0.35">
      <c r="R51" s="132"/>
    </row>
    <row r="52" spans="18:18" x14ac:dyDescent="0.35">
      <c r="R52" s="132"/>
    </row>
    <row r="53" spans="18:18" x14ac:dyDescent="0.35">
      <c r="R53" s="132"/>
    </row>
    <row r="54" spans="18:18" x14ac:dyDescent="0.35">
      <c r="R54" s="132"/>
    </row>
    <row r="55" spans="18:18" x14ac:dyDescent="0.35">
      <c r="R55" s="132"/>
    </row>
    <row r="56" spans="18:18" x14ac:dyDescent="0.35">
      <c r="R56" s="132"/>
    </row>
    <row r="57" spans="18:18" x14ac:dyDescent="0.35">
      <c r="R57" s="132"/>
    </row>
    <row r="58" spans="18:18" x14ac:dyDescent="0.35">
      <c r="R58" s="132"/>
    </row>
    <row r="59" spans="18:18" x14ac:dyDescent="0.35">
      <c r="R59" s="132"/>
    </row>
    <row r="60" spans="18:18" x14ac:dyDescent="0.35">
      <c r="R60" s="132"/>
    </row>
    <row r="61" spans="18:18" x14ac:dyDescent="0.35">
      <c r="R61" s="132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4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-3.0714821610345941</v>
      </c>
      <c r="D69" s="2"/>
    </row>
    <row r="70" spans="1:5" x14ac:dyDescent="0.35">
      <c r="A70" s="24" t="s">
        <v>41</v>
      </c>
      <c r="B70" s="23">
        <v>16</v>
      </c>
      <c r="C70" s="18">
        <f t="shared" si="24"/>
        <v>-2.0744073375831027</v>
      </c>
      <c r="D70" s="2"/>
    </row>
    <row r="71" spans="1:5" x14ac:dyDescent="0.35">
      <c r="A71" s="24" t="s">
        <v>41</v>
      </c>
      <c r="B71" s="23">
        <v>25</v>
      </c>
      <c r="C71" s="18">
        <f t="shared" si="24"/>
        <v>-1.2182683893065345</v>
      </c>
      <c r="D71" s="2"/>
    </row>
    <row r="72" spans="1:5" x14ac:dyDescent="0.35">
      <c r="A72" s="24" t="s">
        <v>41</v>
      </c>
      <c r="B72" s="23">
        <v>50</v>
      </c>
      <c r="C72" s="18">
        <f t="shared" si="24"/>
        <v>3.3255662103864219</v>
      </c>
      <c r="D72" s="2"/>
    </row>
    <row r="73" spans="1:5" x14ac:dyDescent="0.35">
      <c r="A73" s="24" t="s">
        <v>41</v>
      </c>
      <c r="B73" s="23">
        <v>75</v>
      </c>
      <c r="C73" s="18" t="str">
        <f t="shared" si="24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4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4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</v>
      </c>
      <c r="D77" s="19" t="s">
        <v>7</v>
      </c>
      <c r="E77" s="18">
        <f>SUM($D$7:$D$20)</f>
        <v>27.285677107312782</v>
      </c>
    </row>
    <row r="78" spans="1:5" x14ac:dyDescent="0.35">
      <c r="A78" s="20" t="s">
        <v>39</v>
      </c>
      <c r="B78">
        <f>SUM(C14:C23)/SUM(C10:C33)</f>
        <v>0.70574453173225704</v>
      </c>
      <c r="D78" s="19" t="s">
        <v>6</v>
      </c>
      <c r="E78" s="18">
        <f>SUM($D$21:$D$30)</f>
        <v>25.639979588600468</v>
      </c>
    </row>
    <row r="79" spans="1:5" x14ac:dyDescent="0.35">
      <c r="A79" s="20" t="s">
        <v>38</v>
      </c>
      <c r="B79">
        <f>SUM(C24:C33)/SUM(C10:C33)</f>
        <v>0.29425546826774296</v>
      </c>
      <c r="D79" s="19" t="s">
        <v>5</v>
      </c>
      <c r="E79" s="18">
        <f>SUM($D$31:$D$33)</f>
        <v>0.62484630345845515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38.521605030926445</v>
      </c>
      <c r="D81" s="16" t="s">
        <v>4</v>
      </c>
      <c r="E81">
        <f>100*SUM(H7:J33)/SUM(P7:P33)</f>
        <v>38.521605030926445</v>
      </c>
      <c r="G81" s="17" t="s">
        <v>2</v>
      </c>
      <c r="H81">
        <f>100*SUM(H7:H33)/(SUM(P7:P33)-SUM(M7:N33))</f>
        <v>15.262230613327253</v>
      </c>
    </row>
    <row r="82" spans="1:8" x14ac:dyDescent="0.35">
      <c r="A82" s="16" t="s">
        <v>0</v>
      </c>
      <c r="B82">
        <f>100*SUM(K7:L33)/SUM(P7:P33)</f>
        <v>1.7896018585295137</v>
      </c>
      <c r="D82" s="16" t="s">
        <v>0</v>
      </c>
      <c r="E82">
        <f>100*SUM(K7:L33)/SUM(P7:P33)</f>
        <v>1.7896018585295137</v>
      </c>
      <c r="G82" s="17" t="s">
        <v>1</v>
      </c>
      <c r="H82">
        <f>100*SUM(I7:J33)/(SUM(P7:P33)-SUM(M7:N33))</f>
        <v>80.298304541481968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59.688793110544033</v>
      </c>
      <c r="G83" s="17" t="s">
        <v>0</v>
      </c>
      <c r="H83">
        <f>100*SUM(K7:L33)/(SUM(P7:P33)-SUM(M7:N33))</f>
        <v>4.4394648451907619</v>
      </c>
    </row>
    <row r="85" spans="1:8" x14ac:dyDescent="0.35">
      <c r="A85" s="16" t="s">
        <v>36</v>
      </c>
      <c r="B85" s="2"/>
      <c r="C85" s="2"/>
      <c r="D85" s="13">
        <f>(C70+C74+C72)/3</f>
        <v>2.4170529576011064</v>
      </c>
    </row>
    <row r="86" spans="1:8" x14ac:dyDescent="0.35">
      <c r="A86" s="14" t="s">
        <v>35</v>
      </c>
      <c r="B86" s="14"/>
      <c r="C86" s="14"/>
      <c r="D86" s="7">
        <f>C72</f>
        <v>3.3255662103864219</v>
      </c>
    </row>
    <row r="87" spans="1:8" x14ac:dyDescent="0.35">
      <c r="A87" s="14" t="s">
        <v>34</v>
      </c>
      <c r="B87" s="14"/>
      <c r="C87" s="14"/>
      <c r="D87" s="7">
        <f>(C74-C70)/2</f>
        <v>4.0372036687915518</v>
      </c>
    </row>
    <row r="88" spans="1:8" x14ac:dyDescent="0.35">
      <c r="A88" s="15" t="s">
        <v>33</v>
      </c>
      <c r="B88" s="14"/>
      <c r="C88" s="14"/>
      <c r="D88" s="13">
        <f>(C74+C70-D86)/D87</f>
        <v>0.14862427096973291</v>
      </c>
    </row>
    <row r="89" spans="1:8" x14ac:dyDescent="0.35">
      <c r="A89" s="3" t="s">
        <v>32</v>
      </c>
      <c r="B89" s="12"/>
      <c r="C89" s="11"/>
      <c r="D89" s="7">
        <f>((C74-C70)/4)+((C75-C69)/6.6)</f>
        <v>3.393068828491927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-0.37395872779645034</v>
      </c>
    </row>
    <row r="91" spans="1:8" x14ac:dyDescent="0.35">
      <c r="A91" s="3" t="s">
        <v>30</v>
      </c>
      <c r="B91" s="9"/>
      <c r="C91" s="8"/>
      <c r="D91" s="7">
        <f>(C74-C69)/(2.44*(C73-C71))</f>
        <v>0.51505712413088001</v>
      </c>
    </row>
    <row r="92" spans="1:8" x14ac:dyDescent="0.35">
      <c r="A92" s="6" t="s">
        <v>29</v>
      </c>
      <c r="B92" s="6"/>
      <c r="C92" s="5"/>
      <c r="D92" s="7">
        <f>(C70+C72+C74)/3</f>
        <v>2.4170529576011064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1.9627963312084487</v>
      </c>
    </row>
    <row r="95" spans="1:8" x14ac:dyDescent="0.35">
      <c r="A95" s="2" t="s">
        <v>9</v>
      </c>
      <c r="B95" s="2"/>
      <c r="C95" s="2"/>
      <c r="D95" s="1">
        <f>100-E23</f>
        <v>62.207025336681589</v>
      </c>
    </row>
    <row r="96" spans="1:8" x14ac:dyDescent="0.35">
      <c r="A96" s="2" t="s">
        <v>8</v>
      </c>
      <c r="B96" s="2"/>
      <c r="C96" s="2"/>
      <c r="D96" s="1">
        <f>100-E30</f>
        <v>47.07434330408676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X3:AB3"/>
    <mergeCell ref="AF3:AH3"/>
    <mergeCell ref="AI3:AM3"/>
    <mergeCell ref="A2:C2"/>
    <mergeCell ref="D2:E2"/>
    <mergeCell ref="K2:O2"/>
    <mergeCell ref="H3:J3"/>
    <mergeCell ref="K3:O3"/>
    <mergeCell ref="U3:W3"/>
  </mergeCells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0"/>
  </sheetPr>
  <dimension ref="A1:AL99"/>
  <sheetViews>
    <sheetView zoomScale="55" zoomScaleNormal="55" workbookViewId="0">
      <selection activeCell="H34" sqref="H34:O34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MAY210714_8_no_aggr</v>
      </c>
      <c r="E2" s="144"/>
      <c r="G2" s="109" t="s">
        <v>90</v>
      </c>
      <c r="H2" s="108" t="str">
        <f ca="1">D2</f>
        <v>MAY210714_8_no_aggr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SUM(C7:C31)</f>
        <v>479.07350993297911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S33" si="5">100*H7/$P7</f>
        <v>#DIV/0!</v>
      </c>
      <c r="T7" s="46" t="e">
        <f t="shared" ref="T7:T33" si="6">100*I7/$P7</f>
        <v>#DIV/0!</v>
      </c>
      <c r="U7" s="45" t="e">
        <f t="shared" ref="U7:U33" si="7">100*J7/$P7</f>
        <v>#DIV/0!</v>
      </c>
      <c r="V7" s="46" t="e">
        <f t="shared" ref="V7:V33" si="8">100*K7/$P7</f>
        <v>#DIV/0!</v>
      </c>
      <c r="W7" s="46" t="e">
        <f t="shared" ref="W7:W33" si="9">100*L7/$P7</f>
        <v>#DIV/0!</v>
      </c>
      <c r="X7" s="46" t="e">
        <f t="shared" ref="X7:X33" si="10">100*M7/$P7</f>
        <v>#DIV/0!</v>
      </c>
      <c r="Y7" s="46" t="e">
        <f t="shared" ref="Y7:Y33" si="11">100*N7/$P7</f>
        <v>#DIV/0!</v>
      </c>
      <c r="Z7" s="45" t="e">
        <f t="shared" ref="Z7:Z33" si="12">100*O7/$P7</f>
        <v>#DIV/0!</v>
      </c>
      <c r="AA7" s="49" t="e">
        <f t="shared" ref="AA7:AA33" si="13">SUM(S7:Z7)</f>
        <v>#DIV/0!</v>
      </c>
      <c r="AC7" s="48">
        <f t="shared" ref="AC7:AC33" si="14">R7</f>
        <v>-7.5</v>
      </c>
      <c r="AD7" s="47" t="e">
        <f t="shared" ref="AD7:AK14" si="15">S7*100/(SUM($S7:$W7)+SUM($Y7:$Z7))</f>
        <v>#DIV/0!</v>
      </c>
      <c r="AE7" s="46" t="e">
        <f t="shared" si="15"/>
        <v>#DIV/0!</v>
      </c>
      <c r="AF7" s="45" t="e">
        <f t="shared" si="15"/>
        <v>#DIV/0!</v>
      </c>
      <c r="AG7" s="47" t="e">
        <f t="shared" si="15"/>
        <v>#DIV/0!</v>
      </c>
      <c r="AH7" s="46" t="e">
        <f t="shared" si="15"/>
        <v>#DIV/0!</v>
      </c>
      <c r="AI7" s="46" t="e">
        <f t="shared" si="15"/>
        <v>#DIV/0!</v>
      </c>
      <c r="AJ7" s="46" t="e">
        <f t="shared" si="15"/>
        <v>#DIV/0!</v>
      </c>
      <c r="AK7" s="45" t="e">
        <f t="shared" si="15"/>
        <v>#DIV/0!</v>
      </c>
      <c r="AL7" s="44" t="e">
        <f t="shared" ref="AL7:AL33" si="16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1" si="17">(C8/B$4)*100</f>
        <v>0</v>
      </c>
      <c r="E8" s="54">
        <f>SUM(D7:D8)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6"/>
        <v>#DIV/0!</v>
      </c>
      <c r="U8" s="45" t="e">
        <f t="shared" si="7"/>
        <v>#DIV/0!</v>
      </c>
      <c r="V8" s="46" t="e">
        <f t="shared" si="8"/>
        <v>#DIV/0!</v>
      </c>
      <c r="W8" s="46" t="e">
        <f t="shared" si="9"/>
        <v>#DIV/0!</v>
      </c>
      <c r="X8" s="46" t="e">
        <f t="shared" si="10"/>
        <v>#DIV/0!</v>
      </c>
      <c r="Y8" s="46" t="e">
        <f t="shared" si="11"/>
        <v>#DIV/0!</v>
      </c>
      <c r="Z8" s="45" t="e">
        <f t="shared" si="12"/>
        <v>#DIV/0!</v>
      </c>
      <c r="AA8" s="49" t="e">
        <f t="shared" si="13"/>
        <v>#DIV/0!</v>
      </c>
      <c r="AC8" s="48">
        <f t="shared" si="14"/>
        <v>-7</v>
      </c>
      <c r="AD8" s="47" t="e">
        <f t="shared" si="15"/>
        <v>#DIV/0!</v>
      </c>
      <c r="AE8" s="46" t="e">
        <f t="shared" si="15"/>
        <v>#DIV/0!</v>
      </c>
      <c r="AF8" s="45" t="e">
        <f t="shared" si="15"/>
        <v>#DIV/0!</v>
      </c>
      <c r="AG8" s="47" t="e">
        <f t="shared" si="15"/>
        <v>#DIV/0!</v>
      </c>
      <c r="AH8" s="46" t="e">
        <f t="shared" si="15"/>
        <v>#DIV/0!</v>
      </c>
      <c r="AI8" s="46" t="e">
        <f t="shared" si="15"/>
        <v>#DIV/0!</v>
      </c>
      <c r="AJ8" s="46" t="e">
        <f t="shared" si="15"/>
        <v>#DIV/0!</v>
      </c>
      <c r="AK8" s="45" t="e">
        <f t="shared" si="15"/>
        <v>#DIV/0!</v>
      </c>
      <c r="AL8" s="44" t="e">
        <f t="shared" si="16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54">
        <f>E8+D9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6"/>
        <v>#DIV/0!</v>
      </c>
      <c r="U9" s="45" t="e">
        <f t="shared" si="7"/>
        <v>#DIV/0!</v>
      </c>
      <c r="V9" s="46" t="e">
        <f t="shared" si="8"/>
        <v>#DIV/0!</v>
      </c>
      <c r="W9" s="46" t="e">
        <f t="shared" si="9"/>
        <v>#DIV/0!</v>
      </c>
      <c r="X9" s="46" t="e">
        <f t="shared" si="10"/>
        <v>#DIV/0!</v>
      </c>
      <c r="Y9" s="46" t="e">
        <f t="shared" si="11"/>
        <v>#DIV/0!</v>
      </c>
      <c r="Z9" s="45" t="e">
        <f t="shared" si="12"/>
        <v>#DIV/0!</v>
      </c>
      <c r="AA9" s="49" t="e">
        <f t="shared" si="13"/>
        <v>#DIV/0!</v>
      </c>
      <c r="AC9" s="48">
        <f t="shared" si="14"/>
        <v>-6.5</v>
      </c>
      <c r="AD9" s="47" t="e">
        <f t="shared" si="15"/>
        <v>#DIV/0!</v>
      </c>
      <c r="AE9" s="46" t="e">
        <f t="shared" si="15"/>
        <v>#DIV/0!</v>
      </c>
      <c r="AF9" s="45" t="e">
        <f t="shared" si="15"/>
        <v>#DIV/0!</v>
      </c>
      <c r="AG9" s="47" t="e">
        <f t="shared" si="15"/>
        <v>#DIV/0!</v>
      </c>
      <c r="AH9" s="46" t="e">
        <f t="shared" si="15"/>
        <v>#DIV/0!</v>
      </c>
      <c r="AI9" s="46" t="e">
        <f t="shared" si="15"/>
        <v>#DIV/0!</v>
      </c>
      <c r="AJ9" s="46" t="e">
        <f t="shared" si="15"/>
        <v>#DIV/0!</v>
      </c>
      <c r="AK9" s="45" t="e">
        <f t="shared" si="15"/>
        <v>#DIV/0!</v>
      </c>
      <c r="AL9" s="44" t="e">
        <f t="shared" si="16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 t="shared" ref="E10:E31" si="18">E9+D10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6"/>
        <v>#DIV/0!</v>
      </c>
      <c r="U10" s="45" t="e">
        <f t="shared" si="7"/>
        <v>#DIV/0!</v>
      </c>
      <c r="V10" s="46" t="e">
        <f t="shared" si="8"/>
        <v>#DIV/0!</v>
      </c>
      <c r="W10" s="46" t="e">
        <f t="shared" si="9"/>
        <v>#DIV/0!</v>
      </c>
      <c r="X10" s="46" t="e">
        <f t="shared" si="10"/>
        <v>#DIV/0!</v>
      </c>
      <c r="Y10" s="46" t="e">
        <f t="shared" si="11"/>
        <v>#DIV/0!</v>
      </c>
      <c r="Z10" s="45" t="e">
        <f t="shared" si="12"/>
        <v>#DIV/0!</v>
      </c>
      <c r="AA10" s="49" t="e">
        <f t="shared" si="13"/>
        <v>#DIV/0!</v>
      </c>
      <c r="AC10" s="48">
        <f t="shared" si="14"/>
        <v>-6</v>
      </c>
      <c r="AD10" s="47" t="e">
        <f t="shared" si="15"/>
        <v>#DIV/0!</v>
      </c>
      <c r="AE10" s="46" t="e">
        <f t="shared" si="15"/>
        <v>#DIV/0!</v>
      </c>
      <c r="AF10" s="45" t="e">
        <f t="shared" si="15"/>
        <v>#DIV/0!</v>
      </c>
      <c r="AG10" s="47" t="e">
        <f t="shared" si="15"/>
        <v>#DIV/0!</v>
      </c>
      <c r="AH10" s="46" t="e">
        <f t="shared" si="15"/>
        <v>#DIV/0!</v>
      </c>
      <c r="AI10" s="46" t="e">
        <f t="shared" si="15"/>
        <v>#DIV/0!</v>
      </c>
      <c r="AJ10" s="46" t="e">
        <f t="shared" si="15"/>
        <v>#DIV/0!</v>
      </c>
      <c r="AK10" s="45" t="e">
        <f t="shared" si="15"/>
        <v>#DIV/0!</v>
      </c>
      <c r="AL10" s="44" t="e">
        <f t="shared" si="16"/>
        <v>#DIV/0!</v>
      </c>
    </row>
    <row r="11" spans="1:38" x14ac:dyDescent="0.35">
      <c r="A11" s="58" t="s">
        <v>66</v>
      </c>
      <c r="B11" s="57">
        <v>-5.5</v>
      </c>
      <c r="C11" s="72">
        <v>0</v>
      </c>
      <c r="D11" s="55">
        <f t="shared" si="17"/>
        <v>0</v>
      </c>
      <c r="E11" s="54">
        <f t="shared" si="18"/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6"/>
        <v>#DIV/0!</v>
      </c>
      <c r="U11" s="45" t="e">
        <f t="shared" si="7"/>
        <v>#DIV/0!</v>
      </c>
      <c r="V11" s="46" t="e">
        <f t="shared" si="8"/>
        <v>#DIV/0!</v>
      </c>
      <c r="W11" s="46" t="e">
        <f t="shared" si="9"/>
        <v>#DIV/0!</v>
      </c>
      <c r="X11" s="46" t="e">
        <f t="shared" si="10"/>
        <v>#DIV/0!</v>
      </c>
      <c r="Y11" s="46" t="e">
        <f t="shared" si="11"/>
        <v>#DIV/0!</v>
      </c>
      <c r="Z11" s="45" t="e">
        <f t="shared" si="12"/>
        <v>#DIV/0!</v>
      </c>
      <c r="AA11" s="49" t="e">
        <f t="shared" si="13"/>
        <v>#DIV/0!</v>
      </c>
      <c r="AC11" s="48">
        <f t="shared" si="14"/>
        <v>-5.5</v>
      </c>
      <c r="AD11" s="47" t="e">
        <f t="shared" si="15"/>
        <v>#DIV/0!</v>
      </c>
      <c r="AE11" s="46" t="e">
        <f t="shared" si="15"/>
        <v>#DIV/0!</v>
      </c>
      <c r="AF11" s="45" t="e">
        <f t="shared" si="15"/>
        <v>#DIV/0!</v>
      </c>
      <c r="AG11" s="47" t="e">
        <f t="shared" si="15"/>
        <v>#DIV/0!</v>
      </c>
      <c r="AH11" s="46" t="e">
        <f t="shared" si="15"/>
        <v>#DIV/0!</v>
      </c>
      <c r="AI11" s="46" t="e">
        <f t="shared" si="15"/>
        <v>#DIV/0!</v>
      </c>
      <c r="AJ11" s="46" t="e">
        <f t="shared" si="15"/>
        <v>#DIV/0!</v>
      </c>
      <c r="AK11" s="45" t="e">
        <f t="shared" si="15"/>
        <v>#DIV/0!</v>
      </c>
      <c r="AL11" s="44" t="e">
        <f t="shared" si="16"/>
        <v>#DIV/0!</v>
      </c>
    </row>
    <row r="12" spans="1:38" x14ac:dyDescent="0.35">
      <c r="A12" s="58" t="s">
        <v>65</v>
      </c>
      <c r="B12" s="57">
        <v>-5</v>
      </c>
      <c r="C12" s="72">
        <v>0</v>
      </c>
      <c r="D12" s="55">
        <f t="shared" si="17"/>
        <v>0</v>
      </c>
      <c r="E12" s="54">
        <f t="shared" si="18"/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R12" s="48">
        <f t="shared" si="4"/>
        <v>-5</v>
      </c>
      <c r="S12" s="47" t="e">
        <f t="shared" si="5"/>
        <v>#DIV/0!</v>
      </c>
      <c r="T12" s="46" t="e">
        <f t="shared" si="6"/>
        <v>#DIV/0!</v>
      </c>
      <c r="U12" s="45" t="e">
        <f t="shared" si="7"/>
        <v>#DIV/0!</v>
      </c>
      <c r="V12" s="46" t="e">
        <f t="shared" si="8"/>
        <v>#DIV/0!</v>
      </c>
      <c r="W12" s="46" t="e">
        <f t="shared" si="9"/>
        <v>#DIV/0!</v>
      </c>
      <c r="X12" s="46" t="e">
        <f t="shared" si="10"/>
        <v>#DIV/0!</v>
      </c>
      <c r="Y12" s="46" t="e">
        <f t="shared" si="11"/>
        <v>#DIV/0!</v>
      </c>
      <c r="Z12" s="45" t="e">
        <f t="shared" si="12"/>
        <v>#DIV/0!</v>
      </c>
      <c r="AA12" s="49" t="e">
        <f t="shared" si="13"/>
        <v>#DIV/0!</v>
      </c>
      <c r="AC12" s="48">
        <f t="shared" si="14"/>
        <v>-5</v>
      </c>
      <c r="AD12" s="47" t="e">
        <f t="shared" si="15"/>
        <v>#DIV/0!</v>
      </c>
      <c r="AE12" s="46" t="e">
        <f t="shared" si="15"/>
        <v>#DIV/0!</v>
      </c>
      <c r="AF12" s="45" t="e">
        <f t="shared" si="15"/>
        <v>#DIV/0!</v>
      </c>
      <c r="AG12" s="47" t="e">
        <f t="shared" si="15"/>
        <v>#DIV/0!</v>
      </c>
      <c r="AH12" s="46" t="e">
        <f t="shared" si="15"/>
        <v>#DIV/0!</v>
      </c>
      <c r="AI12" s="46" t="e">
        <f t="shared" si="15"/>
        <v>#DIV/0!</v>
      </c>
      <c r="AJ12" s="46" t="e">
        <f t="shared" si="15"/>
        <v>#DIV/0!</v>
      </c>
      <c r="AK12" s="45" t="e">
        <f t="shared" si="15"/>
        <v>#DIV/0!</v>
      </c>
      <c r="AL12" s="44" t="e">
        <f t="shared" si="16"/>
        <v>#DIV/0!</v>
      </c>
    </row>
    <row r="13" spans="1:38" x14ac:dyDescent="0.35">
      <c r="A13" s="58" t="s">
        <v>64</v>
      </c>
      <c r="B13" s="57">
        <v>-4.5</v>
      </c>
      <c r="C13" s="72">
        <v>0</v>
      </c>
      <c r="D13" s="55">
        <f t="shared" si="17"/>
        <v>0</v>
      </c>
      <c r="E13" s="54">
        <f t="shared" si="18"/>
        <v>0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R13" s="48">
        <f t="shared" si="4"/>
        <v>-4.5</v>
      </c>
      <c r="S13" s="47" t="e">
        <f t="shared" si="5"/>
        <v>#DIV/0!</v>
      </c>
      <c r="T13" s="46" t="e">
        <f t="shared" si="6"/>
        <v>#DIV/0!</v>
      </c>
      <c r="U13" s="45" t="e">
        <f t="shared" si="7"/>
        <v>#DIV/0!</v>
      </c>
      <c r="V13" s="46" t="e">
        <f t="shared" si="8"/>
        <v>#DIV/0!</v>
      </c>
      <c r="W13" s="46" t="e">
        <f t="shared" si="9"/>
        <v>#DIV/0!</v>
      </c>
      <c r="X13" s="46" t="e">
        <f t="shared" si="10"/>
        <v>#DIV/0!</v>
      </c>
      <c r="Y13" s="46" t="e">
        <f t="shared" si="11"/>
        <v>#DIV/0!</v>
      </c>
      <c r="Z13" s="45" t="e">
        <f t="shared" si="12"/>
        <v>#DIV/0!</v>
      </c>
      <c r="AA13" s="49" t="e">
        <f t="shared" si="13"/>
        <v>#DIV/0!</v>
      </c>
      <c r="AC13" s="48">
        <f t="shared" si="14"/>
        <v>-4.5</v>
      </c>
      <c r="AD13" s="47" t="e">
        <f t="shared" si="15"/>
        <v>#DIV/0!</v>
      </c>
      <c r="AE13" s="46" t="e">
        <f t="shared" si="15"/>
        <v>#DIV/0!</v>
      </c>
      <c r="AF13" s="45" t="e">
        <f t="shared" si="15"/>
        <v>#DIV/0!</v>
      </c>
      <c r="AG13" s="47" t="e">
        <f t="shared" si="15"/>
        <v>#DIV/0!</v>
      </c>
      <c r="AH13" s="46" t="e">
        <f t="shared" si="15"/>
        <v>#DIV/0!</v>
      </c>
      <c r="AI13" s="46" t="e">
        <f t="shared" si="15"/>
        <v>#DIV/0!</v>
      </c>
      <c r="AJ13" s="46" t="e">
        <f t="shared" si="15"/>
        <v>#DIV/0!</v>
      </c>
      <c r="AK13" s="45" t="e">
        <f t="shared" si="15"/>
        <v>#DIV/0!</v>
      </c>
      <c r="AL13" s="44" t="e">
        <f t="shared" si="16"/>
        <v>#DIV/0!</v>
      </c>
    </row>
    <row r="14" spans="1:38" x14ac:dyDescent="0.35">
      <c r="A14" s="58" t="s">
        <v>63</v>
      </c>
      <c r="B14" s="57">
        <v>-4</v>
      </c>
      <c r="C14" s="62">
        <v>5.7096697598253279</v>
      </c>
      <c r="D14" s="55">
        <f t="shared" si="17"/>
        <v>1.1918149598010737</v>
      </c>
      <c r="E14" s="54">
        <f t="shared" si="18"/>
        <v>1.1918149598010737</v>
      </c>
      <c r="G14" s="48">
        <f t="shared" si="2"/>
        <v>-4</v>
      </c>
      <c r="H14" s="61">
        <v>5.7096697598253261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5.7096697598253261</v>
      </c>
      <c r="R14" s="48">
        <f t="shared" si="4"/>
        <v>-4</v>
      </c>
      <c r="S14" s="47">
        <f t="shared" si="5"/>
        <v>100</v>
      </c>
      <c r="T14" s="46">
        <f t="shared" si="6"/>
        <v>0</v>
      </c>
      <c r="U14" s="45">
        <f t="shared" si="7"/>
        <v>0</v>
      </c>
      <c r="V14" s="46">
        <f t="shared" si="8"/>
        <v>0</v>
      </c>
      <c r="W14" s="46">
        <f t="shared" si="9"/>
        <v>0</v>
      </c>
      <c r="X14" s="46">
        <f t="shared" si="10"/>
        <v>0</v>
      </c>
      <c r="Y14" s="46">
        <f t="shared" si="11"/>
        <v>0</v>
      </c>
      <c r="Z14" s="45">
        <f t="shared" si="12"/>
        <v>0</v>
      </c>
      <c r="AA14" s="49">
        <f t="shared" si="13"/>
        <v>100</v>
      </c>
      <c r="AC14" s="48">
        <f t="shared" si="14"/>
        <v>-4</v>
      </c>
      <c r="AD14" s="47">
        <f t="shared" si="15"/>
        <v>100</v>
      </c>
      <c r="AE14" s="46">
        <f t="shared" si="15"/>
        <v>0</v>
      </c>
      <c r="AF14" s="45">
        <f t="shared" si="15"/>
        <v>0</v>
      </c>
      <c r="AG14" s="47">
        <f t="shared" si="15"/>
        <v>0</v>
      </c>
      <c r="AH14" s="46">
        <f t="shared" si="15"/>
        <v>0</v>
      </c>
      <c r="AI14" s="46">
        <f t="shared" si="15"/>
        <v>0</v>
      </c>
      <c r="AJ14" s="46">
        <f t="shared" si="15"/>
        <v>0</v>
      </c>
      <c r="AK14" s="45">
        <f t="shared" si="15"/>
        <v>0</v>
      </c>
      <c r="AL14" s="44">
        <f t="shared" si="16"/>
        <v>100</v>
      </c>
    </row>
    <row r="15" spans="1:38" x14ac:dyDescent="0.35">
      <c r="A15" s="58" t="s">
        <v>62</v>
      </c>
      <c r="B15" s="57">
        <v>-3.5</v>
      </c>
      <c r="C15" s="62">
        <v>21.971079642653503</v>
      </c>
      <c r="D15" s="55">
        <f t="shared" si="17"/>
        <v>4.5861604090209847</v>
      </c>
      <c r="E15" s="54">
        <f t="shared" si="18"/>
        <v>5.7779753688220588</v>
      </c>
      <c r="G15" s="48">
        <f t="shared" si="2"/>
        <v>-3.5</v>
      </c>
      <c r="H15" s="61">
        <v>9.4607489070519009</v>
      </c>
      <c r="I15" s="60">
        <v>10.577922448203772</v>
      </c>
      <c r="J15" s="59">
        <v>0</v>
      </c>
      <c r="K15" s="60">
        <v>1.9324082873978348</v>
      </c>
      <c r="L15" s="60">
        <v>0</v>
      </c>
      <c r="M15" s="60">
        <v>0</v>
      </c>
      <c r="N15" s="60">
        <v>0</v>
      </c>
      <c r="O15" s="60">
        <v>0</v>
      </c>
      <c r="P15" s="50">
        <f t="shared" si="3"/>
        <v>21.971079642653507</v>
      </c>
      <c r="R15" s="48">
        <f t="shared" si="4"/>
        <v>-3.5</v>
      </c>
      <c r="S15" s="67">
        <f t="shared" si="5"/>
        <v>43.060009161704087</v>
      </c>
      <c r="T15" s="66">
        <f t="shared" si="6"/>
        <v>48.144754924415935</v>
      </c>
      <c r="U15" s="65">
        <f t="shared" si="7"/>
        <v>0</v>
      </c>
      <c r="V15" s="66">
        <f t="shared" si="8"/>
        <v>8.7952359138799814</v>
      </c>
      <c r="W15" s="66">
        <f t="shared" si="9"/>
        <v>0</v>
      </c>
      <c r="X15" s="66">
        <f t="shared" si="10"/>
        <v>0</v>
      </c>
      <c r="Y15" s="66">
        <f t="shared" si="11"/>
        <v>0</v>
      </c>
      <c r="Z15" s="65">
        <f t="shared" si="12"/>
        <v>0</v>
      </c>
      <c r="AA15" s="50">
        <f t="shared" si="13"/>
        <v>100</v>
      </c>
      <c r="AC15" s="48">
        <f t="shared" si="14"/>
        <v>-3.5</v>
      </c>
      <c r="AD15" s="67">
        <f t="shared" ref="AD15:AD33" si="19">S15*100/(SUM($S15:$W15)+SUM($Y15:$Z15))</f>
        <v>43.06000916170408</v>
      </c>
      <c r="AE15" s="66">
        <f t="shared" ref="AE15:AI33" si="20">T15*100/(SUM($S15:$W15)+SUM($Y15:$Z15))</f>
        <v>48.144754924415935</v>
      </c>
      <c r="AF15" s="65">
        <f t="shared" si="20"/>
        <v>0</v>
      </c>
      <c r="AG15" s="67">
        <f t="shared" si="20"/>
        <v>8.7952359138799814</v>
      </c>
      <c r="AH15" s="66">
        <f t="shared" si="20"/>
        <v>0</v>
      </c>
      <c r="AI15" s="66">
        <v>0</v>
      </c>
      <c r="AJ15" s="66">
        <f t="shared" ref="AJ15:AK33" si="21">Y15*100/(SUM($S15:$W15)+SUM($Y15:$Z15))</f>
        <v>0</v>
      </c>
      <c r="AK15" s="65">
        <f t="shared" si="21"/>
        <v>0</v>
      </c>
      <c r="AL15" s="64">
        <f t="shared" si="16"/>
        <v>99.999999999999986</v>
      </c>
    </row>
    <row r="16" spans="1:38" x14ac:dyDescent="0.35">
      <c r="A16" s="71" t="s">
        <v>61</v>
      </c>
      <c r="B16" s="57">
        <v>-3</v>
      </c>
      <c r="C16" s="62">
        <v>19.894446680080488</v>
      </c>
      <c r="D16" s="55">
        <f t="shared" si="17"/>
        <v>4.1526918661947434</v>
      </c>
      <c r="E16" s="54">
        <f t="shared" si="18"/>
        <v>9.9306672350168022</v>
      </c>
      <c r="G16" s="48">
        <f t="shared" si="2"/>
        <v>-3</v>
      </c>
      <c r="H16" s="61">
        <v>10.702392130561146</v>
      </c>
      <c r="I16" s="60">
        <v>8.221837692823609</v>
      </c>
      <c r="J16" s="59">
        <v>0</v>
      </c>
      <c r="K16" s="60">
        <v>0</v>
      </c>
      <c r="L16" s="60">
        <v>0.9702168566957301</v>
      </c>
      <c r="M16" s="60">
        <v>0</v>
      </c>
      <c r="N16" s="60">
        <v>0</v>
      </c>
      <c r="O16" s="60">
        <v>0</v>
      </c>
      <c r="P16" s="50">
        <f t="shared" si="3"/>
        <v>19.894446680080485</v>
      </c>
      <c r="R16" s="48">
        <f t="shared" si="4"/>
        <v>-3</v>
      </c>
      <c r="S16" s="67">
        <f t="shared" si="5"/>
        <v>53.795877325289091</v>
      </c>
      <c r="T16" s="66">
        <f t="shared" si="6"/>
        <v>41.327300150829565</v>
      </c>
      <c r="U16" s="65">
        <f t="shared" si="7"/>
        <v>0</v>
      </c>
      <c r="V16" s="66">
        <f t="shared" si="8"/>
        <v>0</v>
      </c>
      <c r="W16" s="66">
        <f t="shared" si="9"/>
        <v>4.8768225238813478</v>
      </c>
      <c r="X16" s="66">
        <f t="shared" si="10"/>
        <v>0</v>
      </c>
      <c r="Y16" s="66">
        <f t="shared" si="11"/>
        <v>0</v>
      </c>
      <c r="Z16" s="65">
        <f t="shared" si="12"/>
        <v>0</v>
      </c>
      <c r="AA16" s="50">
        <f t="shared" si="13"/>
        <v>100</v>
      </c>
      <c r="AC16" s="48">
        <f t="shared" si="14"/>
        <v>-3</v>
      </c>
      <c r="AD16" s="67">
        <f t="shared" si="19"/>
        <v>53.795877325289091</v>
      </c>
      <c r="AE16" s="66">
        <f t="shared" si="20"/>
        <v>41.327300150829572</v>
      </c>
      <c r="AF16" s="65">
        <f t="shared" si="20"/>
        <v>0</v>
      </c>
      <c r="AG16" s="67">
        <f t="shared" si="20"/>
        <v>0</v>
      </c>
      <c r="AH16" s="66">
        <f t="shared" si="20"/>
        <v>4.8768225238813478</v>
      </c>
      <c r="AI16" s="66">
        <v>0</v>
      </c>
      <c r="AJ16" s="66">
        <f t="shared" si="21"/>
        <v>0</v>
      </c>
      <c r="AK16" s="65">
        <f t="shared" si="21"/>
        <v>0</v>
      </c>
      <c r="AL16" s="64">
        <f t="shared" si="16"/>
        <v>100</v>
      </c>
    </row>
    <row r="17" spans="1:38" x14ac:dyDescent="0.35">
      <c r="A17" s="71" t="s">
        <v>60</v>
      </c>
      <c r="B17" s="57">
        <v>-2.5</v>
      </c>
      <c r="C17" s="62">
        <v>51.977990962808512</v>
      </c>
      <c r="D17" s="55">
        <f t="shared" si="17"/>
        <v>10.849690054889503</v>
      </c>
      <c r="E17" s="54">
        <f t="shared" si="18"/>
        <v>20.780357289906306</v>
      </c>
      <c r="G17" s="48">
        <f t="shared" si="2"/>
        <v>-2.5</v>
      </c>
      <c r="H17" s="61">
        <v>8.0466319082377513</v>
      </c>
      <c r="I17" s="60">
        <v>39.664205769899219</v>
      </c>
      <c r="J17" s="59">
        <v>0</v>
      </c>
      <c r="K17" s="60">
        <v>0</v>
      </c>
      <c r="L17" s="60">
        <v>4.2671532846715348</v>
      </c>
      <c r="M17" s="60">
        <v>0</v>
      </c>
      <c r="N17" s="60">
        <v>0</v>
      </c>
      <c r="O17" s="60">
        <v>0</v>
      </c>
      <c r="P17" s="50">
        <f t="shared" si="3"/>
        <v>51.977990962808505</v>
      </c>
      <c r="R17" s="48">
        <f t="shared" si="4"/>
        <v>-2.5</v>
      </c>
      <c r="S17" s="67">
        <f t="shared" si="5"/>
        <v>15.480844409695075</v>
      </c>
      <c r="T17" s="66">
        <f t="shared" si="6"/>
        <v>76.309616888193901</v>
      </c>
      <c r="U17" s="65">
        <f t="shared" si="7"/>
        <v>0</v>
      </c>
      <c r="V17" s="66">
        <f t="shared" si="8"/>
        <v>0</v>
      </c>
      <c r="W17" s="66">
        <f t="shared" si="9"/>
        <v>8.2095387021110238</v>
      </c>
      <c r="X17" s="66">
        <f t="shared" si="10"/>
        <v>0</v>
      </c>
      <c r="Y17" s="66">
        <f t="shared" si="11"/>
        <v>0</v>
      </c>
      <c r="Z17" s="65">
        <f t="shared" si="12"/>
        <v>0</v>
      </c>
      <c r="AA17" s="50">
        <f t="shared" si="13"/>
        <v>100</v>
      </c>
      <c r="AC17" s="48">
        <f t="shared" si="14"/>
        <v>-2.5</v>
      </c>
      <c r="AD17" s="67">
        <f t="shared" si="19"/>
        <v>15.480844409695075</v>
      </c>
      <c r="AE17" s="66">
        <f t="shared" si="20"/>
        <v>76.309616888193901</v>
      </c>
      <c r="AF17" s="65">
        <f t="shared" si="20"/>
        <v>0</v>
      </c>
      <c r="AG17" s="67">
        <f t="shared" si="20"/>
        <v>0</v>
      </c>
      <c r="AH17" s="66">
        <f t="shared" si="20"/>
        <v>8.2095387021110238</v>
      </c>
      <c r="AI17" s="66">
        <v>0</v>
      </c>
      <c r="AJ17" s="66">
        <f t="shared" si="21"/>
        <v>0</v>
      </c>
      <c r="AK17" s="65">
        <f t="shared" si="21"/>
        <v>0</v>
      </c>
      <c r="AL17" s="64">
        <f t="shared" si="16"/>
        <v>100</v>
      </c>
    </row>
    <row r="18" spans="1:38" x14ac:dyDescent="0.35">
      <c r="A18" s="58" t="s">
        <v>59</v>
      </c>
      <c r="B18" s="57">
        <v>-2</v>
      </c>
      <c r="C18" s="62">
        <v>51.206255186722032</v>
      </c>
      <c r="D18" s="55">
        <f t="shared" si="17"/>
        <v>10.688600835785229</v>
      </c>
      <c r="E18" s="54">
        <f t="shared" si="18"/>
        <v>31.468958125691536</v>
      </c>
      <c r="G18" s="48">
        <f t="shared" si="2"/>
        <v>-2</v>
      </c>
      <c r="H18" s="61">
        <v>4.6773962655601702</v>
      </c>
      <c r="I18" s="60">
        <v>43.996120331950252</v>
      </c>
      <c r="J18" s="59">
        <v>0</v>
      </c>
      <c r="K18" s="60">
        <v>0.14297717842323665</v>
      </c>
      <c r="L18" s="60">
        <v>1.8382780082987569</v>
      </c>
      <c r="M18" s="60">
        <v>0</v>
      </c>
      <c r="N18" s="60">
        <v>0.55148340248962713</v>
      </c>
      <c r="O18" s="60">
        <v>0</v>
      </c>
      <c r="P18" s="50">
        <f t="shared" si="3"/>
        <v>51.206255186722046</v>
      </c>
      <c r="R18" s="48">
        <f t="shared" si="4"/>
        <v>-2</v>
      </c>
      <c r="S18" s="67">
        <f t="shared" si="5"/>
        <v>9.1344236138811308</v>
      </c>
      <c r="T18" s="66">
        <f t="shared" si="6"/>
        <v>85.919425608296763</v>
      </c>
      <c r="U18" s="65">
        <f t="shared" si="7"/>
        <v>0</v>
      </c>
      <c r="V18" s="66">
        <f t="shared" si="8"/>
        <v>0.27921818907060231</v>
      </c>
      <c r="W18" s="66">
        <f t="shared" si="9"/>
        <v>3.5899481451934578</v>
      </c>
      <c r="X18" s="66">
        <f t="shared" si="10"/>
        <v>0</v>
      </c>
      <c r="Y18" s="66">
        <f t="shared" si="11"/>
        <v>1.0769844435580374</v>
      </c>
      <c r="Z18" s="65">
        <f t="shared" si="12"/>
        <v>0</v>
      </c>
      <c r="AA18" s="50">
        <f t="shared" si="13"/>
        <v>99.999999999999986</v>
      </c>
      <c r="AC18" s="48">
        <f t="shared" si="14"/>
        <v>-2</v>
      </c>
      <c r="AD18" s="67">
        <f t="shared" si="19"/>
        <v>9.1344236138811326</v>
      </c>
      <c r="AE18" s="66">
        <f t="shared" si="20"/>
        <v>85.919425608296777</v>
      </c>
      <c r="AF18" s="65">
        <f t="shared" si="20"/>
        <v>0</v>
      </c>
      <c r="AG18" s="67">
        <f t="shared" si="20"/>
        <v>0.27921818907060236</v>
      </c>
      <c r="AH18" s="66">
        <f t="shared" si="20"/>
        <v>3.5899481451934583</v>
      </c>
      <c r="AI18" s="66">
        <v>0</v>
      </c>
      <c r="AJ18" s="66">
        <f t="shared" si="21"/>
        <v>1.0769844435580374</v>
      </c>
      <c r="AK18" s="65">
        <f t="shared" si="21"/>
        <v>0</v>
      </c>
      <c r="AL18" s="64">
        <f t="shared" si="16"/>
        <v>100.00000000000001</v>
      </c>
    </row>
    <row r="19" spans="1:38" x14ac:dyDescent="0.35">
      <c r="A19" s="58" t="s">
        <v>58</v>
      </c>
      <c r="B19" s="57">
        <v>-1.5</v>
      </c>
      <c r="C19" s="62">
        <v>46.501982958946556</v>
      </c>
      <c r="D19" s="55">
        <f t="shared" si="17"/>
        <v>9.7066487699251081</v>
      </c>
      <c r="E19" s="54">
        <f t="shared" si="18"/>
        <v>41.175606895616646</v>
      </c>
      <c r="G19" s="48">
        <f t="shared" si="2"/>
        <v>-1.5</v>
      </c>
      <c r="H19" s="61">
        <v>2.7989155693261041</v>
      </c>
      <c r="I19" s="60">
        <v>41.164051123160348</v>
      </c>
      <c r="J19" s="59">
        <v>0</v>
      </c>
      <c r="K19" s="60">
        <v>0.33986831913245558</v>
      </c>
      <c r="L19" s="60">
        <v>1.2595120061967469</v>
      </c>
      <c r="M19" s="60">
        <v>0</v>
      </c>
      <c r="N19" s="60">
        <v>0.93963594113090643</v>
      </c>
      <c r="O19" s="60">
        <v>0</v>
      </c>
      <c r="P19" s="50">
        <f t="shared" si="3"/>
        <v>46.501982958946563</v>
      </c>
      <c r="R19" s="48">
        <f t="shared" si="4"/>
        <v>-1.5</v>
      </c>
      <c r="S19" s="67">
        <f t="shared" si="5"/>
        <v>6.0189165950128967</v>
      </c>
      <c r="T19" s="66">
        <f t="shared" si="6"/>
        <v>88.521066208082544</v>
      </c>
      <c r="U19" s="65">
        <f t="shared" si="7"/>
        <v>0</v>
      </c>
      <c r="V19" s="66">
        <f t="shared" si="8"/>
        <v>0.7308684436801377</v>
      </c>
      <c r="W19" s="66">
        <f t="shared" si="9"/>
        <v>2.7085124677558037</v>
      </c>
      <c r="X19" s="66">
        <f t="shared" si="10"/>
        <v>0</v>
      </c>
      <c r="Y19" s="66">
        <f t="shared" si="11"/>
        <v>2.0206362854686155</v>
      </c>
      <c r="Z19" s="65">
        <f t="shared" si="12"/>
        <v>0</v>
      </c>
      <c r="AA19" s="50">
        <f t="shared" si="13"/>
        <v>100</v>
      </c>
      <c r="AC19" s="48">
        <f t="shared" si="14"/>
        <v>-1.5</v>
      </c>
      <c r="AD19" s="67">
        <f t="shared" si="19"/>
        <v>6.0189165950128976</v>
      </c>
      <c r="AE19" s="66">
        <f t="shared" si="20"/>
        <v>88.521066208082544</v>
      </c>
      <c r="AF19" s="65">
        <f t="shared" si="20"/>
        <v>0</v>
      </c>
      <c r="AG19" s="67">
        <f t="shared" si="20"/>
        <v>0.7308684436801377</v>
      </c>
      <c r="AH19" s="66">
        <f t="shared" si="20"/>
        <v>2.7085124677558037</v>
      </c>
      <c r="AI19" s="66">
        <v>0</v>
      </c>
      <c r="AJ19" s="66">
        <f t="shared" si="21"/>
        <v>2.0206362854686155</v>
      </c>
      <c r="AK19" s="65">
        <f t="shared" si="21"/>
        <v>0</v>
      </c>
      <c r="AL19" s="64">
        <f t="shared" si="16"/>
        <v>100</v>
      </c>
    </row>
    <row r="20" spans="1:38" x14ac:dyDescent="0.35">
      <c r="A20" s="58" t="s">
        <v>57</v>
      </c>
      <c r="B20" s="57">
        <v>-1</v>
      </c>
      <c r="C20" s="62">
        <v>46.841699346405193</v>
      </c>
      <c r="D20" s="55">
        <f t="shared" si="17"/>
        <v>9.7775598890780238</v>
      </c>
      <c r="E20" s="54">
        <f t="shared" si="18"/>
        <v>50.953166784694673</v>
      </c>
      <c r="G20" s="48">
        <f t="shared" si="2"/>
        <v>-1</v>
      </c>
      <c r="H20" s="61">
        <v>1.5187581699346391</v>
      </c>
      <c r="I20" s="60">
        <v>44.28379084967316</v>
      </c>
      <c r="J20" s="59">
        <v>0</v>
      </c>
      <c r="K20" s="60">
        <v>0</v>
      </c>
      <c r="L20" s="60">
        <v>1.0391503267973847</v>
      </c>
      <c r="M20" s="60">
        <v>0</v>
      </c>
      <c r="N20" s="60">
        <v>0</v>
      </c>
      <c r="O20" s="60">
        <v>0</v>
      </c>
      <c r="P20" s="50">
        <f t="shared" si="3"/>
        <v>46.841699346405186</v>
      </c>
      <c r="R20" s="48">
        <f t="shared" si="4"/>
        <v>-1</v>
      </c>
      <c r="S20" s="67">
        <f t="shared" si="5"/>
        <v>3.2423208191126278</v>
      </c>
      <c r="T20" s="66">
        <f t="shared" si="6"/>
        <v>94.539249146757669</v>
      </c>
      <c r="U20" s="65">
        <f t="shared" si="7"/>
        <v>0</v>
      </c>
      <c r="V20" s="66">
        <f t="shared" si="8"/>
        <v>0</v>
      </c>
      <c r="W20" s="66">
        <f t="shared" si="9"/>
        <v>2.218430034129693</v>
      </c>
      <c r="X20" s="66">
        <f t="shared" si="10"/>
        <v>0</v>
      </c>
      <c r="Y20" s="66">
        <f t="shared" si="11"/>
        <v>0</v>
      </c>
      <c r="Z20" s="65">
        <f t="shared" si="12"/>
        <v>0</v>
      </c>
      <c r="AA20" s="50">
        <f t="shared" si="13"/>
        <v>99.999999999999986</v>
      </c>
      <c r="AC20" s="48">
        <f t="shared" si="14"/>
        <v>-1</v>
      </c>
      <c r="AD20" s="67">
        <f t="shared" si="19"/>
        <v>3.2423208191126278</v>
      </c>
      <c r="AE20" s="66">
        <f t="shared" si="20"/>
        <v>94.539249146757683</v>
      </c>
      <c r="AF20" s="65">
        <f t="shared" si="20"/>
        <v>0</v>
      </c>
      <c r="AG20" s="67">
        <f t="shared" si="20"/>
        <v>0</v>
      </c>
      <c r="AH20" s="66">
        <f t="shared" si="20"/>
        <v>2.2184300341296934</v>
      </c>
      <c r="AI20" s="66">
        <v>0</v>
      </c>
      <c r="AJ20" s="66">
        <f t="shared" si="21"/>
        <v>0</v>
      </c>
      <c r="AK20" s="65">
        <f t="shared" si="21"/>
        <v>0</v>
      </c>
      <c r="AL20" s="64">
        <f t="shared" si="16"/>
        <v>100.00000000000001</v>
      </c>
    </row>
    <row r="21" spans="1:38" x14ac:dyDescent="0.35">
      <c r="A21" s="58" t="s">
        <v>56</v>
      </c>
      <c r="B21" s="57">
        <v>-0.5</v>
      </c>
      <c r="C21" s="62">
        <v>39.170385395537579</v>
      </c>
      <c r="D21" s="55">
        <f t="shared" si="17"/>
        <v>8.1762787095068976</v>
      </c>
      <c r="E21" s="54">
        <f t="shared" si="18"/>
        <v>59.129445494201569</v>
      </c>
      <c r="G21" s="70">
        <f t="shared" si="2"/>
        <v>-0.5</v>
      </c>
      <c r="H21" s="61">
        <v>7.9614604462474786E-2</v>
      </c>
      <c r="I21" s="60">
        <v>38.29462474645036</v>
      </c>
      <c r="J21" s="59">
        <v>0</v>
      </c>
      <c r="K21" s="60">
        <v>7.9614604462474786E-2</v>
      </c>
      <c r="L21" s="60">
        <v>0.63691683569979829</v>
      </c>
      <c r="M21" s="60">
        <v>0</v>
      </c>
      <c r="N21" s="60">
        <v>7.9614604462474786E-2</v>
      </c>
      <c r="O21" s="60">
        <v>0</v>
      </c>
      <c r="P21" s="69">
        <f>SUM(H21:O21)</f>
        <v>39.170385395537593</v>
      </c>
      <c r="Q21" s="68"/>
      <c r="R21" s="48">
        <f t="shared" si="4"/>
        <v>-0.5</v>
      </c>
      <c r="S21" s="67">
        <f t="shared" si="5"/>
        <v>0.20325203252032523</v>
      </c>
      <c r="T21" s="66">
        <f t="shared" si="6"/>
        <v>97.764227642276396</v>
      </c>
      <c r="U21" s="65">
        <f t="shared" si="7"/>
        <v>0</v>
      </c>
      <c r="V21" s="66">
        <f t="shared" si="8"/>
        <v>0.20325203252032523</v>
      </c>
      <c r="W21" s="66">
        <f t="shared" si="9"/>
        <v>1.6260162601626018</v>
      </c>
      <c r="X21" s="66">
        <f t="shared" si="10"/>
        <v>0</v>
      </c>
      <c r="Y21" s="66">
        <f t="shared" si="11"/>
        <v>0.20325203252032523</v>
      </c>
      <c r="Z21" s="65">
        <f t="shared" si="12"/>
        <v>0</v>
      </c>
      <c r="AA21" s="50">
        <f t="shared" si="13"/>
        <v>99.999999999999972</v>
      </c>
      <c r="AC21" s="48">
        <f t="shared" si="14"/>
        <v>-0.5</v>
      </c>
      <c r="AD21" s="67">
        <f t="shared" si="19"/>
        <v>0.20325203252032528</v>
      </c>
      <c r="AE21" s="66">
        <f t="shared" si="20"/>
        <v>97.764227642276424</v>
      </c>
      <c r="AF21" s="65">
        <f t="shared" si="20"/>
        <v>0</v>
      </c>
      <c r="AG21" s="67">
        <f t="shared" si="20"/>
        <v>0.20325203252032528</v>
      </c>
      <c r="AH21" s="66">
        <f t="shared" si="20"/>
        <v>1.6260162601626023</v>
      </c>
      <c r="AI21" s="66">
        <v>0</v>
      </c>
      <c r="AJ21" s="66">
        <f t="shared" si="21"/>
        <v>0.20325203252032528</v>
      </c>
      <c r="AK21" s="65">
        <f t="shared" si="21"/>
        <v>0</v>
      </c>
      <c r="AL21" s="64">
        <f t="shared" si="16"/>
        <v>100</v>
      </c>
    </row>
    <row r="22" spans="1:38" x14ac:dyDescent="0.35">
      <c r="A22" s="58" t="s">
        <v>55</v>
      </c>
      <c r="B22" s="57">
        <v>0</v>
      </c>
      <c r="C22" s="62">
        <v>32.329999999999984</v>
      </c>
      <c r="D22" s="55">
        <f t="shared" si="17"/>
        <v>6.7484424268256555</v>
      </c>
      <c r="E22" s="54">
        <f t="shared" si="18"/>
        <v>65.877887921027224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6"/>
        <v>#DIV/0!</v>
      </c>
      <c r="U22" s="45" t="e">
        <f t="shared" si="7"/>
        <v>#DIV/0!</v>
      </c>
      <c r="V22" s="46" t="e">
        <f t="shared" si="8"/>
        <v>#DIV/0!</v>
      </c>
      <c r="W22" s="46" t="e">
        <f t="shared" si="9"/>
        <v>#DIV/0!</v>
      </c>
      <c r="X22" s="46" t="e">
        <f t="shared" si="10"/>
        <v>#DIV/0!</v>
      </c>
      <c r="Y22" s="46" t="e">
        <f t="shared" si="11"/>
        <v>#DIV/0!</v>
      </c>
      <c r="Z22" s="45" t="e">
        <f t="shared" si="12"/>
        <v>#DIV/0!</v>
      </c>
      <c r="AA22" s="49" t="e">
        <f t="shared" si="13"/>
        <v>#DIV/0!</v>
      </c>
      <c r="AC22" s="48">
        <f t="shared" si="14"/>
        <v>0</v>
      </c>
      <c r="AD22" s="47" t="e">
        <f t="shared" si="19"/>
        <v>#DIV/0!</v>
      </c>
      <c r="AE22" s="46" t="e">
        <f t="shared" si="20"/>
        <v>#DIV/0!</v>
      </c>
      <c r="AF22" s="45" t="e">
        <f t="shared" si="20"/>
        <v>#DIV/0!</v>
      </c>
      <c r="AG22" s="47" t="e">
        <f t="shared" si="20"/>
        <v>#DIV/0!</v>
      </c>
      <c r="AH22" s="46" t="e">
        <f t="shared" si="20"/>
        <v>#DIV/0!</v>
      </c>
      <c r="AI22" s="46" t="e">
        <f t="shared" si="20"/>
        <v>#DIV/0!</v>
      </c>
      <c r="AJ22" s="46" t="e">
        <f t="shared" si="21"/>
        <v>#DIV/0!</v>
      </c>
      <c r="AK22" s="45" t="e">
        <f t="shared" si="21"/>
        <v>#DIV/0!</v>
      </c>
      <c r="AL22" s="44" t="e">
        <f t="shared" si="16"/>
        <v>#DIV/0!</v>
      </c>
    </row>
    <row r="23" spans="1:38" x14ac:dyDescent="0.35">
      <c r="A23" s="58" t="s">
        <v>54</v>
      </c>
      <c r="B23" s="57">
        <v>0.5</v>
      </c>
      <c r="C23" s="62">
        <v>22.5</v>
      </c>
      <c r="D23" s="55">
        <f t="shared" si="17"/>
        <v>4.6965652521984946</v>
      </c>
      <c r="E23" s="54">
        <f t="shared" si="18"/>
        <v>70.57445317322572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6"/>
        <v>#DIV/0!</v>
      </c>
      <c r="U23" s="45" t="e">
        <f t="shared" si="7"/>
        <v>#DIV/0!</v>
      </c>
      <c r="V23" s="46" t="e">
        <f t="shared" si="8"/>
        <v>#DIV/0!</v>
      </c>
      <c r="W23" s="46" t="e">
        <f t="shared" si="9"/>
        <v>#DIV/0!</v>
      </c>
      <c r="X23" s="46" t="e">
        <f t="shared" si="10"/>
        <v>#DIV/0!</v>
      </c>
      <c r="Y23" s="46" t="e">
        <f t="shared" si="11"/>
        <v>#DIV/0!</v>
      </c>
      <c r="Z23" s="45" t="e">
        <f t="shared" si="12"/>
        <v>#DIV/0!</v>
      </c>
      <c r="AA23" s="49" t="e">
        <f t="shared" si="13"/>
        <v>#DIV/0!</v>
      </c>
      <c r="AC23" s="48">
        <f t="shared" si="14"/>
        <v>0.5</v>
      </c>
      <c r="AD23" s="47" t="e">
        <f t="shared" si="19"/>
        <v>#DIV/0!</v>
      </c>
      <c r="AE23" s="46" t="e">
        <f t="shared" si="20"/>
        <v>#DIV/0!</v>
      </c>
      <c r="AF23" s="45" t="e">
        <f t="shared" si="20"/>
        <v>#DIV/0!</v>
      </c>
      <c r="AG23" s="47" t="e">
        <f t="shared" si="20"/>
        <v>#DIV/0!</v>
      </c>
      <c r="AH23" s="46" t="e">
        <f t="shared" si="20"/>
        <v>#DIV/0!</v>
      </c>
      <c r="AI23" s="46" t="e">
        <f t="shared" si="20"/>
        <v>#DIV/0!</v>
      </c>
      <c r="AJ23" s="46" t="e">
        <f t="shared" si="21"/>
        <v>#DIV/0!</v>
      </c>
      <c r="AK23" s="45" t="e">
        <f t="shared" si="21"/>
        <v>#DIV/0!</v>
      </c>
      <c r="AL23" s="44" t="e">
        <f t="shared" si="16"/>
        <v>#DIV/0!</v>
      </c>
    </row>
    <row r="24" spans="1:38" x14ac:dyDescent="0.35">
      <c r="A24" s="58" t="s">
        <v>53</v>
      </c>
      <c r="B24" s="57">
        <v>1</v>
      </c>
      <c r="C24" s="62">
        <v>18.129999999999995</v>
      </c>
      <c r="D24" s="55">
        <f t="shared" si="17"/>
        <v>3.7843879121048305</v>
      </c>
      <c r="E24" s="54">
        <f t="shared" si="18"/>
        <v>74.358841085330553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6"/>
        <v>#DIV/0!</v>
      </c>
      <c r="U24" s="45" t="e">
        <f t="shared" si="7"/>
        <v>#DIV/0!</v>
      </c>
      <c r="V24" s="46" t="e">
        <f t="shared" si="8"/>
        <v>#DIV/0!</v>
      </c>
      <c r="W24" s="46" t="e">
        <f t="shared" si="9"/>
        <v>#DIV/0!</v>
      </c>
      <c r="X24" s="46" t="e">
        <f t="shared" si="10"/>
        <v>#DIV/0!</v>
      </c>
      <c r="Y24" s="46" t="e">
        <f t="shared" si="11"/>
        <v>#DIV/0!</v>
      </c>
      <c r="Z24" s="45" t="e">
        <f t="shared" si="12"/>
        <v>#DIV/0!</v>
      </c>
      <c r="AA24" s="49" t="e">
        <f t="shared" si="13"/>
        <v>#DIV/0!</v>
      </c>
      <c r="AC24" s="48">
        <f t="shared" si="14"/>
        <v>1</v>
      </c>
      <c r="AD24" s="47" t="e">
        <f t="shared" si="19"/>
        <v>#DIV/0!</v>
      </c>
      <c r="AE24" s="46" t="e">
        <f t="shared" si="20"/>
        <v>#DIV/0!</v>
      </c>
      <c r="AF24" s="45" t="e">
        <f t="shared" si="20"/>
        <v>#DIV/0!</v>
      </c>
      <c r="AG24" s="47" t="e">
        <f t="shared" si="20"/>
        <v>#DIV/0!</v>
      </c>
      <c r="AH24" s="46" t="e">
        <f t="shared" si="20"/>
        <v>#DIV/0!</v>
      </c>
      <c r="AI24" s="46" t="e">
        <f t="shared" si="20"/>
        <v>#DIV/0!</v>
      </c>
      <c r="AJ24" s="46" t="e">
        <f t="shared" si="21"/>
        <v>#DIV/0!</v>
      </c>
      <c r="AK24" s="45" t="e">
        <f t="shared" si="21"/>
        <v>#DIV/0!</v>
      </c>
      <c r="AL24" s="44" t="e">
        <f t="shared" si="16"/>
        <v>#DIV/0!</v>
      </c>
    </row>
    <row r="25" spans="1:38" x14ac:dyDescent="0.35">
      <c r="A25" s="58" t="s">
        <v>52</v>
      </c>
      <c r="B25" s="57">
        <v>1.5</v>
      </c>
      <c r="C25" s="62">
        <v>12.329999999999984</v>
      </c>
      <c r="D25" s="55">
        <f t="shared" si="17"/>
        <v>2.5737177582047717</v>
      </c>
      <c r="E25" s="54">
        <f t="shared" si="18"/>
        <v>76.932558843535318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6"/>
        <v>#DIV/0!</v>
      </c>
      <c r="U25" s="45" t="e">
        <f t="shared" si="7"/>
        <v>#DIV/0!</v>
      </c>
      <c r="V25" s="46" t="e">
        <f t="shared" si="8"/>
        <v>#DIV/0!</v>
      </c>
      <c r="W25" s="46" t="e">
        <f t="shared" si="9"/>
        <v>#DIV/0!</v>
      </c>
      <c r="X25" s="46" t="e">
        <f t="shared" si="10"/>
        <v>#DIV/0!</v>
      </c>
      <c r="Y25" s="46" t="e">
        <f t="shared" si="11"/>
        <v>#DIV/0!</v>
      </c>
      <c r="Z25" s="45" t="e">
        <f t="shared" si="12"/>
        <v>#DIV/0!</v>
      </c>
      <c r="AA25" s="49" t="e">
        <f t="shared" si="13"/>
        <v>#DIV/0!</v>
      </c>
      <c r="AC25" s="48">
        <f t="shared" si="14"/>
        <v>1.5</v>
      </c>
      <c r="AD25" s="47" t="e">
        <f t="shared" si="19"/>
        <v>#DIV/0!</v>
      </c>
      <c r="AE25" s="46" t="e">
        <f t="shared" si="20"/>
        <v>#DIV/0!</v>
      </c>
      <c r="AF25" s="45" t="e">
        <f t="shared" si="20"/>
        <v>#DIV/0!</v>
      </c>
      <c r="AG25" s="47" t="e">
        <f t="shared" si="20"/>
        <v>#DIV/0!</v>
      </c>
      <c r="AH25" s="46" t="e">
        <f t="shared" si="20"/>
        <v>#DIV/0!</v>
      </c>
      <c r="AI25" s="46" t="e">
        <f t="shared" si="20"/>
        <v>#DIV/0!</v>
      </c>
      <c r="AJ25" s="46" t="e">
        <f t="shared" si="21"/>
        <v>#DIV/0!</v>
      </c>
      <c r="AK25" s="45" t="e">
        <f t="shared" si="21"/>
        <v>#DIV/0!</v>
      </c>
      <c r="AL25" s="44" t="e">
        <f t="shared" si="16"/>
        <v>#DIV/0!</v>
      </c>
    </row>
    <row r="26" spans="1:38" x14ac:dyDescent="0.35">
      <c r="A26" s="58" t="s">
        <v>51</v>
      </c>
      <c r="B26" s="57">
        <v>2</v>
      </c>
      <c r="C26" s="62">
        <v>11.810000000000002</v>
      </c>
      <c r="D26" s="55">
        <f t="shared" si="17"/>
        <v>2.4651749168206325</v>
      </c>
      <c r="E26" s="54">
        <f t="shared" si="18"/>
        <v>79.397733760355948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6"/>
        <v>#DIV/0!</v>
      </c>
      <c r="U26" s="45" t="e">
        <f t="shared" si="7"/>
        <v>#DIV/0!</v>
      </c>
      <c r="V26" s="46" t="e">
        <f t="shared" si="8"/>
        <v>#DIV/0!</v>
      </c>
      <c r="W26" s="46" t="e">
        <f t="shared" si="9"/>
        <v>#DIV/0!</v>
      </c>
      <c r="X26" s="46" t="e">
        <f t="shared" si="10"/>
        <v>#DIV/0!</v>
      </c>
      <c r="Y26" s="46" t="e">
        <f t="shared" si="11"/>
        <v>#DIV/0!</v>
      </c>
      <c r="Z26" s="45" t="e">
        <f t="shared" si="12"/>
        <v>#DIV/0!</v>
      </c>
      <c r="AA26" s="49" t="e">
        <f t="shared" si="13"/>
        <v>#DIV/0!</v>
      </c>
      <c r="AC26" s="48">
        <f t="shared" si="14"/>
        <v>2</v>
      </c>
      <c r="AD26" s="47" t="e">
        <f t="shared" si="19"/>
        <v>#DIV/0!</v>
      </c>
      <c r="AE26" s="46" t="e">
        <f t="shared" si="20"/>
        <v>#DIV/0!</v>
      </c>
      <c r="AF26" s="45" t="e">
        <f t="shared" si="20"/>
        <v>#DIV/0!</v>
      </c>
      <c r="AG26" s="47" t="e">
        <f t="shared" si="20"/>
        <v>#DIV/0!</v>
      </c>
      <c r="AH26" s="46" t="e">
        <f t="shared" si="20"/>
        <v>#DIV/0!</v>
      </c>
      <c r="AI26" s="46" t="e">
        <f t="shared" si="20"/>
        <v>#DIV/0!</v>
      </c>
      <c r="AJ26" s="46" t="e">
        <f t="shared" si="21"/>
        <v>#DIV/0!</v>
      </c>
      <c r="AK26" s="45" t="e">
        <f t="shared" si="21"/>
        <v>#DIV/0!</v>
      </c>
      <c r="AL26" s="44" t="e">
        <f t="shared" si="16"/>
        <v>#DIV/0!</v>
      </c>
    </row>
    <row r="27" spans="1:38" x14ac:dyDescent="0.35">
      <c r="A27" s="58" t="s">
        <v>50</v>
      </c>
      <c r="B27" s="57">
        <v>2.5</v>
      </c>
      <c r="C27" s="63">
        <v>9.5099999999999909</v>
      </c>
      <c r="D27" s="55">
        <f t="shared" si="17"/>
        <v>1.9850815799292285</v>
      </c>
      <c r="E27" s="54">
        <f t="shared" si="18"/>
        <v>81.382815340285177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6"/>
        <v>#DIV/0!</v>
      </c>
      <c r="U27" s="45" t="e">
        <f t="shared" si="7"/>
        <v>#DIV/0!</v>
      </c>
      <c r="V27" s="46" t="e">
        <f t="shared" si="8"/>
        <v>#DIV/0!</v>
      </c>
      <c r="W27" s="46" t="e">
        <f t="shared" si="9"/>
        <v>#DIV/0!</v>
      </c>
      <c r="X27" s="46" t="e">
        <f t="shared" si="10"/>
        <v>#DIV/0!</v>
      </c>
      <c r="Y27" s="46" t="e">
        <f t="shared" si="11"/>
        <v>#DIV/0!</v>
      </c>
      <c r="Z27" s="45" t="e">
        <f t="shared" si="12"/>
        <v>#DIV/0!</v>
      </c>
      <c r="AA27" s="49" t="e">
        <f t="shared" si="13"/>
        <v>#DIV/0!</v>
      </c>
      <c r="AC27" s="48">
        <f t="shared" si="14"/>
        <v>2.5</v>
      </c>
      <c r="AD27" s="47" t="e">
        <f t="shared" si="19"/>
        <v>#DIV/0!</v>
      </c>
      <c r="AE27" s="46" t="e">
        <f t="shared" si="20"/>
        <v>#DIV/0!</v>
      </c>
      <c r="AF27" s="45" t="e">
        <f t="shared" si="20"/>
        <v>#DIV/0!</v>
      </c>
      <c r="AG27" s="47" t="e">
        <f t="shared" si="20"/>
        <v>#DIV/0!</v>
      </c>
      <c r="AH27" s="46" t="e">
        <f t="shared" si="20"/>
        <v>#DIV/0!</v>
      </c>
      <c r="AI27" s="46" t="e">
        <f t="shared" si="20"/>
        <v>#DIV/0!</v>
      </c>
      <c r="AJ27" s="46" t="e">
        <f t="shared" si="21"/>
        <v>#DIV/0!</v>
      </c>
      <c r="AK27" s="45" t="e">
        <f t="shared" si="21"/>
        <v>#DIV/0!</v>
      </c>
      <c r="AL27" s="44" t="e">
        <f t="shared" si="16"/>
        <v>#DIV/0!</v>
      </c>
    </row>
    <row r="28" spans="1:38" x14ac:dyDescent="0.35">
      <c r="A28" s="58" t="s">
        <v>49</v>
      </c>
      <c r="B28" s="57">
        <v>3</v>
      </c>
      <c r="C28" s="62">
        <v>37.019999999999982</v>
      </c>
      <c r="D28" s="55">
        <f t="shared" si="17"/>
        <v>7.7274153616172532</v>
      </c>
      <c r="E28" s="54">
        <f t="shared" si="18"/>
        <v>89.110230701902424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6"/>
        <v>#DIV/0!</v>
      </c>
      <c r="U28" s="45" t="e">
        <f t="shared" si="7"/>
        <v>#DIV/0!</v>
      </c>
      <c r="V28" s="46" t="e">
        <f t="shared" si="8"/>
        <v>#DIV/0!</v>
      </c>
      <c r="W28" s="46" t="e">
        <f t="shared" si="9"/>
        <v>#DIV/0!</v>
      </c>
      <c r="X28" s="46" t="e">
        <f t="shared" si="10"/>
        <v>#DIV/0!</v>
      </c>
      <c r="Y28" s="46" t="e">
        <f t="shared" si="11"/>
        <v>#DIV/0!</v>
      </c>
      <c r="Z28" s="45" t="e">
        <f t="shared" si="12"/>
        <v>#DIV/0!</v>
      </c>
      <c r="AA28" s="49" t="e">
        <f t="shared" si="13"/>
        <v>#DIV/0!</v>
      </c>
      <c r="AC28" s="48">
        <f t="shared" si="14"/>
        <v>3</v>
      </c>
      <c r="AD28" s="47" t="e">
        <f t="shared" si="19"/>
        <v>#DIV/0!</v>
      </c>
      <c r="AE28" s="46" t="e">
        <f t="shared" si="20"/>
        <v>#DIV/0!</v>
      </c>
      <c r="AF28" s="45" t="e">
        <f t="shared" si="20"/>
        <v>#DIV/0!</v>
      </c>
      <c r="AG28" s="47" t="e">
        <f t="shared" si="20"/>
        <v>#DIV/0!</v>
      </c>
      <c r="AH28" s="46" t="e">
        <f t="shared" si="20"/>
        <v>#DIV/0!</v>
      </c>
      <c r="AI28" s="46" t="e">
        <f t="shared" si="20"/>
        <v>#DIV/0!</v>
      </c>
      <c r="AJ28" s="46" t="e">
        <f t="shared" si="21"/>
        <v>#DIV/0!</v>
      </c>
      <c r="AK28" s="45" t="e">
        <f t="shared" si="21"/>
        <v>#DIV/0!</v>
      </c>
      <c r="AL28" s="44" t="e">
        <f t="shared" si="16"/>
        <v>#DIV/0!</v>
      </c>
    </row>
    <row r="29" spans="1:38" x14ac:dyDescent="0.35">
      <c r="A29" s="58" t="s">
        <v>48</v>
      </c>
      <c r="B29" s="57">
        <v>3.5</v>
      </c>
      <c r="C29" s="62">
        <v>31.340000000000032</v>
      </c>
      <c r="D29" s="55">
        <f t="shared" si="17"/>
        <v>6.5417935557289324</v>
      </c>
      <c r="E29" s="54">
        <f t="shared" si="18"/>
        <v>95.652024257631354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6"/>
        <v>#DIV/0!</v>
      </c>
      <c r="U29" s="45" t="e">
        <f t="shared" si="7"/>
        <v>#DIV/0!</v>
      </c>
      <c r="V29" s="46" t="e">
        <f t="shared" si="8"/>
        <v>#DIV/0!</v>
      </c>
      <c r="W29" s="46" t="e">
        <f t="shared" si="9"/>
        <v>#DIV/0!</v>
      </c>
      <c r="X29" s="46" t="e">
        <f t="shared" si="10"/>
        <v>#DIV/0!</v>
      </c>
      <c r="Y29" s="46" t="e">
        <f t="shared" si="11"/>
        <v>#DIV/0!</v>
      </c>
      <c r="Z29" s="45" t="e">
        <f t="shared" si="12"/>
        <v>#DIV/0!</v>
      </c>
      <c r="AA29" s="49" t="e">
        <f t="shared" si="13"/>
        <v>#DIV/0!</v>
      </c>
      <c r="AC29" s="48">
        <f t="shared" si="14"/>
        <v>3.5</v>
      </c>
      <c r="AD29" s="47" t="e">
        <f t="shared" si="19"/>
        <v>#DIV/0!</v>
      </c>
      <c r="AE29" s="46" t="e">
        <f t="shared" si="20"/>
        <v>#DIV/0!</v>
      </c>
      <c r="AF29" s="45" t="e">
        <f t="shared" si="20"/>
        <v>#DIV/0!</v>
      </c>
      <c r="AG29" s="47" t="e">
        <f t="shared" si="20"/>
        <v>#DIV/0!</v>
      </c>
      <c r="AH29" s="46" t="e">
        <f t="shared" si="20"/>
        <v>#DIV/0!</v>
      </c>
      <c r="AI29" s="46" t="e">
        <f t="shared" si="20"/>
        <v>#DIV/0!</v>
      </c>
      <c r="AJ29" s="46" t="e">
        <f t="shared" si="21"/>
        <v>#DIV/0!</v>
      </c>
      <c r="AK29" s="45" t="e">
        <f t="shared" si="21"/>
        <v>#DIV/0!</v>
      </c>
      <c r="AL29" s="44" t="e">
        <f t="shared" si="16"/>
        <v>#DIV/0!</v>
      </c>
    </row>
    <row r="30" spans="1:38" x14ac:dyDescent="0.35">
      <c r="A30" s="58" t="s">
        <v>47</v>
      </c>
      <c r="B30" s="57">
        <v>4</v>
      </c>
      <c r="C30" s="62">
        <v>15.239999999999952</v>
      </c>
      <c r="D30" s="55">
        <f t="shared" si="17"/>
        <v>3.1811401974891038</v>
      </c>
      <c r="E30" s="54">
        <f t="shared" si="18"/>
        <v>98.833164455120453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6"/>
        <v>#DIV/0!</v>
      </c>
      <c r="U30" s="45" t="e">
        <f t="shared" si="7"/>
        <v>#DIV/0!</v>
      </c>
      <c r="V30" s="46" t="e">
        <f t="shared" si="8"/>
        <v>#DIV/0!</v>
      </c>
      <c r="W30" s="46" t="e">
        <f t="shared" si="9"/>
        <v>#DIV/0!</v>
      </c>
      <c r="X30" s="46" t="e">
        <f t="shared" si="10"/>
        <v>#DIV/0!</v>
      </c>
      <c r="Y30" s="46" t="e">
        <f t="shared" si="11"/>
        <v>#DIV/0!</v>
      </c>
      <c r="Z30" s="45" t="e">
        <f t="shared" si="12"/>
        <v>#DIV/0!</v>
      </c>
      <c r="AA30" s="49" t="e">
        <f t="shared" si="13"/>
        <v>#DIV/0!</v>
      </c>
      <c r="AC30" s="48">
        <f t="shared" si="14"/>
        <v>4</v>
      </c>
      <c r="AD30" s="47" t="e">
        <f t="shared" si="19"/>
        <v>#DIV/0!</v>
      </c>
      <c r="AE30" s="46" t="e">
        <f t="shared" si="20"/>
        <v>#DIV/0!</v>
      </c>
      <c r="AF30" s="45" t="e">
        <f t="shared" si="20"/>
        <v>#DIV/0!</v>
      </c>
      <c r="AG30" s="47" t="e">
        <f t="shared" si="20"/>
        <v>#DIV/0!</v>
      </c>
      <c r="AH30" s="46" t="e">
        <f t="shared" si="20"/>
        <v>#DIV/0!</v>
      </c>
      <c r="AI30" s="46" t="e">
        <f t="shared" si="20"/>
        <v>#DIV/0!</v>
      </c>
      <c r="AJ30" s="46" t="e">
        <f t="shared" si="21"/>
        <v>#DIV/0!</v>
      </c>
      <c r="AK30" s="45" t="e">
        <f t="shared" si="21"/>
        <v>#DIV/0!</v>
      </c>
      <c r="AL30" s="44" t="e">
        <f t="shared" si="16"/>
        <v>#DIV/0!</v>
      </c>
    </row>
    <row r="31" spans="1:38" ht="15" thickBot="1" x14ac:dyDescent="0.4">
      <c r="A31" s="58" t="s">
        <v>46</v>
      </c>
      <c r="B31" s="42" t="s">
        <v>142</v>
      </c>
      <c r="C31" s="56">
        <v>5.5900000000000318</v>
      </c>
      <c r="D31" s="55">
        <f t="shared" si="17"/>
        <v>1.1668355448795436</v>
      </c>
      <c r="E31" s="54">
        <f t="shared" si="18"/>
        <v>100</v>
      </c>
      <c r="G31" s="48" t="str">
        <f t="shared" si="2"/>
        <v>&gt;4.0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 t="str">
        <f t="shared" si="4"/>
        <v>&gt;4.0</v>
      </c>
      <c r="S31" s="47" t="e">
        <f t="shared" si="5"/>
        <v>#DIV/0!</v>
      </c>
      <c r="T31" s="46" t="e">
        <f t="shared" si="6"/>
        <v>#DIV/0!</v>
      </c>
      <c r="U31" s="45" t="e">
        <f t="shared" si="7"/>
        <v>#DIV/0!</v>
      </c>
      <c r="V31" s="46" t="e">
        <f t="shared" si="8"/>
        <v>#DIV/0!</v>
      </c>
      <c r="W31" s="46" t="e">
        <f t="shared" si="9"/>
        <v>#DIV/0!</v>
      </c>
      <c r="X31" s="46" t="e">
        <f t="shared" si="10"/>
        <v>#DIV/0!</v>
      </c>
      <c r="Y31" s="46" t="e">
        <f t="shared" si="11"/>
        <v>#DIV/0!</v>
      </c>
      <c r="Z31" s="45" t="e">
        <f t="shared" si="12"/>
        <v>#DIV/0!</v>
      </c>
      <c r="AA31" s="49" t="e">
        <f t="shared" si="13"/>
        <v>#DIV/0!</v>
      </c>
      <c r="AC31" s="48" t="str">
        <f t="shared" si="14"/>
        <v>&gt;4.0</v>
      </c>
      <c r="AD31" s="47" t="e">
        <f t="shared" si="19"/>
        <v>#DIV/0!</v>
      </c>
      <c r="AE31" s="46" t="e">
        <f t="shared" si="20"/>
        <v>#DIV/0!</v>
      </c>
      <c r="AF31" s="45" t="e">
        <f t="shared" si="20"/>
        <v>#DIV/0!</v>
      </c>
      <c r="AG31" s="47" t="e">
        <f t="shared" si="20"/>
        <v>#DIV/0!</v>
      </c>
      <c r="AH31" s="46" t="e">
        <f t="shared" si="20"/>
        <v>#DIV/0!</v>
      </c>
      <c r="AI31" s="46" t="e">
        <f t="shared" si="20"/>
        <v>#DIV/0!</v>
      </c>
      <c r="AJ31" s="46" t="e">
        <f t="shared" si="21"/>
        <v>#DIV/0!</v>
      </c>
      <c r="AK31" s="45" t="e">
        <f t="shared" si="21"/>
        <v>#DIV/0!</v>
      </c>
      <c r="AL31" s="44" t="e">
        <f t="shared" si="16"/>
        <v>#DIV/0!</v>
      </c>
    </row>
    <row r="32" spans="1:38" x14ac:dyDescent="0.35">
      <c r="A32" s="58" t="s">
        <v>45</v>
      </c>
      <c r="B32" s="57">
        <v>5</v>
      </c>
      <c r="C32" s="56"/>
      <c r="D32" s="55"/>
      <c r="E32" s="54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6"/>
        <v>#DIV/0!</v>
      </c>
      <c r="U32" s="45" t="e">
        <f t="shared" si="7"/>
        <v>#DIV/0!</v>
      </c>
      <c r="V32" s="46" t="e">
        <f t="shared" si="8"/>
        <v>#DIV/0!</v>
      </c>
      <c r="W32" s="46" t="e">
        <f t="shared" si="9"/>
        <v>#DIV/0!</v>
      </c>
      <c r="X32" s="46" t="e">
        <f t="shared" si="10"/>
        <v>#DIV/0!</v>
      </c>
      <c r="Y32" s="46" t="e">
        <f t="shared" si="11"/>
        <v>#DIV/0!</v>
      </c>
      <c r="Z32" s="45" t="e">
        <f t="shared" si="12"/>
        <v>#DIV/0!</v>
      </c>
      <c r="AA32" s="49" t="e">
        <f t="shared" si="13"/>
        <v>#DIV/0!</v>
      </c>
      <c r="AC32" s="48">
        <f t="shared" si="14"/>
        <v>5</v>
      </c>
      <c r="AD32" s="47" t="e">
        <f t="shared" si="19"/>
        <v>#DIV/0!</v>
      </c>
      <c r="AE32" s="46" t="e">
        <f t="shared" si="20"/>
        <v>#DIV/0!</v>
      </c>
      <c r="AF32" s="45" t="e">
        <f t="shared" si="20"/>
        <v>#DIV/0!</v>
      </c>
      <c r="AG32" s="47" t="e">
        <f t="shared" si="20"/>
        <v>#DIV/0!</v>
      </c>
      <c r="AH32" s="46" t="e">
        <f t="shared" si="20"/>
        <v>#DIV/0!</v>
      </c>
      <c r="AI32" s="46" t="e">
        <f t="shared" si="20"/>
        <v>#DIV/0!</v>
      </c>
      <c r="AJ32" s="46" t="e">
        <f t="shared" si="21"/>
        <v>#DIV/0!</v>
      </c>
      <c r="AK32" s="45" t="e">
        <f t="shared" si="21"/>
        <v>#DIV/0!</v>
      </c>
      <c r="AL32" s="44" t="e">
        <f t="shared" si="16"/>
        <v>#DIV/0!</v>
      </c>
    </row>
    <row r="33" spans="1:38" ht="15" thickBot="1" x14ac:dyDescent="0.4">
      <c r="A33" s="43" t="s">
        <v>44</v>
      </c>
      <c r="B33" s="42"/>
      <c r="C33" s="41"/>
      <c r="D33" s="55"/>
      <c r="E33" s="39"/>
      <c r="G33" s="33">
        <f t="shared" si="2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>
        <f t="shared" si="4"/>
        <v>0</v>
      </c>
      <c r="S33" s="32" t="e">
        <f t="shared" si="5"/>
        <v>#DIV/0!</v>
      </c>
      <c r="T33" s="31" t="e">
        <f t="shared" si="6"/>
        <v>#DIV/0!</v>
      </c>
      <c r="U33" s="30" t="e">
        <f t="shared" si="7"/>
        <v>#DIV/0!</v>
      </c>
      <c r="V33" s="31" t="e">
        <f t="shared" si="8"/>
        <v>#DIV/0!</v>
      </c>
      <c r="W33" s="31" t="e">
        <f t="shared" si="9"/>
        <v>#DIV/0!</v>
      </c>
      <c r="X33" s="31" t="e">
        <f t="shared" si="10"/>
        <v>#DIV/0!</v>
      </c>
      <c r="Y33" s="31" t="e">
        <f t="shared" si="11"/>
        <v>#DIV/0!</v>
      </c>
      <c r="Z33" s="30" t="e">
        <f t="shared" si="12"/>
        <v>#DIV/0!</v>
      </c>
      <c r="AA33" s="34" t="e">
        <f t="shared" si="13"/>
        <v>#DIV/0!</v>
      </c>
      <c r="AC33" s="33">
        <f t="shared" si="14"/>
        <v>0</v>
      </c>
      <c r="AD33" s="32" t="e">
        <f t="shared" si="19"/>
        <v>#DIV/0!</v>
      </c>
      <c r="AE33" s="31" t="e">
        <f t="shared" si="20"/>
        <v>#DIV/0!</v>
      </c>
      <c r="AF33" s="30" t="e">
        <f t="shared" si="20"/>
        <v>#DIV/0!</v>
      </c>
      <c r="AG33" s="32" t="e">
        <f t="shared" si="20"/>
        <v>#DIV/0!</v>
      </c>
      <c r="AH33" s="31" t="e">
        <f t="shared" si="20"/>
        <v>#DIV/0!</v>
      </c>
      <c r="AI33" s="31" t="e">
        <f t="shared" si="20"/>
        <v>#DIV/0!</v>
      </c>
      <c r="AJ33" s="31" t="e">
        <f t="shared" si="21"/>
        <v>#DIV/0!</v>
      </c>
      <c r="AK33" s="30" t="e">
        <f t="shared" si="21"/>
        <v>#DIV/0!</v>
      </c>
      <c r="AL33" s="29" t="e">
        <f t="shared" si="16"/>
        <v>#DIV/0!</v>
      </c>
    </row>
    <row r="34" spans="1:38" x14ac:dyDescent="0.35">
      <c r="H34">
        <f>SUM(H7:H33)</f>
        <v>42.99412731495952</v>
      </c>
      <c r="I34">
        <f t="shared" ref="I34:O34" si="22">SUM(I7:I33)</f>
        <v>226.20255296216069</v>
      </c>
      <c r="J34">
        <f t="shared" si="22"/>
        <v>0</v>
      </c>
      <c r="K34">
        <f t="shared" si="22"/>
        <v>2.4948683894160015</v>
      </c>
      <c r="L34">
        <f t="shared" si="22"/>
        <v>10.011227318359952</v>
      </c>
      <c r="M34">
        <f t="shared" si="22"/>
        <v>0</v>
      </c>
      <c r="N34">
        <f t="shared" si="22"/>
        <v>1.5707339480830085</v>
      </c>
      <c r="O34">
        <f t="shared" si="22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3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-3.5848177232627734</v>
      </c>
      <c r="D69" s="2"/>
    </row>
    <row r="70" spans="1:5" x14ac:dyDescent="0.35">
      <c r="A70" s="24" t="s">
        <v>41</v>
      </c>
      <c r="B70" s="23">
        <v>16</v>
      </c>
      <c r="C70" s="18">
        <f t="shared" si="23"/>
        <v>-2.7202992558184644</v>
      </c>
      <c r="D70" s="2"/>
    </row>
    <row r="71" spans="1:5" x14ac:dyDescent="0.35">
      <c r="A71" s="24" t="s">
        <v>41</v>
      </c>
      <c r="B71" s="23">
        <v>25</v>
      </c>
      <c r="C71" s="18">
        <f t="shared" si="23"/>
        <v>-2.3026101463174484</v>
      </c>
      <c r="D71" s="2"/>
    </row>
    <row r="72" spans="1:5" x14ac:dyDescent="0.35">
      <c r="A72" s="24" t="s">
        <v>41</v>
      </c>
      <c r="B72" s="23">
        <v>50</v>
      </c>
      <c r="C72" s="18">
        <f t="shared" si="23"/>
        <v>-1.0487425694911572</v>
      </c>
      <c r="D72" s="2"/>
    </row>
    <row r="73" spans="1:5" x14ac:dyDescent="0.35">
      <c r="A73" s="24" t="s">
        <v>41</v>
      </c>
      <c r="B73" s="23">
        <v>75</v>
      </c>
      <c r="C73" s="18">
        <f t="shared" si="23"/>
        <v>1.1245589017337845</v>
      </c>
      <c r="D73" s="2"/>
    </row>
    <row r="74" spans="1:5" x14ac:dyDescent="0.35">
      <c r="A74" s="24" t="s">
        <v>41</v>
      </c>
      <c r="B74" s="23">
        <v>84</v>
      </c>
      <c r="C74" s="18">
        <f t="shared" si="23"/>
        <v>2.6693441168385106</v>
      </c>
      <c r="D74" s="2"/>
    </row>
    <row r="75" spans="1:5" x14ac:dyDescent="0.35">
      <c r="A75" s="24" t="s">
        <v>41</v>
      </c>
      <c r="B75" s="23">
        <v>95</v>
      </c>
      <c r="C75" s="18">
        <f t="shared" si="23"/>
        <v>3.4501647176667363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SUM(C10:C13)/SUM(C10:C33)</f>
        <v>0</v>
      </c>
      <c r="D77" s="19" t="s">
        <v>7</v>
      </c>
      <c r="E77" s="18">
        <f>SUM($D$7:$D$20)</f>
        <v>50.953166784694673</v>
      </c>
    </row>
    <row r="78" spans="1:5" x14ac:dyDescent="0.35">
      <c r="A78" s="20" t="s">
        <v>39</v>
      </c>
      <c r="B78">
        <f>SUM(C14:C23)/SUM(C10:C33)</f>
        <v>0.70574453173225704</v>
      </c>
      <c r="D78" s="19" t="s">
        <v>6</v>
      </c>
      <c r="E78" s="18">
        <f>SUM($D$21:$D$30)</f>
        <v>47.879997670425801</v>
      </c>
    </row>
    <row r="79" spans="1:5" x14ac:dyDescent="0.35">
      <c r="A79" s="20" t="s">
        <v>38</v>
      </c>
      <c r="B79">
        <f>SUM(C24:C33)/SUM(C10:C33)</f>
        <v>0.29425546826774296</v>
      </c>
      <c r="D79" s="19" t="s">
        <v>5</v>
      </c>
      <c r="E79" s="18">
        <f>SUM($D$31:$D$33)</f>
        <v>1.1668355448795436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95.030657946382121</v>
      </c>
      <c r="D81" s="16" t="s">
        <v>4</v>
      </c>
      <c r="E81">
        <f>100*SUM(H7:J33)/SUM(P7:P33)</f>
        <v>95.030657946382121</v>
      </c>
      <c r="G81" s="17" t="s">
        <v>2</v>
      </c>
      <c r="H81">
        <f>100*SUM(H7:H33)/(SUM(P7:P33)-SUM(M7:N33))</f>
        <v>15.262230613327253</v>
      </c>
    </row>
    <row r="82" spans="1:8" x14ac:dyDescent="0.35">
      <c r="A82" s="16" t="s">
        <v>0</v>
      </c>
      <c r="B82">
        <f>100*SUM(K7:L33)/SUM(P7:P33)</f>
        <v>4.4148482894622996</v>
      </c>
      <c r="D82" s="16" t="s">
        <v>0</v>
      </c>
      <c r="E82">
        <f>100*SUM(K7:L33)/SUM(P7:P33)</f>
        <v>4.4148482894622996</v>
      </c>
      <c r="G82" s="17" t="s">
        <v>1</v>
      </c>
      <c r="H82">
        <f>100*SUM(I7:J33)/(SUM(P7:P33)-SUM(M7:N33))</f>
        <v>80.298304541481968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0.55449376415558049</v>
      </c>
      <c r="G83" s="17" t="s">
        <v>0</v>
      </c>
      <c r="H83">
        <f>100*SUM(K7:L33)/(SUM(P7:P33)-SUM(M7:N33))</f>
        <v>4.4394648451907619</v>
      </c>
    </row>
    <row r="85" spans="1:8" x14ac:dyDescent="0.35">
      <c r="A85" s="16" t="s">
        <v>36</v>
      </c>
      <c r="B85" s="2"/>
      <c r="C85" s="2"/>
      <c r="D85" s="13">
        <f>(C70+C74+C72)/3</f>
        <v>-0.36656590282370366</v>
      </c>
    </row>
    <row r="86" spans="1:8" x14ac:dyDescent="0.35">
      <c r="A86" s="14" t="s">
        <v>35</v>
      </c>
      <c r="B86" s="14"/>
      <c r="C86" s="14"/>
      <c r="D86" s="7">
        <f>C72</f>
        <v>-1.0487425694911572</v>
      </c>
    </row>
    <row r="87" spans="1:8" x14ac:dyDescent="0.35">
      <c r="A87" s="14" t="s">
        <v>34</v>
      </c>
      <c r="B87" s="14"/>
      <c r="C87" s="14"/>
      <c r="D87" s="7">
        <f>(C74-C70)/2</f>
        <v>2.6948216863284875</v>
      </c>
    </row>
    <row r="88" spans="1:8" x14ac:dyDescent="0.35">
      <c r="A88" s="15" t="s">
        <v>33</v>
      </c>
      <c r="B88" s="14"/>
      <c r="C88" s="14"/>
      <c r="D88" s="13">
        <f>(C74+C70-D86)/D87</f>
        <v>0.3702610215634049</v>
      </c>
    </row>
    <row r="89" spans="1:8" x14ac:dyDescent="0.35">
      <c r="A89" s="3" t="s">
        <v>32</v>
      </c>
      <c r="B89" s="12"/>
      <c r="C89" s="11"/>
      <c r="D89" s="7">
        <f>((C74-C70)/4)+((C75-C69)/6.6)</f>
        <v>2.4133172736081088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0.32936276493255995</v>
      </c>
    </row>
    <row r="91" spans="1:8" x14ac:dyDescent="0.35">
      <c r="A91" s="3" t="s">
        <v>30</v>
      </c>
      <c r="B91" s="9"/>
      <c r="C91" s="8"/>
      <c r="D91" s="7">
        <f>(C74-C69)/(2.44*(C73-C71))</f>
        <v>0.74790039419450494</v>
      </c>
    </row>
    <row r="92" spans="1:8" x14ac:dyDescent="0.35">
      <c r="A92" s="6" t="s">
        <v>29</v>
      </c>
      <c r="B92" s="6"/>
      <c r="C92" s="5"/>
      <c r="D92" s="7">
        <f>(C70+C72+C74)/3</f>
        <v>-0.36656590282370366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-2.5477569489976926E-2</v>
      </c>
    </row>
    <row r="95" spans="1:8" x14ac:dyDescent="0.35">
      <c r="A95" s="2" t="s">
        <v>9</v>
      </c>
      <c r="B95" s="2"/>
      <c r="C95" s="2"/>
      <c r="D95" s="1">
        <f>100-E23</f>
        <v>29.42554682677428</v>
      </c>
    </row>
    <row r="96" spans="1:8" x14ac:dyDescent="0.35">
      <c r="A96" s="2" t="s">
        <v>8</v>
      </c>
      <c r="B96" s="2"/>
      <c r="C96" s="2"/>
      <c r="D96" s="1">
        <f>100-E30</f>
        <v>1.1668355448795467</v>
      </c>
    </row>
    <row r="98" spans="1:3" x14ac:dyDescent="0.35">
      <c r="A98" s="114" t="s">
        <v>111</v>
      </c>
      <c r="C98" t="str">
        <f>IF(SUM(M7:N33)&gt;0,"Mixed","No Mixed")</f>
        <v>Mixed</v>
      </c>
    </row>
    <row r="99" spans="1:3" x14ac:dyDescent="0.35">
      <c r="A99" s="114" t="s">
        <v>112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rgb="FFFF0066"/>
  </sheetPr>
  <dimension ref="A1:AL96"/>
  <sheetViews>
    <sheetView topLeftCell="A23" zoomScale="63" zoomScaleNormal="100" workbookViewId="0">
      <selection activeCell="P71" sqref="P71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41" t="s">
        <v>91</v>
      </c>
      <c r="B2" s="142"/>
      <c r="C2" s="142"/>
      <c r="D2" s="143" t="str">
        <f ca="1">RIGHT(CELL("nomfichier",A1),LEN(CELL("nomfichier",A1))-FIND("]",CELL("nomfichier",A1)))</f>
        <v>MAY190403_2</v>
      </c>
      <c r="E2" s="144"/>
      <c r="G2" s="109" t="s">
        <v>90</v>
      </c>
      <c r="H2" s="108" t="str">
        <f ca="1">D2</f>
        <v>MAY190403_2</v>
      </c>
      <c r="I2" s="108"/>
      <c r="J2" s="107"/>
      <c r="K2" s="145" t="s">
        <v>89</v>
      </c>
      <c r="L2" s="146"/>
      <c r="M2" s="146"/>
      <c r="N2" s="146"/>
      <c r="O2" s="147"/>
    </row>
    <row r="3" spans="1:38" ht="15" thickBot="1" x14ac:dyDescent="0.4">
      <c r="A3" s="106"/>
      <c r="B3" s="105"/>
      <c r="C3" s="105"/>
      <c r="D3" s="105"/>
      <c r="E3" s="104"/>
      <c r="G3" s="103"/>
      <c r="H3" s="138" t="s">
        <v>88</v>
      </c>
      <c r="I3" s="139"/>
      <c r="J3" s="140"/>
      <c r="K3" s="138" t="s">
        <v>87</v>
      </c>
      <c r="L3" s="139"/>
      <c r="M3" s="139"/>
      <c r="N3" s="139"/>
      <c r="O3" s="140"/>
      <c r="S3" s="138" t="s">
        <v>88</v>
      </c>
      <c r="T3" s="139"/>
      <c r="U3" s="140"/>
      <c r="V3" s="138" t="s">
        <v>87</v>
      </c>
      <c r="W3" s="139"/>
      <c r="X3" s="139"/>
      <c r="Y3" s="139"/>
      <c r="Z3" s="140"/>
      <c r="AD3" s="138" t="s">
        <v>88</v>
      </c>
      <c r="AE3" s="139"/>
      <c r="AF3" s="140"/>
      <c r="AG3" s="138" t="s">
        <v>87</v>
      </c>
      <c r="AH3" s="139"/>
      <c r="AI3" s="139"/>
      <c r="AJ3" s="139"/>
      <c r="AK3" s="140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6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6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6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6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6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6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108</vt:i4>
      </vt:variant>
    </vt:vector>
  </HeadingPairs>
  <TitlesOfParts>
    <vt:vector size="163" baseType="lpstr">
      <vt:lpstr>Resume</vt:lpstr>
      <vt:lpstr>Blank</vt:lpstr>
      <vt:lpstr>MAY210713_7</vt:lpstr>
      <vt:lpstr>MAY181215_9</vt:lpstr>
      <vt:lpstr>MAY181215_9 aggr</vt:lpstr>
      <vt:lpstr>MAY181215_9_no_agg</vt:lpstr>
      <vt:lpstr>MAY181215_10</vt:lpstr>
      <vt:lpstr>MAY181215_10 aggr</vt:lpstr>
      <vt:lpstr>MAY181215_10_no_aggr</vt:lpstr>
      <vt:lpstr>MAY181215_11</vt:lpstr>
      <vt:lpstr>MAY181215_11 aggr</vt:lpstr>
      <vt:lpstr>MAY181215_11_no_aggr</vt:lpstr>
      <vt:lpstr>MAY181215_12</vt:lpstr>
      <vt:lpstr>MAY181215_13</vt:lpstr>
      <vt:lpstr>MAY181215_13 aggr</vt:lpstr>
      <vt:lpstr>MAY181215_13_no_aggr</vt:lpstr>
      <vt:lpstr>MAY181217_18</vt:lpstr>
      <vt:lpstr>MAY181217_18 aggr</vt:lpstr>
      <vt:lpstr>MAY181217_18_no_aggr</vt:lpstr>
      <vt:lpstr>MAY181217_19</vt:lpstr>
      <vt:lpstr>MAY181217_19 aggr</vt:lpstr>
      <vt:lpstr>MAY181217_19_no_aggr</vt:lpstr>
      <vt:lpstr>MAY181217_21</vt:lpstr>
      <vt:lpstr>MAY181217_21 aggr</vt:lpstr>
      <vt:lpstr>MAY181217_21_no_aggr</vt:lpstr>
      <vt:lpstr>MAY181217_22</vt:lpstr>
      <vt:lpstr>MAY181217_22 aggr</vt:lpstr>
      <vt:lpstr>MAY181217_22_no_aggr</vt:lpstr>
      <vt:lpstr>MAY181217_23</vt:lpstr>
      <vt:lpstr>MAY181217_23 aggr</vt:lpstr>
      <vt:lpstr>MAY181217_23_no_aggr</vt:lpstr>
      <vt:lpstr>MAY181217_26_27</vt:lpstr>
      <vt:lpstr>MAY181217_28</vt:lpstr>
      <vt:lpstr>MAY181217_28 aggr</vt:lpstr>
      <vt:lpstr>MAY181217_28_no_aggr</vt:lpstr>
      <vt:lpstr>MAY181217_29</vt:lpstr>
      <vt:lpstr>MAY190406_1</vt:lpstr>
      <vt:lpstr>MAY190406_1 aggr</vt:lpstr>
      <vt:lpstr>MAY190406_1_no_aggr</vt:lpstr>
      <vt:lpstr>MAY190406_2</vt:lpstr>
      <vt:lpstr>MAY190406_3</vt:lpstr>
      <vt:lpstr>MAY190409_1</vt:lpstr>
      <vt:lpstr>MAY210713_5</vt:lpstr>
      <vt:lpstr>MAY210713_5 aggr</vt:lpstr>
      <vt:lpstr>MAY210713_5_no_aggr</vt:lpstr>
      <vt:lpstr>MAY210713_8</vt:lpstr>
      <vt:lpstr>MAY210713_8_aggr</vt:lpstr>
      <vt:lpstr>MAY210713_8_no_aggr</vt:lpstr>
      <vt:lpstr>MAY210714_7</vt:lpstr>
      <vt:lpstr>MAY210714_7_aggr</vt:lpstr>
      <vt:lpstr>MAY210714_7_no_aggr</vt:lpstr>
      <vt:lpstr>MAY210714_8</vt:lpstr>
      <vt:lpstr>MAY210714_8_aggr</vt:lpstr>
      <vt:lpstr>MAY210714_8_no_aggr</vt:lpstr>
      <vt:lpstr>MAY190403_2</vt:lpstr>
      <vt:lpstr>MAY181215_10!cum_tot_2</vt:lpstr>
      <vt:lpstr>'MAY181215_10 aggr'!cum_tot_2</vt:lpstr>
      <vt:lpstr>MAY181215_10_no_aggr!cum_tot_2</vt:lpstr>
      <vt:lpstr>MAY181215_11!cum_tot_2</vt:lpstr>
      <vt:lpstr>'MAY181215_11 aggr'!cum_tot_2</vt:lpstr>
      <vt:lpstr>MAY181215_11_no_aggr!cum_tot_2</vt:lpstr>
      <vt:lpstr>MAY181215_12!cum_tot_2</vt:lpstr>
      <vt:lpstr>MAY181215_13!cum_tot_2</vt:lpstr>
      <vt:lpstr>'MAY181215_13 aggr'!cum_tot_2</vt:lpstr>
      <vt:lpstr>MAY181215_13_no_aggr!cum_tot_2</vt:lpstr>
      <vt:lpstr>MAY181215_9!cum_tot_2</vt:lpstr>
      <vt:lpstr>'MAY181215_9 aggr'!cum_tot_2</vt:lpstr>
      <vt:lpstr>MAY181215_9_no_agg!cum_tot_2</vt:lpstr>
      <vt:lpstr>MAY181217_18!cum_tot_2</vt:lpstr>
      <vt:lpstr>'MAY181217_18 aggr'!cum_tot_2</vt:lpstr>
      <vt:lpstr>MAY181217_18_no_aggr!cum_tot_2</vt:lpstr>
      <vt:lpstr>MAY181217_19!cum_tot_2</vt:lpstr>
      <vt:lpstr>'MAY181217_19 aggr'!cum_tot_2</vt:lpstr>
      <vt:lpstr>MAY181217_19_no_aggr!cum_tot_2</vt:lpstr>
      <vt:lpstr>MAY181217_21!cum_tot_2</vt:lpstr>
      <vt:lpstr>'MAY181217_21 aggr'!cum_tot_2</vt:lpstr>
      <vt:lpstr>MAY181217_21_no_aggr!cum_tot_2</vt:lpstr>
      <vt:lpstr>MAY181217_22!cum_tot_2</vt:lpstr>
      <vt:lpstr>'MAY181217_22 aggr'!cum_tot_2</vt:lpstr>
      <vt:lpstr>MAY181217_22_no_aggr!cum_tot_2</vt:lpstr>
      <vt:lpstr>MAY181217_23!cum_tot_2</vt:lpstr>
      <vt:lpstr>'MAY181217_23 aggr'!cum_tot_2</vt:lpstr>
      <vt:lpstr>MAY181217_23_no_aggr!cum_tot_2</vt:lpstr>
      <vt:lpstr>MAY181217_26_27!cum_tot_2</vt:lpstr>
      <vt:lpstr>MAY181217_28!cum_tot_2</vt:lpstr>
      <vt:lpstr>'MAY181217_28 aggr'!cum_tot_2</vt:lpstr>
      <vt:lpstr>MAY181217_28_no_aggr!cum_tot_2</vt:lpstr>
      <vt:lpstr>MAY181217_29!cum_tot_2</vt:lpstr>
      <vt:lpstr>MAY190403_2!cum_tot_2</vt:lpstr>
      <vt:lpstr>MAY190406_1!cum_tot_2</vt:lpstr>
      <vt:lpstr>'MAY190406_1 aggr'!cum_tot_2</vt:lpstr>
      <vt:lpstr>MAY190406_1_no_aggr!cum_tot_2</vt:lpstr>
      <vt:lpstr>MAY190406_2!cum_tot_2</vt:lpstr>
      <vt:lpstr>MAY190406_3!cum_tot_2</vt:lpstr>
      <vt:lpstr>MAY190409_1!cum_tot_2</vt:lpstr>
      <vt:lpstr>MAY210713_5!cum_tot_2</vt:lpstr>
      <vt:lpstr>'MAY210713_5 aggr'!cum_tot_2</vt:lpstr>
      <vt:lpstr>MAY210713_5_no_aggr!cum_tot_2</vt:lpstr>
      <vt:lpstr>MAY210713_7!cum_tot_2</vt:lpstr>
      <vt:lpstr>MAY210713_8!cum_tot_2</vt:lpstr>
      <vt:lpstr>MAY210713_8_aggr!cum_tot_2</vt:lpstr>
      <vt:lpstr>MAY210713_8_no_aggr!cum_tot_2</vt:lpstr>
      <vt:lpstr>MAY210714_7!cum_tot_2</vt:lpstr>
      <vt:lpstr>MAY210714_7_aggr!cum_tot_2</vt:lpstr>
      <vt:lpstr>MAY210714_7_no_aggr!cum_tot_2</vt:lpstr>
      <vt:lpstr>MAY210714_8!cum_tot_2</vt:lpstr>
      <vt:lpstr>MAY210714_8_aggr!cum_tot_2</vt:lpstr>
      <vt:lpstr>MAY210714_8_no_aggr!cum_tot_2</vt:lpstr>
      <vt:lpstr>cum_tot_2</vt:lpstr>
      <vt:lpstr>MAY181215_10!phi</vt:lpstr>
      <vt:lpstr>'MAY181215_10 aggr'!phi</vt:lpstr>
      <vt:lpstr>MAY181215_10_no_aggr!phi</vt:lpstr>
      <vt:lpstr>MAY181215_11!phi</vt:lpstr>
      <vt:lpstr>'MAY181215_11 aggr'!phi</vt:lpstr>
      <vt:lpstr>MAY181215_11_no_aggr!phi</vt:lpstr>
      <vt:lpstr>MAY181215_12!phi</vt:lpstr>
      <vt:lpstr>MAY181215_13!phi</vt:lpstr>
      <vt:lpstr>'MAY181215_13 aggr'!phi</vt:lpstr>
      <vt:lpstr>MAY181215_13_no_aggr!phi</vt:lpstr>
      <vt:lpstr>MAY181215_9!phi</vt:lpstr>
      <vt:lpstr>'MAY181215_9 aggr'!phi</vt:lpstr>
      <vt:lpstr>MAY181215_9_no_agg!phi</vt:lpstr>
      <vt:lpstr>MAY181217_18!phi</vt:lpstr>
      <vt:lpstr>'MAY181217_18 aggr'!phi</vt:lpstr>
      <vt:lpstr>MAY181217_18_no_aggr!phi</vt:lpstr>
      <vt:lpstr>MAY181217_19!phi</vt:lpstr>
      <vt:lpstr>'MAY181217_19 aggr'!phi</vt:lpstr>
      <vt:lpstr>MAY181217_19_no_aggr!phi</vt:lpstr>
      <vt:lpstr>MAY181217_21!phi</vt:lpstr>
      <vt:lpstr>'MAY181217_21 aggr'!phi</vt:lpstr>
      <vt:lpstr>MAY181217_21_no_aggr!phi</vt:lpstr>
      <vt:lpstr>MAY181217_22!phi</vt:lpstr>
      <vt:lpstr>'MAY181217_22 aggr'!phi</vt:lpstr>
      <vt:lpstr>MAY181217_22_no_aggr!phi</vt:lpstr>
      <vt:lpstr>MAY181217_23!phi</vt:lpstr>
      <vt:lpstr>'MAY181217_23 aggr'!phi</vt:lpstr>
      <vt:lpstr>MAY181217_23_no_aggr!phi</vt:lpstr>
      <vt:lpstr>MAY181217_26_27!phi</vt:lpstr>
      <vt:lpstr>MAY181217_28!phi</vt:lpstr>
      <vt:lpstr>'MAY181217_28 aggr'!phi</vt:lpstr>
      <vt:lpstr>MAY181217_28_no_aggr!phi</vt:lpstr>
      <vt:lpstr>MAY181217_29!phi</vt:lpstr>
      <vt:lpstr>MAY190403_2!phi</vt:lpstr>
      <vt:lpstr>MAY190406_1!phi</vt:lpstr>
      <vt:lpstr>'MAY190406_1 aggr'!phi</vt:lpstr>
      <vt:lpstr>MAY190406_1_no_aggr!phi</vt:lpstr>
      <vt:lpstr>MAY190406_2!phi</vt:lpstr>
      <vt:lpstr>MAY190406_3!phi</vt:lpstr>
      <vt:lpstr>MAY190409_1!phi</vt:lpstr>
      <vt:lpstr>MAY210713_5!phi</vt:lpstr>
      <vt:lpstr>'MAY210713_5 aggr'!phi</vt:lpstr>
      <vt:lpstr>MAY210713_5_no_aggr!phi</vt:lpstr>
      <vt:lpstr>MAY210713_7!phi</vt:lpstr>
      <vt:lpstr>MAY210713_8!phi</vt:lpstr>
      <vt:lpstr>MAY210713_8_aggr!phi</vt:lpstr>
      <vt:lpstr>MAY210713_8_no_aggr!phi</vt:lpstr>
      <vt:lpstr>MAY210714_7!phi</vt:lpstr>
      <vt:lpstr>MAY210714_7_aggr!phi</vt:lpstr>
      <vt:lpstr>MAY210714_7_no_aggr!phi</vt:lpstr>
      <vt:lpstr>MAY210714_8!phi</vt:lpstr>
      <vt:lpstr>MAY210714_8_aggr!phi</vt:lpstr>
      <vt:lpstr>MAY210714_8_no_aggr!phi</vt:lpstr>
      <vt:lpstr>phi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Tristan LACOMBE</dc:creator>
  <cp:lastModifiedBy>Tristan LACOMBE</cp:lastModifiedBy>
  <dcterms:created xsi:type="dcterms:W3CDTF">2021-04-28T17:26:32Z</dcterms:created>
  <dcterms:modified xsi:type="dcterms:W3CDTF">2022-12-10T14:49:17Z</dcterms:modified>
</cp:coreProperties>
</file>