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论著投稿\"/>
    </mc:Choice>
  </mc:AlternateContent>
  <xr:revisionPtr revIDLastSave="0" documentId="13_ncr:1_{51811398-60A3-410B-B605-D6E2C1A1BA75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63" i="1" l="1"/>
  <c r="H163" i="1"/>
  <c r="G164" i="1"/>
  <c r="F165" i="1"/>
  <c r="G165" i="1"/>
  <c r="H165" i="1"/>
  <c r="E164" i="1"/>
  <c r="E165" i="1"/>
  <c r="F159" i="1"/>
  <c r="F163" i="1" s="1"/>
  <c r="G159" i="1"/>
  <c r="H159" i="1"/>
  <c r="F160" i="1"/>
  <c r="F164" i="1" s="1"/>
  <c r="G160" i="1"/>
  <c r="H160" i="1"/>
  <c r="H164" i="1" s="1"/>
  <c r="F161" i="1"/>
  <c r="G161" i="1"/>
  <c r="H161" i="1"/>
  <c r="E160" i="1"/>
  <c r="E161" i="1"/>
  <c r="E159" i="1"/>
  <c r="E163" i="1" s="1"/>
  <c r="F147" i="1"/>
  <c r="G147" i="1"/>
  <c r="H147" i="1"/>
  <c r="I147" i="1"/>
  <c r="J147" i="1"/>
  <c r="K147" i="1"/>
  <c r="E147" i="1"/>
  <c r="E146" i="1"/>
  <c r="F146" i="1"/>
  <c r="G146" i="1"/>
  <c r="H146" i="1"/>
  <c r="I146" i="1"/>
  <c r="J146" i="1"/>
  <c r="K146" i="1"/>
  <c r="G137" i="1" l="1"/>
  <c r="G138" i="1"/>
  <c r="F139" i="1"/>
  <c r="G139" i="1"/>
  <c r="E139" i="1"/>
  <c r="E137" i="1"/>
  <c r="F132" i="1"/>
  <c r="F137" i="1" s="1"/>
  <c r="G132" i="1"/>
  <c r="H132" i="1"/>
  <c r="H137" i="1" s="1"/>
  <c r="F133" i="1"/>
  <c r="F138" i="1" s="1"/>
  <c r="G133" i="1"/>
  <c r="H133" i="1"/>
  <c r="H138" i="1" s="1"/>
  <c r="F134" i="1"/>
  <c r="G134" i="1"/>
  <c r="H134" i="1"/>
  <c r="H139" i="1" s="1"/>
  <c r="E133" i="1"/>
  <c r="E138" i="1" s="1"/>
  <c r="E134" i="1"/>
  <c r="E132" i="1"/>
  <c r="E118" i="1"/>
  <c r="F118" i="1"/>
  <c r="G118" i="1"/>
  <c r="H118" i="1"/>
  <c r="I118" i="1"/>
  <c r="G108" i="1" l="1"/>
  <c r="H108" i="1"/>
  <c r="G109" i="1"/>
  <c r="H109" i="1"/>
  <c r="G110" i="1"/>
  <c r="H110" i="1"/>
  <c r="E109" i="1"/>
  <c r="F103" i="1"/>
  <c r="F108" i="1" s="1"/>
  <c r="G103" i="1"/>
  <c r="H103" i="1"/>
  <c r="F104" i="1"/>
  <c r="F109" i="1" s="1"/>
  <c r="G104" i="1"/>
  <c r="H104" i="1"/>
  <c r="F105" i="1"/>
  <c r="F110" i="1" s="1"/>
  <c r="G105" i="1"/>
  <c r="H105" i="1"/>
  <c r="E104" i="1"/>
  <c r="E105" i="1"/>
  <c r="E110" i="1" s="1"/>
  <c r="E103" i="1"/>
  <c r="E108" i="1" s="1"/>
  <c r="F90" i="1"/>
  <c r="G90" i="1"/>
  <c r="H90" i="1"/>
  <c r="I90" i="1"/>
  <c r="J90" i="1"/>
  <c r="K90" i="1"/>
  <c r="L90" i="1"/>
  <c r="E90" i="1"/>
  <c r="F89" i="1"/>
  <c r="G89" i="1"/>
  <c r="H89" i="1"/>
  <c r="I89" i="1"/>
  <c r="J89" i="1"/>
  <c r="K89" i="1"/>
  <c r="L89" i="1"/>
  <c r="E89" i="1"/>
  <c r="F74" i="1"/>
  <c r="G74" i="1"/>
  <c r="H74" i="1"/>
  <c r="F75" i="1"/>
  <c r="G75" i="1"/>
  <c r="H75" i="1"/>
  <c r="F76" i="1"/>
  <c r="G76" i="1"/>
  <c r="H76" i="1"/>
  <c r="E75" i="1"/>
  <c r="E76" i="1"/>
  <c r="E74" i="1"/>
  <c r="F61" i="1"/>
  <c r="G61" i="1"/>
  <c r="H61" i="1"/>
  <c r="I61" i="1"/>
  <c r="J61" i="1"/>
  <c r="K61" i="1"/>
  <c r="E61" i="1"/>
  <c r="E60" i="1"/>
  <c r="F60" i="1"/>
  <c r="G60" i="1"/>
  <c r="H60" i="1"/>
  <c r="I60" i="1"/>
  <c r="J60" i="1"/>
  <c r="K60" i="1"/>
  <c r="F79" i="1"/>
  <c r="G79" i="1"/>
  <c r="H79" i="1"/>
  <c r="F80" i="1"/>
  <c r="G80" i="1"/>
  <c r="H80" i="1"/>
  <c r="F81" i="1"/>
  <c r="G81" i="1"/>
  <c r="H81" i="1"/>
  <c r="E80" i="1"/>
  <c r="E81" i="1"/>
  <c r="E79" i="1"/>
  <c r="H50" i="1"/>
  <c r="E51" i="1"/>
  <c r="F46" i="1"/>
  <c r="F50" i="1" s="1"/>
  <c r="G46" i="1"/>
  <c r="G50" i="1" s="1"/>
  <c r="H46" i="1"/>
  <c r="F47" i="1"/>
  <c r="F51" i="1" s="1"/>
  <c r="G47" i="1"/>
  <c r="G51" i="1" s="1"/>
  <c r="H47" i="1"/>
  <c r="H51" i="1" s="1"/>
  <c r="F48" i="1"/>
  <c r="F52" i="1" s="1"/>
  <c r="G48" i="1"/>
  <c r="G52" i="1" s="1"/>
  <c r="H48" i="1"/>
  <c r="H52" i="1" s="1"/>
  <c r="E47" i="1"/>
  <c r="E48" i="1"/>
  <c r="E52" i="1" s="1"/>
  <c r="E46" i="1"/>
  <c r="E50" i="1" s="1"/>
  <c r="F33" i="1"/>
  <c r="G33" i="1"/>
  <c r="H33" i="1"/>
  <c r="I33" i="1"/>
  <c r="E33" i="1"/>
  <c r="H24" i="1" l="1"/>
  <c r="G25" i="1"/>
  <c r="E24" i="1"/>
  <c r="F19" i="1"/>
  <c r="F24" i="1" s="1"/>
  <c r="G19" i="1"/>
  <c r="G24" i="1" s="1"/>
  <c r="H19" i="1"/>
  <c r="F20" i="1"/>
  <c r="F25" i="1" s="1"/>
  <c r="G20" i="1"/>
  <c r="H20" i="1"/>
  <c r="H25" i="1" s="1"/>
  <c r="F21" i="1"/>
  <c r="F26" i="1" s="1"/>
  <c r="G21" i="1"/>
  <c r="G26" i="1" s="1"/>
  <c r="H21" i="1"/>
  <c r="H26" i="1" s="1"/>
  <c r="E20" i="1"/>
  <c r="E25" i="1" s="1"/>
  <c r="E21" i="1"/>
  <c r="E26" i="1" s="1"/>
  <c r="E19" i="1"/>
  <c r="F7" i="1"/>
  <c r="G7" i="1"/>
  <c r="H7" i="1"/>
  <c r="I7" i="1"/>
  <c r="J7" i="1"/>
  <c r="K7" i="1"/>
  <c r="L7" i="1"/>
  <c r="E7" i="1"/>
</calcChain>
</file>

<file path=xl/sharedStrings.xml><?xml version="1.0" encoding="utf-8"?>
<sst xmlns="http://schemas.openxmlformats.org/spreadsheetml/2006/main" count="76" uniqueCount="29">
  <si>
    <t>OVA-IgE</t>
    <phoneticPr fontId="1" type="noConversion"/>
  </si>
  <si>
    <t>450nm</t>
    <phoneticPr fontId="1" type="noConversion"/>
  </si>
  <si>
    <t>NC</t>
    <phoneticPr fontId="1" type="noConversion"/>
  </si>
  <si>
    <t>DEX</t>
    <phoneticPr fontId="1" type="noConversion"/>
  </si>
  <si>
    <t>QUE</t>
    <phoneticPr fontId="1" type="noConversion"/>
  </si>
  <si>
    <t>x2</t>
    <phoneticPr fontId="1" type="noConversion"/>
  </si>
  <si>
    <t>OVA</t>
    <phoneticPr fontId="1" type="noConversion"/>
  </si>
  <si>
    <t>IL-4</t>
    <phoneticPr fontId="1" type="noConversion"/>
  </si>
  <si>
    <t>NC</t>
  </si>
  <si>
    <t>AR</t>
  </si>
  <si>
    <t>DEX</t>
  </si>
  <si>
    <t>QUE</t>
  </si>
  <si>
    <t>x5</t>
    <phoneticPr fontId="1" type="noConversion"/>
  </si>
  <si>
    <t>一0</t>
    <phoneticPr fontId="1" type="noConversion"/>
  </si>
  <si>
    <t>x4</t>
    <phoneticPr fontId="1" type="noConversion"/>
  </si>
  <si>
    <t>IL-13</t>
    <phoneticPr fontId="1" type="noConversion"/>
  </si>
  <si>
    <t>IL-17</t>
    <phoneticPr fontId="1" type="noConversion"/>
  </si>
  <si>
    <t>IL-1β</t>
    <phoneticPr fontId="1" type="noConversion"/>
  </si>
  <si>
    <r>
      <t>N</t>
    </r>
    <r>
      <rPr>
        <sz val="11"/>
        <color theme="1"/>
        <rFont val="等线"/>
        <family val="3"/>
        <charset val="134"/>
        <scheme val="minor"/>
      </rPr>
      <t>C</t>
    </r>
    <phoneticPr fontId="1" type="noConversion"/>
  </si>
  <si>
    <r>
      <t>A</t>
    </r>
    <r>
      <rPr>
        <sz val="11"/>
        <color theme="1"/>
        <rFont val="等线"/>
        <family val="3"/>
        <charset val="134"/>
        <scheme val="minor"/>
      </rPr>
      <t>R</t>
    </r>
    <phoneticPr fontId="1" type="noConversion"/>
  </si>
  <si>
    <r>
      <t>D</t>
    </r>
    <r>
      <rPr>
        <sz val="11"/>
        <color theme="1"/>
        <rFont val="等线"/>
        <family val="3"/>
        <charset val="134"/>
        <scheme val="minor"/>
      </rPr>
      <t>EX</t>
    </r>
    <phoneticPr fontId="1" type="noConversion"/>
  </si>
  <si>
    <t>IL-10</t>
    <phoneticPr fontId="1" type="noConversion"/>
  </si>
  <si>
    <t>Standard OD</t>
    <phoneticPr fontId="1" type="noConversion"/>
  </si>
  <si>
    <t>Average</t>
    <phoneticPr fontId="1" type="noConversion"/>
  </si>
  <si>
    <t>Standard concentration(ng/ml)</t>
    <phoneticPr fontId="1" type="noConversion"/>
  </si>
  <si>
    <t>Sample OD</t>
    <phoneticPr fontId="1" type="noConversion"/>
  </si>
  <si>
    <t>Sample concentration</t>
    <phoneticPr fontId="1" type="noConversion"/>
  </si>
  <si>
    <t>Standard concentration(pg/ml)</t>
  </si>
  <si>
    <t>Standard concentration(pg/ml)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</si>
</sst>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sz val="11"/>
      <color rgb="FFFF000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/>
    <xf numFmtId="0" fontId="3" fillId="0" borderId="0" xfId="0" applyFont="1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4" fillId="3" borderId="0" xfId="0" applyFont="1" applyFill="1" applyAlignment="1">
      <alignment vertical="center"/>
    </xf>
    <xf numFmtId="0" fontId="0" fillId="0" borderId="0" xfId="0" applyAlignment="1"/>
    <xf numFmtId="0" fontId="5" fillId="0" borderId="0" xfId="0" applyFont="1" applyAlignment="1">
      <alignment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2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zh-CN"/>
                </a:p>
              </c:txPr>
            </c:trendlineLbl>
          </c:trendline>
          <c:xVal>
            <c:numRef>
              <c:f>Sheet1!$E$7:$L$7</c:f>
              <c:numCache>
                <c:formatCode>General</c:formatCode>
                <c:ptCount val="8"/>
                <c:pt idx="0">
                  <c:v>3.0815666666666668</c:v>
                </c:pt>
                <c:pt idx="1">
                  <c:v>2.1765333333333334</c:v>
                </c:pt>
                <c:pt idx="2">
                  <c:v>1.2504</c:v>
                </c:pt>
                <c:pt idx="3">
                  <c:v>0.74726666666666663</c:v>
                </c:pt>
                <c:pt idx="4">
                  <c:v>0.4568666666666667</c:v>
                </c:pt>
                <c:pt idx="5">
                  <c:v>0.27986666666666665</c:v>
                </c:pt>
                <c:pt idx="6">
                  <c:v>0.19416666666666668</c:v>
                </c:pt>
                <c:pt idx="7">
                  <c:v>0.10959999999999999</c:v>
                </c:pt>
              </c:numCache>
            </c:numRef>
          </c:xVal>
          <c:yVal>
            <c:numRef>
              <c:f>Sheet1!$E$9:$L$9</c:f>
              <c:numCache>
                <c:formatCode>General</c:formatCode>
                <c:ptCount val="8"/>
                <c:pt idx="0">
                  <c:v>20</c:v>
                </c:pt>
                <c:pt idx="1">
                  <c:v>10</c:v>
                </c:pt>
                <c:pt idx="2">
                  <c:v>5</c:v>
                </c:pt>
                <c:pt idx="3">
                  <c:v>2.5</c:v>
                </c:pt>
                <c:pt idx="4">
                  <c:v>1.25</c:v>
                </c:pt>
                <c:pt idx="5">
                  <c:v>0.625</c:v>
                </c:pt>
                <c:pt idx="6">
                  <c:v>3.125E-2</c:v>
                </c:pt>
                <c:pt idx="7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7B0-4D6B-8F4C-7B5B610B22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57399248"/>
        <c:axId val="384979968"/>
      </c:scatterChart>
      <c:valAx>
        <c:axId val="2573992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384979968"/>
        <c:crosses val="autoZero"/>
        <c:crossBetween val="midCat"/>
      </c:valAx>
      <c:valAx>
        <c:axId val="384979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5739924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2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zh-CN"/>
                </a:p>
              </c:txPr>
            </c:trendlineLbl>
          </c:trendline>
          <c:xVal>
            <c:numRef>
              <c:f>Sheet1!$E$33:$I$33</c:f>
              <c:numCache>
                <c:formatCode>General</c:formatCode>
                <c:ptCount val="5"/>
                <c:pt idx="0">
                  <c:v>2.5139</c:v>
                </c:pt>
                <c:pt idx="1">
                  <c:v>1.5174999999999998</c:v>
                </c:pt>
                <c:pt idx="2">
                  <c:v>0.7802</c:v>
                </c:pt>
                <c:pt idx="3">
                  <c:v>0.33110000000000001</c:v>
                </c:pt>
                <c:pt idx="4">
                  <c:v>0</c:v>
                </c:pt>
              </c:numCache>
            </c:numRef>
          </c:xVal>
          <c:yVal>
            <c:numRef>
              <c:f>Sheet1!$E$36:$I$36</c:f>
              <c:numCache>
                <c:formatCode>General</c:formatCode>
                <c:ptCount val="5"/>
                <c:pt idx="0">
                  <c:v>62.5</c:v>
                </c:pt>
                <c:pt idx="1">
                  <c:v>31.25</c:v>
                </c:pt>
                <c:pt idx="2">
                  <c:v>15.625</c:v>
                </c:pt>
                <c:pt idx="3">
                  <c:v>7.8125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07B-44A3-A170-3F93966EA8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05833616"/>
        <c:axId val="383952432"/>
      </c:scatterChart>
      <c:valAx>
        <c:axId val="4058336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383952432"/>
        <c:crosses val="autoZero"/>
        <c:crossBetween val="midCat"/>
      </c:valAx>
      <c:valAx>
        <c:axId val="383952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058336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zh-CN"/>
                </a:p>
              </c:txPr>
            </c:trendlineLbl>
          </c:trendline>
          <c:xVal>
            <c:numRef>
              <c:f>Sheet1!$E$61:$K$61</c:f>
              <c:numCache>
                <c:formatCode>General</c:formatCode>
                <c:ptCount val="7"/>
                <c:pt idx="0">
                  <c:v>2.1739000000000002</c:v>
                </c:pt>
                <c:pt idx="1">
                  <c:v>1.2456499999999999</c:v>
                </c:pt>
                <c:pt idx="2">
                  <c:v>0.68914999999999993</c:v>
                </c:pt>
                <c:pt idx="3">
                  <c:v>0.37914999999999993</c:v>
                </c:pt>
                <c:pt idx="4">
                  <c:v>0.16619999999999996</c:v>
                </c:pt>
                <c:pt idx="5">
                  <c:v>8.3449999999999969E-2</c:v>
                </c:pt>
                <c:pt idx="6">
                  <c:v>0</c:v>
                </c:pt>
              </c:numCache>
            </c:numRef>
          </c:xVal>
          <c:yVal>
            <c:numRef>
              <c:f>Sheet1!$E$63:$K$63</c:f>
              <c:numCache>
                <c:formatCode>General</c:formatCode>
                <c:ptCount val="7"/>
                <c:pt idx="0">
                  <c:v>1000</c:v>
                </c:pt>
                <c:pt idx="1">
                  <c:v>500</c:v>
                </c:pt>
                <c:pt idx="2">
                  <c:v>250</c:v>
                </c:pt>
                <c:pt idx="3">
                  <c:v>125</c:v>
                </c:pt>
                <c:pt idx="4">
                  <c:v>62.5</c:v>
                </c:pt>
                <c:pt idx="5">
                  <c:v>31.25</c:v>
                </c:pt>
                <c:pt idx="6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DEE-46BB-BEE9-4AC917A721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08569664"/>
        <c:axId val="249097840"/>
      </c:scatterChart>
      <c:valAx>
        <c:axId val="4085696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49097840"/>
        <c:crosses val="autoZero"/>
        <c:crossBetween val="midCat"/>
      </c:valAx>
      <c:valAx>
        <c:axId val="2490978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0856966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2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zh-CN"/>
                </a:p>
              </c:txPr>
            </c:trendlineLbl>
          </c:trendline>
          <c:xVal>
            <c:numRef>
              <c:f>Sheet1!$G$90:$L$90</c:f>
              <c:numCache>
                <c:formatCode>General</c:formatCode>
                <c:ptCount val="6"/>
                <c:pt idx="0">
                  <c:v>1.62585</c:v>
                </c:pt>
                <c:pt idx="1">
                  <c:v>0.99340000000000006</c:v>
                </c:pt>
                <c:pt idx="2">
                  <c:v>0.62765000000000004</c:v>
                </c:pt>
                <c:pt idx="3">
                  <c:v>0.26450000000000001</c:v>
                </c:pt>
                <c:pt idx="4">
                  <c:v>0.14094999999999999</c:v>
                </c:pt>
                <c:pt idx="5">
                  <c:v>0</c:v>
                </c:pt>
              </c:numCache>
            </c:numRef>
          </c:xVal>
          <c:yVal>
            <c:numRef>
              <c:f>Sheet1!$G$92:$L$92</c:f>
              <c:numCache>
                <c:formatCode>General</c:formatCode>
                <c:ptCount val="6"/>
                <c:pt idx="0">
                  <c:v>1250</c:v>
                </c:pt>
                <c:pt idx="1">
                  <c:v>625</c:v>
                </c:pt>
                <c:pt idx="2">
                  <c:v>312.5</c:v>
                </c:pt>
                <c:pt idx="3">
                  <c:v>156.25</c:v>
                </c:pt>
                <c:pt idx="4">
                  <c:v>78.125</c:v>
                </c:pt>
                <c:pt idx="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E4A-4B36-9CFD-A01D68690A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70358496"/>
        <c:axId val="249088272"/>
      </c:scatterChart>
      <c:valAx>
        <c:axId val="5703584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49088272"/>
        <c:crosses val="autoZero"/>
        <c:crossBetween val="midCat"/>
      </c:valAx>
      <c:valAx>
        <c:axId val="249088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5703584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2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zh-CN"/>
                </a:p>
              </c:txPr>
            </c:trendlineLbl>
          </c:trendline>
          <c:xVal>
            <c:numRef>
              <c:f>Sheet1!$E$118:$I$118</c:f>
              <c:numCache>
                <c:formatCode>General</c:formatCode>
                <c:ptCount val="5"/>
                <c:pt idx="0">
                  <c:v>2.6645000000000003</c:v>
                </c:pt>
                <c:pt idx="1">
                  <c:v>1.9450500000000002</c:v>
                </c:pt>
                <c:pt idx="2">
                  <c:v>1.1657500000000001</c:v>
                </c:pt>
                <c:pt idx="3">
                  <c:v>0.76315</c:v>
                </c:pt>
                <c:pt idx="4">
                  <c:v>0.21679999999999999</c:v>
                </c:pt>
              </c:numCache>
            </c:numRef>
          </c:xVal>
          <c:yVal>
            <c:numRef>
              <c:f>Sheet1!$E$121:$I$121</c:f>
              <c:numCache>
                <c:formatCode>General</c:formatCode>
                <c:ptCount val="5"/>
                <c:pt idx="0">
                  <c:v>250</c:v>
                </c:pt>
                <c:pt idx="1">
                  <c:v>125</c:v>
                </c:pt>
                <c:pt idx="2">
                  <c:v>62.5</c:v>
                </c:pt>
                <c:pt idx="3">
                  <c:v>31.25</c:v>
                </c:pt>
                <c:pt idx="4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98E-4207-BF45-BAD4F1C32A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7402528"/>
        <c:axId val="414704144"/>
      </c:scatterChart>
      <c:valAx>
        <c:axId val="5674025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14704144"/>
        <c:crosses val="autoZero"/>
        <c:crossBetween val="midCat"/>
      </c:valAx>
      <c:valAx>
        <c:axId val="4147041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56740252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zh-CN"/>
                </a:p>
              </c:txPr>
            </c:trendlineLbl>
          </c:trendline>
          <c:xVal>
            <c:numRef>
              <c:f>Sheet1!$E$147:$K$147</c:f>
              <c:numCache>
                <c:formatCode>General</c:formatCode>
                <c:ptCount val="7"/>
                <c:pt idx="0">
                  <c:v>2.4031000000000002</c:v>
                </c:pt>
                <c:pt idx="1">
                  <c:v>1.2763500000000001</c:v>
                </c:pt>
                <c:pt idx="2">
                  <c:v>0.63780000000000003</c:v>
                </c:pt>
                <c:pt idx="3">
                  <c:v>0.39515</c:v>
                </c:pt>
                <c:pt idx="4">
                  <c:v>0.18605000000000002</c:v>
                </c:pt>
                <c:pt idx="5">
                  <c:v>9.3549999999999994E-2</c:v>
                </c:pt>
                <c:pt idx="6">
                  <c:v>0</c:v>
                </c:pt>
              </c:numCache>
            </c:numRef>
          </c:xVal>
          <c:yVal>
            <c:numRef>
              <c:f>Sheet1!$E$149:$K$149</c:f>
              <c:numCache>
                <c:formatCode>General</c:formatCode>
                <c:ptCount val="7"/>
                <c:pt idx="0">
                  <c:v>2000</c:v>
                </c:pt>
                <c:pt idx="1">
                  <c:v>1000</c:v>
                </c:pt>
                <c:pt idx="2">
                  <c:v>500</c:v>
                </c:pt>
                <c:pt idx="3">
                  <c:v>250</c:v>
                </c:pt>
                <c:pt idx="4">
                  <c:v>125</c:v>
                </c:pt>
                <c:pt idx="5">
                  <c:v>62.5</c:v>
                </c:pt>
                <c:pt idx="6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E25-4434-A79D-4D0E3C538D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82056720"/>
        <c:axId val="626674384"/>
      </c:scatterChart>
      <c:valAx>
        <c:axId val="3820567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26674384"/>
        <c:crosses val="autoZero"/>
        <c:crossBetween val="midCat"/>
      </c:valAx>
      <c:valAx>
        <c:axId val="6266743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38205672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76200</xdr:colOff>
      <xdr:row>10</xdr:row>
      <xdr:rowOff>38099</xdr:rowOff>
    </xdr:from>
    <xdr:to>
      <xdr:col>13</xdr:col>
      <xdr:colOff>271462</xdr:colOff>
      <xdr:row>21</xdr:row>
      <xdr:rowOff>80961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D7089066-DD8C-4B2A-81B9-53B990A87C1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590549</xdr:colOff>
      <xdr:row>29</xdr:row>
      <xdr:rowOff>104774</xdr:rowOff>
    </xdr:from>
    <xdr:to>
      <xdr:col>13</xdr:col>
      <xdr:colOff>433386</xdr:colOff>
      <xdr:row>40</xdr:row>
      <xdr:rowOff>42861</xdr:rowOff>
    </xdr:to>
    <xdr:graphicFrame macro="">
      <xdr:nvGraphicFramePr>
        <xdr:cNvPr id="4" name="图表 3">
          <a:extLst>
            <a:ext uri="{FF2B5EF4-FFF2-40B4-BE49-F238E27FC236}">
              <a16:creationId xmlns:a16="http://schemas.microsoft.com/office/drawing/2014/main" id="{329E61AE-AF5A-429C-A53E-75E48E48E08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</xdr:col>
      <xdr:colOff>66675</xdr:colOff>
      <xdr:row>59</xdr:row>
      <xdr:rowOff>38100</xdr:rowOff>
    </xdr:from>
    <xdr:to>
      <xdr:col>15</xdr:col>
      <xdr:colOff>509587</xdr:colOff>
      <xdr:row>71</xdr:row>
      <xdr:rowOff>4762</xdr:rowOff>
    </xdr:to>
    <xdr:graphicFrame macro="">
      <xdr:nvGraphicFramePr>
        <xdr:cNvPr id="6" name="图表 5">
          <a:extLst>
            <a:ext uri="{FF2B5EF4-FFF2-40B4-BE49-F238E27FC236}">
              <a16:creationId xmlns:a16="http://schemas.microsoft.com/office/drawing/2014/main" id="{CB66975B-058D-4A61-9F0C-3B1328EA948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11</xdr:col>
      <xdr:colOff>638174</xdr:colOff>
      <xdr:row>84</xdr:row>
      <xdr:rowOff>161924</xdr:rowOff>
    </xdr:from>
    <xdr:to>
      <xdr:col>16</xdr:col>
      <xdr:colOff>233361</xdr:colOff>
      <xdr:row>96</xdr:row>
      <xdr:rowOff>80961</xdr:rowOff>
    </xdr:to>
    <xdr:graphicFrame macro="">
      <xdr:nvGraphicFramePr>
        <xdr:cNvPr id="10" name="图表 9">
          <a:extLst>
            <a:ext uri="{FF2B5EF4-FFF2-40B4-BE49-F238E27FC236}">
              <a16:creationId xmlns:a16="http://schemas.microsoft.com/office/drawing/2014/main" id="{65F825EC-7973-4754-AC1E-9D41627ACE2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10</xdr:col>
      <xdr:colOff>180974</xdr:colOff>
      <xdr:row>113</xdr:row>
      <xdr:rowOff>47625</xdr:rowOff>
    </xdr:from>
    <xdr:to>
      <xdr:col>14</xdr:col>
      <xdr:colOff>652461</xdr:colOff>
      <xdr:row>125</xdr:row>
      <xdr:rowOff>71437</xdr:rowOff>
    </xdr:to>
    <xdr:graphicFrame macro="">
      <xdr:nvGraphicFramePr>
        <xdr:cNvPr id="13" name="图表 12">
          <a:extLst>
            <a:ext uri="{FF2B5EF4-FFF2-40B4-BE49-F238E27FC236}">
              <a16:creationId xmlns:a16="http://schemas.microsoft.com/office/drawing/2014/main" id="{2E786ADA-B42D-4608-870E-3864C97CC0A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11</xdr:col>
      <xdr:colOff>142874</xdr:colOff>
      <xdr:row>143</xdr:row>
      <xdr:rowOff>142875</xdr:rowOff>
    </xdr:from>
    <xdr:to>
      <xdr:col>16</xdr:col>
      <xdr:colOff>80961</xdr:colOff>
      <xdr:row>156</xdr:row>
      <xdr:rowOff>157162</xdr:rowOff>
    </xdr:to>
    <xdr:graphicFrame macro="">
      <xdr:nvGraphicFramePr>
        <xdr:cNvPr id="15" name="图表 14">
          <a:extLst>
            <a:ext uri="{FF2B5EF4-FFF2-40B4-BE49-F238E27FC236}">
              <a16:creationId xmlns:a16="http://schemas.microsoft.com/office/drawing/2014/main" id="{9C4BB699-F72E-43C7-BB99-1403C1A536B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R165"/>
  <sheetViews>
    <sheetView tabSelected="1" topLeftCell="A154" workbookViewId="0">
      <selection activeCell="D174" sqref="D174"/>
    </sheetView>
  </sheetViews>
  <sheetFormatPr defaultRowHeight="14.25" x14ac:dyDescent="0.2"/>
  <sheetData>
    <row r="3" spans="1:12" x14ac:dyDescent="0.2">
      <c r="A3" s="10" t="s">
        <v>0</v>
      </c>
      <c r="B3" s="10"/>
    </row>
    <row r="4" spans="1:12" x14ac:dyDescent="0.2">
      <c r="A4" s="10"/>
      <c r="B4" s="10"/>
      <c r="C4" s="10" t="s">
        <v>22</v>
      </c>
      <c r="D4" s="10"/>
      <c r="E4" s="2">
        <v>3.1067999999999998</v>
      </c>
      <c r="F4" s="2">
        <v>2.2974000000000001</v>
      </c>
      <c r="G4" s="2">
        <v>1.3069999999999999</v>
      </c>
      <c r="H4" s="2">
        <v>0.74329999999999996</v>
      </c>
      <c r="I4" s="2">
        <v>0.41749999999999998</v>
      </c>
      <c r="J4" s="2">
        <v>0.2908</v>
      </c>
      <c r="K4" s="2">
        <v>0.20749999999999999</v>
      </c>
      <c r="L4" s="2">
        <v>0.1154</v>
      </c>
    </row>
    <row r="5" spans="1:12" x14ac:dyDescent="0.2">
      <c r="C5" s="11" t="s">
        <v>1</v>
      </c>
      <c r="D5" s="10"/>
      <c r="E5" s="2">
        <v>3.0870000000000002</v>
      </c>
      <c r="F5" s="2">
        <v>2.1926999999999999</v>
      </c>
      <c r="G5" s="2">
        <v>1.196</v>
      </c>
      <c r="H5" s="2">
        <v>0.73960000000000004</v>
      </c>
      <c r="I5" s="2">
        <v>0.47449999999999998</v>
      </c>
      <c r="J5" s="2">
        <v>0.29599999999999999</v>
      </c>
      <c r="K5" s="2">
        <v>0.20069999999999999</v>
      </c>
      <c r="L5" s="2">
        <v>0.1109</v>
      </c>
    </row>
    <row r="6" spans="1:12" x14ac:dyDescent="0.2">
      <c r="E6" s="2">
        <v>3.0508999999999999</v>
      </c>
      <c r="F6" s="2">
        <v>2.0394999999999999</v>
      </c>
      <c r="G6" s="2">
        <v>1.2482</v>
      </c>
      <c r="H6" s="2">
        <v>0.75890000000000002</v>
      </c>
      <c r="I6" s="2">
        <v>0.47860000000000003</v>
      </c>
      <c r="J6" s="2">
        <v>0.25280000000000002</v>
      </c>
      <c r="K6" s="2">
        <v>0.17430000000000001</v>
      </c>
      <c r="L6" s="2">
        <v>0.10249999999999999</v>
      </c>
    </row>
    <row r="7" spans="1:12" x14ac:dyDescent="0.2">
      <c r="C7" s="10" t="s">
        <v>23</v>
      </c>
      <c r="D7" s="10"/>
      <c r="E7">
        <f>AVERAGE(E4:E6)</f>
        <v>3.0815666666666668</v>
      </c>
      <c r="F7">
        <f t="shared" ref="F7:L7" si="0">AVERAGE(F4:F6)</f>
        <v>2.1765333333333334</v>
      </c>
      <c r="G7">
        <f t="shared" si="0"/>
        <v>1.2504</v>
      </c>
      <c r="H7">
        <f t="shared" si="0"/>
        <v>0.74726666666666663</v>
      </c>
      <c r="I7">
        <f t="shared" si="0"/>
        <v>0.4568666666666667</v>
      </c>
      <c r="J7">
        <f t="shared" si="0"/>
        <v>0.27986666666666665</v>
      </c>
      <c r="K7">
        <f t="shared" si="0"/>
        <v>0.19416666666666668</v>
      </c>
      <c r="L7">
        <f t="shared" si="0"/>
        <v>0.10959999999999999</v>
      </c>
    </row>
    <row r="9" spans="1:12" x14ac:dyDescent="0.2">
      <c r="A9" s="10" t="s">
        <v>24</v>
      </c>
      <c r="B9" s="10"/>
      <c r="C9" s="10"/>
      <c r="D9" s="10"/>
      <c r="E9">
        <v>20</v>
      </c>
      <c r="F9">
        <v>10</v>
      </c>
      <c r="G9">
        <v>5</v>
      </c>
      <c r="H9">
        <v>2.5</v>
      </c>
      <c r="I9">
        <v>1.25</v>
      </c>
      <c r="J9">
        <v>0.625</v>
      </c>
      <c r="K9">
        <v>3.125E-2</v>
      </c>
      <c r="L9">
        <v>0</v>
      </c>
    </row>
    <row r="13" spans="1:12" x14ac:dyDescent="0.2">
      <c r="C13" s="10" t="s">
        <v>25</v>
      </c>
      <c r="D13" s="10"/>
      <c r="E13" t="s">
        <v>2</v>
      </c>
      <c r="F13" t="s">
        <v>6</v>
      </c>
      <c r="G13" t="s">
        <v>3</v>
      </c>
      <c r="H13" t="s">
        <v>4</v>
      </c>
    </row>
    <row r="14" spans="1:12" x14ac:dyDescent="0.2">
      <c r="C14" s="10"/>
      <c r="D14" s="10"/>
      <c r="E14" s="3">
        <v>0.19320000000000001</v>
      </c>
      <c r="F14" s="3">
        <v>1.3688</v>
      </c>
      <c r="G14" s="3">
        <v>0.62239999999999995</v>
      </c>
      <c r="H14" s="3">
        <v>0.89359999999999995</v>
      </c>
      <c r="I14" s="3"/>
      <c r="J14" s="3"/>
    </row>
    <row r="15" spans="1:12" x14ac:dyDescent="0.2">
      <c r="E15" s="3">
        <v>9.35E-2</v>
      </c>
      <c r="F15" s="3">
        <v>1.3925000000000001</v>
      </c>
      <c r="G15" s="3">
        <v>0.76170000000000004</v>
      </c>
      <c r="H15" s="3">
        <v>0.72619999999999996</v>
      </c>
      <c r="I15" s="3"/>
      <c r="J15" s="3"/>
    </row>
    <row r="16" spans="1:12" x14ac:dyDescent="0.2">
      <c r="E16" s="3">
        <v>0.18079999999999999</v>
      </c>
      <c r="F16" s="3">
        <v>1.1891</v>
      </c>
      <c r="G16" s="3">
        <v>0.65859999999999996</v>
      </c>
      <c r="H16" s="3">
        <v>0.66120000000000001</v>
      </c>
      <c r="I16" s="3"/>
      <c r="J16" s="3"/>
    </row>
    <row r="17" spans="1:18" x14ac:dyDescent="0.2">
      <c r="M17" s="3"/>
      <c r="N17" s="3"/>
      <c r="O17" s="3"/>
      <c r="P17" s="3"/>
      <c r="Q17" s="3"/>
      <c r="R17" s="3"/>
    </row>
    <row r="18" spans="1:18" x14ac:dyDescent="0.2">
      <c r="M18" s="3"/>
      <c r="N18" s="3"/>
      <c r="O18" s="3"/>
      <c r="P18" s="3"/>
      <c r="Q18" s="3"/>
      <c r="R18" s="3"/>
    </row>
    <row r="19" spans="1:18" x14ac:dyDescent="0.2">
      <c r="A19" s="10" t="s">
        <v>26</v>
      </c>
      <c r="B19" s="10"/>
      <c r="C19" s="10"/>
      <c r="D19" s="10"/>
      <c r="E19">
        <f>1.5094*E14*E14+1.7343*E14-0.0221</f>
        <v>0.36930698665600004</v>
      </c>
      <c r="F19">
        <f t="shared" ref="F19:H19" si="1">1.5094*F14*F14+1.7343*F14-0.0221</f>
        <v>5.1798419663360002</v>
      </c>
      <c r="G19">
        <f t="shared" si="1"/>
        <v>1.6420423485439999</v>
      </c>
      <c r="H19">
        <f t="shared" si="1"/>
        <v>2.732958017024</v>
      </c>
      <c r="M19" s="3"/>
      <c r="N19" s="3"/>
      <c r="O19" s="3"/>
      <c r="P19" s="3"/>
      <c r="Q19" s="3"/>
      <c r="R19" s="3"/>
    </row>
    <row r="20" spans="1:18" x14ac:dyDescent="0.2">
      <c r="E20">
        <f t="shared" ref="E20:H21" si="2">1.5094*E15*E15+1.7343*E15-0.0221</f>
        <v>0.15325260215</v>
      </c>
      <c r="F20">
        <f t="shared" si="2"/>
        <v>5.3197242537500005</v>
      </c>
      <c r="G20">
        <f t="shared" si="2"/>
        <v>2.1746504017660002</v>
      </c>
      <c r="H20">
        <f t="shared" si="2"/>
        <v>2.033355564536</v>
      </c>
    </row>
    <row r="21" spans="1:18" x14ac:dyDescent="0.2">
      <c r="E21">
        <f t="shared" si="2"/>
        <v>0.34080167321599997</v>
      </c>
      <c r="F21">
        <f t="shared" si="2"/>
        <v>4.1743855578140003</v>
      </c>
      <c r="G21">
        <f t="shared" si="2"/>
        <v>1.774818207224</v>
      </c>
      <c r="H21">
        <f t="shared" si="2"/>
        <v>1.7845068631359999</v>
      </c>
    </row>
    <row r="24" spans="1:18" x14ac:dyDescent="0.2">
      <c r="C24" s="10" t="s">
        <v>5</v>
      </c>
      <c r="D24" s="10"/>
      <c r="E24">
        <f>E19*2</f>
        <v>0.73861397331200007</v>
      </c>
      <c r="F24">
        <f t="shared" ref="F24:H24" si="3">F19*2</f>
        <v>10.359683932672</v>
      </c>
      <c r="G24">
        <f t="shared" si="3"/>
        <v>3.2840846970879998</v>
      </c>
      <c r="H24">
        <f t="shared" si="3"/>
        <v>5.465916034048</v>
      </c>
    </row>
    <row r="25" spans="1:18" x14ac:dyDescent="0.2">
      <c r="E25">
        <f t="shared" ref="E25:H26" si="4">E20*2</f>
        <v>0.3065052043</v>
      </c>
      <c r="F25">
        <f t="shared" si="4"/>
        <v>10.639448507500001</v>
      </c>
      <c r="G25">
        <f t="shared" si="4"/>
        <v>4.3493008035320004</v>
      </c>
      <c r="H25">
        <f t="shared" si="4"/>
        <v>4.0667111290719999</v>
      </c>
    </row>
    <row r="26" spans="1:18" x14ac:dyDescent="0.2">
      <c r="E26">
        <f t="shared" si="4"/>
        <v>0.68160334643199993</v>
      </c>
      <c r="F26">
        <f t="shared" si="4"/>
        <v>8.3487711156280007</v>
      </c>
      <c r="G26">
        <f t="shared" si="4"/>
        <v>3.5496364144479999</v>
      </c>
      <c r="H26">
        <f t="shared" si="4"/>
        <v>3.5690137262719999</v>
      </c>
    </row>
    <row r="29" spans="1:18" x14ac:dyDescent="0.2">
      <c r="A29" s="10" t="s">
        <v>7</v>
      </c>
      <c r="B29" s="10"/>
    </row>
    <row r="30" spans="1:18" x14ac:dyDescent="0.2">
      <c r="A30" s="10"/>
      <c r="B30" s="10"/>
      <c r="C30" s="10" t="s">
        <v>22</v>
      </c>
      <c r="D30" s="10"/>
      <c r="E30" s="4"/>
      <c r="F30" s="4"/>
      <c r="G30" s="4"/>
      <c r="H30" s="4"/>
      <c r="I30" s="4"/>
    </row>
    <row r="31" spans="1:18" x14ac:dyDescent="0.2">
      <c r="C31" s="11" t="s">
        <v>1</v>
      </c>
      <c r="D31" s="10"/>
      <c r="E31" s="4">
        <v>2.7311000000000001</v>
      </c>
      <c r="F31" s="4">
        <v>1.7346999999999999</v>
      </c>
      <c r="G31" s="4">
        <v>0.99739999999999995</v>
      </c>
      <c r="H31" s="4">
        <v>0.54830000000000001</v>
      </c>
      <c r="I31" s="4">
        <v>0.2172</v>
      </c>
    </row>
    <row r="33" spans="1:18" x14ac:dyDescent="0.2">
      <c r="C33" s="10" t="s">
        <v>13</v>
      </c>
      <c r="D33" s="10"/>
      <c r="E33">
        <f>E31-0.2172</f>
        <v>2.5139</v>
      </c>
      <c r="F33">
        <f t="shared" ref="F33:I33" si="5">F31-0.2172</f>
        <v>1.5174999999999998</v>
      </c>
      <c r="G33">
        <f t="shared" si="5"/>
        <v>0.7802</v>
      </c>
      <c r="H33">
        <f t="shared" si="5"/>
        <v>0.33110000000000001</v>
      </c>
      <c r="I33">
        <f t="shared" si="5"/>
        <v>0</v>
      </c>
    </row>
    <row r="34" spans="1:18" x14ac:dyDescent="0.2">
      <c r="C34" s="1"/>
      <c r="D34" s="1"/>
    </row>
    <row r="36" spans="1:18" x14ac:dyDescent="0.2">
      <c r="A36" s="10" t="s">
        <v>28</v>
      </c>
      <c r="B36" s="10"/>
      <c r="C36" s="10"/>
      <c r="D36" s="10"/>
      <c r="E36">
        <v>62.5</v>
      </c>
      <c r="F36">
        <v>31.25</v>
      </c>
      <c r="G36">
        <v>15.625</v>
      </c>
      <c r="H36">
        <v>7.8125</v>
      </c>
      <c r="I36">
        <v>0</v>
      </c>
    </row>
    <row r="40" spans="1:18" x14ac:dyDescent="0.2">
      <c r="C40" s="10" t="s">
        <v>25</v>
      </c>
      <c r="D40" s="10"/>
    </row>
    <row r="41" spans="1:18" x14ac:dyDescent="0.2">
      <c r="C41" s="10"/>
      <c r="D41" s="10"/>
      <c r="E41" s="5" t="s">
        <v>8</v>
      </c>
      <c r="F41" s="5" t="s">
        <v>9</v>
      </c>
      <c r="G41" s="5" t="s">
        <v>10</v>
      </c>
      <c r="H41" s="5" t="s">
        <v>11</v>
      </c>
      <c r="I41" s="5"/>
      <c r="J41" s="5"/>
    </row>
    <row r="42" spans="1:18" x14ac:dyDescent="0.2">
      <c r="E42" s="6">
        <v>0.15809999999999999</v>
      </c>
      <c r="F42" s="6">
        <v>0.24779999999999999</v>
      </c>
      <c r="G42" s="6">
        <v>0.18110000000000001</v>
      </c>
      <c r="H42" s="6">
        <v>0.2084</v>
      </c>
      <c r="I42" s="6"/>
      <c r="J42" s="6"/>
    </row>
    <row r="43" spans="1:18" x14ac:dyDescent="0.2">
      <c r="E43" s="6">
        <v>0.1636</v>
      </c>
      <c r="F43" s="6">
        <v>0.24840000000000001</v>
      </c>
      <c r="G43" s="6">
        <v>0.15540000000000001</v>
      </c>
      <c r="H43" s="6">
        <v>0.20330000000000001</v>
      </c>
      <c r="I43" s="6"/>
      <c r="J43" s="6"/>
      <c r="R43" s="8"/>
    </row>
    <row r="44" spans="1:18" x14ac:dyDescent="0.2">
      <c r="E44" s="6">
        <v>0.1802</v>
      </c>
      <c r="F44" s="6">
        <v>0.28239999999999998</v>
      </c>
      <c r="G44" s="6">
        <v>0.1782</v>
      </c>
      <c r="H44" s="6">
        <v>0.18379999999999999</v>
      </c>
      <c r="I44" s="6"/>
      <c r="J44" s="6"/>
      <c r="M44" s="6"/>
      <c r="N44" s="6"/>
      <c r="O44" s="6"/>
      <c r="P44" s="6"/>
      <c r="Q44" s="6"/>
      <c r="R44" s="8"/>
    </row>
    <row r="45" spans="1:18" x14ac:dyDescent="0.2">
      <c r="M45" s="6"/>
      <c r="N45" s="6"/>
      <c r="O45" s="6"/>
      <c r="P45" s="6"/>
      <c r="Q45" s="6"/>
      <c r="R45" s="8"/>
    </row>
    <row r="46" spans="1:18" x14ac:dyDescent="0.2">
      <c r="C46" s="10" t="s">
        <v>26</v>
      </c>
      <c r="D46" s="10"/>
      <c r="E46">
        <f>3.6828*E42*E42+15.034*E42+1.0946</f>
        <v>3.5635292325079995</v>
      </c>
      <c r="F46">
        <f t="shared" ref="F46:H46" si="6">3.6828*F42*F42+15.034*F42+1.0946</f>
        <v>5.0461669447519997</v>
      </c>
      <c r="G46">
        <f t="shared" si="6"/>
        <v>3.938042964988</v>
      </c>
      <c r="H46">
        <f t="shared" si="6"/>
        <v>4.3876316663680006</v>
      </c>
      <c r="M46" s="6"/>
      <c r="N46" s="6"/>
      <c r="O46" s="6"/>
      <c r="P46" s="6"/>
      <c r="Q46" s="6"/>
      <c r="R46" s="6"/>
    </row>
    <row r="47" spans="1:18" x14ac:dyDescent="0.2">
      <c r="E47">
        <f t="shared" ref="E47:H48" si="7">3.6828*E43*E43+15.034*E43+1.0946</f>
        <v>3.6527323946879999</v>
      </c>
      <c r="F47">
        <f t="shared" si="7"/>
        <v>5.0562837879680007</v>
      </c>
      <c r="G47">
        <f t="shared" si="7"/>
        <v>3.5198201264480007</v>
      </c>
      <c r="H47">
        <f t="shared" si="7"/>
        <v>4.3032256016920005</v>
      </c>
      <c r="P47" s="6"/>
      <c r="Q47" s="6"/>
    </row>
    <row r="48" spans="1:18" x14ac:dyDescent="0.2">
      <c r="E48">
        <f t="shared" si="7"/>
        <v>3.9233148289119999</v>
      </c>
      <c r="F48">
        <f t="shared" si="7"/>
        <v>5.6339040161279996</v>
      </c>
      <c r="G48">
        <f t="shared" si="7"/>
        <v>3.8906069978720002</v>
      </c>
      <c r="H48">
        <f t="shared" si="7"/>
        <v>3.9822631700320006</v>
      </c>
    </row>
    <row r="50" spans="1:11" x14ac:dyDescent="0.2">
      <c r="C50" s="10" t="s">
        <v>12</v>
      </c>
      <c r="D50" s="10"/>
      <c r="E50">
        <f>E46*5</f>
        <v>17.817646162539997</v>
      </c>
      <c r="F50">
        <f t="shared" ref="F50:H50" si="8">F46*5</f>
        <v>25.230834723759997</v>
      </c>
      <c r="G50">
        <f t="shared" si="8"/>
        <v>19.69021482494</v>
      </c>
      <c r="H50">
        <f t="shared" si="8"/>
        <v>21.938158331840004</v>
      </c>
    </row>
    <row r="51" spans="1:11" x14ac:dyDescent="0.2">
      <c r="E51">
        <f t="shared" ref="E51:H52" si="9">E47*5</f>
        <v>18.263661973440001</v>
      </c>
      <c r="F51">
        <f t="shared" si="9"/>
        <v>25.281418939840002</v>
      </c>
      <c r="G51">
        <f t="shared" si="9"/>
        <v>17.599100632240003</v>
      </c>
      <c r="H51">
        <f t="shared" si="9"/>
        <v>21.516128008460001</v>
      </c>
    </row>
    <row r="52" spans="1:11" x14ac:dyDescent="0.2">
      <c r="E52">
        <f t="shared" si="9"/>
        <v>19.616574144559998</v>
      </c>
      <c r="F52">
        <f t="shared" si="9"/>
        <v>28.169520080639998</v>
      </c>
      <c r="G52">
        <f t="shared" si="9"/>
        <v>19.453034989359999</v>
      </c>
      <c r="H52">
        <f t="shared" si="9"/>
        <v>19.911315850160001</v>
      </c>
    </row>
    <row r="56" spans="1:11" x14ac:dyDescent="0.2">
      <c r="A56" s="10" t="s">
        <v>15</v>
      </c>
      <c r="B56" s="10"/>
    </row>
    <row r="57" spans="1:11" x14ac:dyDescent="0.2">
      <c r="A57" s="10"/>
      <c r="B57" s="10"/>
      <c r="C57" s="10" t="s">
        <v>22</v>
      </c>
      <c r="D57" s="10"/>
      <c r="E57" s="4">
        <v>2.4967999999999999</v>
      </c>
      <c r="F57" s="4">
        <v>1.5564</v>
      </c>
      <c r="G57" s="4">
        <v>0.97009999999999996</v>
      </c>
      <c r="H57" s="4">
        <v>0.6482</v>
      </c>
      <c r="I57" s="4">
        <v>0.43309999999999998</v>
      </c>
      <c r="J57" s="4">
        <v>0.32450000000000001</v>
      </c>
      <c r="K57" s="4">
        <v>0.26800000000000002</v>
      </c>
    </row>
    <row r="58" spans="1:11" x14ac:dyDescent="0.2">
      <c r="C58" s="11" t="s">
        <v>1</v>
      </c>
      <c r="D58" s="10"/>
      <c r="E58" s="4">
        <v>2.3536000000000001</v>
      </c>
      <c r="F58" s="4">
        <v>1.4375</v>
      </c>
      <c r="G58" s="4">
        <v>0.91080000000000005</v>
      </c>
      <c r="H58" s="4">
        <v>0.61270000000000002</v>
      </c>
      <c r="I58" s="4">
        <v>0.40189999999999998</v>
      </c>
      <c r="J58" s="4">
        <v>0.34499999999999997</v>
      </c>
      <c r="K58" s="4">
        <v>0.2346</v>
      </c>
    </row>
    <row r="60" spans="1:11" x14ac:dyDescent="0.2">
      <c r="C60" s="10" t="s">
        <v>23</v>
      </c>
      <c r="D60" s="10"/>
      <c r="E60">
        <f t="shared" ref="E60:K60" si="10">AVERAGE(E57:E58)</f>
        <v>2.4252000000000002</v>
      </c>
      <c r="F60">
        <f t="shared" si="10"/>
        <v>1.49695</v>
      </c>
      <c r="G60">
        <f t="shared" si="10"/>
        <v>0.94045000000000001</v>
      </c>
      <c r="H60">
        <f t="shared" si="10"/>
        <v>0.63044999999999995</v>
      </c>
      <c r="I60">
        <f t="shared" si="10"/>
        <v>0.41749999999999998</v>
      </c>
      <c r="J60">
        <f t="shared" si="10"/>
        <v>0.33474999999999999</v>
      </c>
      <c r="K60">
        <f t="shared" si="10"/>
        <v>0.25130000000000002</v>
      </c>
    </row>
    <row r="61" spans="1:11" x14ac:dyDescent="0.2">
      <c r="C61" s="10" t="s">
        <v>13</v>
      </c>
      <c r="D61" s="10"/>
      <c r="E61">
        <f>E60-0.2513</f>
        <v>2.1739000000000002</v>
      </c>
      <c r="F61">
        <f t="shared" ref="F61:K61" si="11">F60-0.2513</f>
        <v>1.2456499999999999</v>
      </c>
      <c r="G61">
        <f t="shared" si="11"/>
        <v>0.68914999999999993</v>
      </c>
      <c r="H61">
        <f t="shared" si="11"/>
        <v>0.37914999999999993</v>
      </c>
      <c r="I61">
        <f t="shared" si="11"/>
        <v>0.16619999999999996</v>
      </c>
      <c r="J61">
        <f t="shared" si="11"/>
        <v>8.3449999999999969E-2</v>
      </c>
      <c r="K61">
        <f t="shared" si="11"/>
        <v>0</v>
      </c>
    </row>
    <row r="63" spans="1:11" x14ac:dyDescent="0.2">
      <c r="A63" s="10" t="s">
        <v>27</v>
      </c>
      <c r="B63" s="10"/>
      <c r="C63" s="10"/>
      <c r="D63" s="10"/>
      <c r="E63">
        <v>1000</v>
      </c>
      <c r="F63">
        <v>500</v>
      </c>
      <c r="G63">
        <v>250</v>
      </c>
      <c r="H63">
        <v>125</v>
      </c>
      <c r="I63">
        <v>62.5</v>
      </c>
      <c r="J63">
        <v>31.25</v>
      </c>
      <c r="K63">
        <v>0</v>
      </c>
    </row>
    <row r="67" spans="3:18" x14ac:dyDescent="0.2">
      <c r="C67" s="10" t="s">
        <v>25</v>
      </c>
      <c r="D67" s="10"/>
    </row>
    <row r="68" spans="3:18" x14ac:dyDescent="0.2">
      <c r="C68" s="10"/>
      <c r="D68" s="10"/>
      <c r="E68" s="5" t="s">
        <v>8</v>
      </c>
      <c r="F68" s="5" t="s">
        <v>9</v>
      </c>
      <c r="G68" s="5" t="s">
        <v>10</v>
      </c>
      <c r="H68" s="5" t="s">
        <v>11</v>
      </c>
      <c r="I68" s="5"/>
      <c r="J68" s="5"/>
    </row>
    <row r="69" spans="3:18" x14ac:dyDescent="0.2">
      <c r="E69" s="6">
        <v>0.31040000000000001</v>
      </c>
      <c r="F69" s="6">
        <v>0.41410000000000002</v>
      </c>
      <c r="G69" s="6">
        <v>0.2954</v>
      </c>
      <c r="H69" s="6">
        <v>0.32769999999999999</v>
      </c>
      <c r="I69" s="6"/>
      <c r="J69" s="6"/>
    </row>
    <row r="70" spans="3:18" x14ac:dyDescent="0.2">
      <c r="E70" s="6">
        <v>0.30270000000000002</v>
      </c>
      <c r="F70" s="6">
        <v>0.3871</v>
      </c>
      <c r="G70" s="6">
        <v>0.30830000000000002</v>
      </c>
      <c r="H70" s="6">
        <v>0.31040000000000001</v>
      </c>
      <c r="I70" s="6"/>
      <c r="J70" s="6"/>
    </row>
    <row r="71" spans="3:18" x14ac:dyDescent="0.2">
      <c r="E71" s="6">
        <v>0.32140000000000002</v>
      </c>
      <c r="F71" s="6">
        <v>0.37009999999999998</v>
      </c>
      <c r="G71" s="6">
        <v>0.33450000000000002</v>
      </c>
      <c r="H71" s="6">
        <v>0.29070000000000001</v>
      </c>
      <c r="I71" s="6"/>
      <c r="J71" s="6"/>
    </row>
    <row r="74" spans="3:18" x14ac:dyDescent="0.2">
      <c r="C74" s="10" t="s">
        <v>26</v>
      </c>
      <c r="D74" s="10"/>
      <c r="E74">
        <f>455.63*E69-27.113</f>
        <v>114.31455199999999</v>
      </c>
      <c r="F74">
        <f t="shared" ref="F74:H74" si="12">455.63*F69-27.113</f>
        <v>161.56338300000002</v>
      </c>
      <c r="G74">
        <f t="shared" si="12"/>
        <v>107.48010199999999</v>
      </c>
      <c r="H74">
        <f t="shared" si="12"/>
        <v>122.19695099999998</v>
      </c>
      <c r="M74" s="6"/>
      <c r="N74" s="6"/>
      <c r="O74" s="6"/>
      <c r="P74" s="6"/>
      <c r="Q74" s="6"/>
      <c r="R74" s="6"/>
    </row>
    <row r="75" spans="3:18" x14ac:dyDescent="0.2">
      <c r="E75">
        <f t="shared" ref="E75:H76" si="13">455.63*E70-27.113</f>
        <v>110.80620100000002</v>
      </c>
      <c r="F75">
        <f t="shared" si="13"/>
        <v>149.26137299999999</v>
      </c>
      <c r="G75">
        <f t="shared" si="13"/>
        <v>113.35772900000001</v>
      </c>
      <c r="H75">
        <f t="shared" si="13"/>
        <v>114.31455199999999</v>
      </c>
      <c r="M75" s="6"/>
      <c r="N75" s="6"/>
      <c r="O75" s="6"/>
      <c r="P75" s="6"/>
      <c r="Q75" s="7"/>
      <c r="R75" s="6"/>
    </row>
    <row r="76" spans="3:18" x14ac:dyDescent="0.2">
      <c r="E76">
        <f t="shared" si="13"/>
        <v>119.326482</v>
      </c>
      <c r="F76">
        <f t="shared" si="13"/>
        <v>141.51566299999999</v>
      </c>
      <c r="G76">
        <f t="shared" si="13"/>
        <v>125.29523500000002</v>
      </c>
      <c r="H76">
        <f t="shared" si="13"/>
        <v>105.338641</v>
      </c>
      <c r="M76" s="6"/>
      <c r="N76" s="7"/>
      <c r="O76" s="6"/>
      <c r="P76" s="6"/>
      <c r="Q76" s="6"/>
      <c r="R76" s="6"/>
    </row>
    <row r="79" spans="3:18" x14ac:dyDescent="0.2">
      <c r="C79" s="10" t="s">
        <v>14</v>
      </c>
      <c r="D79" s="10"/>
      <c r="E79">
        <f>E74*4</f>
        <v>457.25820799999997</v>
      </c>
      <c r="F79">
        <f t="shared" ref="F79:H79" si="14">F74*4</f>
        <v>646.25353200000006</v>
      </c>
      <c r="G79">
        <f t="shared" si="14"/>
        <v>429.92040799999995</v>
      </c>
      <c r="H79">
        <f t="shared" si="14"/>
        <v>488.78780399999994</v>
      </c>
    </row>
    <row r="80" spans="3:18" x14ac:dyDescent="0.2">
      <c r="E80">
        <f t="shared" ref="E80:H81" si="15">E75*4</f>
        <v>443.22480400000006</v>
      </c>
      <c r="F80">
        <f t="shared" si="15"/>
        <v>597.04549199999997</v>
      </c>
      <c r="G80">
        <f t="shared" si="15"/>
        <v>453.43091600000002</v>
      </c>
      <c r="H80">
        <f t="shared" si="15"/>
        <v>457.25820799999997</v>
      </c>
    </row>
    <row r="81" spans="1:12" x14ac:dyDescent="0.2">
      <c r="E81">
        <f t="shared" si="15"/>
        <v>477.30592799999999</v>
      </c>
      <c r="F81">
        <f t="shared" si="15"/>
        <v>566.06265199999996</v>
      </c>
      <c r="G81">
        <f t="shared" si="15"/>
        <v>501.18094000000008</v>
      </c>
      <c r="H81">
        <f t="shared" si="15"/>
        <v>421.35456399999998</v>
      </c>
    </row>
    <row r="85" spans="1:12" x14ac:dyDescent="0.2">
      <c r="A85" s="10" t="s">
        <v>16</v>
      </c>
      <c r="B85" s="10"/>
    </row>
    <row r="86" spans="1:12" x14ac:dyDescent="0.2">
      <c r="A86" s="10"/>
      <c r="B86" s="10"/>
      <c r="C86" s="10" t="s">
        <v>22</v>
      </c>
      <c r="D86" s="10"/>
      <c r="E86" s="4">
        <v>2.7347000000000001</v>
      </c>
      <c r="F86" s="4">
        <v>2.3954</v>
      </c>
      <c r="G86" s="4">
        <v>1.6051</v>
      </c>
      <c r="H86" s="4">
        <v>1.0772999999999999</v>
      </c>
      <c r="I86" s="4">
        <v>0.80430000000000001</v>
      </c>
      <c r="J86" s="4">
        <v>0.379</v>
      </c>
      <c r="K86" s="4">
        <v>0.21479999999999999</v>
      </c>
      <c r="L86" s="4">
        <v>7.8299999999999995E-2</v>
      </c>
    </row>
    <row r="87" spans="1:12" x14ac:dyDescent="0.2">
      <c r="C87" s="11" t="s">
        <v>1</v>
      </c>
      <c r="D87" s="10"/>
      <c r="E87" s="4">
        <v>2.7393999999999998</v>
      </c>
      <c r="F87" s="4">
        <v>1.5868</v>
      </c>
      <c r="G87" s="4">
        <v>1.8019000000000001</v>
      </c>
      <c r="H87" s="4">
        <v>1.0648</v>
      </c>
      <c r="I87" s="4">
        <v>0.60629999999999995</v>
      </c>
      <c r="J87" s="4">
        <v>0.30530000000000002</v>
      </c>
      <c r="K87" s="4">
        <v>0.22239999999999999</v>
      </c>
      <c r="L87" s="4">
        <v>7.6999999999999999E-2</v>
      </c>
    </row>
    <row r="89" spans="1:12" x14ac:dyDescent="0.2">
      <c r="C89" s="10" t="s">
        <v>23</v>
      </c>
      <c r="D89" s="10"/>
      <c r="E89">
        <f>AVERAGE(E86:E87)</f>
        <v>2.73705</v>
      </c>
      <c r="F89">
        <f t="shared" ref="F89:L89" si="16">AVERAGE(F86:F87)</f>
        <v>1.9910999999999999</v>
      </c>
      <c r="G89">
        <f t="shared" si="16"/>
        <v>1.7035</v>
      </c>
      <c r="H89">
        <f t="shared" si="16"/>
        <v>1.0710500000000001</v>
      </c>
      <c r="I89">
        <f t="shared" si="16"/>
        <v>0.70530000000000004</v>
      </c>
      <c r="J89">
        <f t="shared" si="16"/>
        <v>0.34215000000000001</v>
      </c>
      <c r="K89">
        <f t="shared" si="16"/>
        <v>0.21859999999999999</v>
      </c>
      <c r="L89">
        <f t="shared" si="16"/>
        <v>7.7649999999999997E-2</v>
      </c>
    </row>
    <row r="90" spans="1:12" x14ac:dyDescent="0.2">
      <c r="C90" s="10" t="s">
        <v>13</v>
      </c>
      <c r="D90" s="10"/>
      <c r="E90">
        <f>E89-0.07765</f>
        <v>2.6593999999999998</v>
      </c>
      <c r="F90">
        <f t="shared" ref="F90:L90" si="17">F89-0.07765</f>
        <v>1.9134499999999999</v>
      </c>
      <c r="G90">
        <f t="shared" si="17"/>
        <v>1.62585</v>
      </c>
      <c r="H90">
        <f t="shared" si="17"/>
        <v>0.99340000000000006</v>
      </c>
      <c r="I90">
        <f t="shared" si="17"/>
        <v>0.62765000000000004</v>
      </c>
      <c r="J90">
        <f t="shared" si="17"/>
        <v>0.26450000000000001</v>
      </c>
      <c r="K90">
        <f t="shared" si="17"/>
        <v>0.14094999999999999</v>
      </c>
      <c r="L90">
        <f t="shared" si="17"/>
        <v>0</v>
      </c>
    </row>
    <row r="92" spans="1:12" x14ac:dyDescent="0.2">
      <c r="A92" s="10" t="s">
        <v>27</v>
      </c>
      <c r="B92" s="10"/>
      <c r="C92" s="10"/>
      <c r="D92" s="10"/>
      <c r="E92">
        <v>5000</v>
      </c>
      <c r="F92">
        <v>2500</v>
      </c>
      <c r="G92">
        <v>1250</v>
      </c>
      <c r="H92">
        <v>625</v>
      </c>
      <c r="I92">
        <v>312.5</v>
      </c>
      <c r="J92">
        <v>156.25</v>
      </c>
      <c r="K92">
        <v>78.125</v>
      </c>
      <c r="L92">
        <v>0</v>
      </c>
    </row>
    <row r="96" spans="1:12" x14ac:dyDescent="0.2">
      <c r="C96" s="10" t="s">
        <v>25</v>
      </c>
      <c r="D96" s="10"/>
    </row>
    <row r="97" spans="3:10" x14ac:dyDescent="0.2">
      <c r="C97" s="10"/>
      <c r="D97" s="10"/>
      <c r="E97" s="5" t="s">
        <v>8</v>
      </c>
      <c r="F97" s="5" t="s">
        <v>9</v>
      </c>
      <c r="G97" s="5" t="s">
        <v>10</v>
      </c>
      <c r="H97" s="5" t="s">
        <v>11</v>
      </c>
      <c r="I97" s="5"/>
      <c r="J97" s="5"/>
    </row>
    <row r="98" spans="3:10" x14ac:dyDescent="0.2">
      <c r="E98" s="6">
        <v>7.4800000000000005E-2</v>
      </c>
      <c r="F98" s="6">
        <v>0.10150000000000001</v>
      </c>
      <c r="G98" s="6">
        <v>7.3599999999999999E-2</v>
      </c>
      <c r="H98" s="6">
        <v>6.9199999999999998E-2</v>
      </c>
      <c r="I98" s="6"/>
      <c r="J98" s="6"/>
    </row>
    <row r="99" spans="3:10" x14ac:dyDescent="0.2">
      <c r="E99" s="6">
        <v>6.6699999999999995E-2</v>
      </c>
      <c r="F99" s="6">
        <v>0.1027</v>
      </c>
      <c r="G99" s="6">
        <v>7.6700000000000004E-2</v>
      </c>
      <c r="H99" s="6">
        <v>7.1400000000000005E-2</v>
      </c>
      <c r="I99" s="6"/>
      <c r="J99" s="6"/>
    </row>
    <row r="100" spans="3:10" x14ac:dyDescent="0.2">
      <c r="E100" s="6">
        <v>6.9699999999999998E-2</v>
      </c>
      <c r="F100" s="6">
        <v>9.98E-2</v>
      </c>
      <c r="G100" s="6">
        <v>7.4700000000000003E-2</v>
      </c>
      <c r="H100" s="6">
        <v>7.0400000000000004E-2</v>
      </c>
      <c r="I100" s="6"/>
      <c r="J100" s="6"/>
    </row>
    <row r="103" spans="3:10" x14ac:dyDescent="0.2">
      <c r="C103" s="10" t="s">
        <v>26</v>
      </c>
      <c r="D103" s="10"/>
      <c r="E103">
        <f>244.5*E98*E98+361.53*E98+15.928</f>
        <v>44.338431280000002</v>
      </c>
      <c r="F103">
        <f t="shared" ref="F103:H103" si="18">244.5*F98*F98+361.53*F98+15.928</f>
        <v>55.142195125000001</v>
      </c>
      <c r="G103">
        <f t="shared" si="18"/>
        <v>43.861054719999998</v>
      </c>
      <c r="H103">
        <f t="shared" si="18"/>
        <v>42.116698479999997</v>
      </c>
    </row>
    <row r="104" spans="3:10" x14ac:dyDescent="0.2">
      <c r="E104">
        <f t="shared" ref="E104:H105" si="19">244.5*E99*E99+361.53*E99+15.928</f>
        <v>41.129804604999997</v>
      </c>
      <c r="F104">
        <f t="shared" si="19"/>
        <v>55.635943404999992</v>
      </c>
      <c r="G104">
        <f t="shared" si="19"/>
        <v>45.095717605000004</v>
      </c>
      <c r="H104">
        <f t="shared" si="19"/>
        <v>42.987693219999997</v>
      </c>
    </row>
    <row r="105" spans="3:10" x14ac:dyDescent="0.2">
      <c r="E105">
        <f t="shared" si="19"/>
        <v>42.314444004999999</v>
      </c>
      <c r="F105">
        <f t="shared" si="19"/>
        <v>54.443923779999992</v>
      </c>
      <c r="G105">
        <f t="shared" si="19"/>
        <v>44.298623004999996</v>
      </c>
      <c r="H105">
        <f t="shared" si="19"/>
        <v>42.591493120000003</v>
      </c>
    </row>
    <row r="108" spans="3:10" x14ac:dyDescent="0.2">
      <c r="C108" s="10" t="s">
        <v>14</v>
      </c>
      <c r="D108" s="10"/>
      <c r="E108">
        <f>E103*4</f>
        <v>177.35372512000001</v>
      </c>
      <c r="F108">
        <f t="shared" ref="F108:H108" si="20">F103*4</f>
        <v>220.5687805</v>
      </c>
      <c r="G108">
        <f t="shared" si="20"/>
        <v>175.44421887999999</v>
      </c>
      <c r="H108">
        <f t="shared" si="20"/>
        <v>168.46679391999999</v>
      </c>
    </row>
    <row r="109" spans="3:10" x14ac:dyDescent="0.2">
      <c r="E109">
        <f t="shared" ref="E109:H110" si="21">E104*4</f>
        <v>164.51921841999999</v>
      </c>
      <c r="F109">
        <f t="shared" si="21"/>
        <v>222.54377361999997</v>
      </c>
      <c r="G109">
        <f t="shared" si="21"/>
        <v>180.38287042000002</v>
      </c>
      <c r="H109">
        <f t="shared" si="21"/>
        <v>171.95077287999999</v>
      </c>
    </row>
    <row r="110" spans="3:10" x14ac:dyDescent="0.2">
      <c r="E110">
        <f t="shared" si="21"/>
        <v>169.25777601999999</v>
      </c>
      <c r="F110">
        <f t="shared" si="21"/>
        <v>217.77569511999997</v>
      </c>
      <c r="G110">
        <f t="shared" si="21"/>
        <v>177.19449201999998</v>
      </c>
      <c r="H110">
        <f t="shared" si="21"/>
        <v>170.36597248000001</v>
      </c>
    </row>
    <row r="114" spans="1:10" x14ac:dyDescent="0.2">
      <c r="A114" s="10" t="s">
        <v>17</v>
      </c>
      <c r="B114" s="10"/>
    </row>
    <row r="115" spans="1:10" x14ac:dyDescent="0.2">
      <c r="A115" s="10"/>
      <c r="B115" s="10"/>
      <c r="C115" s="10" t="s">
        <v>22</v>
      </c>
      <c r="D115" s="10"/>
      <c r="E115" s="4">
        <v>2.867</v>
      </c>
      <c r="F115" s="4">
        <v>2.0605000000000002</v>
      </c>
      <c r="G115" s="4">
        <v>1.1755</v>
      </c>
      <c r="H115" s="4">
        <v>0.76880000000000004</v>
      </c>
      <c r="I115" s="4">
        <v>0.1948</v>
      </c>
    </row>
    <row r="116" spans="1:10" x14ac:dyDescent="0.2">
      <c r="C116" s="11" t="s">
        <v>1</v>
      </c>
      <c r="D116" s="10"/>
      <c r="E116" s="4">
        <v>2.4620000000000002</v>
      </c>
      <c r="F116" s="4">
        <v>1.8295999999999999</v>
      </c>
      <c r="G116" s="4">
        <v>1.1559999999999999</v>
      </c>
      <c r="H116" s="4">
        <v>0.75749999999999995</v>
      </c>
      <c r="I116" s="4">
        <v>0.23880000000000001</v>
      </c>
    </row>
    <row r="118" spans="1:10" x14ac:dyDescent="0.2">
      <c r="C118" s="10" t="s">
        <v>23</v>
      </c>
      <c r="D118" s="10"/>
      <c r="E118">
        <f>AVERAGE(E115:E116)</f>
        <v>2.6645000000000003</v>
      </c>
      <c r="F118">
        <f>AVERAGE(F115:F116)</f>
        <v>1.9450500000000002</v>
      </c>
      <c r="G118">
        <f>AVERAGE(G115:G116)</f>
        <v>1.1657500000000001</v>
      </c>
      <c r="H118">
        <f>AVERAGE(H115:H116)</f>
        <v>0.76315</v>
      </c>
      <c r="I118">
        <f>AVERAGE(I115:I116)</f>
        <v>0.21679999999999999</v>
      </c>
    </row>
    <row r="119" spans="1:10" x14ac:dyDescent="0.2">
      <c r="C119" s="10" t="s">
        <v>13</v>
      </c>
      <c r="D119" s="10"/>
    </row>
    <row r="121" spans="1:10" x14ac:dyDescent="0.2">
      <c r="A121" s="10" t="s">
        <v>27</v>
      </c>
      <c r="B121" s="10"/>
      <c r="C121" s="10"/>
      <c r="D121" s="10"/>
      <c r="E121">
        <v>250</v>
      </c>
      <c r="F121">
        <v>125</v>
      </c>
      <c r="G121">
        <v>62.5</v>
      </c>
      <c r="H121">
        <v>31.25</v>
      </c>
      <c r="I121">
        <v>0</v>
      </c>
    </row>
    <row r="125" spans="1:10" x14ac:dyDescent="0.2">
      <c r="C125" s="10" t="s">
        <v>25</v>
      </c>
      <c r="D125" s="10"/>
    </row>
    <row r="126" spans="1:10" x14ac:dyDescent="0.2">
      <c r="C126" s="10"/>
      <c r="D126" s="10"/>
      <c r="E126" s="9" t="s">
        <v>18</v>
      </c>
      <c r="F126" s="9" t="s">
        <v>19</v>
      </c>
      <c r="G126" s="9" t="s">
        <v>20</v>
      </c>
      <c r="H126" s="9" t="s">
        <v>4</v>
      </c>
      <c r="I126" s="9"/>
      <c r="J126" s="9"/>
    </row>
    <row r="127" spans="1:10" x14ac:dyDescent="0.2">
      <c r="E127" s="6">
        <v>0.53659999999999997</v>
      </c>
      <c r="F127" s="6">
        <v>1.3326</v>
      </c>
      <c r="G127" s="6">
        <v>0.28460000000000002</v>
      </c>
      <c r="H127" s="6">
        <v>0.73419999999999996</v>
      </c>
      <c r="I127" s="6"/>
      <c r="J127" s="6"/>
    </row>
    <row r="128" spans="1:10" x14ac:dyDescent="0.2">
      <c r="E128" s="6">
        <v>0.52100000000000002</v>
      </c>
      <c r="F128" s="6">
        <v>1.5848</v>
      </c>
      <c r="G128" s="6">
        <v>0.57340000000000002</v>
      </c>
      <c r="H128" s="6">
        <v>0.89300000000000002</v>
      </c>
      <c r="I128" s="6"/>
      <c r="J128" s="6"/>
    </row>
    <row r="129" spans="1:17" x14ac:dyDescent="0.2">
      <c r="E129" s="6">
        <v>0.62319999999999998</v>
      </c>
      <c r="F129" s="6">
        <v>1.4540999999999999</v>
      </c>
      <c r="G129" s="6">
        <v>0.41070000000000001</v>
      </c>
      <c r="H129" s="6">
        <v>0.73299999999999998</v>
      </c>
      <c r="I129" s="6"/>
      <c r="J129" s="6"/>
    </row>
    <row r="130" spans="1:17" x14ac:dyDescent="0.2">
      <c r="L130" s="6"/>
      <c r="M130" s="6"/>
      <c r="N130" s="6"/>
      <c r="O130" s="6"/>
      <c r="P130" s="6"/>
      <c r="Q130" s="6"/>
    </row>
    <row r="131" spans="1:17" x14ac:dyDescent="0.2">
      <c r="L131" s="6"/>
      <c r="M131" s="6"/>
      <c r="N131" s="6"/>
      <c r="O131" s="6"/>
      <c r="P131" s="6"/>
      <c r="Q131" s="6"/>
    </row>
    <row r="132" spans="1:17" x14ac:dyDescent="0.2">
      <c r="C132" s="10" t="s">
        <v>26</v>
      </c>
      <c r="D132" s="10"/>
      <c r="E132">
        <f>30.031*E127*E127+11.906*E127+0.3575</f>
        <v>15.393372526359999</v>
      </c>
      <c r="F132">
        <f t="shared" ref="F132:H132" si="22">30.031*F127*F127+11.906*F127+0.3575</f>
        <v>69.55316890556</v>
      </c>
      <c r="G132">
        <f t="shared" si="22"/>
        <v>6.1783733119600006</v>
      </c>
      <c r="H132">
        <f t="shared" si="22"/>
        <v>25.28708493884</v>
      </c>
      <c r="L132" s="6"/>
      <c r="M132" s="6"/>
      <c r="N132" s="6"/>
      <c r="O132" s="6"/>
      <c r="P132" s="6"/>
      <c r="Q132" s="6"/>
    </row>
    <row r="133" spans="1:17" x14ac:dyDescent="0.2">
      <c r="E133">
        <f t="shared" ref="E133:H134" si="23">30.031*E128*E128+11.906*E128+0.3575</f>
        <v>14.712170671000001</v>
      </c>
      <c r="F133">
        <f t="shared" si="23"/>
        <v>94.651719322239984</v>
      </c>
      <c r="G133">
        <f t="shared" si="23"/>
        <v>17.058219614360002</v>
      </c>
      <c r="H133">
        <f t="shared" si="23"/>
        <v>34.937748919000001</v>
      </c>
    </row>
    <row r="134" spans="1:17" x14ac:dyDescent="0.2">
      <c r="E134">
        <f t="shared" si="23"/>
        <v>19.440706125440002</v>
      </c>
      <c r="F134">
        <f t="shared" si="23"/>
        <v>81.167765511110005</v>
      </c>
      <c r="G134">
        <f t="shared" si="23"/>
        <v>10.312757809190002</v>
      </c>
      <c r="H134">
        <f t="shared" si="23"/>
        <v>25.219923958999999</v>
      </c>
    </row>
    <row r="137" spans="1:17" x14ac:dyDescent="0.2">
      <c r="C137" s="10" t="s">
        <v>12</v>
      </c>
      <c r="D137" s="10"/>
      <c r="E137">
        <f>E132*5</f>
        <v>76.966862631799998</v>
      </c>
      <c r="F137">
        <f t="shared" ref="F137:H137" si="24">F132*5</f>
        <v>347.76584452780003</v>
      </c>
      <c r="G137">
        <f t="shared" si="24"/>
        <v>30.891866559800004</v>
      </c>
      <c r="H137">
        <f t="shared" si="24"/>
        <v>126.43542469419999</v>
      </c>
    </row>
    <row r="138" spans="1:17" x14ac:dyDescent="0.2">
      <c r="E138">
        <f t="shared" ref="E138:H139" si="25">E133*5</f>
        <v>73.560853355000006</v>
      </c>
      <c r="F138">
        <f t="shared" si="25"/>
        <v>473.25859661119989</v>
      </c>
      <c r="G138">
        <f t="shared" si="25"/>
        <v>85.291098071800008</v>
      </c>
      <c r="H138">
        <f t="shared" si="25"/>
        <v>174.688744595</v>
      </c>
    </row>
    <row r="139" spans="1:17" x14ac:dyDescent="0.2">
      <c r="E139">
        <f t="shared" si="25"/>
        <v>97.20353062720001</v>
      </c>
      <c r="F139">
        <f t="shared" si="25"/>
        <v>405.83882755555004</v>
      </c>
      <c r="G139">
        <f t="shared" si="25"/>
        <v>51.56378904595001</v>
      </c>
      <c r="H139">
        <f t="shared" si="25"/>
        <v>126.099619795</v>
      </c>
    </row>
    <row r="142" spans="1:17" x14ac:dyDescent="0.2">
      <c r="A142" s="10" t="s">
        <v>21</v>
      </c>
      <c r="B142" s="10"/>
    </row>
    <row r="143" spans="1:17" x14ac:dyDescent="0.2">
      <c r="A143" s="10"/>
      <c r="B143" s="10"/>
      <c r="C143" s="10" t="s">
        <v>22</v>
      </c>
      <c r="D143" s="10"/>
      <c r="E143" s="4">
        <v>2.6396999999999999</v>
      </c>
      <c r="F143" s="4">
        <v>1.4601999999999999</v>
      </c>
      <c r="G143" s="4">
        <v>0.82130000000000003</v>
      </c>
      <c r="H143" s="4">
        <v>0.55169999999999997</v>
      </c>
      <c r="I143" s="4">
        <v>0.37680000000000002</v>
      </c>
      <c r="J143" s="4">
        <v>0.2545</v>
      </c>
      <c r="K143" s="4">
        <v>0.16400000000000001</v>
      </c>
    </row>
    <row r="144" spans="1:17" x14ac:dyDescent="0.2">
      <c r="C144" s="11" t="s">
        <v>1</v>
      </c>
      <c r="D144" s="10"/>
      <c r="E144" s="4">
        <v>2.4965999999999999</v>
      </c>
      <c r="F144" s="4">
        <v>1.4226000000000001</v>
      </c>
      <c r="G144" s="4">
        <v>0.78439999999999999</v>
      </c>
      <c r="H144" s="4">
        <v>0.56869999999999998</v>
      </c>
      <c r="I144" s="4">
        <v>0.32540000000000002</v>
      </c>
      <c r="J144" s="4">
        <v>0.26269999999999999</v>
      </c>
      <c r="K144" s="4">
        <v>0.1661</v>
      </c>
    </row>
    <row r="146" spans="1:11" x14ac:dyDescent="0.2">
      <c r="C146" s="10" t="s">
        <v>23</v>
      </c>
      <c r="D146" s="10"/>
      <c r="E146">
        <f t="shared" ref="E146:K146" si="26">AVERAGE(E143:E144)</f>
        <v>2.5681500000000002</v>
      </c>
      <c r="F146">
        <f t="shared" si="26"/>
        <v>1.4414</v>
      </c>
      <c r="G146">
        <f t="shared" si="26"/>
        <v>0.80285000000000006</v>
      </c>
      <c r="H146">
        <f t="shared" si="26"/>
        <v>0.56020000000000003</v>
      </c>
      <c r="I146">
        <f t="shared" si="26"/>
        <v>0.35110000000000002</v>
      </c>
      <c r="J146">
        <f t="shared" si="26"/>
        <v>0.2586</v>
      </c>
      <c r="K146">
        <f t="shared" si="26"/>
        <v>0.16505</v>
      </c>
    </row>
    <row r="147" spans="1:11" x14ac:dyDescent="0.2">
      <c r="C147" s="10" t="s">
        <v>13</v>
      </c>
      <c r="D147" s="10"/>
      <c r="E147">
        <f>E146-0.16505</f>
        <v>2.4031000000000002</v>
      </c>
      <c r="F147">
        <f t="shared" ref="F147:K147" si="27">F146-0.16505</f>
        <v>1.2763500000000001</v>
      </c>
      <c r="G147">
        <f t="shared" si="27"/>
        <v>0.63780000000000003</v>
      </c>
      <c r="H147">
        <f t="shared" si="27"/>
        <v>0.39515</v>
      </c>
      <c r="I147">
        <f t="shared" si="27"/>
        <v>0.18605000000000002</v>
      </c>
      <c r="J147">
        <f t="shared" si="27"/>
        <v>9.3549999999999994E-2</v>
      </c>
      <c r="K147">
        <f t="shared" si="27"/>
        <v>0</v>
      </c>
    </row>
    <row r="149" spans="1:11" x14ac:dyDescent="0.2">
      <c r="A149" s="10" t="s">
        <v>27</v>
      </c>
      <c r="B149" s="10"/>
      <c r="C149" s="10"/>
      <c r="D149" s="10"/>
      <c r="E149">
        <v>2000</v>
      </c>
      <c r="F149">
        <v>1000</v>
      </c>
      <c r="G149">
        <v>500</v>
      </c>
      <c r="H149">
        <v>250</v>
      </c>
      <c r="I149">
        <v>125</v>
      </c>
      <c r="J149">
        <v>62.5</v>
      </c>
      <c r="K149">
        <v>0</v>
      </c>
    </row>
    <row r="153" spans="1:11" x14ac:dyDescent="0.2">
      <c r="C153" s="10" t="s">
        <v>25</v>
      </c>
      <c r="D153" s="10"/>
      <c r="E153" s="5" t="s">
        <v>8</v>
      </c>
      <c r="F153" s="5" t="s">
        <v>9</v>
      </c>
      <c r="G153" s="5" t="s">
        <v>10</v>
      </c>
      <c r="H153" s="5" t="s">
        <v>11</v>
      </c>
      <c r="I153" s="5"/>
      <c r="J153" s="5"/>
    </row>
    <row r="154" spans="1:11" x14ac:dyDescent="0.2">
      <c r="C154" s="10"/>
      <c r="D154" s="10"/>
      <c r="E154" s="6">
        <v>0.46860000000000002</v>
      </c>
      <c r="F154" s="6">
        <v>0.36859999999999998</v>
      </c>
      <c r="G154" s="6">
        <v>0.19700000000000001</v>
      </c>
      <c r="H154" s="6">
        <v>0.56220000000000003</v>
      </c>
      <c r="I154" s="6"/>
      <c r="J154" s="6"/>
    </row>
    <row r="155" spans="1:11" x14ac:dyDescent="0.2">
      <c r="E155" s="6">
        <v>0.4914</v>
      </c>
      <c r="F155" s="6">
        <v>0.42180000000000001</v>
      </c>
      <c r="G155" s="6">
        <v>0.25590000000000002</v>
      </c>
      <c r="H155" s="6">
        <v>0.53990000000000005</v>
      </c>
      <c r="I155" s="6"/>
      <c r="J155" s="6"/>
    </row>
    <row r="156" spans="1:11" x14ac:dyDescent="0.2">
      <c r="E156" s="6">
        <v>0.49740000000000001</v>
      </c>
      <c r="F156" s="6">
        <v>0.42709999999999998</v>
      </c>
      <c r="G156" s="6">
        <v>0.22700000000000001</v>
      </c>
      <c r="H156" s="6">
        <v>0.55430000000000001</v>
      </c>
      <c r="I156" s="6"/>
      <c r="J156" s="6"/>
    </row>
    <row r="159" spans="1:11" x14ac:dyDescent="0.2">
      <c r="C159" s="10" t="s">
        <v>26</v>
      </c>
      <c r="D159" s="10"/>
      <c r="E159">
        <f>836.21*E154-33.837</f>
        <v>358.01100600000007</v>
      </c>
      <c r="F159">
        <f t="shared" ref="F159:H159" si="28">836.21*F154-33.837</f>
        <v>274.39000600000003</v>
      </c>
      <c r="G159">
        <f t="shared" si="28"/>
        <v>130.89636999999999</v>
      </c>
      <c r="H159">
        <f t="shared" si="28"/>
        <v>436.28026200000005</v>
      </c>
    </row>
    <row r="160" spans="1:11" x14ac:dyDescent="0.2">
      <c r="E160">
        <f t="shared" ref="E160:H161" si="29">836.21*E155-33.837</f>
        <v>377.07659400000006</v>
      </c>
      <c r="F160">
        <f t="shared" si="29"/>
        <v>318.87637800000005</v>
      </c>
      <c r="G160">
        <f t="shared" si="29"/>
        <v>180.14913900000005</v>
      </c>
      <c r="H160">
        <f t="shared" si="29"/>
        <v>417.63277900000008</v>
      </c>
    </row>
    <row r="161" spans="3:18" x14ac:dyDescent="0.2">
      <c r="E161">
        <f t="shared" si="29"/>
        <v>382.09385400000002</v>
      </c>
      <c r="F161">
        <f t="shared" si="29"/>
        <v>323.308291</v>
      </c>
      <c r="G161">
        <f t="shared" si="29"/>
        <v>155.98266999999998</v>
      </c>
      <c r="H161">
        <f t="shared" si="29"/>
        <v>429.67420300000003</v>
      </c>
      <c r="M161" s="6"/>
      <c r="N161" s="6"/>
      <c r="O161" s="6"/>
      <c r="P161" s="6"/>
      <c r="Q161" s="6"/>
      <c r="R161" s="6"/>
    </row>
    <row r="162" spans="3:18" x14ac:dyDescent="0.2">
      <c r="M162" s="6"/>
      <c r="N162" s="6"/>
      <c r="O162" s="6"/>
      <c r="P162" s="6"/>
      <c r="Q162" s="6"/>
      <c r="R162" s="6"/>
    </row>
    <row r="163" spans="3:18" x14ac:dyDescent="0.2">
      <c r="C163" s="10" t="s">
        <v>12</v>
      </c>
      <c r="D163" s="10"/>
      <c r="E163">
        <f>5*E159</f>
        <v>1790.0550300000004</v>
      </c>
      <c r="F163">
        <f t="shared" ref="F163:H163" si="30">5*F159</f>
        <v>1371.9500300000002</v>
      </c>
      <c r="G163">
        <f t="shared" si="30"/>
        <v>654.48184999999989</v>
      </c>
      <c r="H163">
        <f t="shared" si="30"/>
        <v>2181.4013100000002</v>
      </c>
      <c r="M163" s="6"/>
      <c r="N163" s="6"/>
      <c r="O163" s="6"/>
      <c r="P163" s="6"/>
      <c r="Q163" s="6"/>
      <c r="R163" s="6"/>
    </row>
    <row r="164" spans="3:18" x14ac:dyDescent="0.2">
      <c r="E164">
        <f t="shared" ref="E164:H165" si="31">5*E160</f>
        <v>1885.3829700000003</v>
      </c>
      <c r="F164">
        <f t="shared" si="31"/>
        <v>1594.3818900000001</v>
      </c>
      <c r="G164">
        <f t="shared" si="31"/>
        <v>900.7456950000003</v>
      </c>
      <c r="H164">
        <f t="shared" si="31"/>
        <v>2088.1638950000006</v>
      </c>
    </row>
    <row r="165" spans="3:18" x14ac:dyDescent="0.2">
      <c r="E165">
        <f t="shared" si="31"/>
        <v>1910.4692700000001</v>
      </c>
      <c r="F165">
        <f t="shared" si="31"/>
        <v>1616.541455</v>
      </c>
      <c r="G165">
        <f t="shared" si="31"/>
        <v>779.91334999999992</v>
      </c>
      <c r="H165">
        <f t="shared" si="31"/>
        <v>2148.3710150000002</v>
      </c>
    </row>
  </sheetData>
  <mergeCells count="52">
    <mergeCell ref="A29:B30"/>
    <mergeCell ref="C30:D30"/>
    <mergeCell ref="C31:D31"/>
    <mergeCell ref="C33:D33"/>
    <mergeCell ref="A3:B4"/>
    <mergeCell ref="C4:D4"/>
    <mergeCell ref="C7:D7"/>
    <mergeCell ref="C5:D5"/>
    <mergeCell ref="C13:D14"/>
    <mergeCell ref="A9:D9"/>
    <mergeCell ref="A19:D19"/>
    <mergeCell ref="C40:D41"/>
    <mergeCell ref="C46:D46"/>
    <mergeCell ref="C50:D50"/>
    <mergeCell ref="C24:D24"/>
    <mergeCell ref="A36:D36"/>
    <mergeCell ref="A56:B57"/>
    <mergeCell ref="C57:D57"/>
    <mergeCell ref="C58:D58"/>
    <mergeCell ref="C60:D60"/>
    <mergeCell ref="C108:D108"/>
    <mergeCell ref="C74:D74"/>
    <mergeCell ref="C79:D79"/>
    <mergeCell ref="C61:D61"/>
    <mergeCell ref="A85:B86"/>
    <mergeCell ref="C86:D86"/>
    <mergeCell ref="C87:D87"/>
    <mergeCell ref="C67:D68"/>
    <mergeCell ref="A63:D63"/>
    <mergeCell ref="A92:D92"/>
    <mergeCell ref="C89:D89"/>
    <mergeCell ref="C90:D90"/>
    <mergeCell ref="C96:D97"/>
    <mergeCell ref="C103:D103"/>
    <mergeCell ref="C144:D144"/>
    <mergeCell ref="A114:B115"/>
    <mergeCell ref="C115:D115"/>
    <mergeCell ref="C116:D116"/>
    <mergeCell ref="C118:D118"/>
    <mergeCell ref="C119:D119"/>
    <mergeCell ref="A121:D121"/>
    <mergeCell ref="C125:D126"/>
    <mergeCell ref="C132:D132"/>
    <mergeCell ref="C137:D137"/>
    <mergeCell ref="A142:B143"/>
    <mergeCell ref="C143:D143"/>
    <mergeCell ref="C146:D146"/>
    <mergeCell ref="C153:D154"/>
    <mergeCell ref="C159:D159"/>
    <mergeCell ref="C163:D163"/>
    <mergeCell ref="C147:D147"/>
    <mergeCell ref="A149:D149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2015-06-05T18:19:34Z</dcterms:created>
  <dcterms:modified xsi:type="dcterms:W3CDTF">2023-06-04T13:44:36Z</dcterms:modified>
</cp:coreProperties>
</file>