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Owner\Desktop\Sentinnel\A and A\"/>
    </mc:Choice>
  </mc:AlternateContent>
  <xr:revisionPtr revIDLastSave="0" documentId="13_ncr:1_{CCB86DCF-55C5-46F4-87F6-C2BE1BA5C57A}" xr6:coauthVersionLast="47" xr6:coauthVersionMax="47" xr10:uidLastSave="{00000000-0000-0000-0000-000000000000}"/>
  <bookViews>
    <workbookView xWindow="345" yWindow="0" windowWidth="23550" windowHeight="129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4" i="1" l="1"/>
  <c r="H56" i="1"/>
  <c r="H58" i="1"/>
  <c r="H60" i="1"/>
  <c r="H62" i="1"/>
  <c r="H64" i="1"/>
  <c r="H16" i="1"/>
  <c r="E16" i="1"/>
  <c r="B18" i="1"/>
  <c r="B20" i="1" s="1"/>
  <c r="H20" i="1" s="1"/>
  <c r="D16" i="1"/>
  <c r="H18" i="1" l="1"/>
  <c r="B22" i="1"/>
  <c r="H22" i="1" s="1"/>
  <c r="F16" i="1"/>
  <c r="G16" i="1" s="1"/>
  <c r="J16" i="1" l="1"/>
  <c r="I16" i="1"/>
  <c r="C18" i="1"/>
  <c r="E18" i="1" s="1"/>
  <c r="B24" i="1"/>
  <c r="H24" i="1" s="1"/>
  <c r="B26" i="1" l="1"/>
  <c r="H26" i="1" s="1"/>
  <c r="D18" i="1"/>
  <c r="F18" i="1" s="1"/>
  <c r="G18" i="1" s="1"/>
  <c r="J18" i="1" l="1"/>
  <c r="I18" i="1"/>
  <c r="C20" i="1"/>
  <c r="E20" i="1" s="1"/>
  <c r="B28" i="1"/>
  <c r="H28" i="1" s="1"/>
  <c r="B30" i="1" l="1"/>
  <c r="H30" i="1" s="1"/>
  <c r="D20" i="1"/>
  <c r="F20" i="1" s="1"/>
  <c r="G20" i="1" s="1"/>
  <c r="J20" i="1" l="1"/>
  <c r="I20" i="1"/>
  <c r="C22" i="1"/>
  <c r="E22" i="1" s="1"/>
  <c r="B32" i="1"/>
  <c r="H32" i="1" s="1"/>
  <c r="B34" i="1" l="1"/>
  <c r="H34" i="1" s="1"/>
  <c r="D22" i="1"/>
  <c r="F22" i="1" s="1"/>
  <c r="G22" i="1" s="1"/>
  <c r="J22" i="1" l="1"/>
  <c r="I22" i="1"/>
  <c r="C24" i="1"/>
  <c r="E24" i="1" s="1"/>
  <c r="B36" i="1"/>
  <c r="H36" i="1" s="1"/>
  <c r="B38" i="1" l="1"/>
  <c r="H38" i="1" s="1"/>
  <c r="D24" i="1"/>
  <c r="F24" i="1" s="1"/>
  <c r="G24" i="1" s="1"/>
  <c r="J24" i="1" l="1"/>
  <c r="I24" i="1"/>
  <c r="C26" i="1"/>
  <c r="E26" i="1" s="1"/>
  <c r="B40" i="1"/>
  <c r="H40" i="1" s="1"/>
  <c r="B42" i="1" l="1"/>
  <c r="H42" i="1" s="1"/>
  <c r="D26" i="1"/>
  <c r="F26" i="1" s="1"/>
  <c r="G26" i="1" s="1"/>
  <c r="J26" i="1" l="1"/>
  <c r="I26" i="1"/>
  <c r="B44" i="1"/>
  <c r="H44" i="1" s="1"/>
  <c r="C28" i="1"/>
  <c r="E28" i="1" s="1"/>
  <c r="B46" i="1" l="1"/>
  <c r="H46" i="1" s="1"/>
  <c r="D28" i="1"/>
  <c r="F28" i="1" s="1"/>
  <c r="G28" i="1" s="1"/>
  <c r="J28" i="1" l="1"/>
  <c r="I28" i="1"/>
  <c r="C30" i="1"/>
  <c r="E30" i="1" s="1"/>
  <c r="H48" i="1" l="1"/>
  <c r="D30" i="1"/>
  <c r="F30" i="1" s="1"/>
  <c r="G30" i="1" s="1"/>
  <c r="J30" i="1" l="1"/>
  <c r="I30" i="1"/>
  <c r="C32" i="1"/>
  <c r="E32" i="1" s="1"/>
  <c r="H50" i="1" l="1"/>
  <c r="D32" i="1"/>
  <c r="F32" i="1" s="1"/>
  <c r="G32" i="1" s="1"/>
  <c r="I32" i="1" s="1"/>
  <c r="J32" i="1" l="1"/>
  <c r="C34" i="1"/>
  <c r="E34" i="1" s="1"/>
  <c r="H52" i="1" l="1"/>
  <c r="D34" i="1"/>
  <c r="F34" i="1" s="1"/>
  <c r="G34" i="1" s="1"/>
  <c r="I34" i="1" s="1"/>
  <c r="J34" i="1" l="1"/>
  <c r="C36" i="1"/>
  <c r="D36" i="1" l="1"/>
  <c r="E36" i="1"/>
  <c r="F36" i="1" l="1"/>
  <c r="G36" i="1" s="1"/>
  <c r="I36" i="1" s="1"/>
  <c r="J36" i="1"/>
  <c r="C38" i="1"/>
  <c r="D38" i="1" l="1"/>
  <c r="E38" i="1"/>
  <c r="F38" i="1" l="1"/>
  <c r="G38" i="1" s="1"/>
  <c r="I38" i="1" s="1"/>
  <c r="J38" i="1"/>
  <c r="C40" i="1"/>
  <c r="D40" i="1" l="1"/>
  <c r="E40" i="1"/>
  <c r="F40" i="1" l="1"/>
  <c r="G40" i="1" s="1"/>
  <c r="I40" i="1" s="1"/>
  <c r="J40" i="1" l="1"/>
  <c r="C42" i="1"/>
  <c r="E42" i="1" l="1"/>
  <c r="D42" i="1"/>
  <c r="F42" i="1" s="1"/>
  <c r="G42" i="1" s="1"/>
  <c r="I42" i="1" s="1"/>
  <c r="J42" i="1" l="1"/>
  <c r="C44" i="1"/>
  <c r="D44" i="1" l="1"/>
  <c r="E44" i="1"/>
  <c r="F44" i="1" l="1"/>
  <c r="G44" i="1" s="1"/>
  <c r="I44" i="1" s="1"/>
  <c r="J44" i="1" l="1"/>
  <c r="C46" i="1"/>
  <c r="D46" i="1" l="1"/>
  <c r="E46" i="1"/>
  <c r="F46" i="1" l="1"/>
  <c r="G46" i="1" s="1"/>
  <c r="I46" i="1" s="1"/>
  <c r="C48" i="1" l="1"/>
  <c r="D48" i="1" s="1"/>
  <c r="J46" i="1"/>
  <c r="E48" i="1" l="1"/>
  <c r="F48" i="1" s="1"/>
  <c r="G48" i="1" s="1"/>
  <c r="I48" i="1" s="1"/>
  <c r="J48" i="1" l="1"/>
  <c r="C50" i="1"/>
  <c r="D50" i="1" l="1"/>
  <c r="E50" i="1"/>
  <c r="F50" i="1" l="1"/>
  <c r="G50" i="1" s="1"/>
  <c r="I50" i="1" s="1"/>
  <c r="J50" i="1" l="1"/>
  <c r="C52" i="1"/>
  <c r="E52" i="1" l="1"/>
  <c r="D52" i="1"/>
  <c r="F52" i="1" s="1"/>
  <c r="G52" i="1" s="1"/>
  <c r="C54" i="1" l="1"/>
  <c r="I52" i="1"/>
  <c r="D54" i="1"/>
  <c r="E54" i="1"/>
  <c r="J52" i="1"/>
  <c r="F54" i="1" l="1"/>
  <c r="G54" i="1" s="1"/>
  <c r="I54" i="1" s="1"/>
  <c r="C56" i="1" l="1"/>
  <c r="J54" i="1"/>
  <c r="D56" i="1" l="1"/>
  <c r="E56" i="1"/>
  <c r="F56" i="1" l="1"/>
  <c r="G56" i="1" s="1"/>
  <c r="I56" i="1" s="1"/>
  <c r="C58" i="1" l="1"/>
  <c r="J56" i="1"/>
  <c r="D58" i="1" l="1"/>
  <c r="E58" i="1"/>
  <c r="F58" i="1" l="1"/>
  <c r="G58" i="1" s="1"/>
  <c r="I58" i="1" s="1"/>
  <c r="C60" i="1" l="1"/>
  <c r="J58" i="1"/>
  <c r="D60" i="1" l="1"/>
  <c r="E60" i="1"/>
  <c r="F60" i="1" l="1"/>
  <c r="G60" i="1" s="1"/>
  <c r="I60" i="1" s="1"/>
  <c r="C62" i="1" l="1"/>
  <c r="J60" i="1"/>
  <c r="E62" i="1" l="1"/>
  <c r="D62" i="1"/>
  <c r="F62" i="1" s="1"/>
  <c r="G62" i="1" s="1"/>
  <c r="I62" i="1" l="1"/>
  <c r="C64" i="1"/>
  <c r="J62" i="1"/>
  <c r="D64" i="1" l="1"/>
  <c r="E64" i="1"/>
  <c r="F64" i="1" l="1"/>
  <c r="G64" i="1" s="1"/>
  <c r="I64" i="1" l="1"/>
  <c r="J64" i="1"/>
</calcChain>
</file>

<file path=xl/sharedStrings.xml><?xml version="1.0" encoding="utf-8"?>
<sst xmlns="http://schemas.openxmlformats.org/spreadsheetml/2006/main" count="72" uniqueCount="54">
  <si>
    <t>RCV</t>
  </si>
  <si>
    <t>Iteration</t>
  </si>
  <si>
    <t>Beginning</t>
  </si>
  <si>
    <t>RCV in</t>
  </si>
  <si>
    <t>%</t>
  </si>
  <si>
    <t>step</t>
  </si>
  <si>
    <t>#</t>
  </si>
  <si>
    <t>previous step</t>
  </si>
  <si>
    <t>ml</t>
  </si>
  <si>
    <t>blood loss</t>
  </si>
  <si>
    <t>formula #2</t>
  </si>
  <si>
    <t>*</t>
  </si>
  <si>
    <t>**</t>
  </si>
  <si>
    <t>remaining</t>
  </si>
  <si>
    <t>"a"</t>
  </si>
  <si>
    <t>"b"</t>
  </si>
  <si>
    <t>"c"</t>
  </si>
  <si>
    <t>"d"</t>
  </si>
  <si>
    <t>"e"</t>
  </si>
  <si>
    <t>"f"</t>
  </si>
  <si>
    <t>"g"</t>
  </si>
  <si>
    <t>"h"</t>
  </si>
  <si>
    <t>"I"</t>
  </si>
  <si>
    <t>=column "g" from</t>
  </si>
  <si>
    <t>="c" x 5000</t>
  </si>
  <si>
    <t>= "d" - "e"</t>
  </si>
  <si>
    <t>="f"/5000</t>
  </si>
  <si>
    <t>Actual</t>
  </si>
  <si>
    <t>cumulative</t>
  </si>
  <si>
    <t>HCT for each</t>
  </si>
  <si>
    <t>iteration</t>
  </si>
  <si>
    <t>RCV for each</t>
  </si>
  <si>
    <t>Hf or new</t>
  </si>
  <si>
    <t>beginning</t>
  </si>
  <si>
    <t>HCT for</t>
  </si>
  <si>
    <t>next step</t>
  </si>
  <si>
    <t>Notes</t>
  </si>
  <si>
    <t>Cumulative blood</t>
  </si>
  <si>
    <t>loss using</t>
  </si>
  <si>
    <t>where Hi = 45 and</t>
  </si>
  <si>
    <t>200 ml</t>
  </si>
  <si>
    <t>after 200 ml</t>
  </si>
  <si>
    <t>Hi = 45 or Hgb = 15</t>
  </si>
  <si>
    <t>"j"</t>
  </si>
  <si>
    <t>formula #3</t>
  </si>
  <si>
    <t>Hf = "g" of current</t>
  </si>
  <si>
    <t>= "c" x 200</t>
  </si>
  <si>
    <t>=200 x "b"</t>
  </si>
  <si>
    <t>Approximates the end of case for patient #1 where Hi = 45 and Hf = 30</t>
  </si>
  <si>
    <t>Approximates the end of case for patient #1 where Hi = 45 and Hf = 21</t>
  </si>
  <si>
    <t>Because the hematocrit values do not land exactly on 21 or 30</t>
  </si>
  <si>
    <t>approximate the values obtained from Table 1</t>
  </si>
  <si>
    <t>with the iterative steps, the values of this table can only closely</t>
  </si>
  <si>
    <t>Table 2          Iterative model using 200 ml blood loss steps for patients #1 and #2, EBV = 5,000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</si>
</sst>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00_);_(* \(#,##0.000\);_(* &quot;-&quot;??_);_(@_)"/>
    <numFmt numFmtId="167" formatCode="_(* #,##0.0000_);_(* \(#,##0.00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164" fontId="0" fillId="0" borderId="0" xfId="1" applyNumberFormat="1" applyFont="1"/>
    <xf numFmtId="0" fontId="0" fillId="0" borderId="0" xfId="0" quotePrefix="1"/>
    <xf numFmtId="164" fontId="0" fillId="0" borderId="0" xfId="1" quotePrefix="1" applyNumberFormat="1" applyFont="1"/>
    <xf numFmtId="165" fontId="0" fillId="0" borderId="0" xfId="1" applyNumberFormat="1" applyFont="1"/>
    <xf numFmtId="164" fontId="2" fillId="0" borderId="0" xfId="1" applyNumberFormat="1" applyFont="1"/>
    <xf numFmtId="165" fontId="2" fillId="0" borderId="0" xfId="1" applyNumberFormat="1" applyFont="1"/>
    <xf numFmtId="164" fontId="4" fillId="0" borderId="0" xfId="1" applyNumberFormat="1" applyFont="1"/>
    <xf numFmtId="165" fontId="4" fillId="0" borderId="0" xfId="1" applyNumberFormat="1" applyFont="1"/>
    <xf numFmtId="167" fontId="0" fillId="0" borderId="0" xfId="1" applyNumberFormat="1" applyFont="1"/>
    <xf numFmtId="166" fontId="2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0"/>
  <sheetViews>
    <sheetView tabSelected="1" workbookViewId="0"/>
  </sheetViews>
  <sheetFormatPr defaultRowHeight="15" x14ac:dyDescent="0.25"/>
  <cols>
    <col min="1" max="1" width="17" customWidth="1"/>
    <col min="3" max="3" width="16.85546875" customWidth="1"/>
    <col min="4" max="4" width="11.85546875" customWidth="1"/>
    <col min="5" max="5" width="10.5703125" customWidth="1"/>
    <col min="6" max="6" width="12.42578125" customWidth="1"/>
    <col min="7" max="7" width="11.140625" customWidth="1"/>
    <col min="8" max="8" width="11.5703125" customWidth="1"/>
    <col min="9" max="9" width="16.7109375" customWidth="1"/>
    <col min="10" max="10" width="9.42578125" bestFit="1" customWidth="1"/>
  </cols>
  <sheetData>
    <row r="1" spans="1:10" x14ac:dyDescent="0.25">
      <c r="A1" t="s">
        <v>53</v>
      </c>
    </row>
    <row r="4" spans="1:10" x14ac:dyDescent="0.25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43</v>
      </c>
    </row>
    <row r="6" spans="1:10" x14ac:dyDescent="0.25">
      <c r="A6" t="s">
        <v>36</v>
      </c>
      <c r="B6" t="s">
        <v>1</v>
      </c>
      <c r="C6" t="s">
        <v>2</v>
      </c>
      <c r="D6" t="s">
        <v>2</v>
      </c>
      <c r="E6" t="s">
        <v>3</v>
      </c>
      <c r="F6" t="s">
        <v>0</v>
      </c>
      <c r="G6" t="s">
        <v>32</v>
      </c>
      <c r="H6" t="s">
        <v>27</v>
      </c>
      <c r="I6" t="s">
        <v>37</v>
      </c>
      <c r="J6" t="s">
        <v>37</v>
      </c>
    </row>
    <row r="7" spans="1:10" x14ac:dyDescent="0.25">
      <c r="B7" t="s">
        <v>5</v>
      </c>
      <c r="C7" t="s">
        <v>29</v>
      </c>
      <c r="D7" t="s">
        <v>31</v>
      </c>
      <c r="E7" t="s">
        <v>40</v>
      </c>
      <c r="F7" s="1" t="s">
        <v>13</v>
      </c>
      <c r="G7" t="s">
        <v>33</v>
      </c>
      <c r="H7" t="s">
        <v>28</v>
      </c>
      <c r="I7" t="s">
        <v>38</v>
      </c>
      <c r="J7" t="s">
        <v>38</v>
      </c>
    </row>
    <row r="8" spans="1:10" x14ac:dyDescent="0.25">
      <c r="C8" t="s">
        <v>30</v>
      </c>
      <c r="D8" t="s">
        <v>30</v>
      </c>
      <c r="E8" t="s">
        <v>9</v>
      </c>
      <c r="F8" s="1" t="s">
        <v>41</v>
      </c>
      <c r="G8" t="s">
        <v>34</v>
      </c>
      <c r="H8" t="s">
        <v>9</v>
      </c>
      <c r="I8" t="s">
        <v>10</v>
      </c>
      <c r="J8" t="s">
        <v>44</v>
      </c>
    </row>
    <row r="9" spans="1:10" x14ac:dyDescent="0.25">
      <c r="F9" s="1" t="s">
        <v>9</v>
      </c>
      <c r="G9" t="s">
        <v>35</v>
      </c>
    </row>
    <row r="10" spans="1:10" x14ac:dyDescent="0.25">
      <c r="B10" t="s">
        <v>6</v>
      </c>
      <c r="C10" t="s">
        <v>4</v>
      </c>
      <c r="D10" t="s">
        <v>8</v>
      </c>
      <c r="E10" t="s">
        <v>8</v>
      </c>
      <c r="F10" s="1" t="s">
        <v>8</v>
      </c>
      <c r="G10" t="s">
        <v>4</v>
      </c>
      <c r="H10" t="s">
        <v>8</v>
      </c>
      <c r="I10" t="s">
        <v>8</v>
      </c>
      <c r="J10" t="s">
        <v>8</v>
      </c>
    </row>
    <row r="11" spans="1:10" x14ac:dyDescent="0.25">
      <c r="C11" s="2" t="s">
        <v>23</v>
      </c>
      <c r="D11" s="2" t="s">
        <v>24</v>
      </c>
      <c r="E11" s="2" t="s">
        <v>46</v>
      </c>
      <c r="F11" s="3" t="s">
        <v>25</v>
      </c>
      <c r="G11" s="2" t="s">
        <v>26</v>
      </c>
      <c r="H11" s="2" t="s">
        <v>47</v>
      </c>
      <c r="I11" t="s">
        <v>39</v>
      </c>
      <c r="J11" t="s">
        <v>39</v>
      </c>
    </row>
    <row r="12" spans="1:10" x14ac:dyDescent="0.25">
      <c r="C12" t="s">
        <v>7</v>
      </c>
      <c r="D12" s="2"/>
      <c r="E12" s="2"/>
      <c r="F12" s="3"/>
      <c r="G12" s="2"/>
      <c r="H12" s="2"/>
      <c r="I12" t="s">
        <v>45</v>
      </c>
      <c r="J12" t="s">
        <v>45</v>
      </c>
    </row>
    <row r="13" spans="1:10" x14ac:dyDescent="0.25">
      <c r="D13" s="2"/>
      <c r="E13" s="2"/>
      <c r="F13" s="3"/>
      <c r="G13" s="2"/>
      <c r="H13" s="2"/>
      <c r="I13" t="s">
        <v>30</v>
      </c>
      <c r="J13" t="s">
        <v>30</v>
      </c>
    </row>
    <row r="14" spans="1:10" x14ac:dyDescent="0.25">
      <c r="F14" s="1"/>
    </row>
    <row r="16" spans="1:10" ht="18.75" x14ac:dyDescent="0.3">
      <c r="A16" t="s">
        <v>42</v>
      </c>
      <c r="B16">
        <v>1</v>
      </c>
      <c r="C16" s="5">
        <v>45</v>
      </c>
      <c r="D16" s="1">
        <f>50*C16</f>
        <v>2250</v>
      </c>
      <c r="E16" s="1">
        <f>2*C16</f>
        <v>90</v>
      </c>
      <c r="F16" s="1">
        <f>D16-E16</f>
        <v>2160</v>
      </c>
      <c r="G16" s="1">
        <f>F16/50</f>
        <v>43.2</v>
      </c>
      <c r="H16" s="4">
        <f>200*B16</f>
        <v>200</v>
      </c>
      <c r="I16" s="4">
        <f>5000 * LN(C16/G16)</f>
        <v>204.10997260127493</v>
      </c>
      <c r="J16" s="4">
        <f>5000*($C$16-G16)/(($C$16+G16)/2)</f>
        <v>204.08163265306089</v>
      </c>
    </row>
    <row r="17" spans="2:10" ht="18.75" x14ac:dyDescent="0.3">
      <c r="C17" s="5"/>
      <c r="D17" s="1"/>
      <c r="E17" s="1"/>
      <c r="F17" s="1"/>
      <c r="G17" s="1"/>
      <c r="H17" s="4"/>
      <c r="I17" s="4"/>
      <c r="J17" s="4"/>
    </row>
    <row r="18" spans="2:10" x14ac:dyDescent="0.25">
      <c r="B18">
        <f>1+B16</f>
        <v>2</v>
      </c>
      <c r="C18" s="1">
        <f>G16</f>
        <v>43.2</v>
      </c>
      <c r="D18" s="1">
        <f t="shared" ref="D18:D34" si="0">50*C18</f>
        <v>2160</v>
      </c>
      <c r="E18" s="1">
        <f t="shared" ref="E18:E34" si="1">2*C18</f>
        <v>86.4</v>
      </c>
      <c r="F18" s="1">
        <f t="shared" ref="F18:F34" si="2">D18-E18</f>
        <v>2073.6</v>
      </c>
      <c r="G18" s="1">
        <f t="shared" ref="G18:G34" si="3">F18/50</f>
        <v>41.472000000000001</v>
      </c>
      <c r="H18" s="4">
        <f t="shared" ref="H18:H34" si="4">200*B18</f>
        <v>400</v>
      </c>
      <c r="I18" s="4">
        <f>5000 * LN(C16/G18)</f>
        <v>408.21994520255117</v>
      </c>
      <c r="J18" s="4">
        <f t="shared" ref="J18:J52" si="5">5000*($C$16-G18)/(($C$16+G18)/2)</f>
        <v>407.99333888426293</v>
      </c>
    </row>
    <row r="19" spans="2:10" x14ac:dyDescent="0.25">
      <c r="C19" s="1"/>
      <c r="D19" s="1"/>
      <c r="E19" s="1"/>
      <c r="F19" s="1"/>
      <c r="G19" s="1"/>
      <c r="H19" s="4"/>
      <c r="I19" s="4"/>
      <c r="J19" s="4"/>
    </row>
    <row r="20" spans="2:10" x14ac:dyDescent="0.25">
      <c r="B20">
        <f>1+B18</f>
        <v>3</v>
      </c>
      <c r="C20" s="1">
        <f>G18</f>
        <v>41.472000000000001</v>
      </c>
      <c r="D20" s="1">
        <f t="shared" si="0"/>
        <v>2073.6</v>
      </c>
      <c r="E20" s="1">
        <f t="shared" si="1"/>
        <v>82.944000000000003</v>
      </c>
      <c r="F20" s="1">
        <f t="shared" si="2"/>
        <v>1990.6559999999999</v>
      </c>
      <c r="G20" s="1">
        <f t="shared" si="3"/>
        <v>39.813119999999998</v>
      </c>
      <c r="H20" s="4">
        <f t="shared" si="4"/>
        <v>600</v>
      </c>
      <c r="I20" s="4">
        <f>5000 * LN(C16/G20)</f>
        <v>612.3299178038269</v>
      </c>
      <c r="J20" s="4">
        <f t="shared" si="5"/>
        <v>611.56575775068791</v>
      </c>
    </row>
    <row r="21" spans="2:10" x14ac:dyDescent="0.25">
      <c r="C21" s="1"/>
      <c r="D21" s="1"/>
      <c r="E21" s="1"/>
      <c r="F21" s="1"/>
      <c r="G21" s="1"/>
      <c r="H21" s="4"/>
      <c r="I21" s="4"/>
      <c r="J21" s="4"/>
    </row>
    <row r="22" spans="2:10" x14ac:dyDescent="0.25">
      <c r="B22">
        <f>1+B20</f>
        <v>4</v>
      </c>
      <c r="C22" s="1">
        <f>G20</f>
        <v>39.813119999999998</v>
      </c>
      <c r="D22" s="1">
        <f t="shared" si="0"/>
        <v>1990.6559999999999</v>
      </c>
      <c r="E22" s="1">
        <f t="shared" si="1"/>
        <v>79.626239999999996</v>
      </c>
      <c r="F22" s="1">
        <f t="shared" si="2"/>
        <v>1911.0297599999999</v>
      </c>
      <c r="G22" s="1">
        <f t="shared" si="3"/>
        <v>38.220595199999998</v>
      </c>
      <c r="H22" s="4">
        <f t="shared" si="4"/>
        <v>800</v>
      </c>
      <c r="I22" s="4">
        <f>5000 * LN(C16/G22)</f>
        <v>816.43989040510246</v>
      </c>
      <c r="J22" s="4">
        <f t="shared" si="5"/>
        <v>814.63065527317963</v>
      </c>
    </row>
    <row r="23" spans="2:10" x14ac:dyDescent="0.25">
      <c r="C23" s="1"/>
      <c r="D23" s="1"/>
      <c r="E23" s="1"/>
      <c r="F23" s="1"/>
      <c r="G23" s="1"/>
      <c r="H23" s="4"/>
      <c r="I23" s="4"/>
      <c r="J23" s="4"/>
    </row>
    <row r="24" spans="2:10" x14ac:dyDescent="0.25">
      <c r="B24">
        <f>1+B22</f>
        <v>5</v>
      </c>
      <c r="C24" s="1">
        <f>G22</f>
        <v>38.220595199999998</v>
      </c>
      <c r="D24" s="1">
        <f t="shared" si="0"/>
        <v>1911.0297599999999</v>
      </c>
      <c r="E24" s="1">
        <f t="shared" si="1"/>
        <v>76.441190399999996</v>
      </c>
      <c r="F24" s="1">
        <f t="shared" si="2"/>
        <v>1834.5885695999998</v>
      </c>
      <c r="G24" s="1">
        <f t="shared" si="3"/>
        <v>36.691771391999993</v>
      </c>
      <c r="H24" s="4">
        <f t="shared" si="4"/>
        <v>1000</v>
      </c>
      <c r="I24" s="4">
        <f>5000 * LN(C16/G24)</f>
        <v>1020.5498630063792</v>
      </c>
      <c r="J24" s="4">
        <f t="shared" si="5"/>
        <v>1017.0214779812726</v>
      </c>
    </row>
    <row r="25" spans="2:10" x14ac:dyDescent="0.25">
      <c r="C25" s="1"/>
      <c r="D25" s="1"/>
      <c r="E25" s="1"/>
      <c r="F25" s="1"/>
      <c r="G25" s="1"/>
      <c r="H25" s="4"/>
      <c r="I25" s="4"/>
      <c r="J25" s="4"/>
    </row>
    <row r="26" spans="2:10" x14ac:dyDescent="0.25">
      <c r="B26">
        <f>1+B24</f>
        <v>6</v>
      </c>
      <c r="C26" s="1">
        <f>G24</f>
        <v>36.691771391999993</v>
      </c>
      <c r="D26" s="1">
        <f t="shared" si="0"/>
        <v>1834.5885695999996</v>
      </c>
      <c r="E26" s="1">
        <f t="shared" si="1"/>
        <v>73.383542783999985</v>
      </c>
      <c r="F26" s="1">
        <f t="shared" si="2"/>
        <v>1761.2050268159996</v>
      </c>
      <c r="G26" s="1">
        <f t="shared" si="3"/>
        <v>35.224100536319995</v>
      </c>
      <c r="H26" s="4">
        <f t="shared" si="4"/>
        <v>1200</v>
      </c>
      <c r="I26" s="4">
        <f>5000 * LN($C$16/G26)</f>
        <v>1224.6598356076547</v>
      </c>
      <c r="J26" s="4">
        <f t="shared" si="5"/>
        <v>1218.573894668242</v>
      </c>
    </row>
    <row r="27" spans="2:10" x14ac:dyDescent="0.25">
      <c r="C27" s="1"/>
      <c r="D27" s="1"/>
      <c r="E27" s="1"/>
      <c r="F27" s="1"/>
      <c r="G27" s="1"/>
      <c r="H27" s="4"/>
      <c r="I27" s="4"/>
      <c r="J27" s="4"/>
    </row>
    <row r="28" spans="2:10" x14ac:dyDescent="0.25">
      <c r="B28">
        <f>1+B26</f>
        <v>7</v>
      </c>
      <c r="C28" s="1">
        <f>G26</f>
        <v>35.224100536319995</v>
      </c>
      <c r="D28" s="1">
        <f t="shared" si="0"/>
        <v>1761.2050268159996</v>
      </c>
      <c r="E28" s="1">
        <f t="shared" si="1"/>
        <v>70.448201072639989</v>
      </c>
      <c r="F28" s="1">
        <f t="shared" si="2"/>
        <v>1690.7568257433597</v>
      </c>
      <c r="G28" s="1">
        <f t="shared" si="3"/>
        <v>33.815136514867191</v>
      </c>
      <c r="H28" s="4">
        <f t="shared" si="4"/>
        <v>1400</v>
      </c>
      <c r="I28" s="4">
        <f>5000 * LN($C$16/G28)</f>
        <v>1428.769808208931</v>
      </c>
      <c r="J28" s="4">
        <f t="shared" si="5"/>
        <v>1419.1263226478034</v>
      </c>
    </row>
    <row r="29" spans="2:10" x14ac:dyDescent="0.25">
      <c r="C29" s="1"/>
      <c r="D29" s="1"/>
      <c r="E29" s="1"/>
      <c r="F29" s="1"/>
      <c r="G29" s="1"/>
      <c r="H29" s="4"/>
      <c r="I29" s="4"/>
      <c r="J29" s="4"/>
    </row>
    <row r="30" spans="2:10" x14ac:dyDescent="0.25">
      <c r="B30">
        <f>1+B28</f>
        <v>8</v>
      </c>
      <c r="C30" s="1">
        <f>G28</f>
        <v>33.815136514867191</v>
      </c>
      <c r="D30" s="1">
        <f t="shared" si="0"/>
        <v>1690.7568257433595</v>
      </c>
      <c r="E30" s="1">
        <f t="shared" si="1"/>
        <v>67.630273029734383</v>
      </c>
      <c r="F30" s="1">
        <f t="shared" si="2"/>
        <v>1623.1265527136252</v>
      </c>
      <c r="G30" s="1">
        <f t="shared" si="3"/>
        <v>32.462531054272503</v>
      </c>
      <c r="H30" s="4">
        <f t="shared" si="4"/>
        <v>1600</v>
      </c>
      <c r="I30" s="4">
        <f>5000 * LN($C$16/G30)</f>
        <v>1632.879780810207</v>
      </c>
      <c r="J30" s="4">
        <f t="shared" si="5"/>
        <v>1618.5204349885471</v>
      </c>
    </row>
    <row r="31" spans="2:10" x14ac:dyDescent="0.25">
      <c r="C31" s="1"/>
      <c r="D31" s="1"/>
      <c r="E31" s="1"/>
      <c r="F31" s="1"/>
      <c r="G31" s="1"/>
      <c r="H31" s="4"/>
      <c r="I31" s="4"/>
      <c r="J31" s="4"/>
    </row>
    <row r="32" spans="2:10" x14ac:dyDescent="0.25">
      <c r="B32">
        <f>1+B30</f>
        <v>9</v>
      </c>
      <c r="C32" s="1">
        <f>G30</f>
        <v>32.462531054272503</v>
      </c>
      <c r="D32" s="1">
        <f t="shared" si="0"/>
        <v>1623.1265527136252</v>
      </c>
      <c r="E32" s="1">
        <f t="shared" si="1"/>
        <v>64.925062108545006</v>
      </c>
      <c r="F32" s="1">
        <f t="shared" si="2"/>
        <v>1558.2014906050802</v>
      </c>
      <c r="G32" s="1">
        <f t="shared" si="3"/>
        <v>31.164029812101603</v>
      </c>
      <c r="H32" s="4">
        <f t="shared" si="4"/>
        <v>1800</v>
      </c>
      <c r="I32" s="4">
        <f>5000 * LN($C$16/G32)</f>
        <v>1836.9897534114823</v>
      </c>
      <c r="J32" s="4">
        <f t="shared" si="5"/>
        <v>1816.6016454265944</v>
      </c>
    </row>
    <row r="33" spans="1:10" x14ac:dyDescent="0.25">
      <c r="C33" s="1"/>
      <c r="D33" s="1"/>
      <c r="E33" s="1"/>
      <c r="F33" s="1"/>
      <c r="G33" s="1"/>
      <c r="H33" s="4"/>
      <c r="I33" s="4"/>
      <c r="J33" s="4"/>
    </row>
    <row r="34" spans="1:10" ht="18.75" x14ac:dyDescent="0.3">
      <c r="A34" t="s">
        <v>11</v>
      </c>
      <c r="B34">
        <f>1+B32</f>
        <v>10</v>
      </c>
      <c r="C34" s="1">
        <f>G32</f>
        <v>31.164029812101603</v>
      </c>
      <c r="D34" s="1">
        <f t="shared" si="0"/>
        <v>1558.2014906050802</v>
      </c>
      <c r="E34" s="1">
        <f t="shared" si="1"/>
        <v>62.328059624203206</v>
      </c>
      <c r="F34" s="1">
        <f t="shared" si="2"/>
        <v>1495.8734309808769</v>
      </c>
      <c r="G34" s="5">
        <f t="shared" si="3"/>
        <v>29.917468619617537</v>
      </c>
      <c r="H34" s="6">
        <f t="shared" si="4"/>
        <v>2000</v>
      </c>
      <c r="I34" s="6">
        <f>5000 * LN($C$16/G34)</f>
        <v>2041.0997260127581</v>
      </c>
      <c r="J34" s="6">
        <f t="shared" si="5"/>
        <v>2013.2195679170375</v>
      </c>
    </row>
    <row r="35" spans="1:10" x14ac:dyDescent="0.25">
      <c r="C35" s="1"/>
      <c r="D35" s="1"/>
      <c r="E35" s="1"/>
      <c r="F35" s="1"/>
      <c r="G35" s="1"/>
      <c r="H35" s="4"/>
      <c r="I35" s="4"/>
      <c r="J35" s="4"/>
    </row>
    <row r="36" spans="1:10" x14ac:dyDescent="0.25">
      <c r="B36">
        <f>1+B34</f>
        <v>11</v>
      </c>
      <c r="C36" s="1">
        <f t="shared" ref="C36:C52" si="6">G34</f>
        <v>29.917468619617537</v>
      </c>
      <c r="D36" s="1">
        <f t="shared" ref="D36:D52" si="7">50*C36</f>
        <v>1495.8734309808769</v>
      </c>
      <c r="E36" s="1">
        <f t="shared" ref="E36:E52" si="8">2*C36</f>
        <v>59.834937239235074</v>
      </c>
      <c r="F36" s="1">
        <f t="shared" ref="F36:F52" si="9">D36-E36</f>
        <v>1436.0384937416418</v>
      </c>
      <c r="G36" s="1">
        <f t="shared" ref="G36:G52" si="10">F36/50</f>
        <v>28.720769874832836</v>
      </c>
      <c r="H36" s="4">
        <f t="shared" ref="H36:H52" si="11">200*B36</f>
        <v>2200</v>
      </c>
      <c r="I36" s="4">
        <f>5000 * LN($C$16/G36)</f>
        <v>2245.2096986140336</v>
      </c>
      <c r="J36" s="4">
        <f t="shared" si="5"/>
        <v>2208.2284480760213</v>
      </c>
    </row>
    <row r="37" spans="1:10" x14ac:dyDescent="0.25">
      <c r="C37" s="1"/>
      <c r="D37" s="1"/>
      <c r="E37" s="1"/>
      <c r="F37" s="1"/>
      <c r="G37" s="1"/>
      <c r="H37" s="4"/>
      <c r="I37" s="4"/>
      <c r="J37" s="4"/>
    </row>
    <row r="38" spans="1:10" x14ac:dyDescent="0.25">
      <c r="B38">
        <f>1+B36</f>
        <v>12</v>
      </c>
      <c r="C38" s="1">
        <f t="shared" si="6"/>
        <v>28.720769874832836</v>
      </c>
      <c r="D38" s="1">
        <f t="shared" si="7"/>
        <v>1436.0384937416418</v>
      </c>
      <c r="E38" s="1">
        <f t="shared" si="8"/>
        <v>57.441539749665672</v>
      </c>
      <c r="F38" s="1">
        <f t="shared" si="9"/>
        <v>1378.5969539919761</v>
      </c>
      <c r="G38" s="1">
        <f t="shared" si="10"/>
        <v>27.57193907983952</v>
      </c>
      <c r="H38" s="4">
        <f t="shared" si="11"/>
        <v>2400</v>
      </c>
      <c r="I38" s="4">
        <f>5000 * LN($C$16/G38)</f>
        <v>2449.3196712153099</v>
      </c>
      <c r="J38" s="4">
        <f t="shared" si="5"/>
        <v>2401.4875640827395</v>
      </c>
    </row>
    <row r="39" spans="1:10" x14ac:dyDescent="0.25">
      <c r="C39" s="1"/>
      <c r="D39" s="1"/>
      <c r="E39" s="1"/>
      <c r="F39" s="1"/>
      <c r="G39" s="1"/>
      <c r="H39" s="4"/>
      <c r="I39" s="4"/>
      <c r="J39" s="4"/>
    </row>
    <row r="40" spans="1:10" x14ac:dyDescent="0.25">
      <c r="B40">
        <f>1+B38</f>
        <v>13</v>
      </c>
      <c r="C40" s="1">
        <f t="shared" si="6"/>
        <v>27.57193907983952</v>
      </c>
      <c r="D40" s="1">
        <f t="shared" si="7"/>
        <v>1378.5969539919761</v>
      </c>
      <c r="E40" s="1">
        <f t="shared" si="8"/>
        <v>55.143878159679041</v>
      </c>
      <c r="F40" s="1">
        <f t="shared" si="9"/>
        <v>1323.4530758322971</v>
      </c>
      <c r="G40" s="1">
        <f t="shared" si="10"/>
        <v>26.469061516645944</v>
      </c>
      <c r="H40" s="4">
        <f t="shared" si="11"/>
        <v>2600</v>
      </c>
      <c r="I40" s="4">
        <f>5000 * LN($C$16/G40)</f>
        <v>2653.4296438165843</v>
      </c>
      <c r="J40" s="4">
        <f t="shared" si="5"/>
        <v>2592.8615949487448</v>
      </c>
    </row>
    <row r="41" spans="1:10" x14ac:dyDescent="0.25">
      <c r="C41" s="1"/>
      <c r="D41" s="1"/>
      <c r="E41" s="1"/>
      <c r="F41" s="1"/>
      <c r="G41" s="1"/>
      <c r="H41" s="4"/>
      <c r="I41" s="4"/>
      <c r="J41" s="4"/>
    </row>
    <row r="42" spans="1:10" x14ac:dyDescent="0.25">
      <c r="B42">
        <f>1+B40</f>
        <v>14</v>
      </c>
      <c r="C42" s="1">
        <f t="shared" si="6"/>
        <v>26.469061516645944</v>
      </c>
      <c r="D42" s="1">
        <f t="shared" si="7"/>
        <v>1323.4530758322971</v>
      </c>
      <c r="E42" s="1">
        <f t="shared" si="8"/>
        <v>52.938123033291888</v>
      </c>
      <c r="F42" s="1">
        <f t="shared" si="9"/>
        <v>1270.5149527990052</v>
      </c>
      <c r="G42" s="1">
        <f t="shared" si="10"/>
        <v>25.410299055980104</v>
      </c>
      <c r="H42" s="4">
        <f t="shared" si="11"/>
        <v>2800</v>
      </c>
      <c r="I42" s="4">
        <f>5000 * LN($C$16/G42)</f>
        <v>2857.5396164178601</v>
      </c>
      <c r="J42" s="4">
        <f t="shared" si="5"/>
        <v>2782.2209544153466</v>
      </c>
    </row>
    <row r="43" spans="1:10" x14ac:dyDescent="0.25">
      <c r="C43" s="1"/>
      <c r="D43" s="1"/>
      <c r="E43" s="1"/>
      <c r="F43" s="1"/>
      <c r="G43" s="1"/>
      <c r="H43" s="4"/>
      <c r="I43" s="4"/>
      <c r="J43" s="4"/>
    </row>
    <row r="44" spans="1:10" x14ac:dyDescent="0.25">
      <c r="B44">
        <f>1+B42</f>
        <v>15</v>
      </c>
      <c r="C44" s="1">
        <f t="shared" si="6"/>
        <v>25.410299055980104</v>
      </c>
      <c r="D44" s="1">
        <f t="shared" si="7"/>
        <v>1270.5149527990052</v>
      </c>
      <c r="E44" s="1">
        <f t="shared" si="8"/>
        <v>50.820598111960209</v>
      </c>
      <c r="F44" s="1">
        <f t="shared" si="9"/>
        <v>1219.694354687045</v>
      </c>
      <c r="G44" s="1">
        <f t="shared" si="10"/>
        <v>24.393887093740901</v>
      </c>
      <c r="H44" s="4">
        <f t="shared" si="11"/>
        <v>3000</v>
      </c>
      <c r="I44" s="4">
        <f>5000 * LN($C$16/G44)</f>
        <v>3061.6495890191363</v>
      </c>
      <c r="J44" s="4">
        <f t="shared" si="5"/>
        <v>2969.4420891026443</v>
      </c>
    </row>
    <row r="45" spans="1:10" x14ac:dyDescent="0.25">
      <c r="C45" s="1"/>
      <c r="D45" s="1"/>
      <c r="E45" s="1"/>
      <c r="F45" s="1"/>
      <c r="G45" s="1"/>
      <c r="H45" s="4"/>
      <c r="I45" s="4"/>
      <c r="J45" s="4"/>
    </row>
    <row r="46" spans="1:10" x14ac:dyDescent="0.25">
      <c r="B46">
        <f>1+B44</f>
        <v>16</v>
      </c>
      <c r="C46" s="1">
        <f t="shared" si="6"/>
        <v>24.393887093740901</v>
      </c>
      <c r="D46" s="1">
        <f t="shared" si="7"/>
        <v>1219.694354687045</v>
      </c>
      <c r="E46" s="1">
        <f t="shared" si="8"/>
        <v>48.787774187481801</v>
      </c>
      <c r="F46" s="1">
        <f t="shared" si="9"/>
        <v>1170.9065804995632</v>
      </c>
      <c r="G46" s="1">
        <f t="shared" si="10"/>
        <v>23.418131609991264</v>
      </c>
      <c r="H46" s="4">
        <f t="shared" si="11"/>
        <v>3200</v>
      </c>
      <c r="I46" s="4">
        <f>5000 * LN($C$16/G46)</f>
        <v>3265.7595616204121</v>
      </c>
      <c r="J46" s="4">
        <f t="shared" si="5"/>
        <v>3154.4077399004982</v>
      </c>
    </row>
    <row r="47" spans="1:10" x14ac:dyDescent="0.25">
      <c r="C47" s="1"/>
      <c r="D47" s="1"/>
      <c r="E47" s="1"/>
      <c r="F47" s="1"/>
      <c r="G47" s="1"/>
      <c r="H47" s="4"/>
      <c r="I47" s="4"/>
      <c r="J47" s="4"/>
    </row>
    <row r="48" spans="1:10" x14ac:dyDescent="0.25">
      <c r="B48">
        <v>17</v>
      </c>
      <c r="C48" s="1">
        <f t="shared" si="6"/>
        <v>23.418131609991264</v>
      </c>
      <c r="D48" s="1">
        <f t="shared" si="7"/>
        <v>1170.9065804995632</v>
      </c>
      <c r="E48" s="1">
        <f t="shared" si="8"/>
        <v>46.836263219982527</v>
      </c>
      <c r="F48" s="1">
        <f t="shared" si="9"/>
        <v>1124.0703172795806</v>
      </c>
      <c r="G48" s="1">
        <f t="shared" si="10"/>
        <v>22.481406345591612</v>
      </c>
      <c r="H48" s="4">
        <f t="shared" si="11"/>
        <v>3400</v>
      </c>
      <c r="I48" s="4">
        <f>5000 * LN($C$16/G48)</f>
        <v>3469.8695342216879</v>
      </c>
      <c r="J48" s="4">
        <f t="shared" si="5"/>
        <v>3337.0071659568298</v>
      </c>
    </row>
    <row r="49" spans="1:10" x14ac:dyDescent="0.25">
      <c r="C49" s="1"/>
      <c r="D49" s="1"/>
      <c r="E49" s="1"/>
      <c r="F49" s="1"/>
      <c r="G49" s="1"/>
      <c r="H49" s="4"/>
      <c r="I49" s="4"/>
      <c r="J49" s="4"/>
    </row>
    <row r="50" spans="1:10" x14ac:dyDescent="0.25">
      <c r="B50">
        <v>18</v>
      </c>
      <c r="C50" s="1">
        <f t="shared" si="6"/>
        <v>22.481406345591612</v>
      </c>
      <c r="D50" s="1">
        <f t="shared" si="7"/>
        <v>1124.0703172795806</v>
      </c>
      <c r="E50" s="1">
        <f t="shared" si="8"/>
        <v>44.962812691183224</v>
      </c>
      <c r="F50" s="1">
        <f t="shared" si="9"/>
        <v>1079.1075045883974</v>
      </c>
      <c r="G50" s="1">
        <f t="shared" si="10"/>
        <v>21.58215009176795</v>
      </c>
      <c r="H50" s="4">
        <f t="shared" si="11"/>
        <v>3600</v>
      </c>
      <c r="I50" s="4">
        <f>5000 * LN($C$16/G50)</f>
        <v>3673.9795068229632</v>
      </c>
      <c r="J50" s="4">
        <f t="shared" si="5"/>
        <v>3517.1363309769977</v>
      </c>
    </row>
    <row r="51" spans="1:10" x14ac:dyDescent="0.25">
      <c r="C51" s="1"/>
      <c r="D51" s="1"/>
      <c r="E51" s="1"/>
      <c r="F51" s="1"/>
      <c r="G51" s="1"/>
      <c r="H51" s="4"/>
      <c r="I51" s="4"/>
      <c r="J51" s="4"/>
    </row>
    <row r="52" spans="1:10" ht="18.75" x14ac:dyDescent="0.3">
      <c r="A52" t="s">
        <v>12</v>
      </c>
      <c r="B52">
        <v>19</v>
      </c>
      <c r="C52" s="1">
        <f t="shared" si="6"/>
        <v>21.58215009176795</v>
      </c>
      <c r="D52" s="1">
        <f t="shared" si="7"/>
        <v>1079.1075045883974</v>
      </c>
      <c r="E52" s="1">
        <f t="shared" si="8"/>
        <v>43.1643001835359</v>
      </c>
      <c r="F52" s="1">
        <f t="shared" si="9"/>
        <v>1035.9432044048615</v>
      </c>
      <c r="G52" s="5">
        <f t="shared" si="10"/>
        <v>20.718864088097231</v>
      </c>
      <c r="H52" s="6">
        <f t="shared" si="11"/>
        <v>3800</v>
      </c>
      <c r="I52" s="6">
        <f>5000 * LN($C$16/G52)</f>
        <v>3878.0894794242395</v>
      </c>
      <c r="J52" s="6">
        <f t="shared" si="5"/>
        <v>3694.6980518947344</v>
      </c>
    </row>
    <row r="53" spans="1:10" ht="18.75" x14ac:dyDescent="0.3">
      <c r="C53" s="1"/>
      <c r="D53" s="1"/>
      <c r="E53" s="1"/>
      <c r="F53" s="1"/>
      <c r="G53" s="5"/>
      <c r="H53" s="6"/>
      <c r="I53" s="6"/>
      <c r="J53" s="6"/>
    </row>
    <row r="54" spans="1:10" ht="18.75" x14ac:dyDescent="0.3">
      <c r="B54">
        <v>20</v>
      </c>
      <c r="C54" s="1">
        <f t="shared" ref="C54:C64" si="12">G52</f>
        <v>20.718864088097231</v>
      </c>
      <c r="D54" s="1">
        <f t="shared" ref="D54:D64" si="13">50*C54</f>
        <v>1035.9432044048615</v>
      </c>
      <c r="E54" s="1">
        <f t="shared" ref="E54:E64" si="14">2*C54</f>
        <v>41.437728176194462</v>
      </c>
      <c r="F54" s="1">
        <f t="shared" ref="F54:F64" si="15">D54-E54</f>
        <v>994.50547622866702</v>
      </c>
      <c r="G54" s="7">
        <f t="shared" ref="G54:G64" si="16">F54/50</f>
        <v>19.89010952457334</v>
      </c>
      <c r="H54" s="8">
        <f t="shared" ref="H54:H64" si="17">200*B54</f>
        <v>4000</v>
      </c>
      <c r="I54" s="8">
        <f>5000 * LN($C$16/G54)</f>
        <v>4082.1994520255143</v>
      </c>
      <c r="J54" s="8">
        <f t="shared" ref="J54:J64" si="18">5000*($C$16-G54)/(($C$16+G54)/2)</f>
        <v>3869.6021103058474</v>
      </c>
    </row>
    <row r="55" spans="1:10" ht="18.75" x14ac:dyDescent="0.3">
      <c r="C55" s="1"/>
      <c r="D55" s="1"/>
      <c r="E55" s="1"/>
      <c r="F55" s="1"/>
      <c r="G55" s="7"/>
      <c r="H55" s="8"/>
      <c r="I55" s="8"/>
      <c r="J55" s="8"/>
    </row>
    <row r="56" spans="1:10" ht="18.75" x14ac:dyDescent="0.3">
      <c r="B56">
        <v>21</v>
      </c>
      <c r="C56" s="1">
        <f t="shared" si="12"/>
        <v>19.89010952457334</v>
      </c>
      <c r="D56" s="1">
        <f t="shared" si="13"/>
        <v>994.50547622866702</v>
      </c>
      <c r="E56" s="1">
        <f t="shared" si="14"/>
        <v>39.78021904914668</v>
      </c>
      <c r="F56" s="1">
        <f t="shared" si="15"/>
        <v>954.72525717952033</v>
      </c>
      <c r="G56" s="7">
        <f t="shared" si="16"/>
        <v>19.094505143590407</v>
      </c>
      <c r="H56" s="8">
        <f t="shared" si="17"/>
        <v>4200</v>
      </c>
      <c r="I56" s="8">
        <f>5000 * LN($C$16/G56)</f>
        <v>4286.3094246267901</v>
      </c>
      <c r="J56" s="8">
        <f t="shared" si="18"/>
        <v>4041.765327366787</v>
      </c>
    </row>
    <row r="57" spans="1:10" ht="18.75" x14ac:dyDescent="0.3">
      <c r="C57" s="1"/>
      <c r="D57" s="1"/>
      <c r="E57" s="1"/>
      <c r="F57" s="1"/>
      <c r="G57" s="7"/>
      <c r="H57" s="8"/>
      <c r="I57" s="8"/>
      <c r="J57" s="8"/>
    </row>
    <row r="58" spans="1:10" ht="18.75" x14ac:dyDescent="0.3">
      <c r="B58">
        <v>22</v>
      </c>
      <c r="C58" s="1">
        <f t="shared" si="12"/>
        <v>19.094505143590407</v>
      </c>
      <c r="D58" s="1">
        <f t="shared" si="13"/>
        <v>954.72525717952033</v>
      </c>
      <c r="E58" s="1">
        <f t="shared" si="14"/>
        <v>38.189010287180814</v>
      </c>
      <c r="F58" s="1">
        <f t="shared" si="15"/>
        <v>916.53624689233948</v>
      </c>
      <c r="G58" s="7">
        <f t="shared" si="16"/>
        <v>18.330724937846789</v>
      </c>
      <c r="H58" s="8">
        <f t="shared" si="17"/>
        <v>4400</v>
      </c>
      <c r="I58" s="8">
        <f>5000 * LN($C$16/G58)</f>
        <v>4490.4193972280673</v>
      </c>
      <c r="J58" s="8">
        <f t="shared" si="18"/>
        <v>4211.1116031478587</v>
      </c>
    </row>
    <row r="59" spans="1:10" ht="18.75" x14ac:dyDescent="0.3">
      <c r="C59" s="1"/>
      <c r="D59" s="1"/>
      <c r="E59" s="1"/>
      <c r="F59" s="1"/>
      <c r="G59" s="7"/>
      <c r="H59" s="8"/>
      <c r="I59" s="8"/>
      <c r="J59" s="8"/>
    </row>
    <row r="60" spans="1:10" ht="18.75" x14ac:dyDescent="0.3">
      <c r="B60">
        <v>23</v>
      </c>
      <c r="C60" s="1">
        <f t="shared" si="12"/>
        <v>18.330724937846789</v>
      </c>
      <c r="D60" s="1">
        <f t="shared" si="13"/>
        <v>916.53624689233948</v>
      </c>
      <c r="E60" s="1">
        <f t="shared" si="14"/>
        <v>36.661449875693577</v>
      </c>
      <c r="F60" s="1">
        <f t="shared" si="15"/>
        <v>879.87479701664586</v>
      </c>
      <c r="G60" s="7">
        <f t="shared" si="16"/>
        <v>17.597495940332916</v>
      </c>
      <c r="H60" s="8">
        <f t="shared" si="17"/>
        <v>4600</v>
      </c>
      <c r="I60" s="8">
        <f>5000 * LN($C$16/G60)</f>
        <v>4694.5293698293426</v>
      </c>
      <c r="J60" s="8">
        <f t="shared" si="18"/>
        <v>4377.5719216926464</v>
      </c>
    </row>
    <row r="61" spans="1:10" ht="18.75" x14ac:dyDescent="0.3">
      <c r="C61" s="1"/>
      <c r="D61" s="1"/>
      <c r="E61" s="1"/>
      <c r="F61" s="1"/>
      <c r="G61" s="7"/>
      <c r="H61" s="8"/>
      <c r="I61" s="8"/>
      <c r="J61" s="8"/>
    </row>
    <row r="62" spans="1:10" ht="18.75" x14ac:dyDescent="0.3">
      <c r="B62">
        <v>24</v>
      </c>
      <c r="C62" s="1">
        <f t="shared" si="12"/>
        <v>17.597495940332916</v>
      </c>
      <c r="D62" s="1">
        <f t="shared" si="13"/>
        <v>879.87479701664574</v>
      </c>
      <c r="E62" s="1">
        <f t="shared" si="14"/>
        <v>35.194991880665832</v>
      </c>
      <c r="F62" s="1">
        <f t="shared" si="15"/>
        <v>844.6798051359799</v>
      </c>
      <c r="G62" s="7">
        <f t="shared" si="16"/>
        <v>16.893596102719599</v>
      </c>
      <c r="H62" s="8">
        <f t="shared" si="17"/>
        <v>4800</v>
      </c>
      <c r="I62" s="8">
        <f>5000 * LN($C$16/G62)</f>
        <v>4898.6393424306189</v>
      </c>
      <c r="J62" s="8">
        <f t="shared" si="18"/>
        <v>4541.0843232690131</v>
      </c>
    </row>
    <row r="63" spans="1:10" ht="18.75" x14ac:dyDescent="0.3">
      <c r="C63" s="1"/>
      <c r="D63" s="1"/>
      <c r="E63" s="1"/>
      <c r="F63" s="1"/>
      <c r="G63" s="7"/>
      <c r="H63" s="8"/>
      <c r="I63" s="8"/>
      <c r="J63" s="8"/>
    </row>
    <row r="64" spans="1:10" ht="18.75" x14ac:dyDescent="0.3">
      <c r="B64">
        <v>25</v>
      </c>
      <c r="C64" s="1">
        <f t="shared" si="12"/>
        <v>16.893596102719599</v>
      </c>
      <c r="D64" s="1">
        <f t="shared" si="13"/>
        <v>844.6798051359799</v>
      </c>
      <c r="E64" s="1">
        <f t="shared" si="14"/>
        <v>33.787192205439197</v>
      </c>
      <c r="F64" s="1">
        <f t="shared" si="15"/>
        <v>810.89261293054074</v>
      </c>
      <c r="G64" s="5">
        <f t="shared" si="16"/>
        <v>16.217852258610815</v>
      </c>
      <c r="H64" s="6">
        <f t="shared" si="17"/>
        <v>5000</v>
      </c>
      <c r="I64" s="6">
        <f>5000 * LN($C$16/G64)</f>
        <v>5102.7493150318933</v>
      </c>
      <c r="J64" s="6">
        <f t="shared" si="18"/>
        <v>4701.5938455012902</v>
      </c>
    </row>
    <row r="65" spans="1:8" x14ac:dyDescent="0.25">
      <c r="C65" s="1"/>
      <c r="D65" s="1"/>
      <c r="E65" s="1"/>
      <c r="F65" s="1"/>
      <c r="G65" s="1"/>
      <c r="H65" s="4"/>
    </row>
    <row r="66" spans="1:8" ht="18.75" x14ac:dyDescent="0.3">
      <c r="A66" t="s">
        <v>11</v>
      </c>
      <c r="B66" t="s">
        <v>48</v>
      </c>
      <c r="C66" s="1"/>
      <c r="D66" s="1"/>
      <c r="E66" s="1"/>
      <c r="F66" s="1"/>
      <c r="G66" s="10"/>
      <c r="H66" s="9"/>
    </row>
    <row r="67" spans="1:8" x14ac:dyDescent="0.25">
      <c r="A67" t="s">
        <v>12</v>
      </c>
      <c r="B67" t="s">
        <v>49</v>
      </c>
      <c r="C67" s="1"/>
      <c r="D67" s="1"/>
      <c r="E67" s="1"/>
    </row>
    <row r="68" spans="1:8" x14ac:dyDescent="0.25">
      <c r="C68" t="s">
        <v>50</v>
      </c>
    </row>
    <row r="69" spans="1:8" x14ac:dyDescent="0.25">
      <c r="C69" t="s">
        <v>52</v>
      </c>
    </row>
    <row r="70" spans="1:8" x14ac:dyDescent="0.25">
      <c r="C70" t="s">
        <v>51</v>
      </c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2015-06-05T18:17:20Z</dcterms:created>
  <dcterms:modified xsi:type="dcterms:W3CDTF">2023-05-22T23:36:02Z</dcterms:modified>
</cp:coreProperties>
</file>