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llylj1/Dropbox/Graduate School/AshVolumeCalculation/LabFieldMeasurements/"/>
    </mc:Choice>
  </mc:AlternateContent>
  <xr:revisionPtr revIDLastSave="0" documentId="13_ncr:1_{60B7E081-3330-4B44-9052-563F5E0E14A3}" xr6:coauthVersionLast="47" xr6:coauthVersionMax="47" xr10:uidLastSave="{00000000-0000-0000-0000-000000000000}"/>
  <bookViews>
    <workbookView xWindow="0" yWindow="760" windowWidth="34420" windowHeight="19960" xr2:uid="{0DAA9B63-64D7-1C4D-A797-27D5A0797122}"/>
  </bookViews>
  <sheets>
    <sheet name="Hunga_Depos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1" l="1"/>
  <c r="Q7" i="1"/>
  <c r="Q6" i="1"/>
  <c r="Q5" i="1"/>
  <c r="Q4" i="1"/>
  <c r="Q9" i="1" l="1"/>
  <c r="M16" i="1"/>
  <c r="N16" i="1" s="1"/>
  <c r="M17" i="1"/>
  <c r="N17" i="1" s="1"/>
  <c r="M19" i="1"/>
  <c r="N19" i="1" s="1"/>
  <c r="M20" i="1"/>
  <c r="N20" i="1" s="1"/>
  <c r="M21" i="1"/>
  <c r="N21" i="1" s="1"/>
  <c r="M22" i="1"/>
  <c r="N22" i="1" s="1"/>
  <c r="M23" i="1"/>
  <c r="N23" i="1" s="1"/>
  <c r="M27" i="1"/>
  <c r="N27" i="1" s="1"/>
  <c r="M29" i="1"/>
  <c r="N29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50" i="1"/>
  <c r="N50" i="1" s="1"/>
  <c r="M51" i="1"/>
  <c r="N51" i="1" s="1"/>
  <c r="M53" i="1"/>
  <c r="N53" i="1" s="1"/>
  <c r="M55" i="1"/>
  <c r="N55" i="1" s="1"/>
  <c r="M56" i="1"/>
  <c r="N56" i="1" s="1"/>
  <c r="M57" i="1"/>
  <c r="N57" i="1" s="1"/>
  <c r="M58" i="1"/>
  <c r="N58" i="1" s="1"/>
  <c r="M59" i="1"/>
  <c r="N59" i="1" s="1"/>
  <c r="M60" i="1"/>
  <c r="N60" i="1" s="1"/>
  <c r="M63" i="1"/>
  <c r="N63" i="1" s="1"/>
  <c r="M66" i="1"/>
  <c r="N66" i="1" s="1"/>
  <c r="M67" i="1"/>
  <c r="N67" i="1" s="1"/>
  <c r="M71" i="1"/>
  <c r="N71" i="1" s="1"/>
  <c r="M72" i="1"/>
  <c r="N72" i="1" s="1"/>
  <c r="J54" i="1" l="1"/>
  <c r="J52" i="1"/>
  <c r="J49" i="1"/>
  <c r="M49" i="1" s="1"/>
  <c r="N49" i="1" s="1"/>
  <c r="J42" i="1"/>
  <c r="M42" i="1" s="1"/>
  <c r="N42" i="1" s="1"/>
  <c r="J30" i="1"/>
  <c r="M30" i="1" s="1"/>
  <c r="N30" i="1" s="1"/>
  <c r="J28" i="1"/>
  <c r="J26" i="1"/>
  <c r="M26" i="1" s="1"/>
  <c r="N26" i="1" s="1"/>
  <c r="J25" i="1"/>
  <c r="M25" i="1" s="1"/>
  <c r="N25" i="1" s="1"/>
  <c r="J24" i="1"/>
  <c r="M24" i="1" s="1"/>
  <c r="N24" i="1" s="1"/>
  <c r="K18" i="1"/>
  <c r="J15" i="1"/>
  <c r="M15" i="1" s="1"/>
  <c r="N15" i="1" s="1"/>
  <c r="K14" i="1"/>
  <c r="J14" i="1"/>
  <c r="J13" i="1"/>
  <c r="M13" i="1" s="1"/>
  <c r="N13" i="1" s="1"/>
  <c r="J12" i="1"/>
  <c r="M12" i="1" s="1"/>
  <c r="N12" i="1" s="1"/>
  <c r="K11" i="1"/>
  <c r="J11" i="1"/>
  <c r="M11" i="1" l="1"/>
  <c r="N11" i="1" s="1"/>
  <c r="M18" i="1"/>
  <c r="N18" i="1" s="1"/>
  <c r="M28" i="1"/>
  <c r="N28" i="1" s="1"/>
  <c r="M54" i="1"/>
  <c r="N54" i="1" s="1"/>
  <c r="M14" i="1"/>
  <c r="N14" i="1" s="1"/>
  <c r="M52" i="1"/>
  <c r="N52" i="1" s="1"/>
</calcChain>
</file>

<file path=xl/sharedStrings.xml><?xml version="1.0" encoding="utf-8"?>
<sst xmlns="http://schemas.openxmlformats.org/spreadsheetml/2006/main" count="723" uniqueCount="261">
  <si>
    <t>Sample number</t>
  </si>
  <si>
    <t>Island</t>
  </si>
  <si>
    <t>Date</t>
  </si>
  <si>
    <t>Collector</t>
  </si>
  <si>
    <t>Location comment</t>
  </si>
  <si>
    <t>Sample comment</t>
  </si>
  <si>
    <t>HT1</t>
  </si>
  <si>
    <t>Tongatapu</t>
  </si>
  <si>
    <t>Fua'amotu airport</t>
  </si>
  <si>
    <t>~200</t>
  </si>
  <si>
    <t>Grass on SE side of main Airport apron, swept into a pile in grass</t>
  </si>
  <si>
    <t>Fine-grained, air dry, few fine lapilli, poorly sorted, uncontaminated</t>
  </si>
  <si>
    <t>HT4</t>
  </si>
  <si>
    <t>Nomuka</t>
  </si>
  <si>
    <t>~2000</t>
  </si>
  <si>
    <t>Taken after a few days of rain</t>
  </si>
  <si>
    <t>Fine ash, moderately well sorted, few fines, no lapilli, Moist, contains some foreign material (soil, calcareous sand)</t>
  </si>
  <si>
    <t>HT5</t>
  </si>
  <si>
    <t xml:space="preserve">Pentecost Church </t>
  </si>
  <si>
    <t>~500</t>
  </si>
  <si>
    <t>HT7</t>
  </si>
  <si>
    <t>Fonoifua</t>
  </si>
  <si>
    <t>Government Primary School</t>
  </si>
  <si>
    <t>HT8</t>
  </si>
  <si>
    <t>Tungua</t>
  </si>
  <si>
    <t>HT13</t>
  </si>
  <si>
    <t>Ha'atafu</t>
  </si>
  <si>
    <t>Abel Tasman landing Ha'atafu N end</t>
  </si>
  <si>
    <t>1.8 cm coarse ash, likley washed through</t>
  </si>
  <si>
    <t>HT15</t>
  </si>
  <si>
    <t>2.5 cm thick, inside house, 2 layers</t>
  </si>
  <si>
    <t>HT18</t>
  </si>
  <si>
    <t>Ha'atafu Village</t>
  </si>
  <si>
    <t>40 cm high plastic container with ash</t>
  </si>
  <si>
    <t>~1.5-2 cm, wet</t>
  </si>
  <si>
    <t>HT19</t>
  </si>
  <si>
    <t>Concrete pad</t>
  </si>
  <si>
    <t>fine ash base</t>
  </si>
  <si>
    <t>HT23</t>
  </si>
  <si>
    <t>Kolovai</t>
  </si>
  <si>
    <t>Old house roof, concrete, rim on edge</t>
  </si>
  <si>
    <t>~2.5 cm deposit</t>
  </si>
  <si>
    <t>HT24</t>
  </si>
  <si>
    <t>HT30</t>
  </si>
  <si>
    <t>Otuhaka</t>
  </si>
  <si>
    <t>Total fall thickness</t>
  </si>
  <si>
    <t>HT36</t>
  </si>
  <si>
    <t>Kala'au Village</t>
  </si>
  <si>
    <t>HT39</t>
  </si>
  <si>
    <t>Fahefa</t>
  </si>
  <si>
    <t>HT40</t>
  </si>
  <si>
    <t>Vaotu'u</t>
  </si>
  <si>
    <t>Bulk sample, ~2.5 cm finer grained at the base</t>
  </si>
  <si>
    <t>HT42</t>
  </si>
  <si>
    <t>Ha'akame</t>
  </si>
  <si>
    <t>Ash bulk dmax 1.5 cm</t>
  </si>
  <si>
    <t>HT43</t>
  </si>
  <si>
    <t>Utulau</t>
  </si>
  <si>
    <t>Bulk sample</t>
  </si>
  <si>
    <t>HT44</t>
  </si>
  <si>
    <t>Keleti resort</t>
  </si>
  <si>
    <t>HT46</t>
  </si>
  <si>
    <t>Opp King George Villa</t>
  </si>
  <si>
    <t>Concrete pad with edges, dmax 1.5 cm</t>
  </si>
  <si>
    <t xml:space="preserve">Bulk ash </t>
  </si>
  <si>
    <t>HT50a</t>
  </si>
  <si>
    <t>Ahu'onou quarry</t>
  </si>
  <si>
    <t>Plastic surface depression</t>
  </si>
  <si>
    <t>HT50b</t>
  </si>
  <si>
    <t>HT50c</t>
  </si>
  <si>
    <t>HT51</t>
  </si>
  <si>
    <t>HT52</t>
  </si>
  <si>
    <t>Fua'amotu</t>
  </si>
  <si>
    <t>Concrete floor, construction site</t>
  </si>
  <si>
    <t>HT53</t>
  </si>
  <si>
    <t>Concrete floor construction site</t>
  </si>
  <si>
    <t>HT54</t>
  </si>
  <si>
    <t>Nakolo</t>
  </si>
  <si>
    <t>Concrete porch</t>
  </si>
  <si>
    <t>dmax 0.6 cm</t>
  </si>
  <si>
    <t>HT55</t>
  </si>
  <si>
    <t>Hamula</t>
  </si>
  <si>
    <t>Old house, no roof</t>
  </si>
  <si>
    <t>dmax 0.8 cm</t>
  </si>
  <si>
    <t>HT56</t>
  </si>
  <si>
    <t>Ha'asina -Lavengatonga</t>
  </si>
  <si>
    <t>Church under construction</t>
  </si>
  <si>
    <t>HT58</t>
  </si>
  <si>
    <t>Fatumu</t>
  </si>
  <si>
    <t>Concrete pad +edges</t>
  </si>
  <si>
    <t>good sample</t>
  </si>
  <si>
    <t>HT59</t>
  </si>
  <si>
    <t>Mu'a Station TCC</t>
  </si>
  <si>
    <t>dmax 1 cm</t>
  </si>
  <si>
    <t>HT60</t>
  </si>
  <si>
    <t>Alaki</t>
  </si>
  <si>
    <t>HT62</t>
  </si>
  <si>
    <t>Holonga</t>
  </si>
  <si>
    <t>Clean</t>
  </si>
  <si>
    <t>HT71</t>
  </si>
  <si>
    <t>Afa</t>
  </si>
  <si>
    <t xml:space="preserve">Concrete pad  </t>
  </si>
  <si>
    <t>~1.5 cm fine grained, crappy</t>
  </si>
  <si>
    <t>HT74</t>
  </si>
  <si>
    <t>Manuka-Navutoka</t>
  </si>
  <si>
    <t>HT75</t>
  </si>
  <si>
    <t>Nuitau station TCC</t>
  </si>
  <si>
    <t>~1.5 cm crappy</t>
  </si>
  <si>
    <t>HT76</t>
  </si>
  <si>
    <t>Nukuleka</t>
  </si>
  <si>
    <t>Catholic church grounds concrete</t>
  </si>
  <si>
    <t>HT77</t>
  </si>
  <si>
    <t>Hoi</t>
  </si>
  <si>
    <t>crappy</t>
  </si>
  <si>
    <t>HT78</t>
  </si>
  <si>
    <t xml:space="preserve">Vaini  </t>
  </si>
  <si>
    <t>HT79</t>
  </si>
  <si>
    <t>Nuku'alofa City</t>
  </si>
  <si>
    <t>Digicel carpark, smooth concrete</t>
  </si>
  <si>
    <t>HT80</t>
  </si>
  <si>
    <t>Sopu</t>
  </si>
  <si>
    <t>Concrete pad next to Min Fisheries</t>
  </si>
  <si>
    <t>HT81</t>
  </si>
  <si>
    <t>Puke</t>
  </si>
  <si>
    <t>HT83a</t>
  </si>
  <si>
    <t>Sia'atoutai</t>
  </si>
  <si>
    <t>HT85</t>
  </si>
  <si>
    <t>Matafonua</t>
  </si>
  <si>
    <t>Concrete pad, near church</t>
  </si>
  <si>
    <t>~2 cm deposit</t>
  </si>
  <si>
    <t>HT86</t>
  </si>
  <si>
    <t>Nukunuku</t>
  </si>
  <si>
    <t>Old shop front, concrete</t>
  </si>
  <si>
    <t>HT89b</t>
  </si>
  <si>
    <t>Matahau</t>
  </si>
  <si>
    <t>HT90</t>
  </si>
  <si>
    <t>Makapaeo</t>
  </si>
  <si>
    <t>Concrete pad at Lord Vaea's house</t>
  </si>
  <si>
    <t>HT91</t>
  </si>
  <si>
    <t>Folaha swamp</t>
  </si>
  <si>
    <t>HT92</t>
  </si>
  <si>
    <t>TGS Seismic stn</t>
  </si>
  <si>
    <t>Aluminium roof of vault</t>
  </si>
  <si>
    <t>HT93a</t>
  </si>
  <si>
    <t>Longoteme</t>
  </si>
  <si>
    <t>HT93b</t>
  </si>
  <si>
    <t>HT94</t>
  </si>
  <si>
    <t>E Longoteme</t>
  </si>
  <si>
    <t>HT96</t>
  </si>
  <si>
    <t>Pelehake</t>
  </si>
  <si>
    <t>Old gas station</t>
  </si>
  <si>
    <t>HT99</t>
  </si>
  <si>
    <t>E Nuku'alofa</t>
  </si>
  <si>
    <t>HT103</t>
  </si>
  <si>
    <t>Tau</t>
  </si>
  <si>
    <t>Under coconut tree</t>
  </si>
  <si>
    <t>Nice sample</t>
  </si>
  <si>
    <t>HT104</t>
  </si>
  <si>
    <t>Nuku</t>
  </si>
  <si>
    <t>Old resort</t>
  </si>
  <si>
    <t>HT115</t>
  </si>
  <si>
    <t>Nomuka village, west end</t>
  </si>
  <si>
    <t>Concrete pad beside a house</t>
  </si>
  <si>
    <t>Bulk ash good sample</t>
  </si>
  <si>
    <t>HT116a</t>
  </si>
  <si>
    <t>Nomuka village opposite church east of small lake</t>
  </si>
  <si>
    <t>Concrete monument step, undisturbed - total thickness is 3.5 cm</t>
  </si>
  <si>
    <t>Basal ash clean samples</t>
  </si>
  <si>
    <t>HT117_tot</t>
  </si>
  <si>
    <t>Nomuka-iki</t>
  </si>
  <si>
    <t>Southern Hill of Nomuka-iki</t>
  </si>
  <si>
    <t>Soil section with thin coral sand (tsunami deposit) with ash on top - total thickness is 4.5 cm</t>
  </si>
  <si>
    <t>HT120a</t>
  </si>
  <si>
    <t xml:space="preserve">Fonoi </t>
  </si>
  <si>
    <t>Water storage on hill above village</t>
  </si>
  <si>
    <t>Sample from roof, bulk</t>
  </si>
  <si>
    <t>HT121</t>
  </si>
  <si>
    <t>Refuge point farm</t>
  </si>
  <si>
    <t>HT123</t>
  </si>
  <si>
    <t>back of village</t>
  </si>
  <si>
    <t>On top of fiberglass water tank (covered over by solar panel later)</t>
  </si>
  <si>
    <t>HT125</t>
  </si>
  <si>
    <t>boat in mid village</t>
  </si>
  <si>
    <t>HT126</t>
  </si>
  <si>
    <t>HT128</t>
  </si>
  <si>
    <t>Tonumea</t>
  </si>
  <si>
    <t>forest above south coast</t>
  </si>
  <si>
    <t>In shadow of palm tree stump</t>
  </si>
  <si>
    <t>Bulk sample on leaves/soil surface</t>
  </si>
  <si>
    <t>HT129</t>
  </si>
  <si>
    <t>HT131</t>
  </si>
  <si>
    <t>Atata</t>
  </si>
  <si>
    <t>Resort</t>
  </si>
  <si>
    <t>Good clean bulk sample</t>
  </si>
  <si>
    <t>S4</t>
  </si>
  <si>
    <t>Eua</t>
  </si>
  <si>
    <t>S3</t>
  </si>
  <si>
    <t>Vava'u</t>
  </si>
  <si>
    <t>Nieafu</t>
  </si>
  <si>
    <t>Ash only observable as a light dusting (not a complete layer) on rooftops in the morning of the 16th, disappeared with the first rain</t>
  </si>
  <si>
    <t>nd</t>
  </si>
  <si>
    <t>Distance from vent (km)</t>
  </si>
  <si>
    <t>Latitude</t>
  </si>
  <si>
    <t>Longitude</t>
  </si>
  <si>
    <t>New Zealand Defence Force Squadron 40</t>
  </si>
  <si>
    <t xml:space="preserve">Latter-Day Saints Church </t>
  </si>
  <si>
    <t>Latter-Day Saints Church</t>
  </si>
  <si>
    <t>Pentecost Church</t>
  </si>
  <si>
    <t>Laboratory Porosity</t>
  </si>
  <si>
    <t>Field Mass (g)</t>
  </si>
  <si>
    <t>Field Porosity</t>
  </si>
  <si>
    <t>HT6</t>
  </si>
  <si>
    <t>HT9</t>
  </si>
  <si>
    <t>Specific Location Information</t>
  </si>
  <si>
    <t>Shane Cronin</t>
  </si>
  <si>
    <t>Shane Cronin, Folauhola Helina Latu’ila</t>
  </si>
  <si>
    <t>Folauhola Helina Latu’ila</t>
  </si>
  <si>
    <t>Concrete pad, 1.5 cm thick</t>
  </si>
  <si>
    <t>Concrete floor, abandoned building</t>
  </si>
  <si>
    <t>Tile floor, house</t>
  </si>
  <si>
    <t>Concrete pad house</t>
  </si>
  <si>
    <t>Building site</t>
  </si>
  <si>
    <t>Sample from soil/between plants</t>
  </si>
  <si>
    <t>Ash on boat, protected by wooden hatch cover</t>
  </si>
  <si>
    <t>Below gap in resort roof</t>
  </si>
  <si>
    <t xml:space="preserve">Bulk sample  </t>
  </si>
  <si>
    <t>Gritty, contanminated</t>
  </si>
  <si>
    <t>Mixed with sand, seperated before weighing</t>
  </si>
  <si>
    <t xml:space="preserve">Clean </t>
  </si>
  <si>
    <t>Great sample</t>
  </si>
  <si>
    <t>Good sample</t>
  </si>
  <si>
    <t>Total</t>
  </si>
  <si>
    <t>Overthickend</t>
  </si>
  <si>
    <t>Crappy</t>
  </si>
  <si>
    <t>Dirty deposit</t>
  </si>
  <si>
    <t>Wet area crappy</t>
  </si>
  <si>
    <t>Dry area crappy</t>
  </si>
  <si>
    <t>Few fines</t>
  </si>
  <si>
    <t>Good sample, 2 cm+</t>
  </si>
  <si>
    <t>Top ash 1.5 cm, likley washed through</t>
  </si>
  <si>
    <t>Grey med coarse ash poorly sorted</t>
  </si>
  <si>
    <t>Med-fine ash, coarser at base - crappy</t>
  </si>
  <si>
    <t>District Officer</t>
  </si>
  <si>
    <t>District Officer Residence</t>
  </si>
  <si>
    <t>Taaniela Kula</t>
  </si>
  <si>
    <t>Tonga Geological Service Office</t>
  </si>
  <si>
    <t>01/24/2022-01/28/2022</t>
  </si>
  <si>
    <t>01/24/2022-01/28/2023</t>
  </si>
  <si>
    <t>01/24/2022-01/28/2024</t>
  </si>
  <si>
    <t>01/24/2022-01/28/2025</t>
  </si>
  <si>
    <t>01/24/2022-01/28/2026</t>
  </si>
  <si>
    <t>Total Field Thickness (cm)</t>
  </si>
  <si>
    <t>Reliable total mass measurement (1= reliable, 0 = not reliable)</t>
  </si>
  <si>
    <t>Used in Analysis</t>
  </si>
  <si>
    <r>
      <t>Field Bulk Density (g/cm</t>
    </r>
    <r>
      <rPr>
        <b/>
        <vertAlign val="superscript"/>
        <sz val="12"/>
        <color theme="1"/>
        <rFont val="Calibri (Body)"/>
      </rPr>
      <t>3</t>
    </r>
    <r>
      <rPr>
        <b/>
        <sz val="12"/>
        <color theme="1"/>
        <rFont val="Calibri"/>
        <family val="2"/>
        <scheme val="minor"/>
      </rPr>
      <t>)</t>
    </r>
  </si>
  <si>
    <r>
      <t>Field Collection Area (cm</t>
    </r>
    <r>
      <rPr>
        <b/>
        <vertAlign val="super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)</t>
    </r>
  </si>
  <si>
    <r>
      <t>Bearing from vent (</t>
    </r>
    <r>
      <rPr>
        <b/>
        <sz val="12"/>
        <color theme="1"/>
        <rFont val="Calibri (Body)"/>
      </rPr>
      <t>degrees</t>
    </r>
    <r>
      <rPr>
        <b/>
        <sz val="12"/>
        <color theme="1"/>
        <rFont val="Calibri"/>
        <family val="2"/>
        <scheme val="minor"/>
      </rPr>
      <t xml:space="preserve">) </t>
    </r>
  </si>
  <si>
    <r>
      <t>Skeletal Density (g/cm</t>
    </r>
    <r>
      <rPr>
        <b/>
        <vertAlign val="superscript"/>
        <sz val="12"/>
        <color theme="1"/>
        <rFont val="Calibri (Body)"/>
      </rPr>
      <t>3</t>
    </r>
    <r>
      <rPr>
        <b/>
        <sz val="12"/>
        <color theme="1"/>
        <rFont val="Calibri"/>
        <family val="2"/>
        <scheme val="minor"/>
      </rPr>
      <t>)</t>
    </r>
  </si>
  <si>
    <r>
      <t>Laboratory Bulk Density (g/cm</t>
    </r>
    <r>
      <rPr>
        <b/>
        <vertAlign val="superscript"/>
        <sz val="12"/>
        <color theme="1"/>
        <rFont val="Calibri (Body)"/>
      </rPr>
      <t>3</t>
    </r>
    <r>
      <rPr>
        <b/>
        <sz val="12"/>
        <color theme="1"/>
        <rFont val="Calibri"/>
        <family val="2"/>
        <scheme val="minor"/>
      </rPr>
      <t>)</t>
    </r>
  </si>
  <si>
    <t>Unknown Collector</t>
  </si>
  <si>
    <t>Large school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</si>
</sst>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0.00000"/>
    <numFmt numFmtId="166" formatCode="0.000"/>
  </numFmts>
  <fonts count="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2"/>
      <color theme="1"/>
      <name val="Calibri (Body)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14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0" xfId="0" quotePrefix="1"/>
    <xf numFmtId="1" fontId="0" fillId="0" borderId="0" xfId="0" applyNumberFormat="1"/>
    <xf numFmtId="0" fontId="2" fillId="0" borderId="0" xfId="0" applyFont="1"/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BA7A-87A0-9048-ABE9-21EFC3723707}">
  <dimension ref="A1:U147"/>
  <sheetViews>
    <sheetView tabSelected="1" topLeftCell="F1" zoomScale="90" zoomScaleNormal="90" workbookViewId="0">
      <pane ySplit="1" topLeftCell="A2" activePane="bottomLeft" state="frozen"/>
      <selection pane="bottomLeft" activeCell="S5" sqref="S5"/>
    </sheetView>
  </sheetViews>
  <sheetFormatPr baseColWidth="10" defaultColWidth="10.83203125" defaultRowHeight="16" x14ac:dyDescent="0.2"/>
  <cols>
    <col min="1" max="1" width="10.83203125" customWidth="1"/>
    <col min="3" max="3" width="12.33203125" style="2" customWidth="1"/>
    <col min="4" max="4" width="15.5" customWidth="1"/>
    <col min="5" max="5" width="13" customWidth="1"/>
    <col min="6" max="6" width="35.1640625" customWidth="1"/>
    <col min="7" max="8" width="14" customWidth="1"/>
    <col min="9" max="9" width="12.5" customWidth="1"/>
    <col min="10" max="10" width="11.6640625" customWidth="1"/>
    <col min="11" max="11" width="12" customWidth="1"/>
    <col min="12" max="12" width="15" style="3" customWidth="1"/>
    <col min="13" max="13" width="14.6640625" style="3" customWidth="1"/>
    <col min="14" max="14" width="13.1640625" style="3" customWidth="1"/>
    <col min="15" max="15" width="13.83203125" customWidth="1"/>
    <col min="19" max="19" width="24.5" customWidth="1"/>
    <col min="20" max="20" width="70.5" customWidth="1"/>
    <col min="21" max="21" width="65.6640625" customWidth="1"/>
    <col min="24" max="24" width="48" bestFit="1" customWidth="1"/>
    <col min="27" max="27" width="12.5" bestFit="1" customWidth="1"/>
    <col min="28" max="28" width="9" customWidth="1"/>
    <col min="31" max="31" width="13.5" bestFit="1" customWidth="1"/>
  </cols>
  <sheetData>
    <row r="1" spans="1:21" s="1" customFormat="1" ht="74" customHeight="1" x14ac:dyDescent="0.2">
      <c r="A1" s="14" t="s">
        <v>0</v>
      </c>
      <c r="B1" s="14" t="s">
        <v>1</v>
      </c>
      <c r="C1" s="15" t="s">
        <v>2</v>
      </c>
      <c r="D1" s="14" t="s">
        <v>202</v>
      </c>
      <c r="E1" s="14" t="s">
        <v>203</v>
      </c>
      <c r="F1" s="14" t="s">
        <v>3</v>
      </c>
      <c r="G1" s="14" t="s">
        <v>201</v>
      </c>
      <c r="H1" s="14" t="s">
        <v>256</v>
      </c>
      <c r="I1" s="14" t="s">
        <v>251</v>
      </c>
      <c r="J1" s="14" t="s">
        <v>255</v>
      </c>
      <c r="K1" s="14" t="s">
        <v>209</v>
      </c>
      <c r="L1" s="14" t="s">
        <v>252</v>
      </c>
      <c r="M1" s="16" t="s">
        <v>254</v>
      </c>
      <c r="N1" s="16" t="s">
        <v>210</v>
      </c>
      <c r="O1" s="17" t="s">
        <v>257</v>
      </c>
      <c r="P1" s="17" t="s">
        <v>258</v>
      </c>
      <c r="Q1" s="17" t="s">
        <v>208</v>
      </c>
      <c r="R1" s="14" t="s">
        <v>253</v>
      </c>
      <c r="S1" s="14" t="s">
        <v>213</v>
      </c>
      <c r="T1" s="14" t="s">
        <v>4</v>
      </c>
      <c r="U1" s="1" t="s">
        <v>5</v>
      </c>
    </row>
    <row r="2" spans="1:21" x14ac:dyDescent="0.2">
      <c r="A2" t="s">
        <v>200</v>
      </c>
      <c r="B2" t="s">
        <v>197</v>
      </c>
      <c r="C2" s="9">
        <v>44577</v>
      </c>
      <c r="D2" s="10">
        <v>-18.648769999999999</v>
      </c>
      <c r="E2" s="10">
        <v>-173.98205300000001</v>
      </c>
      <c r="F2" t="s">
        <v>200</v>
      </c>
      <c r="G2">
        <v>257.67</v>
      </c>
      <c r="H2">
        <v>34.93</v>
      </c>
      <c r="I2">
        <v>0.01</v>
      </c>
      <c r="J2" t="s">
        <v>200</v>
      </c>
      <c r="K2" t="s">
        <v>200</v>
      </c>
      <c r="L2" t="s">
        <v>200</v>
      </c>
      <c r="M2" s="3" t="s">
        <v>200</v>
      </c>
      <c r="N2" s="3" t="s">
        <v>200</v>
      </c>
      <c r="O2" t="s">
        <v>200</v>
      </c>
      <c r="P2" t="s">
        <v>200</v>
      </c>
      <c r="Q2" t="s">
        <v>200</v>
      </c>
      <c r="R2">
        <v>1</v>
      </c>
      <c r="S2" t="s">
        <v>198</v>
      </c>
      <c r="T2" t="s">
        <v>199</v>
      </c>
    </row>
    <row r="3" spans="1:21" x14ac:dyDescent="0.2">
      <c r="A3" t="s">
        <v>6</v>
      </c>
      <c r="B3" t="s">
        <v>7</v>
      </c>
      <c r="C3" s="9">
        <v>44583</v>
      </c>
      <c r="D3" s="10">
        <v>-21.242667000000001</v>
      </c>
      <c r="E3" s="10">
        <v>-175.14105799999999</v>
      </c>
      <c r="F3" t="s">
        <v>204</v>
      </c>
      <c r="G3">
        <v>84.2</v>
      </c>
      <c r="H3">
        <v>161.44</v>
      </c>
      <c r="I3">
        <v>2.5</v>
      </c>
      <c r="J3" t="s">
        <v>200</v>
      </c>
      <c r="K3" t="s">
        <v>9</v>
      </c>
      <c r="L3">
        <v>0</v>
      </c>
      <c r="M3" s="3" t="s">
        <v>200</v>
      </c>
      <c r="N3" s="3" t="s">
        <v>200</v>
      </c>
      <c r="O3" t="s">
        <v>200</v>
      </c>
      <c r="P3" t="s">
        <v>200</v>
      </c>
      <c r="Q3" t="s">
        <v>200</v>
      </c>
      <c r="R3">
        <v>0</v>
      </c>
      <c r="S3" t="s">
        <v>8</v>
      </c>
      <c r="T3" t="s">
        <v>10</v>
      </c>
      <c r="U3" t="s">
        <v>11</v>
      </c>
    </row>
    <row r="4" spans="1:21" x14ac:dyDescent="0.2">
      <c r="A4" t="s">
        <v>12</v>
      </c>
      <c r="B4" t="s">
        <v>13</v>
      </c>
      <c r="C4" s="9" t="s">
        <v>246</v>
      </c>
      <c r="D4" s="10">
        <v>-20.261047999999999</v>
      </c>
      <c r="E4" s="10">
        <v>-174.79799600000001</v>
      </c>
      <c r="F4" t="s">
        <v>205</v>
      </c>
      <c r="G4">
        <v>69.900000000000006</v>
      </c>
      <c r="H4">
        <v>62.44</v>
      </c>
      <c r="I4">
        <v>2.5</v>
      </c>
      <c r="J4" t="s">
        <v>200</v>
      </c>
      <c r="K4" t="s">
        <v>14</v>
      </c>
      <c r="L4">
        <v>0</v>
      </c>
      <c r="M4" s="3" t="s">
        <v>200</v>
      </c>
      <c r="N4" s="3" t="s">
        <v>200</v>
      </c>
      <c r="O4" s="11">
        <v>2.6840765899441701</v>
      </c>
      <c r="P4" s="12">
        <v>1.1092000000000002</v>
      </c>
      <c r="Q4" s="13">
        <f t="shared" ref="Q4:Q9" si="0">1-P4/O4</f>
        <v>0.586748007059265</v>
      </c>
      <c r="R4">
        <v>1</v>
      </c>
      <c r="S4" t="s">
        <v>206</v>
      </c>
      <c r="T4" t="s">
        <v>15</v>
      </c>
      <c r="U4" t="s">
        <v>16</v>
      </c>
    </row>
    <row r="5" spans="1:21" x14ac:dyDescent="0.2">
      <c r="A5" t="s">
        <v>17</v>
      </c>
      <c r="B5" t="s">
        <v>13</v>
      </c>
      <c r="C5" s="9" t="s">
        <v>247</v>
      </c>
      <c r="D5" s="10">
        <v>-20.259815</v>
      </c>
      <c r="E5" s="10">
        <v>-174.79524699999999</v>
      </c>
      <c r="F5" t="s">
        <v>18</v>
      </c>
      <c r="G5">
        <v>69.5</v>
      </c>
      <c r="H5">
        <v>62.43</v>
      </c>
      <c r="I5">
        <v>2.5</v>
      </c>
      <c r="J5" t="s">
        <v>200</v>
      </c>
      <c r="K5" t="s">
        <v>19</v>
      </c>
      <c r="L5">
        <v>0</v>
      </c>
      <c r="M5" s="3" t="s">
        <v>200</v>
      </c>
      <c r="N5" s="3" t="s">
        <v>200</v>
      </c>
      <c r="O5" s="11">
        <v>2.6825775439533475</v>
      </c>
      <c r="P5" s="12">
        <v>1.1201666666666668</v>
      </c>
      <c r="Q5" s="13">
        <f t="shared" si="0"/>
        <v>0.58242897052814979</v>
      </c>
      <c r="R5">
        <v>1</v>
      </c>
      <c r="S5" t="s">
        <v>207</v>
      </c>
      <c r="T5" t="s">
        <v>15</v>
      </c>
      <c r="U5" t="s">
        <v>16</v>
      </c>
    </row>
    <row r="6" spans="1:21" x14ac:dyDescent="0.2">
      <c r="A6" t="s">
        <v>211</v>
      </c>
      <c r="B6" t="s">
        <v>13</v>
      </c>
      <c r="C6" s="9" t="s">
        <v>248</v>
      </c>
      <c r="D6" s="18">
        <v>-20.262284000000001</v>
      </c>
      <c r="E6" s="18">
        <v>-174.79552000000001</v>
      </c>
      <c r="F6" t="s">
        <v>242</v>
      </c>
      <c r="G6">
        <v>69.55</v>
      </c>
      <c r="H6">
        <v>63.72</v>
      </c>
      <c r="I6" t="s">
        <v>200</v>
      </c>
      <c r="J6" t="s">
        <v>200</v>
      </c>
      <c r="K6" t="s">
        <v>200</v>
      </c>
      <c r="L6" t="s">
        <v>200</v>
      </c>
      <c r="M6" s="3" t="s">
        <v>200</v>
      </c>
      <c r="N6" s="3" t="s">
        <v>200</v>
      </c>
      <c r="O6" s="11">
        <v>2.6438126602837797</v>
      </c>
      <c r="P6" s="12">
        <v>1.1294</v>
      </c>
      <c r="Q6" s="13">
        <f t="shared" si="0"/>
        <v>0.57281390736710769</v>
      </c>
      <c r="R6">
        <v>0</v>
      </c>
      <c r="S6" t="s">
        <v>243</v>
      </c>
      <c r="T6" t="s">
        <v>200</v>
      </c>
      <c r="U6" t="s">
        <v>200</v>
      </c>
    </row>
    <row r="7" spans="1:21" x14ac:dyDescent="0.2">
      <c r="A7" t="s">
        <v>20</v>
      </c>
      <c r="B7" t="s">
        <v>21</v>
      </c>
      <c r="C7" s="9" t="s">
        <v>249</v>
      </c>
      <c r="D7" s="10">
        <v>-20.280268</v>
      </c>
      <c r="E7" s="10">
        <v>-174.63478799999999</v>
      </c>
      <c r="F7" t="s">
        <v>22</v>
      </c>
      <c r="G7">
        <v>84.2</v>
      </c>
      <c r="H7">
        <v>69.13</v>
      </c>
      <c r="I7">
        <v>2.5</v>
      </c>
      <c r="J7" t="s">
        <v>200</v>
      </c>
      <c r="K7" t="s">
        <v>14</v>
      </c>
      <c r="L7">
        <v>0</v>
      </c>
      <c r="M7" s="3" t="s">
        <v>200</v>
      </c>
      <c r="N7" s="3" t="s">
        <v>200</v>
      </c>
      <c r="O7" s="11">
        <v>2.6122603034183469</v>
      </c>
      <c r="P7" s="12">
        <v>1.0925333333333336</v>
      </c>
      <c r="Q7" s="13">
        <f t="shared" si="0"/>
        <v>0.58176704982131056</v>
      </c>
      <c r="R7">
        <v>1</v>
      </c>
      <c r="S7" t="s">
        <v>22</v>
      </c>
      <c r="T7" t="s">
        <v>15</v>
      </c>
      <c r="U7" t="s">
        <v>16</v>
      </c>
    </row>
    <row r="8" spans="1:21" x14ac:dyDescent="0.2">
      <c r="A8" t="s">
        <v>23</v>
      </c>
      <c r="B8" t="s">
        <v>24</v>
      </c>
      <c r="C8" s="9" t="s">
        <v>250</v>
      </c>
      <c r="D8" s="10">
        <v>-20.014254999999999</v>
      </c>
      <c r="E8" s="10">
        <v>-174.76047399999999</v>
      </c>
      <c r="F8" t="s">
        <v>259</v>
      </c>
      <c r="G8">
        <v>88.6</v>
      </c>
      <c r="H8">
        <v>47.78</v>
      </c>
      <c r="I8">
        <v>1.5</v>
      </c>
      <c r="J8" t="s">
        <v>200</v>
      </c>
      <c r="K8" t="s">
        <v>14</v>
      </c>
      <c r="L8">
        <v>0</v>
      </c>
      <c r="M8" s="3" t="s">
        <v>200</v>
      </c>
      <c r="N8" s="3" t="s">
        <v>200</v>
      </c>
      <c r="O8" s="11">
        <v>2.6657596221751412</v>
      </c>
      <c r="P8" s="12">
        <v>1.1659666666666668</v>
      </c>
      <c r="Q8" s="13">
        <f t="shared" si="0"/>
        <v>0.56261372669629905</v>
      </c>
      <c r="R8">
        <v>1</v>
      </c>
      <c r="S8" s="19" t="s">
        <v>260</v>
      </c>
      <c r="T8" t="s">
        <v>15</v>
      </c>
      <c r="U8" t="s">
        <v>16</v>
      </c>
    </row>
    <row r="9" spans="1:21" x14ac:dyDescent="0.2">
      <c r="A9" t="s">
        <v>212</v>
      </c>
      <c r="B9" t="s">
        <v>7</v>
      </c>
      <c r="C9" s="9">
        <v>44589</v>
      </c>
      <c r="D9" s="18">
        <v>-21.142318</v>
      </c>
      <c r="E9" s="18">
        <v>-175.21191300000001</v>
      </c>
      <c r="F9" t="s">
        <v>244</v>
      </c>
      <c r="G9">
        <v>69.290000000000006</v>
      </c>
      <c r="H9">
        <v>164.32</v>
      </c>
      <c r="I9" t="s">
        <v>200</v>
      </c>
      <c r="J9" t="s">
        <v>200</v>
      </c>
      <c r="K9" t="s">
        <v>200</v>
      </c>
      <c r="L9" t="s">
        <v>200</v>
      </c>
      <c r="M9" s="3" t="s">
        <v>200</v>
      </c>
      <c r="N9" s="3" t="s">
        <v>200</v>
      </c>
      <c r="O9" s="11">
        <v>2.5461683605389247</v>
      </c>
      <c r="P9" s="12">
        <v>0.96806666666666674</v>
      </c>
      <c r="Q9" s="13">
        <f t="shared" si="0"/>
        <v>0.61979471520030804</v>
      </c>
      <c r="R9">
        <v>0</v>
      </c>
      <c r="S9" s="8" t="s">
        <v>245</v>
      </c>
      <c r="T9" t="s">
        <v>200</v>
      </c>
      <c r="U9" t="s">
        <v>200</v>
      </c>
    </row>
    <row r="10" spans="1:21" x14ac:dyDescent="0.2">
      <c r="A10" t="s">
        <v>25</v>
      </c>
      <c r="B10" t="s">
        <v>7</v>
      </c>
      <c r="C10" s="9">
        <v>44645</v>
      </c>
      <c r="D10" s="10">
        <v>-21.0642515219069</v>
      </c>
      <c r="E10" s="10">
        <v>-175.32375596215499</v>
      </c>
      <c r="F10" t="s">
        <v>215</v>
      </c>
      <c r="G10">
        <v>57.15</v>
      </c>
      <c r="H10">
        <v>173.12</v>
      </c>
      <c r="I10">
        <v>2.5</v>
      </c>
      <c r="J10" t="s">
        <v>200</v>
      </c>
      <c r="K10" t="s">
        <v>200</v>
      </c>
      <c r="L10" t="s">
        <v>200</v>
      </c>
      <c r="M10" s="3" t="s">
        <v>200</v>
      </c>
      <c r="N10" s="3" t="s">
        <v>200</v>
      </c>
      <c r="O10" t="s">
        <v>200</v>
      </c>
      <c r="P10" t="s">
        <v>200</v>
      </c>
      <c r="Q10" t="s">
        <v>200</v>
      </c>
      <c r="R10">
        <v>0</v>
      </c>
      <c r="S10" t="s">
        <v>26</v>
      </c>
      <c r="T10" t="s">
        <v>27</v>
      </c>
      <c r="U10" t="s">
        <v>28</v>
      </c>
    </row>
    <row r="11" spans="1:21" x14ac:dyDescent="0.2">
      <c r="A11" t="s">
        <v>29</v>
      </c>
      <c r="B11" t="s">
        <v>7</v>
      </c>
      <c r="C11" s="9">
        <v>44645</v>
      </c>
      <c r="D11" s="10">
        <v>-21.0642515219069</v>
      </c>
      <c r="E11" s="10">
        <v>-175.32375596215499</v>
      </c>
      <c r="F11" t="s">
        <v>215</v>
      </c>
      <c r="G11">
        <v>57.15</v>
      </c>
      <c r="H11">
        <v>173.12</v>
      </c>
      <c r="I11">
        <v>2.7</v>
      </c>
      <c r="J11">
        <f>30*30</f>
        <v>900</v>
      </c>
      <c r="K11">
        <f>947+1278</f>
        <v>2225</v>
      </c>
      <c r="L11">
        <v>1</v>
      </c>
      <c r="M11" s="3">
        <f t="shared" ref="M11:M42" si="1">K11/(I11*J11)</f>
        <v>0.91563786008230452</v>
      </c>
      <c r="N11" s="3">
        <f t="shared" ref="N11:N42" si="2">1-M11/2.64</f>
        <v>0.65316747724155133</v>
      </c>
      <c r="O11" t="s">
        <v>200</v>
      </c>
      <c r="P11" t="s">
        <v>200</v>
      </c>
      <c r="Q11" t="s">
        <v>200</v>
      </c>
      <c r="R11">
        <v>1</v>
      </c>
      <c r="S11" t="s">
        <v>26</v>
      </c>
      <c r="T11" t="s">
        <v>27</v>
      </c>
      <c r="U11" t="s">
        <v>30</v>
      </c>
    </row>
    <row r="12" spans="1:21" x14ac:dyDescent="0.2">
      <c r="A12" t="s">
        <v>31</v>
      </c>
      <c r="B12" t="s">
        <v>7</v>
      </c>
      <c r="C12" s="9">
        <v>44645</v>
      </c>
      <c r="D12" s="10">
        <v>-21.070946371332301</v>
      </c>
      <c r="E12" s="10">
        <v>-175.32969963873299</v>
      </c>
      <c r="F12" t="s">
        <v>215</v>
      </c>
      <c r="G12">
        <v>57.74</v>
      </c>
      <c r="H12">
        <v>173.96</v>
      </c>
      <c r="I12">
        <v>1.5</v>
      </c>
      <c r="J12">
        <f>36*49</f>
        <v>1764</v>
      </c>
      <c r="K12">
        <v>1135</v>
      </c>
      <c r="L12">
        <v>0</v>
      </c>
      <c r="M12" s="3">
        <f t="shared" si="1"/>
        <v>0.42894935752078611</v>
      </c>
      <c r="N12" s="3">
        <f t="shared" si="2"/>
        <v>0.83751918275727799</v>
      </c>
      <c r="O12" t="s">
        <v>200</v>
      </c>
      <c r="P12" t="s">
        <v>200</v>
      </c>
      <c r="Q12" t="s">
        <v>200</v>
      </c>
      <c r="R12">
        <v>0</v>
      </c>
      <c r="S12" t="s">
        <v>32</v>
      </c>
      <c r="T12" t="s">
        <v>33</v>
      </c>
      <c r="U12" t="s">
        <v>34</v>
      </c>
    </row>
    <row r="13" spans="1:21" x14ac:dyDescent="0.2">
      <c r="A13" t="s">
        <v>35</v>
      </c>
      <c r="B13" t="s">
        <v>7</v>
      </c>
      <c r="C13" s="9">
        <v>44645</v>
      </c>
      <c r="D13" s="10">
        <v>-21.070946371332301</v>
      </c>
      <c r="E13" s="10">
        <v>-175.32969963873299</v>
      </c>
      <c r="F13" t="s">
        <v>215</v>
      </c>
      <c r="G13">
        <v>57.74</v>
      </c>
      <c r="H13">
        <v>173.96</v>
      </c>
      <c r="I13">
        <v>2</v>
      </c>
      <c r="J13">
        <f>40*50</f>
        <v>2000</v>
      </c>
      <c r="K13">
        <v>1409</v>
      </c>
      <c r="L13">
        <v>0</v>
      </c>
      <c r="M13" s="3">
        <f t="shared" si="1"/>
        <v>0.35225000000000001</v>
      </c>
      <c r="N13" s="3">
        <f t="shared" si="2"/>
        <v>0.8665719696969697</v>
      </c>
      <c r="O13" t="s">
        <v>200</v>
      </c>
      <c r="P13" t="s">
        <v>200</v>
      </c>
      <c r="Q13" t="s">
        <v>200</v>
      </c>
      <c r="R13">
        <v>1</v>
      </c>
      <c r="S13" t="s">
        <v>32</v>
      </c>
      <c r="T13" t="s">
        <v>36</v>
      </c>
      <c r="U13" t="s">
        <v>37</v>
      </c>
    </row>
    <row r="14" spans="1:21" x14ac:dyDescent="0.2">
      <c r="A14" t="s">
        <v>38</v>
      </c>
      <c r="B14" t="s">
        <v>7</v>
      </c>
      <c r="C14" s="9">
        <v>44645</v>
      </c>
      <c r="D14" s="10">
        <v>-21.098098373330799</v>
      </c>
      <c r="E14" s="10">
        <v>-175.33927838783799</v>
      </c>
      <c r="F14" t="s">
        <v>215</v>
      </c>
      <c r="G14">
        <v>60.69</v>
      </c>
      <c r="H14">
        <v>175.05</v>
      </c>
      <c r="I14">
        <v>2.5</v>
      </c>
      <c r="J14">
        <f>45*58</f>
        <v>2610</v>
      </c>
      <c r="K14">
        <f>1389+862</f>
        <v>2251</v>
      </c>
      <c r="L14">
        <v>0</v>
      </c>
      <c r="M14" s="3">
        <f t="shared" si="1"/>
        <v>0.34498084291187742</v>
      </c>
      <c r="N14" s="3">
        <f t="shared" si="2"/>
        <v>0.86932543829095554</v>
      </c>
      <c r="O14" t="s">
        <v>200</v>
      </c>
      <c r="P14" t="s">
        <v>200</v>
      </c>
      <c r="Q14" t="s">
        <v>200</v>
      </c>
      <c r="R14">
        <v>0</v>
      </c>
      <c r="S14" t="s">
        <v>39</v>
      </c>
      <c r="T14" t="s">
        <v>40</v>
      </c>
      <c r="U14" t="s">
        <v>41</v>
      </c>
    </row>
    <row r="15" spans="1:21" x14ac:dyDescent="0.2">
      <c r="A15" t="s">
        <v>42</v>
      </c>
      <c r="B15" t="s">
        <v>7</v>
      </c>
      <c r="C15" s="9">
        <v>44645</v>
      </c>
      <c r="D15" s="10">
        <v>-21.098098373330799</v>
      </c>
      <c r="E15" s="10">
        <v>-175.33927838783799</v>
      </c>
      <c r="F15" t="s">
        <v>215</v>
      </c>
      <c r="G15">
        <v>60.69</v>
      </c>
      <c r="H15">
        <v>175.05</v>
      </c>
      <c r="I15">
        <v>2.5</v>
      </c>
      <c r="J15">
        <f>57*59</f>
        <v>3363</v>
      </c>
      <c r="K15">
        <v>1927</v>
      </c>
      <c r="L15">
        <v>0</v>
      </c>
      <c r="M15" s="3">
        <f t="shared" si="1"/>
        <v>0.22920011894142134</v>
      </c>
      <c r="N15" s="3">
        <f t="shared" si="2"/>
        <v>0.91318177312824944</v>
      </c>
      <c r="O15" t="s">
        <v>200</v>
      </c>
      <c r="P15" t="s">
        <v>200</v>
      </c>
      <c r="Q15" t="s">
        <v>200</v>
      </c>
      <c r="R15">
        <v>1</v>
      </c>
      <c r="S15" t="s">
        <v>39</v>
      </c>
      <c r="T15" t="s">
        <v>40</v>
      </c>
      <c r="U15" t="s">
        <v>41</v>
      </c>
    </row>
    <row r="16" spans="1:21" x14ac:dyDescent="0.2">
      <c r="A16" t="s">
        <v>43</v>
      </c>
      <c r="B16" t="s">
        <v>7</v>
      </c>
      <c r="C16" s="9">
        <v>44646</v>
      </c>
      <c r="D16" s="10">
        <v>-21.077252851387001</v>
      </c>
      <c r="E16" s="10">
        <v>-175.340590845316</v>
      </c>
      <c r="F16" t="s">
        <v>215</v>
      </c>
      <c r="G16">
        <v>58.44</v>
      </c>
      <c r="H16">
        <v>174.98</v>
      </c>
      <c r="I16">
        <v>2.7</v>
      </c>
      <c r="J16">
        <v>900</v>
      </c>
      <c r="K16">
        <v>1010</v>
      </c>
      <c r="L16">
        <v>0</v>
      </c>
      <c r="M16" s="3">
        <f t="shared" si="1"/>
        <v>0.41563786008230452</v>
      </c>
      <c r="N16" s="3">
        <f t="shared" si="2"/>
        <v>0.84256141663549067</v>
      </c>
      <c r="O16" t="s">
        <v>200</v>
      </c>
      <c r="P16" t="s">
        <v>200</v>
      </c>
      <c r="Q16" t="s">
        <v>200</v>
      </c>
      <c r="R16">
        <v>0</v>
      </c>
      <c r="S16" t="s">
        <v>44</v>
      </c>
      <c r="T16" t="s">
        <v>45</v>
      </c>
      <c r="U16" t="s">
        <v>200</v>
      </c>
    </row>
    <row r="17" spans="1:21" x14ac:dyDescent="0.2">
      <c r="A17" t="s">
        <v>46</v>
      </c>
      <c r="B17" t="s">
        <v>7</v>
      </c>
      <c r="C17" s="9">
        <v>44648</v>
      </c>
      <c r="D17" s="10">
        <v>-21.1376449213702</v>
      </c>
      <c r="E17" s="10">
        <v>-175.33698793606101</v>
      </c>
      <c r="F17" t="s">
        <v>215</v>
      </c>
      <c r="G17">
        <v>65.02</v>
      </c>
      <c r="H17">
        <v>175.32</v>
      </c>
      <c r="I17">
        <v>2.5</v>
      </c>
      <c r="J17">
        <v>1440</v>
      </c>
      <c r="K17">
        <v>1560</v>
      </c>
      <c r="L17">
        <v>1</v>
      </c>
      <c r="M17" s="3">
        <f t="shared" si="1"/>
        <v>0.43333333333333335</v>
      </c>
      <c r="N17" s="3">
        <f t="shared" si="2"/>
        <v>0.83585858585858586</v>
      </c>
      <c r="O17" t="s">
        <v>200</v>
      </c>
      <c r="P17" t="s">
        <v>200</v>
      </c>
      <c r="Q17" t="s">
        <v>200</v>
      </c>
      <c r="R17">
        <v>1</v>
      </c>
      <c r="S17" t="s">
        <v>47</v>
      </c>
      <c r="T17" t="s">
        <v>45</v>
      </c>
      <c r="U17" t="s">
        <v>200</v>
      </c>
    </row>
    <row r="18" spans="1:21" x14ac:dyDescent="0.2">
      <c r="A18" t="s">
        <v>48</v>
      </c>
      <c r="B18" t="s">
        <v>7</v>
      </c>
      <c r="C18" s="9">
        <v>44648</v>
      </c>
      <c r="D18" s="10">
        <v>-21.1440262439565</v>
      </c>
      <c r="E18" s="10">
        <v>-175.331826632103</v>
      </c>
      <c r="F18" t="s">
        <v>215</v>
      </c>
      <c r="G18">
        <v>65.760000000000005</v>
      </c>
      <c r="H18">
        <v>174.92</v>
      </c>
      <c r="I18">
        <v>2.5</v>
      </c>
      <c r="J18">
        <v>2500</v>
      </c>
      <c r="K18">
        <f>1752+1694</f>
        <v>3446</v>
      </c>
      <c r="L18">
        <v>1</v>
      </c>
      <c r="M18" s="3">
        <f t="shared" si="1"/>
        <v>0.55135999999999996</v>
      </c>
      <c r="N18" s="3">
        <f t="shared" si="2"/>
        <v>0.79115151515151516</v>
      </c>
      <c r="O18" t="s">
        <v>200</v>
      </c>
      <c r="P18" t="s">
        <v>200</v>
      </c>
      <c r="Q18" t="s">
        <v>200</v>
      </c>
      <c r="R18">
        <v>0</v>
      </c>
      <c r="S18" t="s">
        <v>49</v>
      </c>
      <c r="T18" t="s">
        <v>36</v>
      </c>
      <c r="U18" t="s">
        <v>225</v>
      </c>
    </row>
    <row r="19" spans="1:21" x14ac:dyDescent="0.2">
      <c r="A19" t="s">
        <v>50</v>
      </c>
      <c r="B19" t="s">
        <v>7</v>
      </c>
      <c r="C19" s="9">
        <v>44648</v>
      </c>
      <c r="D19" s="10">
        <v>-21.158972021290001</v>
      </c>
      <c r="E19" s="10">
        <v>-175.31380081126201</v>
      </c>
      <c r="F19" t="s">
        <v>215</v>
      </c>
      <c r="G19">
        <v>67.59</v>
      </c>
      <c r="H19">
        <v>173.45</v>
      </c>
      <c r="I19">
        <v>2.5</v>
      </c>
      <c r="J19">
        <v>1600</v>
      </c>
      <c r="K19">
        <v>1437</v>
      </c>
      <c r="L19">
        <v>0</v>
      </c>
      <c r="M19" s="3">
        <f t="shared" si="1"/>
        <v>0.35925000000000001</v>
      </c>
      <c r="N19" s="3">
        <f t="shared" si="2"/>
        <v>0.86392045454545452</v>
      </c>
      <c r="O19" t="s">
        <v>200</v>
      </c>
      <c r="P19" t="s">
        <v>200</v>
      </c>
      <c r="Q19" t="s">
        <v>200</v>
      </c>
      <c r="R19">
        <v>1</v>
      </c>
      <c r="S19" t="s">
        <v>51</v>
      </c>
      <c r="T19" t="s">
        <v>36</v>
      </c>
      <c r="U19" t="s">
        <v>52</v>
      </c>
    </row>
    <row r="20" spans="1:21" x14ac:dyDescent="0.2">
      <c r="A20" t="s">
        <v>53</v>
      </c>
      <c r="B20" t="s">
        <v>7</v>
      </c>
      <c r="C20" s="9">
        <v>44648</v>
      </c>
      <c r="D20" s="10">
        <v>-21.183344480309501</v>
      </c>
      <c r="E20" s="10">
        <v>-175.28245834374999</v>
      </c>
      <c r="F20" t="s">
        <v>215</v>
      </c>
      <c r="G20">
        <v>70.75</v>
      </c>
      <c r="H20">
        <v>171.1</v>
      </c>
      <c r="I20">
        <v>2.5</v>
      </c>
      <c r="J20">
        <v>900</v>
      </c>
      <c r="K20">
        <v>1076</v>
      </c>
      <c r="L20">
        <v>1</v>
      </c>
      <c r="M20" s="3">
        <f t="shared" si="1"/>
        <v>0.47822222222222222</v>
      </c>
      <c r="N20" s="3">
        <f t="shared" si="2"/>
        <v>0.81885521885521884</v>
      </c>
      <c r="O20" t="s">
        <v>200</v>
      </c>
      <c r="P20" t="s">
        <v>200</v>
      </c>
      <c r="Q20" t="s">
        <v>200</v>
      </c>
      <c r="R20">
        <v>1</v>
      </c>
      <c r="S20" t="s">
        <v>54</v>
      </c>
      <c r="T20" t="s">
        <v>36</v>
      </c>
      <c r="U20" t="s">
        <v>55</v>
      </c>
    </row>
    <row r="21" spans="1:21" x14ac:dyDescent="0.2">
      <c r="A21" t="s">
        <v>56</v>
      </c>
      <c r="B21" t="s">
        <v>7</v>
      </c>
      <c r="C21" s="9">
        <v>44648</v>
      </c>
      <c r="D21" s="10">
        <v>-21.188175926233299</v>
      </c>
      <c r="E21" s="10">
        <v>-175.27142921320799</v>
      </c>
      <c r="F21" t="s">
        <v>215</v>
      </c>
      <c r="G21">
        <v>71.44</v>
      </c>
      <c r="H21">
        <v>170.28</v>
      </c>
      <c r="I21">
        <v>2.5</v>
      </c>
      <c r="J21">
        <v>900</v>
      </c>
      <c r="K21">
        <v>923</v>
      </c>
      <c r="L21">
        <v>0</v>
      </c>
      <c r="M21" s="3">
        <f t="shared" si="1"/>
        <v>0.41022222222222221</v>
      </c>
      <c r="N21" s="3">
        <f t="shared" si="2"/>
        <v>0.84461279461279459</v>
      </c>
      <c r="O21" t="s">
        <v>200</v>
      </c>
      <c r="P21" t="s">
        <v>200</v>
      </c>
      <c r="Q21" t="s">
        <v>200</v>
      </c>
      <c r="R21">
        <v>0</v>
      </c>
      <c r="S21" s="5" t="s">
        <v>57</v>
      </c>
      <c r="T21" t="s">
        <v>36</v>
      </c>
      <c r="U21" t="s">
        <v>58</v>
      </c>
    </row>
    <row r="22" spans="1:21" x14ac:dyDescent="0.2">
      <c r="A22" t="s">
        <v>59</v>
      </c>
      <c r="B22" t="s">
        <v>7</v>
      </c>
      <c r="C22" s="9">
        <v>44648</v>
      </c>
      <c r="D22" s="10">
        <v>-21.203330271849701</v>
      </c>
      <c r="E22" s="10">
        <v>-175.232234532582</v>
      </c>
      <c r="F22" t="s">
        <v>215</v>
      </c>
      <c r="G22">
        <v>73.959999999999994</v>
      </c>
      <c r="H22">
        <v>167.28</v>
      </c>
      <c r="I22">
        <v>2</v>
      </c>
      <c r="J22">
        <v>2500</v>
      </c>
      <c r="K22">
        <v>2154</v>
      </c>
      <c r="L22">
        <v>1</v>
      </c>
      <c r="M22" s="3">
        <f t="shared" si="1"/>
        <v>0.43080000000000002</v>
      </c>
      <c r="N22" s="3">
        <f t="shared" si="2"/>
        <v>0.83681818181818179</v>
      </c>
      <c r="O22" t="s">
        <v>200</v>
      </c>
      <c r="P22" t="s">
        <v>200</v>
      </c>
      <c r="Q22" t="s">
        <v>200</v>
      </c>
      <c r="R22">
        <v>1</v>
      </c>
      <c r="S22" t="s">
        <v>60</v>
      </c>
      <c r="T22" t="s">
        <v>45</v>
      </c>
      <c r="U22" t="s">
        <v>200</v>
      </c>
    </row>
    <row r="23" spans="1:21" x14ac:dyDescent="0.2">
      <c r="A23" t="s">
        <v>61</v>
      </c>
      <c r="B23" t="s">
        <v>7</v>
      </c>
      <c r="C23" s="9">
        <v>44649</v>
      </c>
      <c r="D23" s="10">
        <v>-21.164009336471</v>
      </c>
      <c r="E23" s="10">
        <v>-175.23261225304401</v>
      </c>
      <c r="F23" t="s">
        <v>215</v>
      </c>
      <c r="G23">
        <v>69.53</v>
      </c>
      <c r="H23">
        <v>166.81</v>
      </c>
      <c r="I23">
        <v>2</v>
      </c>
      <c r="J23">
        <v>2500</v>
      </c>
      <c r="K23">
        <v>1942</v>
      </c>
      <c r="L23">
        <v>1</v>
      </c>
      <c r="M23" s="3">
        <f t="shared" si="1"/>
        <v>0.38840000000000002</v>
      </c>
      <c r="N23" s="3">
        <f t="shared" si="2"/>
        <v>0.8528787878787879</v>
      </c>
      <c r="O23" t="s">
        <v>200</v>
      </c>
      <c r="P23" t="s">
        <v>200</v>
      </c>
      <c r="Q23" t="s">
        <v>200</v>
      </c>
      <c r="R23">
        <v>0</v>
      </c>
      <c r="S23" t="s">
        <v>62</v>
      </c>
      <c r="T23" t="s">
        <v>63</v>
      </c>
      <c r="U23" t="s">
        <v>64</v>
      </c>
    </row>
    <row r="24" spans="1:21" x14ac:dyDescent="0.2">
      <c r="A24" t="s">
        <v>65</v>
      </c>
      <c r="B24" t="s">
        <v>7</v>
      </c>
      <c r="C24" s="9">
        <v>44649</v>
      </c>
      <c r="D24" s="10">
        <v>-21.253505994904</v>
      </c>
      <c r="E24" s="10">
        <v>-175.16793051278</v>
      </c>
      <c r="F24" t="s">
        <v>215</v>
      </c>
      <c r="G24">
        <v>80.86</v>
      </c>
      <c r="H24">
        <v>163.75</v>
      </c>
      <c r="I24">
        <v>2</v>
      </c>
      <c r="J24">
        <f>13*23</f>
        <v>299</v>
      </c>
      <c r="K24">
        <v>235</v>
      </c>
      <c r="L24">
        <v>0</v>
      </c>
      <c r="M24" s="3">
        <f t="shared" si="1"/>
        <v>0.39297658862876256</v>
      </c>
      <c r="N24" s="3">
        <f t="shared" si="2"/>
        <v>0.85114523158001421</v>
      </c>
      <c r="O24" t="s">
        <v>200</v>
      </c>
      <c r="P24" t="s">
        <v>200</v>
      </c>
      <c r="Q24" t="s">
        <v>200</v>
      </c>
      <c r="R24">
        <v>0</v>
      </c>
      <c r="S24" t="s">
        <v>66</v>
      </c>
      <c r="T24" t="s">
        <v>67</v>
      </c>
      <c r="U24" t="s">
        <v>64</v>
      </c>
    </row>
    <row r="25" spans="1:21" x14ac:dyDescent="0.2">
      <c r="A25" t="s">
        <v>68</v>
      </c>
      <c r="B25" t="s">
        <v>7</v>
      </c>
      <c r="C25" s="9">
        <v>44649</v>
      </c>
      <c r="D25" s="10">
        <v>-21.253505994904</v>
      </c>
      <c r="E25" s="10">
        <v>-175.16793051278</v>
      </c>
      <c r="F25" t="s">
        <v>215</v>
      </c>
      <c r="G25">
        <v>80.86</v>
      </c>
      <c r="H25">
        <v>163.75</v>
      </c>
      <c r="I25">
        <v>2</v>
      </c>
      <c r="J25">
        <f>16*20</f>
        <v>320</v>
      </c>
      <c r="K25">
        <v>282</v>
      </c>
      <c r="L25">
        <v>0</v>
      </c>
      <c r="M25" s="3">
        <f t="shared" si="1"/>
        <v>0.44062499999999999</v>
      </c>
      <c r="N25" s="3">
        <f t="shared" si="2"/>
        <v>0.83309659090909094</v>
      </c>
      <c r="O25" t="s">
        <v>200</v>
      </c>
      <c r="P25" t="s">
        <v>200</v>
      </c>
      <c r="Q25" t="s">
        <v>200</v>
      </c>
      <c r="R25">
        <v>0</v>
      </c>
      <c r="S25" t="s">
        <v>66</v>
      </c>
      <c r="T25" t="s">
        <v>67</v>
      </c>
      <c r="U25" t="s">
        <v>64</v>
      </c>
    </row>
    <row r="26" spans="1:21" x14ac:dyDescent="0.2">
      <c r="A26" t="s">
        <v>69</v>
      </c>
      <c r="B26" t="s">
        <v>7</v>
      </c>
      <c r="C26" s="9">
        <v>44649</v>
      </c>
      <c r="D26" s="10">
        <v>-21.253505994904</v>
      </c>
      <c r="E26" s="10">
        <v>-175.16793051278</v>
      </c>
      <c r="F26" t="s">
        <v>215</v>
      </c>
      <c r="G26">
        <v>80.86</v>
      </c>
      <c r="H26">
        <v>163.75</v>
      </c>
      <c r="I26">
        <v>2</v>
      </c>
      <c r="J26">
        <f>16*20</f>
        <v>320</v>
      </c>
      <c r="K26">
        <v>278</v>
      </c>
      <c r="L26">
        <v>0</v>
      </c>
      <c r="M26" s="3">
        <f t="shared" si="1"/>
        <v>0.43437500000000001</v>
      </c>
      <c r="N26" s="3">
        <f t="shared" si="2"/>
        <v>0.83546401515151514</v>
      </c>
      <c r="O26" t="s">
        <v>200</v>
      </c>
      <c r="P26" t="s">
        <v>200</v>
      </c>
      <c r="Q26" t="s">
        <v>200</v>
      </c>
      <c r="R26">
        <v>1</v>
      </c>
      <c r="S26" t="s">
        <v>66</v>
      </c>
      <c r="T26" t="s">
        <v>67</v>
      </c>
      <c r="U26" t="s">
        <v>64</v>
      </c>
    </row>
    <row r="27" spans="1:21" x14ac:dyDescent="0.2">
      <c r="A27" t="s">
        <v>70</v>
      </c>
      <c r="B27" t="s">
        <v>7</v>
      </c>
      <c r="C27" s="9">
        <v>44649</v>
      </c>
      <c r="D27" s="10">
        <v>-21.253505994904</v>
      </c>
      <c r="E27" s="10">
        <v>-175.16793051278</v>
      </c>
      <c r="F27" t="s">
        <v>215</v>
      </c>
      <c r="G27">
        <v>80.86</v>
      </c>
      <c r="H27">
        <v>163.75</v>
      </c>
      <c r="I27">
        <v>2</v>
      </c>
      <c r="J27">
        <v>900</v>
      </c>
      <c r="K27">
        <v>788</v>
      </c>
      <c r="L27">
        <v>0</v>
      </c>
      <c r="M27" s="3">
        <f t="shared" si="1"/>
        <v>0.43777777777777777</v>
      </c>
      <c r="N27" s="3">
        <f t="shared" si="2"/>
        <v>0.83417508417508412</v>
      </c>
      <c r="O27" t="s">
        <v>200</v>
      </c>
      <c r="P27" t="s">
        <v>200</v>
      </c>
      <c r="Q27" t="s">
        <v>200</v>
      </c>
      <c r="R27">
        <v>1</v>
      </c>
      <c r="S27" t="s">
        <v>66</v>
      </c>
      <c r="T27" t="s">
        <v>36</v>
      </c>
      <c r="U27" t="s">
        <v>226</v>
      </c>
    </row>
    <row r="28" spans="1:21" x14ac:dyDescent="0.2">
      <c r="A28" t="s">
        <v>71</v>
      </c>
      <c r="B28" t="s">
        <v>7</v>
      </c>
      <c r="C28" s="9">
        <v>44649</v>
      </c>
      <c r="D28" s="10">
        <v>-21.258346490396899</v>
      </c>
      <c r="E28" s="10">
        <v>-175.151104072511</v>
      </c>
      <c r="F28" t="s">
        <v>215</v>
      </c>
      <c r="G28">
        <v>81.739999999999995</v>
      </c>
      <c r="H28">
        <v>162.66999999999999</v>
      </c>
      <c r="I28">
        <v>2</v>
      </c>
      <c r="J28">
        <f>40*40</f>
        <v>1600</v>
      </c>
      <c r="K28">
        <v>1489</v>
      </c>
      <c r="L28">
        <v>1</v>
      </c>
      <c r="M28" s="3">
        <f t="shared" si="1"/>
        <v>0.46531250000000002</v>
      </c>
      <c r="N28" s="3">
        <f t="shared" si="2"/>
        <v>0.82374526515151514</v>
      </c>
      <c r="O28" t="s">
        <v>200</v>
      </c>
      <c r="P28" t="s">
        <v>200</v>
      </c>
      <c r="Q28" t="s">
        <v>200</v>
      </c>
      <c r="R28">
        <v>1</v>
      </c>
      <c r="S28" t="s">
        <v>72</v>
      </c>
      <c r="T28" t="s">
        <v>73</v>
      </c>
      <c r="U28" t="s">
        <v>227</v>
      </c>
    </row>
    <row r="29" spans="1:21" x14ac:dyDescent="0.2">
      <c r="A29" t="s">
        <v>74</v>
      </c>
      <c r="B29" t="s">
        <v>7</v>
      </c>
      <c r="C29" s="9">
        <v>44649</v>
      </c>
      <c r="D29" s="10">
        <v>-21.262848302527701</v>
      </c>
      <c r="E29" s="10">
        <v>-175.141887490958</v>
      </c>
      <c r="F29" t="s">
        <v>215</v>
      </c>
      <c r="G29">
        <v>82.52</v>
      </c>
      <c r="H29">
        <v>162.15</v>
      </c>
      <c r="I29">
        <v>2</v>
      </c>
      <c r="J29">
        <v>1600</v>
      </c>
      <c r="K29">
        <v>1029</v>
      </c>
      <c r="L29">
        <v>0</v>
      </c>
      <c r="M29" s="3">
        <f t="shared" si="1"/>
        <v>0.32156249999999997</v>
      </c>
      <c r="N29" s="3">
        <f t="shared" si="2"/>
        <v>0.87819602272727271</v>
      </c>
      <c r="O29" t="s">
        <v>200</v>
      </c>
      <c r="P29" t="s">
        <v>200</v>
      </c>
      <c r="Q29" t="s">
        <v>200</v>
      </c>
      <c r="R29">
        <v>0</v>
      </c>
      <c r="S29" t="s">
        <v>72</v>
      </c>
      <c r="T29" t="s">
        <v>75</v>
      </c>
      <c r="U29" t="s">
        <v>228</v>
      </c>
    </row>
    <row r="30" spans="1:21" x14ac:dyDescent="0.2">
      <c r="A30" t="s">
        <v>76</v>
      </c>
      <c r="B30" t="s">
        <v>7</v>
      </c>
      <c r="C30" s="9">
        <v>44649</v>
      </c>
      <c r="D30" s="10">
        <v>-21.2676464465031</v>
      </c>
      <c r="E30" s="10">
        <v>-175.126077545963</v>
      </c>
      <c r="F30" t="s">
        <v>215</v>
      </c>
      <c r="G30">
        <v>83.54</v>
      </c>
      <c r="H30">
        <v>161.16999999999999</v>
      </c>
      <c r="I30">
        <v>2</v>
      </c>
      <c r="J30">
        <f>(42*19)+(23*32)</f>
        <v>1534</v>
      </c>
      <c r="K30">
        <v>850</v>
      </c>
      <c r="L30">
        <v>0</v>
      </c>
      <c r="M30" s="3">
        <f t="shared" si="1"/>
        <v>0.27705345501955669</v>
      </c>
      <c r="N30" s="3">
        <f t="shared" si="2"/>
        <v>0.89505550946228918</v>
      </c>
      <c r="O30" t="s">
        <v>200</v>
      </c>
      <c r="P30" t="s">
        <v>200</v>
      </c>
      <c r="Q30" t="s">
        <v>200</v>
      </c>
      <c r="R30">
        <v>0</v>
      </c>
      <c r="S30" t="s">
        <v>77</v>
      </c>
      <c r="T30" t="s">
        <v>78</v>
      </c>
      <c r="U30" t="s">
        <v>79</v>
      </c>
    </row>
    <row r="31" spans="1:21" x14ac:dyDescent="0.2">
      <c r="A31" t="s">
        <v>80</v>
      </c>
      <c r="B31" t="s">
        <v>7</v>
      </c>
      <c r="C31" s="9">
        <v>44649</v>
      </c>
      <c r="D31" s="10">
        <v>-21.247699208535899</v>
      </c>
      <c r="E31" s="10">
        <v>-175.110871659331</v>
      </c>
      <c r="F31" t="s">
        <v>215</v>
      </c>
      <c r="G31">
        <v>82.04</v>
      </c>
      <c r="H31">
        <v>159.66999999999999</v>
      </c>
      <c r="I31">
        <v>2</v>
      </c>
      <c r="J31">
        <v>1600</v>
      </c>
      <c r="K31">
        <v>865</v>
      </c>
      <c r="L31">
        <v>0</v>
      </c>
      <c r="M31" s="3">
        <f t="shared" si="1"/>
        <v>0.27031250000000001</v>
      </c>
      <c r="N31" s="3">
        <f t="shared" si="2"/>
        <v>0.89760890151515149</v>
      </c>
      <c r="O31" t="s">
        <v>200</v>
      </c>
      <c r="P31" t="s">
        <v>200</v>
      </c>
      <c r="Q31" t="s">
        <v>200</v>
      </c>
      <c r="R31">
        <v>1</v>
      </c>
      <c r="S31" t="s">
        <v>81</v>
      </c>
      <c r="T31" t="s">
        <v>82</v>
      </c>
      <c r="U31" t="s">
        <v>83</v>
      </c>
    </row>
    <row r="32" spans="1:21" x14ac:dyDescent="0.2">
      <c r="A32" t="s">
        <v>84</v>
      </c>
      <c r="B32" t="s">
        <v>7</v>
      </c>
      <c r="C32" s="9">
        <v>44649</v>
      </c>
      <c r="D32" s="10">
        <v>-21.241452273037201</v>
      </c>
      <c r="E32" s="10">
        <v>-175.10940018577699</v>
      </c>
      <c r="F32" t="s">
        <v>215</v>
      </c>
      <c r="G32">
        <v>82.82</v>
      </c>
      <c r="H32">
        <v>159.16</v>
      </c>
      <c r="I32">
        <v>2</v>
      </c>
      <c r="J32">
        <v>2500</v>
      </c>
      <c r="K32">
        <v>1578</v>
      </c>
      <c r="L32">
        <v>0</v>
      </c>
      <c r="M32" s="3">
        <f t="shared" si="1"/>
        <v>0.31559999999999999</v>
      </c>
      <c r="N32" s="3">
        <f t="shared" si="2"/>
        <v>0.88045454545454549</v>
      </c>
      <c r="O32" t="s">
        <v>200</v>
      </c>
      <c r="P32" t="s">
        <v>200</v>
      </c>
      <c r="Q32" t="s">
        <v>200</v>
      </c>
      <c r="R32">
        <v>0</v>
      </c>
      <c r="S32" t="s">
        <v>85</v>
      </c>
      <c r="T32" t="s">
        <v>86</v>
      </c>
      <c r="U32" t="s">
        <v>229</v>
      </c>
    </row>
    <row r="33" spans="1:21" x14ac:dyDescent="0.2">
      <c r="A33" t="s">
        <v>87</v>
      </c>
      <c r="B33" t="s">
        <v>7</v>
      </c>
      <c r="C33" s="9">
        <v>44649</v>
      </c>
      <c r="D33" s="10">
        <v>-21.212650578265698</v>
      </c>
      <c r="E33" s="10">
        <v>-175.110235873166</v>
      </c>
      <c r="F33" t="s">
        <v>215</v>
      </c>
      <c r="G33">
        <v>78.36</v>
      </c>
      <c r="H33">
        <v>158.63999999999999</v>
      </c>
      <c r="I33">
        <v>2</v>
      </c>
      <c r="J33">
        <v>900</v>
      </c>
      <c r="K33">
        <v>959</v>
      </c>
      <c r="L33">
        <v>1</v>
      </c>
      <c r="M33" s="3">
        <f t="shared" si="1"/>
        <v>0.53277777777777779</v>
      </c>
      <c r="N33" s="3">
        <f t="shared" si="2"/>
        <v>0.79819023569023573</v>
      </c>
      <c r="O33" t="s">
        <v>200</v>
      </c>
      <c r="P33" t="s">
        <v>200</v>
      </c>
      <c r="Q33" t="s">
        <v>200</v>
      </c>
      <c r="R33">
        <v>1</v>
      </c>
      <c r="S33" t="s">
        <v>88</v>
      </c>
      <c r="T33" t="s">
        <v>89</v>
      </c>
      <c r="U33" t="s">
        <v>230</v>
      </c>
    </row>
    <row r="34" spans="1:21" x14ac:dyDescent="0.2">
      <c r="A34" t="s">
        <v>91</v>
      </c>
      <c r="B34" t="s">
        <v>7</v>
      </c>
      <c r="C34" s="9">
        <v>44649</v>
      </c>
      <c r="D34" s="10">
        <v>-21.1850611351651</v>
      </c>
      <c r="E34" s="10">
        <v>-175.12242801599601</v>
      </c>
      <c r="F34" t="s">
        <v>215</v>
      </c>
      <c r="G34">
        <v>75.11</v>
      </c>
      <c r="H34">
        <v>158.68</v>
      </c>
      <c r="I34">
        <v>1.5</v>
      </c>
      <c r="J34">
        <v>1600</v>
      </c>
      <c r="K34">
        <v>1123</v>
      </c>
      <c r="L34">
        <v>0</v>
      </c>
      <c r="M34" s="3">
        <f t="shared" si="1"/>
        <v>0.46791666666666665</v>
      </c>
      <c r="N34" s="3">
        <f t="shared" si="2"/>
        <v>0.82275883838383845</v>
      </c>
      <c r="O34" t="s">
        <v>200</v>
      </c>
      <c r="P34" t="s">
        <v>200</v>
      </c>
      <c r="Q34" t="s">
        <v>200</v>
      </c>
      <c r="R34">
        <v>1</v>
      </c>
      <c r="S34" t="s">
        <v>92</v>
      </c>
      <c r="T34" t="s">
        <v>217</v>
      </c>
      <c r="U34" t="s">
        <v>93</v>
      </c>
    </row>
    <row r="35" spans="1:21" x14ac:dyDescent="0.2">
      <c r="A35" t="s">
        <v>94</v>
      </c>
      <c r="B35" t="s">
        <v>7</v>
      </c>
      <c r="C35" s="9">
        <v>44649</v>
      </c>
      <c r="D35" s="10">
        <v>-21.192239312888699</v>
      </c>
      <c r="E35" s="10">
        <v>-175.13105737994201</v>
      </c>
      <c r="F35" t="s">
        <v>215</v>
      </c>
      <c r="G35">
        <v>75.83</v>
      </c>
      <c r="H35">
        <v>159.34</v>
      </c>
      <c r="I35">
        <v>2</v>
      </c>
      <c r="J35">
        <v>1600</v>
      </c>
      <c r="K35">
        <v>1103</v>
      </c>
      <c r="L35">
        <v>0</v>
      </c>
      <c r="M35" s="3">
        <f t="shared" si="1"/>
        <v>0.34468749999999998</v>
      </c>
      <c r="N35" s="3">
        <f t="shared" si="2"/>
        <v>0.86943655303030298</v>
      </c>
      <c r="O35" t="s">
        <v>200</v>
      </c>
      <c r="P35" t="s">
        <v>200</v>
      </c>
      <c r="Q35" t="s">
        <v>200</v>
      </c>
      <c r="R35">
        <v>0</v>
      </c>
      <c r="S35" t="s">
        <v>95</v>
      </c>
      <c r="T35" t="s">
        <v>218</v>
      </c>
      <c r="U35" t="s">
        <v>231</v>
      </c>
    </row>
    <row r="36" spans="1:21" x14ac:dyDescent="0.2">
      <c r="A36" t="s">
        <v>96</v>
      </c>
      <c r="B36" t="s">
        <v>7</v>
      </c>
      <c r="C36" s="9">
        <v>44649</v>
      </c>
      <c r="D36" s="10">
        <v>-21.1979000578472</v>
      </c>
      <c r="E36" s="10">
        <v>-175.14768098162801</v>
      </c>
      <c r="F36" t="s">
        <v>215</v>
      </c>
      <c r="G36">
        <v>75.55</v>
      </c>
      <c r="H36">
        <v>160.88999999999999</v>
      </c>
      <c r="I36">
        <v>2</v>
      </c>
      <c r="J36">
        <v>900</v>
      </c>
      <c r="K36">
        <v>656</v>
      </c>
      <c r="L36">
        <v>0</v>
      </c>
      <c r="M36" s="3">
        <f t="shared" si="1"/>
        <v>0.36444444444444446</v>
      </c>
      <c r="N36" s="3">
        <f t="shared" si="2"/>
        <v>0.86195286195286192</v>
      </c>
      <c r="O36" t="s">
        <v>200</v>
      </c>
      <c r="P36" t="s">
        <v>200</v>
      </c>
      <c r="Q36" t="s">
        <v>200</v>
      </c>
      <c r="R36">
        <v>1</v>
      </c>
      <c r="S36" t="s">
        <v>97</v>
      </c>
      <c r="T36" t="s">
        <v>219</v>
      </c>
      <c r="U36" t="s">
        <v>98</v>
      </c>
    </row>
    <row r="37" spans="1:21" x14ac:dyDescent="0.2">
      <c r="A37" t="s">
        <v>99</v>
      </c>
      <c r="B37" t="s">
        <v>7</v>
      </c>
      <c r="C37" s="9">
        <v>44650</v>
      </c>
      <c r="D37" s="10">
        <v>-21.132629000000001</v>
      </c>
      <c r="E37" s="10">
        <v>-175.05390299999999</v>
      </c>
      <c r="F37" t="s">
        <v>215</v>
      </c>
      <c r="G37">
        <v>72.81</v>
      </c>
      <c r="H37">
        <v>151.78</v>
      </c>
      <c r="I37">
        <v>1.5</v>
      </c>
      <c r="J37">
        <v>900</v>
      </c>
      <c r="K37">
        <v>475</v>
      </c>
      <c r="L37">
        <v>0</v>
      </c>
      <c r="M37" s="3">
        <f t="shared" si="1"/>
        <v>0.35185185185185186</v>
      </c>
      <c r="N37" s="3">
        <f t="shared" si="2"/>
        <v>0.86672278338945008</v>
      </c>
      <c r="O37" t="s">
        <v>200</v>
      </c>
      <c r="P37" t="s">
        <v>200</v>
      </c>
      <c r="Q37" t="s">
        <v>200</v>
      </c>
      <c r="R37">
        <v>0</v>
      </c>
      <c r="S37" t="s">
        <v>100</v>
      </c>
      <c r="T37" t="s">
        <v>101</v>
      </c>
      <c r="U37" t="s">
        <v>102</v>
      </c>
    </row>
    <row r="38" spans="1:21" x14ac:dyDescent="0.2">
      <c r="A38" t="s">
        <v>103</v>
      </c>
      <c r="B38" t="s">
        <v>7</v>
      </c>
      <c r="C38" s="9">
        <v>44650</v>
      </c>
      <c r="D38" s="10">
        <v>-21.125195999999999</v>
      </c>
      <c r="E38" s="10">
        <v>-175.10863499999999</v>
      </c>
      <c r="F38" t="s">
        <v>215</v>
      </c>
      <c r="G38">
        <v>69.89</v>
      </c>
      <c r="H38">
        <v>155.41</v>
      </c>
      <c r="I38">
        <v>1.5</v>
      </c>
      <c r="J38">
        <v>900</v>
      </c>
      <c r="K38">
        <v>626</v>
      </c>
      <c r="L38">
        <v>0</v>
      </c>
      <c r="M38" s="3">
        <f t="shared" si="1"/>
        <v>0.46370370370370373</v>
      </c>
      <c r="N38" s="3">
        <f t="shared" si="2"/>
        <v>0.82435465768799099</v>
      </c>
      <c r="O38" t="s">
        <v>200</v>
      </c>
      <c r="P38" t="s">
        <v>200</v>
      </c>
      <c r="Q38" t="s">
        <v>200</v>
      </c>
      <c r="R38">
        <v>0</v>
      </c>
      <c r="S38" t="s">
        <v>104</v>
      </c>
      <c r="T38" t="s">
        <v>101</v>
      </c>
      <c r="U38" t="s">
        <v>98</v>
      </c>
    </row>
    <row r="39" spans="1:21" x14ac:dyDescent="0.2">
      <c r="A39" t="s">
        <v>105</v>
      </c>
      <c r="B39" t="s">
        <v>7</v>
      </c>
      <c r="C39" s="9">
        <v>44650</v>
      </c>
      <c r="D39" s="10">
        <v>-21.131634999999999</v>
      </c>
      <c r="E39" s="10">
        <v>-175.12153499999999</v>
      </c>
      <c r="F39" t="s">
        <v>215</v>
      </c>
      <c r="G39">
        <v>69.63</v>
      </c>
      <c r="H39">
        <v>156.79</v>
      </c>
      <c r="I39">
        <v>1.5</v>
      </c>
      <c r="J39">
        <v>900</v>
      </c>
      <c r="K39">
        <v>644</v>
      </c>
      <c r="L39">
        <v>0</v>
      </c>
      <c r="M39" s="3">
        <f t="shared" si="1"/>
        <v>0.47703703703703704</v>
      </c>
      <c r="N39" s="3">
        <f t="shared" si="2"/>
        <v>0.81930415263748602</v>
      </c>
      <c r="O39" t="s">
        <v>200</v>
      </c>
      <c r="P39" t="s">
        <v>200</v>
      </c>
      <c r="Q39" t="s">
        <v>200</v>
      </c>
      <c r="R39">
        <v>0</v>
      </c>
      <c r="S39" t="s">
        <v>106</v>
      </c>
      <c r="T39" t="s">
        <v>101</v>
      </c>
      <c r="U39" t="s">
        <v>107</v>
      </c>
    </row>
    <row r="40" spans="1:21" x14ac:dyDescent="0.2">
      <c r="A40" t="s">
        <v>108</v>
      </c>
      <c r="B40" t="s">
        <v>7</v>
      </c>
      <c r="C40" s="9">
        <v>44650</v>
      </c>
      <c r="D40" s="10">
        <v>-21.15081</v>
      </c>
      <c r="E40" s="10">
        <v>-175.126385</v>
      </c>
      <c r="F40" t="s">
        <v>215</v>
      </c>
      <c r="G40">
        <v>71.400000000000006</v>
      </c>
      <c r="H40">
        <v>157.85</v>
      </c>
      <c r="I40">
        <v>1.5</v>
      </c>
      <c r="J40">
        <v>900</v>
      </c>
      <c r="K40">
        <v>1057</v>
      </c>
      <c r="L40">
        <v>1</v>
      </c>
      <c r="M40" s="3">
        <f t="shared" si="1"/>
        <v>0.78296296296296297</v>
      </c>
      <c r="N40" s="3">
        <f t="shared" si="2"/>
        <v>0.70342312008978669</v>
      </c>
      <c r="O40" t="s">
        <v>200</v>
      </c>
      <c r="P40" t="s">
        <v>200</v>
      </c>
      <c r="Q40" t="s">
        <v>200</v>
      </c>
      <c r="R40">
        <v>1</v>
      </c>
      <c r="S40" t="s">
        <v>109</v>
      </c>
      <c r="T40" t="s">
        <v>110</v>
      </c>
      <c r="U40" t="s">
        <v>232</v>
      </c>
    </row>
    <row r="41" spans="1:21" x14ac:dyDescent="0.2">
      <c r="A41" t="s">
        <v>111</v>
      </c>
      <c r="B41" t="s">
        <v>7</v>
      </c>
      <c r="C41" s="9">
        <v>44650</v>
      </c>
      <c r="D41" s="10">
        <v>-21.166212000000002</v>
      </c>
      <c r="E41" s="10">
        <v>-175.111639</v>
      </c>
      <c r="F41" t="s">
        <v>215</v>
      </c>
      <c r="G41">
        <v>73.59</v>
      </c>
      <c r="H41">
        <v>157.26</v>
      </c>
      <c r="I41">
        <v>1.8</v>
      </c>
      <c r="J41">
        <v>900</v>
      </c>
      <c r="K41">
        <v>627</v>
      </c>
      <c r="L41">
        <v>0</v>
      </c>
      <c r="M41" s="3">
        <f t="shared" si="1"/>
        <v>0.38703703703703701</v>
      </c>
      <c r="N41" s="3">
        <f t="shared" si="2"/>
        <v>0.85339506172839508</v>
      </c>
      <c r="O41" t="s">
        <v>200</v>
      </c>
      <c r="P41" t="s">
        <v>200</v>
      </c>
      <c r="Q41" t="s">
        <v>200</v>
      </c>
      <c r="R41">
        <v>0</v>
      </c>
      <c r="S41" t="s">
        <v>112</v>
      </c>
      <c r="T41" t="s">
        <v>101</v>
      </c>
      <c r="U41" t="s">
        <v>233</v>
      </c>
    </row>
    <row r="42" spans="1:21" x14ac:dyDescent="0.2">
      <c r="A42" t="s">
        <v>114</v>
      </c>
      <c r="B42" t="s">
        <v>7</v>
      </c>
      <c r="C42" s="9">
        <v>44650</v>
      </c>
      <c r="D42" s="10">
        <v>-21.195868000000001</v>
      </c>
      <c r="E42" s="10">
        <v>-175.17449500000001</v>
      </c>
      <c r="F42" t="s">
        <v>215</v>
      </c>
      <c r="G42">
        <v>74.430000000000007</v>
      </c>
      <c r="H42">
        <v>162.85</v>
      </c>
      <c r="I42">
        <v>1.5</v>
      </c>
      <c r="J42">
        <f>25*50</f>
        <v>1250</v>
      </c>
      <c r="K42">
        <v>811</v>
      </c>
      <c r="L42">
        <v>0</v>
      </c>
      <c r="M42" s="3">
        <f t="shared" si="1"/>
        <v>0.43253333333333333</v>
      </c>
      <c r="N42" s="3">
        <f t="shared" si="2"/>
        <v>0.83616161616161611</v>
      </c>
      <c r="O42" t="s">
        <v>200</v>
      </c>
      <c r="P42" t="s">
        <v>200</v>
      </c>
      <c r="Q42" t="s">
        <v>200</v>
      </c>
      <c r="R42">
        <v>1</v>
      </c>
      <c r="S42" t="s">
        <v>115</v>
      </c>
      <c r="T42" t="s">
        <v>82</v>
      </c>
      <c r="U42" t="s">
        <v>233</v>
      </c>
    </row>
    <row r="43" spans="1:21" x14ac:dyDescent="0.2">
      <c r="A43" t="s">
        <v>116</v>
      </c>
      <c r="B43" t="s">
        <v>7</v>
      </c>
      <c r="C43" s="9">
        <v>44651</v>
      </c>
      <c r="D43" s="10">
        <v>-21.134748999999999</v>
      </c>
      <c r="E43" s="10">
        <v>-175.197462</v>
      </c>
      <c r="F43" t="s">
        <v>215</v>
      </c>
      <c r="G43">
        <v>67.23</v>
      </c>
      <c r="H43">
        <v>163.1</v>
      </c>
      <c r="I43">
        <v>2.5</v>
      </c>
      <c r="J43">
        <v>900</v>
      </c>
      <c r="K43">
        <v>865</v>
      </c>
      <c r="L43">
        <v>1</v>
      </c>
      <c r="M43" s="3">
        <f t="shared" ref="M43:M60" si="3">K43/(I43*J43)</f>
        <v>0.38444444444444442</v>
      </c>
      <c r="N43" s="3">
        <f t="shared" ref="N43:N60" si="4">1-M43/2.64</f>
        <v>0.85437710437710446</v>
      </c>
      <c r="O43" t="s">
        <v>200</v>
      </c>
      <c r="P43" t="s">
        <v>200</v>
      </c>
      <c r="Q43" t="s">
        <v>200</v>
      </c>
      <c r="R43">
        <v>0</v>
      </c>
      <c r="S43" t="s">
        <v>117</v>
      </c>
      <c r="T43" t="s">
        <v>118</v>
      </c>
      <c r="U43" t="s">
        <v>90</v>
      </c>
    </row>
    <row r="44" spans="1:21" x14ac:dyDescent="0.2">
      <c r="A44" t="s">
        <v>119</v>
      </c>
      <c r="B44" t="s">
        <v>7</v>
      </c>
      <c r="C44" s="9">
        <v>44651</v>
      </c>
      <c r="D44" s="10">
        <v>-21.122651999999999</v>
      </c>
      <c r="E44" s="10">
        <v>-175.22596899999999</v>
      </c>
      <c r="F44" t="s">
        <v>215</v>
      </c>
      <c r="G44">
        <v>65.13</v>
      </c>
      <c r="H44">
        <v>165.2</v>
      </c>
      <c r="I44">
        <v>2.5</v>
      </c>
      <c r="J44">
        <v>900</v>
      </c>
      <c r="K44">
        <v>876</v>
      </c>
      <c r="L44">
        <v>0</v>
      </c>
      <c r="M44" s="3">
        <f t="shared" si="3"/>
        <v>0.38933333333333331</v>
      </c>
      <c r="N44" s="3">
        <f t="shared" si="4"/>
        <v>0.85252525252525257</v>
      </c>
      <c r="O44" t="s">
        <v>200</v>
      </c>
      <c r="P44" t="s">
        <v>200</v>
      </c>
      <c r="Q44" t="s">
        <v>200</v>
      </c>
      <c r="R44">
        <v>1</v>
      </c>
      <c r="S44" t="s">
        <v>120</v>
      </c>
      <c r="T44" t="s">
        <v>121</v>
      </c>
      <c r="U44" t="s">
        <v>113</v>
      </c>
    </row>
    <row r="45" spans="1:21" x14ac:dyDescent="0.2">
      <c r="A45" t="s">
        <v>122</v>
      </c>
      <c r="B45" t="s">
        <v>7</v>
      </c>
      <c r="C45" s="9">
        <v>44651</v>
      </c>
      <c r="D45" s="10">
        <v>-21.130818999999999</v>
      </c>
      <c r="E45" s="10">
        <v>-175.23930300000001</v>
      </c>
      <c r="F45" t="s">
        <v>215</v>
      </c>
      <c r="G45">
        <v>65.66</v>
      </c>
      <c r="H45">
        <v>166.58</v>
      </c>
      <c r="I45">
        <v>2.5</v>
      </c>
      <c r="J45">
        <v>900</v>
      </c>
      <c r="K45">
        <v>910</v>
      </c>
      <c r="L45">
        <v>1</v>
      </c>
      <c r="M45" s="3">
        <f t="shared" si="3"/>
        <v>0.40444444444444444</v>
      </c>
      <c r="N45" s="3">
        <f t="shared" si="4"/>
        <v>0.84680134680134678</v>
      </c>
      <c r="O45" t="s">
        <v>200</v>
      </c>
      <c r="P45" t="s">
        <v>200</v>
      </c>
      <c r="Q45" t="s">
        <v>200</v>
      </c>
      <c r="R45">
        <v>1</v>
      </c>
      <c r="S45" t="s">
        <v>123</v>
      </c>
      <c r="T45" t="s">
        <v>101</v>
      </c>
      <c r="U45" t="s">
        <v>230</v>
      </c>
    </row>
    <row r="46" spans="1:21" x14ac:dyDescent="0.2">
      <c r="A46" t="s">
        <v>124</v>
      </c>
      <c r="B46" t="s">
        <v>7</v>
      </c>
      <c r="C46" s="9">
        <v>44651</v>
      </c>
      <c r="D46" s="10">
        <v>-21.136679999999998</v>
      </c>
      <c r="E46" s="10">
        <v>-175.25502599999999</v>
      </c>
      <c r="F46" t="s">
        <v>215</v>
      </c>
      <c r="G46">
        <v>65.97</v>
      </c>
      <c r="H46">
        <v>168.06</v>
      </c>
      <c r="I46">
        <v>2.5</v>
      </c>
      <c r="J46">
        <v>900</v>
      </c>
      <c r="K46">
        <v>1443</v>
      </c>
      <c r="L46">
        <v>1</v>
      </c>
      <c r="M46" s="3">
        <f t="shared" si="3"/>
        <v>0.64133333333333331</v>
      </c>
      <c r="N46" s="3">
        <f t="shared" si="4"/>
        <v>0.75707070707070712</v>
      </c>
      <c r="O46" t="s">
        <v>200</v>
      </c>
      <c r="P46" t="s">
        <v>200</v>
      </c>
      <c r="Q46" t="s">
        <v>200</v>
      </c>
      <c r="R46">
        <v>1</v>
      </c>
      <c r="S46" t="s">
        <v>125</v>
      </c>
      <c r="T46" t="s">
        <v>45</v>
      </c>
      <c r="U46" t="s">
        <v>200</v>
      </c>
    </row>
    <row r="47" spans="1:21" x14ac:dyDescent="0.2">
      <c r="A47" t="s">
        <v>126</v>
      </c>
      <c r="B47" t="s">
        <v>7</v>
      </c>
      <c r="C47" s="9">
        <v>44651</v>
      </c>
      <c r="D47" s="10">
        <v>-21.133811999999999</v>
      </c>
      <c r="E47" s="10">
        <v>-175.28214500000001</v>
      </c>
      <c r="F47" t="s">
        <v>215</v>
      </c>
      <c r="G47">
        <v>65.08</v>
      </c>
      <c r="H47">
        <v>170.42</v>
      </c>
      <c r="I47">
        <v>2</v>
      </c>
      <c r="J47">
        <v>900</v>
      </c>
      <c r="K47">
        <v>1084</v>
      </c>
      <c r="L47">
        <v>1</v>
      </c>
      <c r="M47" s="3">
        <f t="shared" si="3"/>
        <v>0.60222222222222221</v>
      </c>
      <c r="N47" s="3">
        <f t="shared" si="4"/>
        <v>0.77188552188552184</v>
      </c>
      <c r="O47" t="s">
        <v>200</v>
      </c>
      <c r="P47" t="s">
        <v>200</v>
      </c>
      <c r="Q47" t="s">
        <v>200</v>
      </c>
      <c r="R47">
        <v>0</v>
      </c>
      <c r="S47" t="s">
        <v>127</v>
      </c>
      <c r="T47" t="s">
        <v>128</v>
      </c>
      <c r="U47" t="s">
        <v>129</v>
      </c>
    </row>
    <row r="48" spans="1:21" x14ac:dyDescent="0.2">
      <c r="A48" t="s">
        <v>130</v>
      </c>
      <c r="B48" t="s">
        <v>7</v>
      </c>
      <c r="C48" s="9">
        <v>44651</v>
      </c>
      <c r="D48" s="10">
        <v>-21.131262</v>
      </c>
      <c r="E48" s="10">
        <v>-175.305735</v>
      </c>
      <c r="F48" t="s">
        <v>215</v>
      </c>
      <c r="G48">
        <v>64.8</v>
      </c>
      <c r="H48">
        <v>172.5</v>
      </c>
      <c r="I48">
        <v>2</v>
      </c>
      <c r="J48">
        <v>900</v>
      </c>
      <c r="K48">
        <v>1211</v>
      </c>
      <c r="L48">
        <v>1</v>
      </c>
      <c r="M48" s="3">
        <f t="shared" si="3"/>
        <v>0.67277777777777781</v>
      </c>
      <c r="N48" s="3">
        <f t="shared" si="4"/>
        <v>0.74515993265993263</v>
      </c>
      <c r="O48" t="s">
        <v>200</v>
      </c>
      <c r="P48" t="s">
        <v>200</v>
      </c>
      <c r="Q48" t="s">
        <v>200</v>
      </c>
      <c r="R48">
        <v>0</v>
      </c>
      <c r="S48" t="s">
        <v>131</v>
      </c>
      <c r="T48" t="s">
        <v>132</v>
      </c>
      <c r="U48" t="s">
        <v>234</v>
      </c>
    </row>
    <row r="49" spans="1:21" x14ac:dyDescent="0.2">
      <c r="A49" t="s">
        <v>133</v>
      </c>
      <c r="B49" t="s">
        <v>7</v>
      </c>
      <c r="C49" s="9">
        <v>44651</v>
      </c>
      <c r="D49" s="10">
        <v>-21.141233</v>
      </c>
      <c r="E49" s="10">
        <v>-175.313964</v>
      </c>
      <c r="F49" t="s">
        <v>215</v>
      </c>
      <c r="G49">
        <v>65.72</v>
      </c>
      <c r="H49">
        <v>173.14</v>
      </c>
      <c r="I49">
        <v>2.5</v>
      </c>
      <c r="J49" s="6">
        <f>(26.5*26.5)*3.14159</f>
        <v>2206.1815775</v>
      </c>
      <c r="K49">
        <v>2926</v>
      </c>
      <c r="L49">
        <v>1</v>
      </c>
      <c r="M49" s="3">
        <f t="shared" si="3"/>
        <v>0.53050937055066583</v>
      </c>
      <c r="N49" s="3">
        <f t="shared" si="4"/>
        <v>0.79904948085202054</v>
      </c>
      <c r="O49" t="s">
        <v>200</v>
      </c>
      <c r="P49" t="s">
        <v>200</v>
      </c>
      <c r="Q49" t="s">
        <v>200</v>
      </c>
      <c r="R49">
        <v>0</v>
      </c>
      <c r="S49" t="s">
        <v>134</v>
      </c>
      <c r="T49" t="s">
        <v>45</v>
      </c>
      <c r="U49" t="s">
        <v>200</v>
      </c>
    </row>
    <row r="50" spans="1:21" x14ac:dyDescent="0.2">
      <c r="A50" t="s">
        <v>135</v>
      </c>
      <c r="B50" t="s">
        <v>7</v>
      </c>
      <c r="C50" s="9">
        <v>44651</v>
      </c>
      <c r="D50" s="10">
        <v>-21.154809</v>
      </c>
      <c r="E50" s="10">
        <v>-175.28547800000001</v>
      </c>
      <c r="F50" t="s">
        <v>215</v>
      </c>
      <c r="G50">
        <v>67.11</v>
      </c>
      <c r="H50">
        <v>171.1</v>
      </c>
      <c r="I50">
        <v>2.5</v>
      </c>
      <c r="J50">
        <v>900</v>
      </c>
      <c r="K50">
        <v>985</v>
      </c>
      <c r="L50">
        <v>1</v>
      </c>
      <c r="M50" s="3">
        <f t="shared" si="3"/>
        <v>0.43777777777777777</v>
      </c>
      <c r="N50" s="3">
        <f t="shared" si="4"/>
        <v>0.83417508417508412</v>
      </c>
      <c r="O50" t="s">
        <v>200</v>
      </c>
      <c r="P50" t="s">
        <v>200</v>
      </c>
      <c r="Q50" t="s">
        <v>200</v>
      </c>
      <c r="R50">
        <v>0</v>
      </c>
      <c r="S50" t="s">
        <v>136</v>
      </c>
      <c r="T50" t="s">
        <v>137</v>
      </c>
      <c r="U50" t="s">
        <v>230</v>
      </c>
    </row>
    <row r="51" spans="1:21" x14ac:dyDescent="0.2">
      <c r="A51" t="s">
        <v>138</v>
      </c>
      <c r="B51" t="s">
        <v>7</v>
      </c>
      <c r="C51" s="9">
        <v>44652</v>
      </c>
      <c r="D51" s="10">
        <v>-21.170266999999999</v>
      </c>
      <c r="E51" s="10">
        <v>-175.18529000000001</v>
      </c>
      <c r="F51" t="s">
        <v>215</v>
      </c>
      <c r="G51">
        <v>71.17</v>
      </c>
      <c r="H51">
        <v>162.96</v>
      </c>
      <c r="I51">
        <v>2</v>
      </c>
      <c r="J51">
        <v>900</v>
      </c>
      <c r="K51">
        <v>1146</v>
      </c>
      <c r="L51">
        <v>1</v>
      </c>
      <c r="M51" s="3">
        <f t="shared" si="3"/>
        <v>0.63666666666666671</v>
      </c>
      <c r="N51" s="3">
        <f t="shared" si="4"/>
        <v>0.75883838383838387</v>
      </c>
      <c r="O51" t="s">
        <v>200</v>
      </c>
      <c r="P51" t="s">
        <v>200</v>
      </c>
      <c r="Q51" t="s">
        <v>200</v>
      </c>
      <c r="R51">
        <v>0</v>
      </c>
      <c r="S51" t="s">
        <v>139</v>
      </c>
      <c r="T51" t="s">
        <v>220</v>
      </c>
      <c r="U51" t="s">
        <v>233</v>
      </c>
    </row>
    <row r="52" spans="1:21" x14ac:dyDescent="0.2">
      <c r="A52" t="s">
        <v>140</v>
      </c>
      <c r="B52" t="s">
        <v>7</v>
      </c>
      <c r="C52" s="9">
        <v>44652</v>
      </c>
      <c r="D52" s="10">
        <v>-21.169585000000001</v>
      </c>
      <c r="E52" s="10">
        <v>-175.203611</v>
      </c>
      <c r="F52" t="s">
        <v>215</v>
      </c>
      <c r="G52">
        <v>70.58</v>
      </c>
      <c r="H52">
        <v>164.45</v>
      </c>
      <c r="I52">
        <v>2</v>
      </c>
      <c r="J52">
        <f>24*48</f>
        <v>1152</v>
      </c>
      <c r="K52">
        <v>1486</v>
      </c>
      <c r="L52">
        <v>1</v>
      </c>
      <c r="M52" s="3">
        <f t="shared" si="3"/>
        <v>0.64496527777777779</v>
      </c>
      <c r="N52" s="3">
        <f t="shared" si="4"/>
        <v>0.75569497053872059</v>
      </c>
      <c r="O52" t="s">
        <v>200</v>
      </c>
      <c r="P52" t="s">
        <v>200</v>
      </c>
      <c r="Q52" t="s">
        <v>200</v>
      </c>
      <c r="R52">
        <v>0</v>
      </c>
      <c r="S52" t="s">
        <v>141</v>
      </c>
      <c r="T52" t="s">
        <v>142</v>
      </c>
      <c r="U52" t="s">
        <v>233</v>
      </c>
    </row>
    <row r="53" spans="1:21" x14ac:dyDescent="0.2">
      <c r="A53" t="s">
        <v>143</v>
      </c>
      <c r="B53" t="s">
        <v>7</v>
      </c>
      <c r="C53" s="9">
        <v>44652</v>
      </c>
      <c r="D53" s="10">
        <v>-21.176763999999999</v>
      </c>
      <c r="E53" s="10">
        <v>-175.17050699999999</v>
      </c>
      <c r="F53" t="s">
        <v>215</v>
      </c>
      <c r="G53">
        <v>72.3</v>
      </c>
      <c r="H53">
        <v>161.97</v>
      </c>
      <c r="I53">
        <v>2</v>
      </c>
      <c r="J53">
        <v>900</v>
      </c>
      <c r="K53">
        <v>1004</v>
      </c>
      <c r="L53">
        <v>1</v>
      </c>
      <c r="M53" s="3">
        <f t="shared" si="3"/>
        <v>0.55777777777777782</v>
      </c>
      <c r="N53" s="3">
        <f t="shared" si="4"/>
        <v>0.78872053872053871</v>
      </c>
      <c r="O53" t="s">
        <v>200</v>
      </c>
      <c r="P53" t="s">
        <v>200</v>
      </c>
      <c r="Q53" t="s">
        <v>200</v>
      </c>
      <c r="R53">
        <v>1</v>
      </c>
      <c r="S53" t="s">
        <v>144</v>
      </c>
      <c r="T53" t="s">
        <v>221</v>
      </c>
      <c r="U53" t="s">
        <v>235</v>
      </c>
    </row>
    <row r="54" spans="1:21" x14ac:dyDescent="0.2">
      <c r="A54" t="s">
        <v>145</v>
      </c>
      <c r="B54" t="s">
        <v>7</v>
      </c>
      <c r="C54" s="9">
        <v>44652</v>
      </c>
      <c r="D54" s="10">
        <v>-21.176763999999999</v>
      </c>
      <c r="E54" s="10">
        <v>-175.17050699999999</v>
      </c>
      <c r="F54" t="s">
        <v>215</v>
      </c>
      <c r="G54">
        <v>72.3</v>
      </c>
      <c r="H54">
        <v>161.97</v>
      </c>
      <c r="I54">
        <v>2</v>
      </c>
      <c r="J54">
        <f>30*35</f>
        <v>1050</v>
      </c>
      <c r="K54">
        <v>1767</v>
      </c>
      <c r="L54">
        <v>1</v>
      </c>
      <c r="M54" s="3">
        <f t="shared" si="3"/>
        <v>0.84142857142857141</v>
      </c>
      <c r="N54" s="3">
        <f t="shared" si="4"/>
        <v>0.68127705627705626</v>
      </c>
      <c r="O54" t="s">
        <v>200</v>
      </c>
      <c r="P54" t="s">
        <v>200</v>
      </c>
      <c r="Q54" t="s">
        <v>200</v>
      </c>
      <c r="R54">
        <v>0</v>
      </c>
      <c r="S54" t="s">
        <v>144</v>
      </c>
      <c r="T54" t="s">
        <v>221</v>
      </c>
      <c r="U54" t="s">
        <v>236</v>
      </c>
    </row>
    <row r="55" spans="1:21" x14ac:dyDescent="0.2">
      <c r="A55" t="s">
        <v>146</v>
      </c>
      <c r="B55" t="s">
        <v>7</v>
      </c>
      <c r="C55" s="9">
        <v>44652</v>
      </c>
      <c r="D55" s="10">
        <v>-21.178553999999998</v>
      </c>
      <c r="E55" s="10">
        <v>-175.169577</v>
      </c>
      <c r="F55" t="s">
        <v>215</v>
      </c>
      <c r="G55">
        <v>72.540000000000006</v>
      </c>
      <c r="H55">
        <v>161.94999999999999</v>
      </c>
      <c r="I55">
        <v>2</v>
      </c>
      <c r="J55">
        <v>900</v>
      </c>
      <c r="K55">
        <v>1325</v>
      </c>
      <c r="L55">
        <v>1</v>
      </c>
      <c r="M55" s="3">
        <f t="shared" si="3"/>
        <v>0.73611111111111116</v>
      </c>
      <c r="N55" s="3">
        <f t="shared" si="4"/>
        <v>0.72117003367003374</v>
      </c>
      <c r="O55" t="s">
        <v>200</v>
      </c>
      <c r="P55" t="s">
        <v>200</v>
      </c>
      <c r="Q55" t="s">
        <v>200</v>
      </c>
      <c r="R55">
        <v>0</v>
      </c>
      <c r="S55" t="s">
        <v>147</v>
      </c>
      <c r="T55" t="s">
        <v>101</v>
      </c>
      <c r="U55" t="s">
        <v>230</v>
      </c>
    </row>
    <row r="56" spans="1:21" x14ac:dyDescent="0.2">
      <c r="A56" t="s">
        <v>148</v>
      </c>
      <c r="B56" t="s">
        <v>7</v>
      </c>
      <c r="C56" s="9">
        <v>44652</v>
      </c>
      <c r="D56" s="10">
        <v>-21.214292</v>
      </c>
      <c r="E56" s="10">
        <v>-175.14097000000001</v>
      </c>
      <c r="F56" t="s">
        <v>215</v>
      </c>
      <c r="G56">
        <v>77.239999999999995</v>
      </c>
      <c r="H56">
        <v>160.82</v>
      </c>
      <c r="I56">
        <v>2.5</v>
      </c>
      <c r="J56">
        <v>900</v>
      </c>
      <c r="K56">
        <v>1373</v>
      </c>
      <c r="L56">
        <v>1</v>
      </c>
      <c r="M56" s="3">
        <f t="shared" si="3"/>
        <v>0.61022222222222222</v>
      </c>
      <c r="N56" s="3">
        <f t="shared" si="4"/>
        <v>0.7688552188552189</v>
      </c>
      <c r="O56" t="s">
        <v>200</v>
      </c>
      <c r="P56" t="s">
        <v>200</v>
      </c>
      <c r="Q56" t="s">
        <v>200</v>
      </c>
      <c r="R56">
        <v>0</v>
      </c>
      <c r="S56" t="s">
        <v>149</v>
      </c>
      <c r="T56" t="s">
        <v>150</v>
      </c>
      <c r="U56" t="s">
        <v>237</v>
      </c>
    </row>
    <row r="57" spans="1:21" x14ac:dyDescent="0.2">
      <c r="A57" t="s">
        <v>151</v>
      </c>
      <c r="B57" t="s">
        <v>7</v>
      </c>
      <c r="C57" s="9">
        <v>44652</v>
      </c>
      <c r="D57" s="10">
        <v>-21.153759999999998</v>
      </c>
      <c r="E57" s="10">
        <v>-175.17543599999999</v>
      </c>
      <c r="F57" t="s">
        <v>215</v>
      </c>
      <c r="G57">
        <v>69.78</v>
      </c>
      <c r="H57">
        <v>161.75</v>
      </c>
      <c r="I57">
        <v>2</v>
      </c>
      <c r="J57">
        <v>900</v>
      </c>
      <c r="K57">
        <v>1435</v>
      </c>
      <c r="L57">
        <v>1</v>
      </c>
      <c r="M57" s="3">
        <f t="shared" si="3"/>
        <v>0.79722222222222228</v>
      </c>
      <c r="N57" s="3">
        <f t="shared" si="4"/>
        <v>0.69802188552188549</v>
      </c>
      <c r="O57" t="s">
        <v>200</v>
      </c>
      <c r="P57" t="s">
        <v>200</v>
      </c>
      <c r="Q57" t="s">
        <v>200</v>
      </c>
      <c r="R57">
        <v>1</v>
      </c>
      <c r="S57" t="s">
        <v>152</v>
      </c>
      <c r="T57" t="s">
        <v>221</v>
      </c>
      <c r="U57" t="s">
        <v>238</v>
      </c>
    </row>
    <row r="58" spans="1:21" x14ac:dyDescent="0.2">
      <c r="A58" t="s">
        <v>153</v>
      </c>
      <c r="B58" t="s">
        <v>154</v>
      </c>
      <c r="C58" s="9">
        <v>44653</v>
      </c>
      <c r="D58" s="10">
        <v>-21.021255</v>
      </c>
      <c r="E58" s="10">
        <v>-175.00516200000001</v>
      </c>
      <c r="F58" t="s">
        <v>214</v>
      </c>
      <c r="G58">
        <v>65.08</v>
      </c>
      <c r="H58">
        <v>142.59</v>
      </c>
      <c r="I58">
        <v>3</v>
      </c>
      <c r="J58">
        <v>200</v>
      </c>
      <c r="K58">
        <v>352</v>
      </c>
      <c r="L58">
        <v>1</v>
      </c>
      <c r="M58" s="3">
        <f t="shared" si="3"/>
        <v>0.58666666666666667</v>
      </c>
      <c r="N58" s="3">
        <f t="shared" si="4"/>
        <v>0.77777777777777779</v>
      </c>
      <c r="O58" t="s">
        <v>200</v>
      </c>
      <c r="P58" t="s">
        <v>200</v>
      </c>
      <c r="Q58" t="s">
        <v>200</v>
      </c>
      <c r="R58">
        <v>1</v>
      </c>
      <c r="S58" t="s">
        <v>1</v>
      </c>
      <c r="T58" t="s">
        <v>155</v>
      </c>
      <c r="U58" t="s">
        <v>156</v>
      </c>
    </row>
    <row r="59" spans="1:21" x14ac:dyDescent="0.2">
      <c r="A59" t="s">
        <v>157</v>
      </c>
      <c r="B59" t="s">
        <v>158</v>
      </c>
      <c r="C59" s="9">
        <v>44653</v>
      </c>
      <c r="D59" s="10">
        <v>-21.088774000000001</v>
      </c>
      <c r="E59" s="10">
        <v>-175.02387999999999</v>
      </c>
      <c r="F59" t="s">
        <v>214</v>
      </c>
      <c r="G59">
        <v>70.040000000000006</v>
      </c>
      <c r="H59">
        <v>147.49</v>
      </c>
      <c r="I59">
        <v>2.8</v>
      </c>
      <c r="J59">
        <v>25</v>
      </c>
      <c r="K59">
        <v>55</v>
      </c>
      <c r="L59">
        <v>1</v>
      </c>
      <c r="M59" s="3">
        <f t="shared" si="3"/>
        <v>0.7857142857142857</v>
      </c>
      <c r="N59" s="3">
        <f t="shared" si="4"/>
        <v>0.70238095238095233</v>
      </c>
      <c r="O59" t="s">
        <v>200</v>
      </c>
      <c r="P59" t="s">
        <v>200</v>
      </c>
      <c r="Q59" t="s">
        <v>200</v>
      </c>
      <c r="R59">
        <v>1</v>
      </c>
      <c r="S59" t="s">
        <v>159</v>
      </c>
      <c r="T59" t="s">
        <v>36</v>
      </c>
      <c r="U59" t="s">
        <v>239</v>
      </c>
    </row>
    <row r="60" spans="1:21" x14ac:dyDescent="0.2">
      <c r="A60" t="s">
        <v>160</v>
      </c>
      <c r="B60" t="s">
        <v>13</v>
      </c>
      <c r="C60" s="9">
        <v>44669</v>
      </c>
      <c r="D60" s="10">
        <v>-20.262172</v>
      </c>
      <c r="E60" s="10">
        <v>-174.79394400000001</v>
      </c>
      <c r="F60" t="s">
        <v>215</v>
      </c>
      <c r="G60">
        <v>70</v>
      </c>
      <c r="H60">
        <v>62.68</v>
      </c>
      <c r="I60">
        <v>2.5</v>
      </c>
      <c r="J60">
        <v>900</v>
      </c>
      <c r="K60">
        <v>1200</v>
      </c>
      <c r="L60">
        <v>1</v>
      </c>
      <c r="M60" s="3">
        <f t="shared" si="3"/>
        <v>0.53333333333333333</v>
      </c>
      <c r="N60" s="3">
        <f t="shared" si="4"/>
        <v>0.79797979797979801</v>
      </c>
      <c r="O60" t="s">
        <v>200</v>
      </c>
      <c r="P60" t="s">
        <v>200</v>
      </c>
      <c r="Q60" t="s">
        <v>200</v>
      </c>
      <c r="R60">
        <v>1</v>
      </c>
      <c r="S60" t="s">
        <v>161</v>
      </c>
      <c r="T60" t="s">
        <v>162</v>
      </c>
      <c r="U60" t="s">
        <v>163</v>
      </c>
    </row>
    <row r="61" spans="1:21" x14ac:dyDescent="0.2">
      <c r="A61" t="s">
        <v>164</v>
      </c>
      <c r="B61" t="s">
        <v>13</v>
      </c>
      <c r="C61" s="9">
        <v>44669</v>
      </c>
      <c r="D61" s="10">
        <v>-20.259148</v>
      </c>
      <c r="E61" s="10">
        <v>-174.79731799999999</v>
      </c>
      <c r="F61" t="s">
        <v>215</v>
      </c>
      <c r="G61">
        <v>69.83</v>
      </c>
      <c r="H61">
        <v>63.21</v>
      </c>
      <c r="I61">
        <v>3.5</v>
      </c>
      <c r="J61" t="s">
        <v>200</v>
      </c>
      <c r="K61" t="s">
        <v>200</v>
      </c>
      <c r="L61" t="s">
        <v>200</v>
      </c>
      <c r="M61" s="3" t="s">
        <v>200</v>
      </c>
      <c r="N61" s="3" t="s">
        <v>200</v>
      </c>
      <c r="O61" t="s">
        <v>200</v>
      </c>
      <c r="P61" t="s">
        <v>200</v>
      </c>
      <c r="Q61" t="s">
        <v>200</v>
      </c>
      <c r="R61">
        <v>1</v>
      </c>
      <c r="S61" t="s">
        <v>165</v>
      </c>
      <c r="T61" t="s">
        <v>166</v>
      </c>
      <c r="U61" t="s">
        <v>167</v>
      </c>
    </row>
    <row r="62" spans="1:21" x14ac:dyDescent="0.2">
      <c r="A62" t="s">
        <v>168</v>
      </c>
      <c r="B62" t="s">
        <v>169</v>
      </c>
      <c r="C62" s="9">
        <v>44669</v>
      </c>
      <c r="D62" s="10">
        <v>-20.283580000000001</v>
      </c>
      <c r="E62" s="10">
        <v>-174.805981</v>
      </c>
      <c r="F62" t="s">
        <v>215</v>
      </c>
      <c r="G62">
        <v>67.8</v>
      </c>
      <c r="H62">
        <v>63.98</v>
      </c>
      <c r="I62">
        <v>4</v>
      </c>
      <c r="J62" t="s">
        <v>200</v>
      </c>
      <c r="K62" t="s">
        <v>200</v>
      </c>
      <c r="L62" t="s">
        <v>200</v>
      </c>
      <c r="M62" s="3" t="s">
        <v>200</v>
      </c>
      <c r="N62" s="3" t="s">
        <v>200</v>
      </c>
      <c r="O62" t="s">
        <v>200</v>
      </c>
      <c r="P62" t="s">
        <v>200</v>
      </c>
      <c r="Q62" t="s">
        <v>200</v>
      </c>
      <c r="R62">
        <v>1</v>
      </c>
      <c r="S62" t="s">
        <v>170</v>
      </c>
      <c r="T62" t="s">
        <v>171</v>
      </c>
      <c r="U62" t="s">
        <v>240</v>
      </c>
    </row>
    <row r="63" spans="1:21" x14ac:dyDescent="0.2">
      <c r="A63" t="s">
        <v>172</v>
      </c>
      <c r="B63" t="s">
        <v>173</v>
      </c>
      <c r="C63" s="9">
        <v>44669</v>
      </c>
      <c r="D63" s="10">
        <v>-20.279091000000001</v>
      </c>
      <c r="E63" s="10">
        <v>-174.63190900000001</v>
      </c>
      <c r="F63" t="s">
        <v>215</v>
      </c>
      <c r="G63">
        <v>84.56</v>
      </c>
      <c r="H63">
        <v>68.760000000000005</v>
      </c>
      <c r="I63">
        <v>2.5</v>
      </c>
      <c r="J63">
        <v>900</v>
      </c>
      <c r="K63">
        <v>1590</v>
      </c>
      <c r="L63">
        <v>1</v>
      </c>
      <c r="M63" s="3">
        <f>K63/(I63*J63)</f>
        <v>0.70666666666666667</v>
      </c>
      <c r="N63" s="3">
        <f>1-M63/2.64</f>
        <v>0.73232323232323226</v>
      </c>
      <c r="O63" t="s">
        <v>200</v>
      </c>
      <c r="P63" t="s">
        <v>200</v>
      </c>
      <c r="Q63" t="s">
        <v>200</v>
      </c>
      <c r="R63">
        <v>1</v>
      </c>
      <c r="S63" t="s">
        <v>174</v>
      </c>
      <c r="T63" t="s">
        <v>175</v>
      </c>
      <c r="U63" t="s">
        <v>58</v>
      </c>
    </row>
    <row r="64" spans="1:21" x14ac:dyDescent="0.2">
      <c r="A64" t="s">
        <v>176</v>
      </c>
      <c r="B64" t="s">
        <v>24</v>
      </c>
      <c r="C64" s="9">
        <v>44670</v>
      </c>
      <c r="D64" s="10">
        <v>-20.016266000000002</v>
      </c>
      <c r="E64" s="10">
        <v>-174.765975</v>
      </c>
      <c r="F64" t="s">
        <v>215</v>
      </c>
      <c r="G64">
        <v>88.23</v>
      </c>
      <c r="H64">
        <v>47.34</v>
      </c>
      <c r="I64">
        <v>1.5</v>
      </c>
      <c r="J64" t="s">
        <v>200</v>
      </c>
      <c r="K64" t="s">
        <v>200</v>
      </c>
      <c r="L64" t="s">
        <v>200</v>
      </c>
      <c r="M64" s="3" t="s">
        <v>200</v>
      </c>
      <c r="N64" s="3" t="s">
        <v>200</v>
      </c>
      <c r="O64" t="s">
        <v>200</v>
      </c>
      <c r="P64" t="s">
        <v>200</v>
      </c>
      <c r="Q64" t="s">
        <v>200</v>
      </c>
      <c r="R64">
        <v>1</v>
      </c>
      <c r="S64" t="s">
        <v>177</v>
      </c>
      <c r="T64" t="s">
        <v>222</v>
      </c>
      <c r="U64" t="s">
        <v>241</v>
      </c>
    </row>
    <row r="65" spans="1:21" x14ac:dyDescent="0.2">
      <c r="A65" t="s">
        <v>178</v>
      </c>
      <c r="B65" t="s">
        <v>24</v>
      </c>
      <c r="C65" s="9">
        <v>44670</v>
      </c>
      <c r="D65" s="10">
        <v>-20.017952999999999</v>
      </c>
      <c r="E65" s="10">
        <v>-174.76215199999999</v>
      </c>
      <c r="F65" t="s">
        <v>215</v>
      </c>
      <c r="G65">
        <v>88.51</v>
      </c>
      <c r="H65">
        <v>47.54</v>
      </c>
      <c r="I65">
        <v>1.5</v>
      </c>
      <c r="J65" t="s">
        <v>200</v>
      </c>
      <c r="K65" t="s">
        <v>200</v>
      </c>
      <c r="L65" t="s">
        <v>200</v>
      </c>
      <c r="M65" s="3" t="s">
        <v>200</v>
      </c>
      <c r="N65" s="3" t="s">
        <v>200</v>
      </c>
      <c r="O65" t="s">
        <v>200</v>
      </c>
      <c r="P65" t="s">
        <v>200</v>
      </c>
      <c r="Q65" t="s">
        <v>200</v>
      </c>
      <c r="R65">
        <v>1</v>
      </c>
      <c r="S65" t="s">
        <v>179</v>
      </c>
      <c r="T65" t="s">
        <v>180</v>
      </c>
      <c r="U65" t="s">
        <v>200</v>
      </c>
    </row>
    <row r="66" spans="1:21" x14ac:dyDescent="0.2">
      <c r="A66" t="s">
        <v>181</v>
      </c>
      <c r="B66" t="s">
        <v>24</v>
      </c>
      <c r="C66" s="9">
        <v>44670</v>
      </c>
      <c r="D66" s="10">
        <v>-20.017336</v>
      </c>
      <c r="E66" s="10">
        <v>-174.760346</v>
      </c>
      <c r="F66" t="s">
        <v>215</v>
      </c>
      <c r="G66">
        <v>88.56</v>
      </c>
      <c r="H66">
        <v>47.62</v>
      </c>
      <c r="I66">
        <v>1</v>
      </c>
      <c r="J66">
        <v>442</v>
      </c>
      <c r="K66">
        <v>210</v>
      </c>
      <c r="L66">
        <v>1</v>
      </c>
      <c r="M66" s="3">
        <f>K66/(I66*J66)</f>
        <v>0.47511312217194568</v>
      </c>
      <c r="N66" s="3">
        <f>1-M66/2.64</f>
        <v>0.82003290826820241</v>
      </c>
      <c r="O66" t="s">
        <v>200</v>
      </c>
      <c r="P66" t="s">
        <v>200</v>
      </c>
      <c r="Q66" t="s">
        <v>200</v>
      </c>
      <c r="R66">
        <v>1</v>
      </c>
      <c r="S66" t="s">
        <v>182</v>
      </c>
      <c r="T66" t="s">
        <v>223</v>
      </c>
      <c r="U66" t="s">
        <v>58</v>
      </c>
    </row>
    <row r="67" spans="1:21" x14ac:dyDescent="0.2">
      <c r="A67" t="s">
        <v>183</v>
      </c>
      <c r="B67" t="s">
        <v>24</v>
      </c>
      <c r="C67" s="9">
        <v>44670</v>
      </c>
      <c r="D67" s="10">
        <v>-20.017336</v>
      </c>
      <c r="E67" s="10">
        <v>-174.760346</v>
      </c>
      <c r="F67" t="s">
        <v>215</v>
      </c>
      <c r="G67">
        <v>88.56</v>
      </c>
      <c r="H67">
        <v>47.62</v>
      </c>
      <c r="I67">
        <v>1</v>
      </c>
      <c r="J67">
        <v>196</v>
      </c>
      <c r="K67">
        <v>119</v>
      </c>
      <c r="L67">
        <v>0</v>
      </c>
      <c r="M67" s="3">
        <f>K67/(I67*J67)</f>
        <v>0.6071428571428571</v>
      </c>
      <c r="N67" s="3">
        <f>1-M67/2.64</f>
        <v>0.77002164502164505</v>
      </c>
      <c r="O67" t="s">
        <v>200</v>
      </c>
      <c r="P67" t="s">
        <v>200</v>
      </c>
      <c r="Q67" t="s">
        <v>200</v>
      </c>
      <c r="R67">
        <v>1</v>
      </c>
      <c r="S67" t="s">
        <v>182</v>
      </c>
      <c r="T67" t="s">
        <v>223</v>
      </c>
      <c r="U67" t="s">
        <v>58</v>
      </c>
    </row>
    <row r="68" spans="1:21" x14ac:dyDescent="0.2">
      <c r="A68" t="s">
        <v>184</v>
      </c>
      <c r="B68" t="s">
        <v>185</v>
      </c>
      <c r="C68" s="9">
        <v>44670</v>
      </c>
      <c r="D68" s="10">
        <v>-20.461200999999999</v>
      </c>
      <c r="E68" s="10">
        <v>-174.76151400000001</v>
      </c>
      <c r="F68" t="s">
        <v>214</v>
      </c>
      <c r="G68">
        <v>66.3</v>
      </c>
      <c r="H68">
        <v>81.34</v>
      </c>
      <c r="I68">
        <v>3</v>
      </c>
      <c r="J68" t="s">
        <v>200</v>
      </c>
      <c r="K68" t="s">
        <v>200</v>
      </c>
      <c r="L68" t="s">
        <v>200</v>
      </c>
      <c r="M68" s="3" t="s">
        <v>200</v>
      </c>
      <c r="N68" s="3" t="s">
        <v>200</v>
      </c>
      <c r="O68" t="s">
        <v>200</v>
      </c>
      <c r="P68" t="s">
        <v>200</v>
      </c>
      <c r="Q68" t="s">
        <v>200</v>
      </c>
      <c r="R68">
        <v>1</v>
      </c>
      <c r="S68" t="s">
        <v>186</v>
      </c>
      <c r="T68" t="s">
        <v>187</v>
      </c>
      <c r="U68" t="s">
        <v>188</v>
      </c>
    </row>
    <row r="69" spans="1:21" x14ac:dyDescent="0.2">
      <c r="A69" t="s">
        <v>189</v>
      </c>
      <c r="B69" t="s">
        <v>185</v>
      </c>
      <c r="C69" s="9">
        <v>44670</v>
      </c>
      <c r="D69" s="10">
        <v>-20.461200999999999</v>
      </c>
      <c r="E69" s="10">
        <v>-174.76151400000001</v>
      </c>
      <c r="F69" t="s">
        <v>214</v>
      </c>
      <c r="G69">
        <v>66.3</v>
      </c>
      <c r="H69">
        <v>81.34</v>
      </c>
      <c r="I69">
        <v>4</v>
      </c>
      <c r="J69" t="s">
        <v>200</v>
      </c>
      <c r="K69" t="s">
        <v>200</v>
      </c>
      <c r="L69" t="s">
        <v>200</v>
      </c>
      <c r="M69" s="3" t="s">
        <v>200</v>
      </c>
      <c r="N69" s="3" t="s">
        <v>200</v>
      </c>
      <c r="O69" t="s">
        <v>200</v>
      </c>
      <c r="P69" t="s">
        <v>200</v>
      </c>
      <c r="Q69" t="s">
        <v>200</v>
      </c>
      <c r="R69">
        <v>1</v>
      </c>
      <c r="S69" t="s">
        <v>186</v>
      </c>
      <c r="T69" t="s">
        <v>187</v>
      </c>
      <c r="U69" t="s">
        <v>188</v>
      </c>
    </row>
    <row r="70" spans="1:21" x14ac:dyDescent="0.2">
      <c r="A70" t="s">
        <v>190</v>
      </c>
      <c r="B70" t="s">
        <v>191</v>
      </c>
      <c r="C70" s="9">
        <v>44674</v>
      </c>
      <c r="D70" s="10">
        <v>-21.056839</v>
      </c>
      <c r="E70" s="10">
        <v>-175.257712</v>
      </c>
      <c r="F70" t="s">
        <v>214</v>
      </c>
      <c r="G70">
        <v>57.22</v>
      </c>
      <c r="H70">
        <v>166.51</v>
      </c>
      <c r="I70">
        <v>2.5</v>
      </c>
      <c r="J70" t="s">
        <v>200</v>
      </c>
      <c r="K70" t="s">
        <v>200</v>
      </c>
      <c r="L70" t="s">
        <v>200</v>
      </c>
      <c r="M70" s="3" t="s">
        <v>200</v>
      </c>
      <c r="N70" s="3" t="s">
        <v>200</v>
      </c>
      <c r="O70" t="s">
        <v>200</v>
      </c>
      <c r="P70" t="s">
        <v>200</v>
      </c>
      <c r="Q70" t="s">
        <v>200</v>
      </c>
      <c r="R70">
        <v>1</v>
      </c>
      <c r="S70" t="s">
        <v>192</v>
      </c>
      <c r="T70" t="s">
        <v>224</v>
      </c>
      <c r="U70" t="s">
        <v>193</v>
      </c>
    </row>
    <row r="71" spans="1:21" x14ac:dyDescent="0.2">
      <c r="A71" t="s">
        <v>194</v>
      </c>
      <c r="B71" t="s">
        <v>195</v>
      </c>
      <c r="C71" s="9">
        <v>44725</v>
      </c>
      <c r="D71" s="10">
        <v>-21.340131290999999</v>
      </c>
      <c r="E71" s="10">
        <v>-174.949525131</v>
      </c>
      <c r="F71" t="s">
        <v>216</v>
      </c>
      <c r="G71">
        <v>98.19</v>
      </c>
      <c r="H71">
        <v>152.63999999999999</v>
      </c>
      <c r="I71">
        <v>1.5</v>
      </c>
      <c r="J71">
        <v>900</v>
      </c>
      <c r="K71">
        <v>1074</v>
      </c>
      <c r="L71">
        <v>1</v>
      </c>
      <c r="M71" s="3">
        <f>K71/(I71*J71)</f>
        <v>0.79555555555555557</v>
      </c>
      <c r="N71" s="3">
        <f>1-M71/2.64</f>
        <v>0.69865319865319864</v>
      </c>
      <c r="O71" t="s">
        <v>200</v>
      </c>
      <c r="P71" t="s">
        <v>200</v>
      </c>
      <c r="Q71" t="s">
        <v>200</v>
      </c>
      <c r="R71">
        <v>1</v>
      </c>
      <c r="S71" t="s">
        <v>200</v>
      </c>
      <c r="T71" t="s">
        <v>200</v>
      </c>
      <c r="U71" t="s">
        <v>200</v>
      </c>
    </row>
    <row r="72" spans="1:21" x14ac:dyDescent="0.2">
      <c r="A72" t="s">
        <v>196</v>
      </c>
      <c r="B72" t="s">
        <v>195</v>
      </c>
      <c r="C72" s="9">
        <v>44728</v>
      </c>
      <c r="D72" s="10">
        <v>-21.362899045999999</v>
      </c>
      <c r="E72" s="10">
        <v>-174.95640886000001</v>
      </c>
      <c r="F72" t="s">
        <v>216</v>
      </c>
      <c r="G72">
        <v>100.09</v>
      </c>
      <c r="H72">
        <v>153.66999999999999</v>
      </c>
      <c r="I72">
        <v>1.8</v>
      </c>
      <c r="J72">
        <v>900</v>
      </c>
      <c r="K72">
        <v>1041</v>
      </c>
      <c r="L72">
        <v>1</v>
      </c>
      <c r="M72" s="3">
        <f>K72/(I72*J72)</f>
        <v>0.6425925925925926</v>
      </c>
      <c r="N72" s="3">
        <f>1-M72/2.64</f>
        <v>0.7565937149270483</v>
      </c>
      <c r="O72" t="s">
        <v>200</v>
      </c>
      <c r="P72" t="s">
        <v>200</v>
      </c>
      <c r="Q72" t="s">
        <v>200</v>
      </c>
      <c r="R72">
        <v>1</v>
      </c>
      <c r="S72" t="s">
        <v>200</v>
      </c>
      <c r="T72" t="s">
        <v>200</v>
      </c>
      <c r="U72" t="s">
        <v>200</v>
      </c>
    </row>
    <row r="73" spans="1:21" x14ac:dyDescent="0.2">
      <c r="Q73" s="3"/>
      <c r="R73" s="3"/>
    </row>
    <row r="76" spans="1:21" x14ac:dyDescent="0.2">
      <c r="E76" s="7"/>
      <c r="F76" s="7"/>
    </row>
    <row r="80" spans="1:21" x14ac:dyDescent="0.2">
      <c r="F80" s="7"/>
      <c r="I80" s="6"/>
      <c r="J80" s="6"/>
      <c r="K80" s="6"/>
      <c r="O80" s="6"/>
    </row>
    <row r="81" spans="1:15" x14ac:dyDescent="0.2">
      <c r="F81" s="7"/>
      <c r="I81" s="6"/>
      <c r="J81" s="6"/>
      <c r="K81" s="6"/>
      <c r="O81" s="6"/>
    </row>
    <row r="82" spans="1:15" x14ac:dyDescent="0.2">
      <c r="F82" s="7"/>
      <c r="I82" s="6"/>
      <c r="J82" s="6"/>
      <c r="K82" s="6"/>
      <c r="L82" s="6"/>
      <c r="M82" s="6"/>
      <c r="N82" s="6"/>
      <c r="O82" s="6"/>
    </row>
    <row r="83" spans="1:15" x14ac:dyDescent="0.2">
      <c r="F83" s="7"/>
      <c r="I83" s="6"/>
      <c r="J83" s="6"/>
      <c r="K83" s="6"/>
      <c r="O83" s="6"/>
    </row>
    <row r="84" spans="1:15" x14ac:dyDescent="0.2">
      <c r="F84" s="7"/>
      <c r="I84" s="6"/>
      <c r="J84" s="6"/>
      <c r="K84" s="6"/>
      <c r="O84" s="6"/>
    </row>
    <row r="86" spans="1:15" x14ac:dyDescent="0.2">
      <c r="A86" s="7"/>
    </row>
    <row r="91" spans="1:15" x14ac:dyDescent="0.2">
      <c r="I91" s="4"/>
      <c r="J91" s="4"/>
      <c r="K91" s="4"/>
      <c r="O91" s="4"/>
    </row>
    <row r="92" spans="1:15" x14ac:dyDescent="0.2">
      <c r="I92" s="4"/>
      <c r="J92" s="4"/>
      <c r="K92" s="4"/>
      <c r="O92" s="4"/>
    </row>
    <row r="93" spans="1:15" x14ac:dyDescent="0.2">
      <c r="I93" s="4"/>
      <c r="J93" s="4"/>
      <c r="K93" s="4"/>
      <c r="O93" s="4"/>
    </row>
    <row r="94" spans="1:15" x14ac:dyDescent="0.2">
      <c r="I94" s="4"/>
      <c r="J94" s="4"/>
      <c r="K94" s="4"/>
      <c r="O94" s="4"/>
    </row>
    <row r="95" spans="1:15" x14ac:dyDescent="0.2">
      <c r="I95" s="4"/>
      <c r="J95" s="4"/>
      <c r="K95" s="4"/>
      <c r="O95" s="4"/>
    </row>
    <row r="98" spans="9:19" x14ac:dyDescent="0.2">
      <c r="I98" s="4"/>
      <c r="J98" s="4"/>
      <c r="K98" s="4"/>
      <c r="O98" s="4"/>
    </row>
    <row r="100" spans="9:19" x14ac:dyDescent="0.2">
      <c r="I100" s="4"/>
      <c r="J100" s="4"/>
      <c r="K100" s="4"/>
      <c r="O100" s="4"/>
      <c r="S100" s="5"/>
    </row>
    <row r="103" spans="9:19" x14ac:dyDescent="0.2">
      <c r="I103" s="4"/>
      <c r="J103" s="4"/>
      <c r="K103" s="4"/>
      <c r="O103" s="4"/>
    </row>
    <row r="104" spans="9:19" x14ac:dyDescent="0.2">
      <c r="I104" s="4"/>
      <c r="J104" s="4"/>
      <c r="K104" s="4"/>
      <c r="O104" s="4"/>
    </row>
    <row r="105" spans="9:19" x14ac:dyDescent="0.2">
      <c r="I105" s="4"/>
      <c r="J105" s="4"/>
      <c r="K105" s="4"/>
      <c r="O105" s="4"/>
    </row>
    <row r="106" spans="9:19" x14ac:dyDescent="0.2">
      <c r="I106" s="4"/>
      <c r="J106" s="4"/>
      <c r="K106" s="4"/>
      <c r="O106" s="4"/>
    </row>
    <row r="108" spans="9:19" x14ac:dyDescent="0.2">
      <c r="I108" s="4"/>
      <c r="J108" s="4"/>
      <c r="K108" s="4"/>
      <c r="O108" s="4"/>
    </row>
    <row r="109" spans="9:19" x14ac:dyDescent="0.2">
      <c r="I109" s="4"/>
      <c r="J109" s="4"/>
      <c r="K109" s="4"/>
      <c r="O109" s="4"/>
    </row>
    <row r="110" spans="9:19" x14ac:dyDescent="0.2">
      <c r="I110" s="4"/>
      <c r="J110" s="4"/>
      <c r="K110" s="4"/>
      <c r="O110" s="4"/>
    </row>
    <row r="111" spans="9:19" x14ac:dyDescent="0.2">
      <c r="I111" s="4"/>
      <c r="J111" s="4"/>
      <c r="K111" s="4"/>
      <c r="O111" s="4"/>
    </row>
    <row r="113" spans="9:15" x14ac:dyDescent="0.2">
      <c r="I113" s="4"/>
      <c r="J113" s="4"/>
      <c r="K113" s="4"/>
      <c r="O113" s="4"/>
    </row>
    <row r="114" spans="9:15" x14ac:dyDescent="0.2">
      <c r="I114" s="4"/>
      <c r="J114" s="4"/>
      <c r="K114" s="4"/>
      <c r="O114" s="4"/>
    </row>
    <row r="115" spans="9:15" x14ac:dyDescent="0.2">
      <c r="I115" s="4"/>
      <c r="J115" s="4"/>
      <c r="K115" s="4"/>
      <c r="O115" s="4"/>
    </row>
    <row r="116" spans="9:15" x14ac:dyDescent="0.2">
      <c r="I116" s="4"/>
      <c r="J116" s="4"/>
      <c r="K116" s="4"/>
      <c r="O116" s="4"/>
    </row>
    <row r="117" spans="9:15" x14ac:dyDescent="0.2">
      <c r="I117" s="4"/>
      <c r="J117" s="4"/>
      <c r="K117" s="4"/>
      <c r="O117" s="4"/>
    </row>
    <row r="118" spans="9:15" x14ac:dyDescent="0.2">
      <c r="I118" s="4"/>
      <c r="J118" s="4"/>
      <c r="K118" s="4"/>
      <c r="O118" s="4"/>
    </row>
    <row r="120" spans="9:15" x14ac:dyDescent="0.2">
      <c r="I120" s="4"/>
      <c r="J120" s="4"/>
      <c r="K120" s="4"/>
      <c r="O120" s="4"/>
    </row>
    <row r="121" spans="9:15" x14ac:dyDescent="0.2">
      <c r="I121" s="4"/>
      <c r="J121" s="4"/>
      <c r="K121" s="4"/>
      <c r="O121" s="4"/>
    </row>
    <row r="123" spans="9:15" x14ac:dyDescent="0.2">
      <c r="I123" s="4"/>
      <c r="J123" s="4"/>
      <c r="K123" s="4"/>
      <c r="O123" s="4"/>
    </row>
    <row r="128" spans="9:15" x14ac:dyDescent="0.2">
      <c r="I128" s="6"/>
      <c r="O128" s="6"/>
    </row>
    <row r="147" spans="1:1" x14ac:dyDescent="0.2">
      <c r="A147" s="7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Hunga_Deposits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Cronin</dc:creator>
  <cp:lastModifiedBy>Microsoft Office User</cp:lastModifiedBy>
  <dcterms:created xsi:type="dcterms:W3CDTF">2023-03-26T03:55:19Z</dcterms:created>
  <dcterms:modified xsi:type="dcterms:W3CDTF">2023-05-05T21:28:56Z</dcterms:modified>
</cp:coreProperties>
</file>