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okushimagaakira/Desktop/"/>
    </mc:Choice>
  </mc:AlternateContent>
  <xr:revisionPtr revIDLastSave="0" documentId="8_{9CF34DCA-D41B-C647-99F0-D05F5229C27E}" xr6:coauthVersionLast="36" xr6:coauthVersionMax="36" xr10:uidLastSave="{00000000-0000-0000-0000-000000000000}"/>
  <bookViews>
    <workbookView xWindow="0" yWindow="500" windowWidth="25600" windowHeight="14380" activeTab="1" xr2:uid="{00000000-000D-0000-FFFF-FFFF00000000}"/>
  </bookViews>
  <sheets>
    <sheet name="Fig.1B" sheetId="13" r:id="rId1"/>
    <sheet name="Fig. 2" sheetId="7" r:id="rId2"/>
    <sheet name="Fig. 3A" sheetId="9" r:id="rId3"/>
    <sheet name="Fig. 4" sheetId="11" r:id="rId4"/>
    <sheet name="Fig. 5" sheetId="12" r:id="rId5"/>
    <sheet name="Fig. S3" sheetId="14" r:id="rId6"/>
    <sheet name="Fig. S4" sheetId="15" r:id="rId7"/>
  </sheets>
  <calcPr calcId="181029"/>
</workbook>
</file>

<file path=xl/calcChain.xml><?xml version="1.0" encoding="utf-8"?>
<calcChain xmlns="http://schemas.openxmlformats.org/spreadsheetml/2006/main">
  <c r="O26" i="15" l="1"/>
  <c r="J26" i="15"/>
  <c r="O25" i="15"/>
  <c r="J25" i="15"/>
  <c r="S23" i="15"/>
  <c r="R23" i="15"/>
  <c r="Q23" i="15"/>
  <c r="N23" i="15"/>
  <c r="M23" i="15"/>
  <c r="L23" i="15"/>
  <c r="I23" i="15"/>
  <c r="G23" i="15"/>
  <c r="E23" i="15"/>
  <c r="D23" i="15"/>
  <c r="C23" i="15"/>
  <c r="S22" i="15"/>
  <c r="R22" i="15"/>
  <c r="Q22" i="15"/>
  <c r="N22" i="15"/>
  <c r="M22" i="15"/>
  <c r="L22" i="15"/>
  <c r="I22" i="15"/>
  <c r="G22" i="15"/>
  <c r="E22" i="15"/>
  <c r="D22" i="15"/>
  <c r="C22" i="15"/>
  <c r="S21" i="15"/>
  <c r="Q21" i="15"/>
  <c r="N21" i="15"/>
  <c r="M21" i="15"/>
  <c r="L21" i="15"/>
  <c r="I21" i="15"/>
  <c r="E21" i="15"/>
  <c r="C21" i="15"/>
  <c r="S20" i="15"/>
  <c r="Q20" i="15"/>
  <c r="N20" i="15"/>
  <c r="M20" i="15"/>
  <c r="L20" i="15"/>
  <c r="I20" i="15"/>
  <c r="G20" i="15"/>
  <c r="E20" i="15"/>
  <c r="D20" i="15"/>
  <c r="C20" i="15"/>
  <c r="S19" i="15"/>
  <c r="Q19" i="15"/>
  <c r="N19" i="15"/>
  <c r="M19" i="15"/>
  <c r="L19" i="15"/>
  <c r="I19" i="15"/>
  <c r="G19" i="15"/>
  <c r="E19" i="15"/>
  <c r="D19" i="15"/>
  <c r="C19" i="15"/>
  <c r="S18" i="15"/>
  <c r="R18" i="15"/>
  <c r="Q18" i="15"/>
  <c r="N18" i="15"/>
  <c r="M18" i="15"/>
  <c r="L18" i="15"/>
  <c r="I18" i="15"/>
  <c r="G18" i="15"/>
  <c r="E18" i="15"/>
  <c r="D18" i="15"/>
  <c r="C18" i="15"/>
  <c r="S17" i="15"/>
  <c r="R17" i="15"/>
  <c r="Q17" i="15"/>
  <c r="N17" i="15"/>
  <c r="M17" i="15"/>
  <c r="L17" i="15"/>
  <c r="I17" i="15"/>
  <c r="G17" i="15"/>
  <c r="E17" i="15"/>
  <c r="D17" i="15"/>
  <c r="C17" i="15"/>
  <c r="S16" i="15"/>
  <c r="R16" i="15"/>
  <c r="Q16" i="15"/>
  <c r="N16" i="15"/>
  <c r="M16" i="15"/>
  <c r="L16" i="15"/>
  <c r="I16" i="15"/>
  <c r="E16" i="15"/>
  <c r="D16" i="15"/>
  <c r="C16" i="15"/>
  <c r="S15" i="15"/>
  <c r="R15" i="15"/>
  <c r="Q15" i="15"/>
  <c r="N15" i="15"/>
  <c r="M15" i="15"/>
  <c r="L15" i="15"/>
  <c r="I15" i="15"/>
  <c r="H15" i="15"/>
  <c r="G15" i="15"/>
  <c r="E15" i="15"/>
  <c r="D15" i="15"/>
  <c r="C15" i="15"/>
  <c r="B15" i="15"/>
  <c r="S14" i="15"/>
  <c r="Q14" i="15"/>
  <c r="N14" i="15"/>
  <c r="L14" i="15"/>
  <c r="E14" i="15"/>
  <c r="D14" i="15"/>
  <c r="C14" i="15"/>
  <c r="B14" i="15"/>
  <c r="S13" i="15"/>
  <c r="R13" i="15"/>
  <c r="Q13" i="15"/>
  <c r="M13" i="15"/>
  <c r="L13" i="15"/>
  <c r="H13" i="15"/>
  <c r="G13" i="15"/>
  <c r="E13" i="15"/>
  <c r="D13" i="15"/>
  <c r="C13" i="15"/>
  <c r="S12" i="15"/>
  <c r="R12" i="15"/>
  <c r="Q12" i="15"/>
  <c r="N12" i="15"/>
  <c r="L12" i="15"/>
  <c r="G12" i="15"/>
  <c r="E12" i="15"/>
  <c r="D12" i="15"/>
  <c r="C12" i="15"/>
  <c r="S11" i="15"/>
  <c r="R11" i="15"/>
  <c r="Q11" i="15"/>
  <c r="N11" i="15"/>
  <c r="M11" i="15"/>
  <c r="L11" i="15"/>
  <c r="I11" i="15"/>
  <c r="H11" i="15"/>
  <c r="G11" i="15"/>
  <c r="E11" i="15"/>
  <c r="D11" i="15"/>
  <c r="C11" i="15"/>
  <c r="B11" i="15"/>
  <c r="R10" i="15"/>
  <c r="Q10" i="15"/>
  <c r="M10" i="15"/>
  <c r="L10" i="15"/>
  <c r="G10" i="15"/>
  <c r="E10" i="15"/>
  <c r="D10" i="15"/>
  <c r="C10" i="15"/>
  <c r="T9" i="15"/>
  <c r="T25" i="15" s="1"/>
  <c r="S9" i="15"/>
  <c r="R9" i="15"/>
  <c r="Q9" i="15"/>
  <c r="N9" i="15"/>
  <c r="M9" i="15"/>
  <c r="L9" i="15"/>
  <c r="G9" i="15"/>
  <c r="E9" i="15"/>
  <c r="D9" i="15"/>
  <c r="Q8" i="15"/>
  <c r="M8" i="15"/>
  <c r="L8" i="15"/>
  <c r="I8" i="15"/>
  <c r="G8" i="15"/>
  <c r="E8" i="15"/>
  <c r="D8" i="15"/>
  <c r="C8" i="15"/>
  <c r="S7" i="15"/>
  <c r="Q7" i="15"/>
  <c r="N7" i="15"/>
  <c r="M7" i="15"/>
  <c r="L7" i="15"/>
  <c r="I7" i="15"/>
  <c r="H7" i="15"/>
  <c r="G7" i="15"/>
  <c r="E7" i="15"/>
  <c r="C7" i="15"/>
  <c r="S6" i="15"/>
  <c r="Q6" i="15"/>
  <c r="N6" i="15"/>
  <c r="M6" i="15"/>
  <c r="L6" i="15"/>
  <c r="I6" i="15"/>
  <c r="G6" i="15"/>
  <c r="E6" i="15"/>
  <c r="D6" i="15"/>
  <c r="C6" i="15"/>
  <c r="B6" i="15"/>
  <c r="S5" i="15"/>
  <c r="R5" i="15"/>
  <c r="Q5" i="15"/>
  <c r="M5" i="15"/>
  <c r="L5" i="15"/>
  <c r="G5" i="15"/>
  <c r="E5" i="15"/>
  <c r="C5" i="15"/>
  <c r="B5" i="15"/>
  <c r="Q4" i="15"/>
  <c r="M4" i="15"/>
  <c r="L4" i="15"/>
  <c r="G4" i="15"/>
  <c r="E4" i="15"/>
  <c r="D4" i="15"/>
  <c r="C4" i="15"/>
  <c r="B4" i="15"/>
  <c r="P26" i="14"/>
  <c r="O26" i="14"/>
  <c r="K26" i="14"/>
  <c r="P25" i="14"/>
  <c r="O25" i="14"/>
  <c r="K25" i="14"/>
  <c r="N23" i="14"/>
  <c r="M23" i="14"/>
  <c r="I23" i="14"/>
  <c r="F23" i="14"/>
  <c r="E23" i="14"/>
  <c r="N22" i="14"/>
  <c r="M22" i="14"/>
  <c r="I22" i="14"/>
  <c r="F22" i="14"/>
  <c r="E22" i="14"/>
  <c r="N21" i="14"/>
  <c r="M21" i="14"/>
  <c r="I21" i="14"/>
  <c r="F21" i="14"/>
  <c r="E21" i="14"/>
  <c r="N20" i="14"/>
  <c r="M20" i="14"/>
  <c r="I20" i="14"/>
  <c r="F20" i="14"/>
  <c r="E20" i="14"/>
  <c r="D20" i="14"/>
  <c r="N19" i="14"/>
  <c r="M19" i="14"/>
  <c r="J19" i="14"/>
  <c r="I19" i="14"/>
  <c r="H19" i="14"/>
  <c r="F19" i="14"/>
  <c r="E19" i="14"/>
  <c r="D19" i="14"/>
  <c r="N18" i="14"/>
  <c r="M18" i="14"/>
  <c r="I18" i="14"/>
  <c r="F18" i="14"/>
  <c r="E18" i="14"/>
  <c r="N17" i="14"/>
  <c r="M17" i="14"/>
  <c r="F17" i="14"/>
  <c r="E17" i="14"/>
  <c r="N16" i="14"/>
  <c r="M16" i="14"/>
  <c r="F16" i="14"/>
  <c r="E16" i="14"/>
  <c r="N15" i="14"/>
  <c r="M15" i="14"/>
  <c r="I15" i="14"/>
  <c r="F15" i="14"/>
  <c r="E15" i="14"/>
  <c r="N14" i="14"/>
  <c r="M14" i="14"/>
  <c r="I14" i="14"/>
  <c r="F14" i="14"/>
  <c r="E14" i="14"/>
  <c r="D14" i="14"/>
  <c r="C14" i="14"/>
  <c r="N13" i="14"/>
  <c r="M13" i="14"/>
  <c r="I13" i="14"/>
  <c r="H13" i="14"/>
  <c r="F13" i="14"/>
  <c r="E13" i="14"/>
  <c r="D13" i="14"/>
  <c r="C13" i="14"/>
  <c r="N12" i="14"/>
  <c r="H12" i="14"/>
  <c r="F12" i="14"/>
  <c r="E12" i="14"/>
  <c r="D12" i="14"/>
  <c r="C12" i="14"/>
  <c r="N11" i="14"/>
  <c r="M11" i="14"/>
  <c r="J11" i="14"/>
  <c r="H11" i="14"/>
  <c r="F11" i="14"/>
  <c r="E11" i="14"/>
  <c r="D11" i="14"/>
  <c r="N10" i="14"/>
  <c r="M10" i="14"/>
  <c r="I10" i="14"/>
  <c r="H10" i="14"/>
  <c r="F10" i="14"/>
  <c r="E10" i="14"/>
  <c r="D10" i="14"/>
  <c r="N9" i="14"/>
  <c r="I9" i="14"/>
  <c r="H9" i="14"/>
  <c r="F9" i="14"/>
  <c r="E9" i="14"/>
  <c r="D9" i="14"/>
  <c r="M8" i="14"/>
  <c r="I8" i="14"/>
  <c r="H8" i="14"/>
  <c r="F8" i="14"/>
  <c r="E8" i="14"/>
  <c r="D8" i="14"/>
  <c r="N7" i="14"/>
  <c r="J7" i="14"/>
  <c r="J26" i="14" s="1"/>
  <c r="I7" i="14"/>
  <c r="H7" i="14"/>
  <c r="F7" i="14"/>
  <c r="E7" i="14"/>
  <c r="D7" i="14"/>
  <c r="N6" i="14"/>
  <c r="M6" i="14"/>
  <c r="H6" i="14"/>
  <c r="H26" i="14" s="1"/>
  <c r="F6" i="14"/>
  <c r="E6" i="14"/>
  <c r="D6" i="14"/>
  <c r="C6" i="14"/>
  <c r="C26" i="14" s="1"/>
  <c r="N5" i="14"/>
  <c r="M5" i="14"/>
  <c r="I5" i="14"/>
  <c r="F5" i="14"/>
  <c r="F25" i="14" s="1"/>
  <c r="E5" i="14"/>
  <c r="D5" i="14"/>
  <c r="N4" i="14"/>
  <c r="M4" i="14"/>
  <c r="M25" i="14" s="1"/>
  <c r="I4" i="14"/>
  <c r="H4" i="14"/>
  <c r="F4" i="14"/>
  <c r="E4" i="14"/>
  <c r="E26" i="14" s="1"/>
  <c r="D4" i="14"/>
  <c r="C4" i="14"/>
  <c r="BI26" i="11"/>
  <c r="BH26" i="11"/>
  <c r="BG26" i="11"/>
  <c r="BF26" i="11"/>
  <c r="BD26" i="11"/>
  <c r="BC26" i="11"/>
  <c r="BB26" i="11"/>
  <c r="BA26" i="11"/>
  <c r="AY26" i="11"/>
  <c r="AX26" i="11"/>
  <c r="AW26" i="11"/>
  <c r="AV26" i="11"/>
  <c r="AT26" i="11"/>
  <c r="AS26" i="11"/>
  <c r="AR26" i="11"/>
  <c r="AQ26" i="11"/>
  <c r="AO26" i="11"/>
  <c r="AN26" i="11"/>
  <c r="AM26" i="11"/>
  <c r="AL26" i="11"/>
  <c r="AJ26" i="11"/>
  <c r="AI26" i="11"/>
  <c r="AH26" i="11"/>
  <c r="AG26" i="11"/>
  <c r="AE26" i="11"/>
  <c r="AD26" i="11"/>
  <c r="AC26" i="11"/>
  <c r="AB26" i="11"/>
  <c r="Z26" i="11"/>
  <c r="Y26" i="11"/>
  <c r="X26" i="11"/>
  <c r="W26" i="11"/>
  <c r="Q53" i="12"/>
  <c r="L53" i="12"/>
  <c r="I53" i="12"/>
  <c r="D53" i="12"/>
  <c r="C53" i="12"/>
  <c r="B53" i="12"/>
  <c r="BI26" i="12"/>
  <c r="BH26" i="12"/>
  <c r="BG26" i="12"/>
  <c r="BF26" i="12"/>
  <c r="BD26" i="12"/>
  <c r="BC26" i="12"/>
  <c r="BB26" i="12"/>
  <c r="BA26" i="12"/>
  <c r="AY26" i="12"/>
  <c r="AX26" i="12"/>
  <c r="AW26" i="12"/>
  <c r="AV26" i="12"/>
  <c r="AT26" i="12"/>
  <c r="AS26" i="12"/>
  <c r="AR26" i="12"/>
  <c r="AQ26" i="12"/>
  <c r="AO26" i="12"/>
  <c r="AN26" i="12"/>
  <c r="AM26" i="12"/>
  <c r="AL26" i="12"/>
  <c r="AJ26" i="12"/>
  <c r="AI26" i="12"/>
  <c r="AH26" i="12"/>
  <c r="AG26" i="12"/>
  <c r="AE26" i="12"/>
  <c r="AD26" i="12"/>
  <c r="AC26" i="12"/>
  <c r="AB26" i="12"/>
  <c r="Z26" i="12"/>
  <c r="Y26" i="12"/>
  <c r="X26" i="12"/>
  <c r="W26" i="12"/>
  <c r="T26" i="12"/>
  <c r="S26" i="12"/>
  <c r="R26" i="12"/>
  <c r="Q26" i="12"/>
  <c r="O26" i="12"/>
  <c r="N26" i="12"/>
  <c r="M26" i="12"/>
  <c r="L26" i="12"/>
  <c r="J26" i="12"/>
  <c r="I26" i="12"/>
  <c r="H26" i="12"/>
  <c r="G26" i="12"/>
  <c r="B26" i="12"/>
  <c r="E26" i="12"/>
  <c r="D26" i="12"/>
  <c r="C26" i="12"/>
  <c r="E52" i="11"/>
  <c r="D52" i="11"/>
  <c r="C52" i="11"/>
  <c r="B52" i="11"/>
  <c r="I52" i="11"/>
  <c r="H52" i="11"/>
  <c r="G52" i="11"/>
  <c r="M52" i="11"/>
  <c r="L52" i="11"/>
  <c r="T26" i="11"/>
  <c r="S26" i="11"/>
  <c r="R26" i="11"/>
  <c r="Q26" i="11"/>
  <c r="O26" i="11"/>
  <c r="N26" i="11"/>
  <c r="M26" i="11"/>
  <c r="L26" i="11"/>
  <c r="J26" i="11"/>
  <c r="I26" i="11"/>
  <c r="H26" i="11"/>
  <c r="G26" i="11"/>
  <c r="E26" i="11"/>
  <c r="D26" i="11"/>
  <c r="C26" i="11"/>
  <c r="B26" i="11"/>
  <c r="E26" i="15" l="1"/>
  <c r="Q25" i="15"/>
  <c r="M26" i="15"/>
  <c r="Q26" i="15"/>
  <c r="H26" i="15"/>
  <c r="R26" i="15"/>
  <c r="B26" i="15"/>
  <c r="G26" i="15"/>
  <c r="T26" i="15"/>
  <c r="C26" i="15"/>
  <c r="L26" i="15"/>
  <c r="N26" i="15"/>
  <c r="S25" i="15"/>
  <c r="D26" i="15"/>
  <c r="I26" i="15"/>
  <c r="F26" i="14"/>
  <c r="N26" i="14"/>
  <c r="D26" i="14"/>
  <c r="I26" i="14"/>
  <c r="I25" i="15"/>
  <c r="N25" i="15"/>
  <c r="S26" i="15"/>
  <c r="E25" i="15"/>
  <c r="B25" i="15"/>
  <c r="G25" i="15"/>
  <c r="L25" i="15"/>
  <c r="D25" i="15"/>
  <c r="C25" i="15"/>
  <c r="H25" i="15"/>
  <c r="M25" i="15"/>
  <c r="R25" i="15"/>
  <c r="M26" i="14"/>
  <c r="C25" i="14"/>
  <c r="D25" i="14"/>
  <c r="I25" i="14"/>
  <c r="N25" i="14"/>
  <c r="H25" i="14"/>
  <c r="E25" i="14"/>
  <c r="J25" i="14"/>
  <c r="AL41" i="7"/>
  <c r="AK41" i="7"/>
  <c r="AJ41" i="7"/>
  <c r="AL40" i="7"/>
  <c r="AK40" i="7"/>
  <c r="AJ40" i="7"/>
  <c r="F40" i="7"/>
  <c r="E40" i="7"/>
  <c r="D40" i="7"/>
  <c r="M40" i="7"/>
  <c r="L40" i="7"/>
  <c r="K40" i="7"/>
  <c r="D27" i="7"/>
  <c r="K27" i="7"/>
  <c r="R27" i="7"/>
  <c r="T40" i="7"/>
  <c r="S40" i="7"/>
  <c r="R40" i="7"/>
  <c r="Z40" i="7"/>
  <c r="Y40" i="7"/>
  <c r="X40" i="7"/>
  <c r="AF40" i="7"/>
  <c r="AE40" i="7"/>
  <c r="AD40" i="7"/>
  <c r="K14" i="7"/>
  <c r="D14" i="7"/>
  <c r="E14" i="7"/>
  <c r="M38" i="7"/>
  <c r="M37" i="7"/>
  <c r="M36" i="7"/>
  <c r="M35" i="7"/>
  <c r="M34" i="7"/>
  <c r="M33" i="7"/>
  <c r="M32" i="7"/>
  <c r="M31" i="7"/>
  <c r="M39" i="7" s="1"/>
  <c r="M30" i="7"/>
  <c r="M29" i="7"/>
  <c r="D39" i="7"/>
  <c r="F38" i="7"/>
  <c r="F37" i="7"/>
  <c r="F36" i="7"/>
  <c r="F35" i="7"/>
  <c r="F34" i="7"/>
  <c r="F33" i="7"/>
  <c r="F32" i="7"/>
  <c r="F31" i="7"/>
  <c r="F39" i="7" s="1"/>
  <c r="F30" i="7"/>
  <c r="F29" i="7"/>
  <c r="AF38" i="7"/>
  <c r="AF37" i="7"/>
  <c r="AF36" i="7"/>
  <c r="AF35" i="7"/>
  <c r="AF34" i="7"/>
  <c r="AF33" i="7"/>
  <c r="AF32" i="7"/>
  <c r="AF31" i="7"/>
  <c r="AF30" i="7"/>
  <c r="AF29" i="7"/>
  <c r="Z38" i="7"/>
  <c r="Z37" i="7"/>
  <c r="Z36" i="7"/>
  <c r="Z35" i="7"/>
  <c r="Z34" i="7"/>
  <c r="Z33" i="7"/>
  <c r="Z32" i="7"/>
  <c r="Z31" i="7"/>
  <c r="Z30" i="7"/>
  <c r="Z29" i="7"/>
  <c r="T38" i="7"/>
  <c r="T37" i="7"/>
  <c r="T36" i="7"/>
  <c r="T35" i="7"/>
  <c r="T34" i="7"/>
  <c r="T33" i="7"/>
  <c r="T32" i="7"/>
  <c r="T31" i="7"/>
  <c r="T30" i="7"/>
  <c r="T29" i="7"/>
  <c r="B25" i="12"/>
  <c r="Q52" i="12"/>
  <c r="L52" i="12"/>
  <c r="I52" i="12"/>
  <c r="D52" i="12"/>
  <c r="C52" i="12"/>
  <c r="B52" i="12"/>
  <c r="S50" i="12"/>
  <c r="N50" i="12"/>
  <c r="M50" i="12"/>
  <c r="M52" i="12" s="1"/>
  <c r="J50" i="12"/>
  <c r="H50" i="12"/>
  <c r="G50" i="12"/>
  <c r="T49" i="12"/>
  <c r="G49" i="12"/>
  <c r="J48" i="12"/>
  <c r="T47" i="12"/>
  <c r="O47" i="12"/>
  <c r="T46" i="12"/>
  <c r="T45" i="12"/>
  <c r="O45" i="12"/>
  <c r="T44" i="12"/>
  <c r="T43" i="12"/>
  <c r="T42" i="12"/>
  <c r="R42" i="12"/>
  <c r="O42" i="12"/>
  <c r="T41" i="12"/>
  <c r="T40" i="12"/>
  <c r="R40" i="12"/>
  <c r="O40" i="12"/>
  <c r="T39" i="12"/>
  <c r="T38" i="12"/>
  <c r="R38" i="12"/>
  <c r="J38" i="12"/>
  <c r="S37" i="12"/>
  <c r="N37" i="12"/>
  <c r="E37" i="12"/>
  <c r="N36" i="12"/>
  <c r="T35" i="12"/>
  <c r="S35" i="12"/>
  <c r="O35" i="12"/>
  <c r="J35" i="12"/>
  <c r="S34" i="12"/>
  <c r="T33" i="12"/>
  <c r="R32" i="12"/>
  <c r="H32" i="12"/>
  <c r="N31" i="12"/>
  <c r="M31" i="12"/>
  <c r="H31" i="12"/>
  <c r="BI25" i="12"/>
  <c r="BH25" i="12"/>
  <c r="BG25" i="12"/>
  <c r="BF25" i="12"/>
  <c r="BD25" i="12"/>
  <c r="BC25" i="12"/>
  <c r="BB25" i="12"/>
  <c r="BA25" i="12"/>
  <c r="AY25" i="12"/>
  <c r="AX25" i="12"/>
  <c r="AW25" i="12"/>
  <c r="AV25" i="12"/>
  <c r="AT25" i="12"/>
  <c r="AS25" i="12"/>
  <c r="AR25" i="12"/>
  <c r="AQ25" i="12"/>
  <c r="AO25" i="12"/>
  <c r="AN25" i="12"/>
  <c r="AM25" i="12"/>
  <c r="AL25" i="12"/>
  <c r="AJ25" i="12"/>
  <c r="AI25" i="12"/>
  <c r="AH25" i="12"/>
  <c r="AG25" i="12"/>
  <c r="AE25" i="12"/>
  <c r="AD25" i="12"/>
  <c r="AC25" i="12"/>
  <c r="AB25" i="12"/>
  <c r="Z25" i="12"/>
  <c r="Y25" i="12"/>
  <c r="X25" i="12"/>
  <c r="W25" i="12"/>
  <c r="T25" i="12"/>
  <c r="S25" i="12"/>
  <c r="R25" i="12"/>
  <c r="Q25" i="12"/>
  <c r="O25" i="12"/>
  <c r="N25" i="12"/>
  <c r="M25" i="12"/>
  <c r="L25" i="12"/>
  <c r="J25" i="12"/>
  <c r="I25" i="12"/>
  <c r="H25" i="12"/>
  <c r="G25" i="12"/>
  <c r="E25" i="12"/>
  <c r="D25" i="12"/>
  <c r="C25" i="12"/>
  <c r="M51" i="11"/>
  <c r="L51" i="11"/>
  <c r="I51" i="11"/>
  <c r="H51" i="11"/>
  <c r="G51" i="11"/>
  <c r="E51" i="11"/>
  <c r="D51" i="11"/>
  <c r="C51" i="11"/>
  <c r="B51" i="11"/>
  <c r="O49" i="11"/>
  <c r="R47" i="11"/>
  <c r="O47" i="11"/>
  <c r="S46" i="11"/>
  <c r="N46" i="11"/>
  <c r="J46" i="11"/>
  <c r="S45" i="11"/>
  <c r="R45" i="11"/>
  <c r="Q45" i="11"/>
  <c r="O45" i="11"/>
  <c r="N45" i="11"/>
  <c r="S44" i="11"/>
  <c r="N44" i="11"/>
  <c r="S43" i="11"/>
  <c r="S41" i="11"/>
  <c r="N41" i="11"/>
  <c r="S39" i="11"/>
  <c r="O39" i="11"/>
  <c r="N39" i="11"/>
  <c r="J39" i="11"/>
  <c r="S38" i="11"/>
  <c r="R38" i="11"/>
  <c r="O38" i="11"/>
  <c r="N38" i="11"/>
  <c r="J38" i="11"/>
  <c r="T37" i="11"/>
  <c r="S37" i="11"/>
  <c r="O37" i="11"/>
  <c r="N37" i="11"/>
  <c r="T36" i="11"/>
  <c r="S36" i="11"/>
  <c r="Q36" i="11"/>
  <c r="O36" i="11"/>
  <c r="N36" i="11"/>
  <c r="T35" i="11"/>
  <c r="T52" i="11" s="1"/>
  <c r="S35" i="11"/>
  <c r="N35" i="11"/>
  <c r="J35" i="11"/>
  <c r="N34" i="11"/>
  <c r="R33" i="11"/>
  <c r="O33" i="11"/>
  <c r="O30" i="11"/>
  <c r="N30" i="11"/>
  <c r="N52" i="11" s="1"/>
  <c r="BI25" i="11"/>
  <c r="BH25" i="11"/>
  <c r="BG25" i="11"/>
  <c r="BF25" i="11"/>
  <c r="BD25" i="11"/>
  <c r="BC25" i="11"/>
  <c r="BB25" i="11"/>
  <c r="BA25" i="11"/>
  <c r="AY25" i="11"/>
  <c r="AX25" i="11"/>
  <c r="AW25" i="11"/>
  <c r="AV25" i="11"/>
  <c r="AT25" i="11"/>
  <c r="AS25" i="11"/>
  <c r="AR25" i="11"/>
  <c r="AQ25" i="11"/>
  <c r="AO25" i="11"/>
  <c r="AN25" i="11"/>
  <c r="AM25" i="11"/>
  <c r="AL25" i="11"/>
  <c r="AJ25" i="11"/>
  <c r="AI25" i="11"/>
  <c r="AH25" i="11"/>
  <c r="AG25" i="11"/>
  <c r="AE25" i="11"/>
  <c r="AD25" i="11"/>
  <c r="AC25" i="11"/>
  <c r="AB25" i="11"/>
  <c r="Z25" i="11"/>
  <c r="Y25" i="11"/>
  <c r="X25" i="11"/>
  <c r="W25" i="11"/>
  <c r="T25" i="11"/>
  <c r="S25" i="11"/>
  <c r="R25" i="11"/>
  <c r="Q25" i="11"/>
  <c r="O25" i="11"/>
  <c r="N25" i="11"/>
  <c r="M25" i="11"/>
  <c r="L25" i="11"/>
  <c r="J25" i="11"/>
  <c r="I25" i="11"/>
  <c r="H25" i="11"/>
  <c r="G25" i="11"/>
  <c r="E25" i="11"/>
  <c r="D25" i="11"/>
  <c r="C25" i="11"/>
  <c r="B25" i="11"/>
  <c r="N52" i="12" l="1"/>
  <c r="N53" i="12"/>
  <c r="S52" i="12"/>
  <c r="S53" i="12"/>
  <c r="G52" i="12"/>
  <c r="G53" i="12"/>
  <c r="J52" i="12"/>
  <c r="J53" i="12"/>
  <c r="H52" i="12"/>
  <c r="H53" i="12"/>
  <c r="R52" i="12"/>
  <c r="R53" i="12"/>
  <c r="O52" i="12"/>
  <c r="O53" i="12"/>
  <c r="E52" i="12"/>
  <c r="E53" i="12"/>
  <c r="M53" i="12"/>
  <c r="T52" i="12"/>
  <c r="T53" i="12"/>
  <c r="R51" i="11"/>
  <c r="R52" i="11"/>
  <c r="S52" i="11"/>
  <c r="Q51" i="11"/>
  <c r="Q52" i="11"/>
  <c r="O51" i="11"/>
  <c r="O52" i="11"/>
  <c r="J51" i="11"/>
  <c r="J52" i="11"/>
  <c r="N51" i="11"/>
  <c r="T51" i="11"/>
  <c r="S51" i="11"/>
  <c r="T39" i="7"/>
  <c r="Z39" i="7"/>
  <c r="AF39" i="7"/>
  <c r="T12" i="7"/>
  <c r="T11" i="7"/>
  <c r="T10" i="7"/>
  <c r="T9" i="7"/>
  <c r="T8" i="7"/>
  <c r="T7" i="7"/>
  <c r="T6" i="7"/>
  <c r="T5" i="7"/>
  <c r="T4" i="7"/>
  <c r="T3" i="7"/>
  <c r="Y14" i="7"/>
  <c r="Y13" i="7"/>
  <c r="X14" i="7"/>
  <c r="X13" i="7"/>
  <c r="R14" i="7"/>
  <c r="Z12" i="7"/>
  <c r="Z11" i="7"/>
  <c r="Z10" i="7"/>
  <c r="Z9" i="7"/>
  <c r="Z8" i="7"/>
  <c r="Z7" i="7"/>
  <c r="Z6" i="7"/>
  <c r="Z5" i="7"/>
  <c r="Z4" i="7"/>
  <c r="Z3" i="7"/>
  <c r="G59" i="9"/>
  <c r="F59" i="9"/>
  <c r="E59" i="9"/>
  <c r="D59" i="9"/>
  <c r="G47" i="9"/>
  <c r="F47" i="9"/>
  <c r="E47" i="9"/>
  <c r="D47" i="9"/>
  <c r="M47" i="9"/>
  <c r="L47" i="9"/>
  <c r="K47" i="9"/>
  <c r="J47" i="9"/>
  <c r="M35" i="9"/>
  <c r="L35" i="9"/>
  <c r="K35" i="9"/>
  <c r="J35" i="9"/>
  <c r="G35" i="9"/>
  <c r="F35" i="9"/>
  <c r="E35" i="9"/>
  <c r="D35" i="9"/>
  <c r="G23" i="9"/>
  <c r="F23" i="9"/>
  <c r="E23" i="9"/>
  <c r="D23" i="9"/>
  <c r="M23" i="9"/>
  <c r="L23" i="9"/>
  <c r="K23" i="9"/>
  <c r="J23" i="9"/>
  <c r="S11" i="9"/>
  <c r="R11" i="9"/>
  <c r="Q11" i="9"/>
  <c r="P11" i="9"/>
  <c r="M11" i="9"/>
  <c r="L11" i="9"/>
  <c r="K11" i="9"/>
  <c r="J11" i="9"/>
  <c r="G11" i="9"/>
  <c r="F11" i="9"/>
  <c r="E11" i="9"/>
  <c r="D11" i="9"/>
  <c r="T27" i="7"/>
  <c r="S27" i="7"/>
  <c r="M27" i="7"/>
  <c r="L27" i="7"/>
  <c r="E27" i="7"/>
  <c r="T26" i="7"/>
  <c r="M26" i="7"/>
  <c r="F19" i="7"/>
  <c r="F27" i="7" s="1"/>
  <c r="G22" i="9"/>
  <c r="F22" i="9"/>
  <c r="E22" i="9"/>
  <c r="D22" i="9"/>
  <c r="M22" i="9"/>
  <c r="L22" i="9"/>
  <c r="K22" i="9"/>
  <c r="J22" i="9"/>
  <c r="S10" i="9"/>
  <c r="R10" i="9"/>
  <c r="Q10" i="9"/>
  <c r="P10" i="9"/>
  <c r="M10" i="9"/>
  <c r="L10" i="9"/>
  <c r="K10" i="9"/>
  <c r="J10" i="9"/>
  <c r="G10" i="9"/>
  <c r="F10" i="9"/>
  <c r="E10" i="9"/>
  <c r="D10" i="9"/>
  <c r="G58" i="9"/>
  <c r="F58" i="9"/>
  <c r="E58" i="9"/>
  <c r="D58" i="9"/>
  <c r="M46" i="9"/>
  <c r="L46" i="9"/>
  <c r="K46" i="9"/>
  <c r="J46" i="9"/>
  <c r="G46" i="9"/>
  <c r="F46" i="9"/>
  <c r="E46" i="9"/>
  <c r="D46" i="9"/>
  <c r="M34" i="9"/>
  <c r="L34" i="9"/>
  <c r="K34" i="9"/>
  <c r="J34" i="9"/>
  <c r="G34" i="9"/>
  <c r="F34" i="9"/>
  <c r="E34" i="9"/>
  <c r="D34" i="9"/>
  <c r="M12" i="7"/>
  <c r="M11" i="7"/>
  <c r="M10" i="7"/>
  <c r="M9" i="7"/>
  <c r="M8" i="7"/>
  <c r="M7" i="7"/>
  <c r="M6" i="7"/>
  <c r="M5" i="7"/>
  <c r="M4" i="7"/>
  <c r="M3" i="7"/>
  <c r="S14" i="7"/>
  <c r="L14" i="7"/>
  <c r="F11" i="7"/>
  <c r="F9" i="7"/>
  <c r="F5" i="7"/>
  <c r="F12" i="7"/>
  <c r="F10" i="7"/>
  <c r="F8" i="7"/>
  <c r="F7" i="7"/>
  <c r="F6" i="7"/>
  <c r="F4" i="7"/>
  <c r="F3" i="7"/>
  <c r="S13" i="7"/>
  <c r="R13" i="7"/>
  <c r="E13" i="7"/>
  <c r="D13" i="7"/>
  <c r="L13" i="7"/>
  <c r="K13" i="7"/>
  <c r="E39" i="7"/>
  <c r="AE39" i="7"/>
  <c r="AD39" i="7"/>
  <c r="Y39" i="7"/>
  <c r="X39" i="7"/>
  <c r="S39" i="7"/>
  <c r="R39" i="7"/>
  <c r="L39" i="7"/>
  <c r="K39" i="7"/>
  <c r="D26" i="7"/>
  <c r="E26" i="7"/>
  <c r="K26" i="7"/>
  <c r="L26" i="7"/>
  <c r="R26" i="7"/>
  <c r="S26" i="7"/>
  <c r="T14" i="7" l="1"/>
  <c r="T13" i="7"/>
  <c r="Z14" i="7"/>
  <c r="Z13" i="7"/>
  <c r="M14" i="7"/>
  <c r="F26" i="7"/>
  <c r="M13" i="7"/>
  <c r="F13" i="7"/>
  <c r="F14" i="7"/>
</calcChain>
</file>

<file path=xl/sharedStrings.xml><?xml version="1.0" encoding="utf-8"?>
<sst xmlns="http://schemas.openxmlformats.org/spreadsheetml/2006/main" count="448" uniqueCount="46">
  <si>
    <t>0.8mm</t>
    <phoneticPr fontId="1"/>
  </si>
  <si>
    <t>RR</t>
    <phoneticPr fontId="1"/>
  </si>
  <si>
    <t>RW</t>
    <phoneticPr fontId="1"/>
  </si>
  <si>
    <t>WW</t>
    <phoneticPr fontId="1"/>
  </si>
  <si>
    <t>No net</t>
    <phoneticPr fontId="1"/>
  </si>
  <si>
    <t>No. of individuals</t>
    <phoneticPr fontId="1"/>
  </si>
  <si>
    <t>Adult</t>
    <phoneticPr fontId="1"/>
  </si>
  <si>
    <t>No. of adults</t>
    <phoneticPr fontId="1"/>
  </si>
  <si>
    <t>Larva</t>
    <phoneticPr fontId="1"/>
  </si>
  <si>
    <t>No. of larva</t>
    <phoneticPr fontId="1"/>
  </si>
  <si>
    <t>IYSV infected leaf rate</t>
    <rPh sb="0" eb="23">
      <t>ジョ</t>
    </rPh>
    <phoneticPr fontId="1"/>
  </si>
  <si>
    <t>Leaf damage rate</t>
    <phoneticPr fontId="1"/>
  </si>
  <si>
    <t>BW</t>
    <phoneticPr fontId="1"/>
  </si>
  <si>
    <t>BB</t>
    <phoneticPr fontId="1"/>
  </si>
  <si>
    <t>RB</t>
    <phoneticPr fontId="1"/>
  </si>
  <si>
    <t>2.0mm</t>
    <phoneticPr fontId="1"/>
  </si>
  <si>
    <t>1.0mm</t>
    <phoneticPr fontId="1"/>
  </si>
  <si>
    <t>Invation rate</t>
    <phoneticPr fontId="1"/>
  </si>
  <si>
    <t>Invasive population</t>
    <phoneticPr fontId="1"/>
  </si>
  <si>
    <t>Iteration</t>
    <phoneticPr fontId="1"/>
  </si>
  <si>
    <t>No. of feeding mark</t>
    <phoneticPr fontId="1"/>
  </si>
  <si>
    <t>Adults</t>
    <phoneticPr fontId="1"/>
  </si>
  <si>
    <t>Full</t>
    <phoneticPr fontId="1"/>
  </si>
  <si>
    <t>Ceiling</t>
    <phoneticPr fontId="1"/>
  </si>
  <si>
    <t>Sides</t>
    <phoneticPr fontId="1"/>
  </si>
  <si>
    <t>Invasive population</t>
  </si>
  <si>
    <t>No. of feeding mark</t>
  </si>
  <si>
    <t>RW-RB</t>
    <rPh sb="0" eb="5">
      <t>アカシロアカクロ</t>
    </rPh>
    <phoneticPr fontId="1"/>
  </si>
  <si>
    <t>RW-RR</t>
    <rPh sb="0" eb="5">
      <t>アカシロアカアカ</t>
    </rPh>
    <phoneticPr fontId="1"/>
  </si>
  <si>
    <t>RW-BW</t>
    <rPh sb="0" eb="5">
      <t>アカシロクロシロ</t>
    </rPh>
    <phoneticPr fontId="1"/>
  </si>
  <si>
    <t>RW-WW</t>
    <rPh sb="0" eb="5">
      <t>アカシロシロ</t>
    </rPh>
    <phoneticPr fontId="1"/>
  </si>
  <si>
    <t>RB-RR</t>
    <rPh sb="0" eb="5">
      <t>アカクロアカアカ</t>
    </rPh>
    <phoneticPr fontId="1"/>
  </si>
  <si>
    <t>RB-BW</t>
    <rPh sb="0" eb="5">
      <t>アカクロクロシロ</t>
    </rPh>
    <phoneticPr fontId="1"/>
  </si>
  <si>
    <t>RB-WW</t>
    <rPh sb="0" eb="5">
      <t>アカクロシロ</t>
    </rPh>
    <phoneticPr fontId="1"/>
  </si>
  <si>
    <t>RR-BW</t>
    <rPh sb="0" eb="5">
      <t>アカアカクロシロ</t>
    </rPh>
    <phoneticPr fontId="1"/>
  </si>
  <si>
    <t>RR-WW</t>
    <rPh sb="0" eb="5">
      <t>アカアカシロ</t>
    </rPh>
    <phoneticPr fontId="1"/>
  </si>
  <si>
    <t>BW-WW</t>
    <rPh sb="0" eb="5">
      <t>クロシロシロ</t>
    </rPh>
    <phoneticPr fontId="1"/>
  </si>
  <si>
    <t>Wavelength</t>
    <phoneticPr fontId="4"/>
  </si>
  <si>
    <t>BW</t>
    <phoneticPr fontId="4"/>
  </si>
  <si>
    <t>RW</t>
    <phoneticPr fontId="4"/>
  </si>
  <si>
    <t>RB</t>
    <phoneticPr fontId="4"/>
  </si>
  <si>
    <t>WW</t>
    <phoneticPr fontId="4"/>
  </si>
  <si>
    <t>BB</t>
    <phoneticPr fontId="4"/>
  </si>
  <si>
    <t>RR</t>
    <phoneticPr fontId="4"/>
  </si>
  <si>
    <t>Average</t>
    <phoneticPr fontId="1"/>
  </si>
  <si>
    <t>Stdevp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</si>
</sst>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_ "/>
    <numFmt numFmtId="178" formatCode="0_ "/>
  </numFmts>
  <fonts count="6">
    <font>
      <sz val="11"/>
      <name val="ＭＳ Ｐゴシック"/>
      <charset val="128"/>
    </font>
    <font>
      <sz val="6"/>
      <name val="ＭＳ Ｐゴシック"/>
      <family val="2"/>
      <charset val="128"/>
    </font>
    <font>
      <sz val="11"/>
      <name val="ＭＳ Ｐゴシック"/>
      <family val="2"/>
      <charset val="128"/>
    </font>
    <font>
      <sz val="12"/>
      <color theme="1"/>
      <name val="Calibri"/>
      <family val="2"/>
    </font>
    <font>
      <sz val="6"/>
      <name val="ＭＳ Ｐゴシック"/>
      <family val="2"/>
      <charset val="128"/>
      <scheme val="minor"/>
    </font>
    <font>
      <sz val="12"/>
      <color theme="1"/>
      <name val="MS P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5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8" fontId="0" fillId="0" borderId="0" xfId="0" applyNumberFormat="1">
      <alignment vertical="center"/>
    </xf>
    <xf numFmtId="0" fontId="0" fillId="0" borderId="0" xfId="0" applyFill="1" applyBorder="1">
      <alignment vertical="center"/>
    </xf>
    <xf numFmtId="178" fontId="0" fillId="0" borderId="0" xfId="0" applyNumberFormat="1" applyFill="1">
      <alignment vertical="center"/>
    </xf>
    <xf numFmtId="176" fontId="2" fillId="0" borderId="0" xfId="0" applyNumberFormat="1" applyFont="1">
      <alignment vertical="center"/>
    </xf>
    <xf numFmtId="16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8A7F5-F0A8-2E45-8B3A-146A9F7D9E87}">
  <dimension ref="A1:G752"/>
  <sheetViews>
    <sheetView workbookViewId="0">
      <selection activeCell="L11" sqref="L11"/>
    </sheetView>
  </sheetViews>
  <sheetFormatPr baseColWidth="10" defaultRowHeight="14"/>
  <sheetData>
    <row r="1" spans="1:7" ht="16">
      <c r="A1" s="15" t="s">
        <v>37</v>
      </c>
      <c r="B1" s="16" t="s">
        <v>38</v>
      </c>
      <c r="C1" s="15" t="s">
        <v>39</v>
      </c>
      <c r="D1" s="15" t="s">
        <v>40</v>
      </c>
      <c r="E1" s="15" t="s">
        <v>41</v>
      </c>
      <c r="F1" s="15" t="s">
        <v>42</v>
      </c>
      <c r="G1" s="15" t="s">
        <v>43</v>
      </c>
    </row>
    <row r="2" spans="1:7" ht="16">
      <c r="A2" s="15">
        <v>250</v>
      </c>
      <c r="B2" s="15">
        <v>346.52249999999998</v>
      </c>
      <c r="C2" s="15">
        <v>276.21449999999999</v>
      </c>
      <c r="D2" s="15">
        <v>185.761</v>
      </c>
      <c r="E2" s="15">
        <v>376.9375</v>
      </c>
      <c r="F2" s="15">
        <v>222.59674999999999</v>
      </c>
      <c r="G2" s="15">
        <v>24.245450000000002</v>
      </c>
    </row>
    <row r="3" spans="1:7" ht="16">
      <c r="A3" s="15">
        <v>251</v>
      </c>
      <c r="B3" s="15">
        <v>593.24</v>
      </c>
      <c r="C3" s="15">
        <v>452.86250000000001</v>
      </c>
      <c r="D3" s="15">
        <v>280.88940000000002</v>
      </c>
      <c r="E3" s="15">
        <v>618.67349999999999</v>
      </c>
      <c r="F3" s="15">
        <v>368.87650000000002</v>
      </c>
      <c r="G3" s="15">
        <v>-1.8588549999999999</v>
      </c>
    </row>
    <row r="4" spans="1:7" ht="16">
      <c r="A4" s="15">
        <v>252</v>
      </c>
      <c r="B4" s="15">
        <v>122.3617</v>
      </c>
      <c r="C4" s="15">
        <v>103.47475</v>
      </c>
      <c r="D4" s="15">
        <v>67.883700000000005</v>
      </c>
      <c r="E4" s="15">
        <v>128.047</v>
      </c>
      <c r="F4" s="15">
        <v>122.5455</v>
      </c>
      <c r="G4" s="15">
        <v>-0.196462</v>
      </c>
    </row>
    <row r="5" spans="1:7" ht="16">
      <c r="A5" s="15">
        <v>253</v>
      </c>
      <c r="B5" s="15">
        <v>628.07050000000004</v>
      </c>
      <c r="C5" s="15">
        <v>716.83600000000001</v>
      </c>
      <c r="D5" s="15">
        <v>533.69650000000001</v>
      </c>
      <c r="E5" s="15">
        <v>657.71400000000006</v>
      </c>
      <c r="F5" s="15">
        <v>622.55550000000005</v>
      </c>
      <c r="G5" s="15">
        <v>-1.3767849999999999</v>
      </c>
    </row>
    <row r="6" spans="1:7" ht="16">
      <c r="A6" s="15">
        <v>254</v>
      </c>
      <c r="B6" s="15">
        <v>431.63200000000001</v>
      </c>
      <c r="C6" s="15">
        <v>387.7115</v>
      </c>
      <c r="D6" s="15">
        <v>296.99849999999998</v>
      </c>
      <c r="E6" s="15">
        <v>417.96899999999999</v>
      </c>
      <c r="F6" s="15">
        <v>367.03300000000002</v>
      </c>
      <c r="G6" s="15">
        <v>28.127300000000002</v>
      </c>
    </row>
    <row r="7" spans="1:7" ht="16">
      <c r="A7" s="15">
        <v>255</v>
      </c>
      <c r="B7" s="15">
        <v>184.791</v>
      </c>
      <c r="C7" s="15">
        <v>109.0243</v>
      </c>
      <c r="D7" s="15">
        <v>86.223349999999996</v>
      </c>
      <c r="E7" s="15">
        <v>143.946</v>
      </c>
      <c r="F7" s="15">
        <v>116.321</v>
      </c>
      <c r="G7" s="15">
        <v>19.280449999999998</v>
      </c>
    </row>
    <row r="8" spans="1:7" ht="16">
      <c r="A8" s="15">
        <v>256</v>
      </c>
      <c r="B8" s="15">
        <v>120.88200000000001</v>
      </c>
      <c r="C8" s="15">
        <v>106.99379999999999</v>
      </c>
      <c r="D8" s="15">
        <v>80.845749999999995</v>
      </c>
      <c r="E8" s="15">
        <v>99.167900000000003</v>
      </c>
      <c r="F8" s="15">
        <v>102.14700000000001</v>
      </c>
      <c r="G8" s="15">
        <v>1.937775</v>
      </c>
    </row>
    <row r="9" spans="1:7" ht="16">
      <c r="A9" s="15">
        <v>257</v>
      </c>
      <c r="B9" s="15">
        <v>85.693799999999996</v>
      </c>
      <c r="C9" s="15">
        <v>74.5518</v>
      </c>
      <c r="D9" s="15">
        <v>66.315899999999999</v>
      </c>
      <c r="E9" s="15">
        <v>85.774950000000004</v>
      </c>
      <c r="F9" s="15">
        <v>95.402950000000004</v>
      </c>
      <c r="G9" s="15">
        <v>13.98756</v>
      </c>
    </row>
    <row r="10" spans="1:7" ht="16">
      <c r="A10" s="15">
        <v>258</v>
      </c>
      <c r="B10" s="15">
        <v>100.55115000000001</v>
      </c>
      <c r="C10" s="15">
        <v>76.569400000000002</v>
      </c>
      <c r="D10" s="15">
        <v>79.336200000000005</v>
      </c>
      <c r="E10" s="15">
        <v>87.637900000000002</v>
      </c>
      <c r="F10" s="15">
        <v>70.12715</v>
      </c>
      <c r="G10" s="15">
        <v>13.8405925</v>
      </c>
    </row>
    <row r="11" spans="1:7" ht="16">
      <c r="A11" s="15">
        <v>259</v>
      </c>
      <c r="B11" s="15">
        <v>86.714299999999994</v>
      </c>
      <c r="C11" s="15">
        <v>70.895049999999998</v>
      </c>
      <c r="D11" s="15">
        <v>57.104199999999999</v>
      </c>
      <c r="E11" s="15">
        <v>106.20050000000001</v>
      </c>
      <c r="F11" s="15">
        <v>41.309699999999999</v>
      </c>
      <c r="G11" s="15">
        <v>2.2009704999999999</v>
      </c>
    </row>
    <row r="12" spans="1:7" ht="16">
      <c r="A12" s="15">
        <v>260</v>
      </c>
      <c r="B12" s="15">
        <v>60.667250000000003</v>
      </c>
      <c r="C12" s="15">
        <v>53.070349999999998</v>
      </c>
      <c r="D12" s="15">
        <v>31.1296</v>
      </c>
      <c r="E12" s="15">
        <v>65.179900000000004</v>
      </c>
      <c r="F12" s="15">
        <v>45.595149999999997</v>
      </c>
      <c r="G12" s="15">
        <v>-1.5674049999999999</v>
      </c>
    </row>
    <row r="13" spans="1:7" ht="16">
      <c r="A13" s="15">
        <v>261</v>
      </c>
      <c r="B13" s="15">
        <v>69.799250000000001</v>
      </c>
      <c r="C13" s="15">
        <v>53.913400000000003</v>
      </c>
      <c r="D13" s="15">
        <v>44.495699999999999</v>
      </c>
      <c r="E13" s="15">
        <v>46.65775</v>
      </c>
      <c r="F13" s="15">
        <v>64.393649999999994</v>
      </c>
      <c r="G13" s="15">
        <v>7.5397499999999997</v>
      </c>
    </row>
    <row r="14" spans="1:7" ht="16">
      <c r="A14" s="15">
        <v>262</v>
      </c>
      <c r="B14" s="15">
        <v>77.355249999999998</v>
      </c>
      <c r="C14" s="15">
        <v>59.60745</v>
      </c>
      <c r="D14" s="15">
        <v>62.489449999999998</v>
      </c>
      <c r="E14" s="15">
        <v>61.962499999999999</v>
      </c>
      <c r="F14" s="15">
        <v>63.3307</v>
      </c>
      <c r="G14" s="15">
        <v>10.616199999999999</v>
      </c>
    </row>
    <row r="15" spans="1:7" ht="16">
      <c r="A15" s="15">
        <v>263</v>
      </c>
      <c r="B15" s="15">
        <v>57.269649999999999</v>
      </c>
      <c r="C15" s="15">
        <v>43.982550000000003</v>
      </c>
      <c r="D15" s="15">
        <v>50.156950000000002</v>
      </c>
      <c r="E15" s="15">
        <v>67.785200000000003</v>
      </c>
      <c r="F15" s="15">
        <v>41.405149999999999</v>
      </c>
      <c r="G15" s="15">
        <v>-0.51088</v>
      </c>
    </row>
    <row r="16" spans="1:7" ht="16">
      <c r="A16" s="15">
        <v>264</v>
      </c>
      <c r="B16" s="15">
        <v>81.777900000000002</v>
      </c>
      <c r="C16" s="15">
        <v>26.193999999999999</v>
      </c>
      <c r="D16" s="15">
        <v>51.772100000000002</v>
      </c>
      <c r="E16" s="15">
        <v>64.132400000000004</v>
      </c>
      <c r="F16" s="15">
        <v>38.150100000000002</v>
      </c>
      <c r="G16" s="15">
        <v>-8.2077999999999998E-2</v>
      </c>
    </row>
    <row r="17" spans="1:7" ht="16">
      <c r="A17" s="15">
        <v>265</v>
      </c>
      <c r="B17" s="15">
        <v>62.654649999999997</v>
      </c>
      <c r="C17" s="15">
        <v>29.74015</v>
      </c>
      <c r="D17" s="15">
        <v>12.286199999999999</v>
      </c>
      <c r="E17" s="15">
        <v>33.466349999999998</v>
      </c>
      <c r="F17" s="15">
        <v>15.149285000000001</v>
      </c>
      <c r="G17" s="15">
        <v>0</v>
      </c>
    </row>
    <row r="18" spans="1:7" ht="16">
      <c r="A18" s="15">
        <v>266</v>
      </c>
      <c r="B18" s="15">
        <v>54.550699999999999</v>
      </c>
      <c r="C18" s="15">
        <v>43.631749999999997</v>
      </c>
      <c r="D18" s="15">
        <v>32.815350000000002</v>
      </c>
      <c r="E18" s="15">
        <v>53.861649999999997</v>
      </c>
      <c r="F18" s="15">
        <v>22.942049999999998</v>
      </c>
      <c r="G18" s="15">
        <v>0</v>
      </c>
    </row>
    <row r="19" spans="1:7" ht="16">
      <c r="A19" s="15">
        <v>267</v>
      </c>
      <c r="B19" s="15">
        <v>48.696649999999998</v>
      </c>
      <c r="C19" s="15">
        <v>38.059750000000001</v>
      </c>
      <c r="D19" s="15">
        <v>36.9392</v>
      </c>
      <c r="E19" s="15">
        <v>48.244950000000003</v>
      </c>
      <c r="F19" s="15">
        <v>27.066600000000001</v>
      </c>
      <c r="G19" s="15">
        <v>-0.47641349999999999</v>
      </c>
    </row>
    <row r="20" spans="1:7" ht="16">
      <c r="A20" s="15">
        <v>268</v>
      </c>
      <c r="B20" s="15">
        <v>45.46405</v>
      </c>
      <c r="C20" s="15">
        <v>23.825500000000002</v>
      </c>
      <c r="D20" s="15">
        <v>15.210375000000001</v>
      </c>
      <c r="E20" s="15">
        <v>25.332650000000001</v>
      </c>
      <c r="F20" s="15">
        <v>20.150849999999998</v>
      </c>
      <c r="G20" s="15">
        <v>2.4010549999999999</v>
      </c>
    </row>
    <row r="21" spans="1:7" ht="16">
      <c r="A21" s="15">
        <v>269</v>
      </c>
      <c r="B21" s="15">
        <v>52.508450000000003</v>
      </c>
      <c r="C21" s="15">
        <v>31.013249999999999</v>
      </c>
      <c r="D21" s="15">
        <v>21.576599999999999</v>
      </c>
      <c r="E21" s="15">
        <v>45.815199999999997</v>
      </c>
      <c r="F21" s="15">
        <v>26.073450000000001</v>
      </c>
      <c r="G21" s="15">
        <v>7.0456279999999998</v>
      </c>
    </row>
    <row r="22" spans="1:7" ht="16">
      <c r="A22" s="15">
        <v>270</v>
      </c>
      <c r="B22" s="15">
        <v>44.543950000000002</v>
      </c>
      <c r="C22" s="15">
        <v>46.506900000000002</v>
      </c>
      <c r="D22" s="15">
        <v>21.373999999999999</v>
      </c>
      <c r="E22" s="15">
        <v>45.437249999999999</v>
      </c>
      <c r="F22" s="15">
        <v>33.738</v>
      </c>
      <c r="G22" s="15">
        <v>-3.0998999999999999E-2</v>
      </c>
    </row>
    <row r="23" spans="1:7" ht="16">
      <c r="A23" s="15">
        <v>271</v>
      </c>
      <c r="B23" s="15">
        <v>50.383249999999997</v>
      </c>
      <c r="C23" s="15">
        <v>42.196849999999998</v>
      </c>
      <c r="D23" s="15">
        <v>37.028199999999998</v>
      </c>
      <c r="E23" s="15">
        <v>45.788550000000001</v>
      </c>
      <c r="F23" s="15">
        <v>36.203150000000001</v>
      </c>
      <c r="G23" s="15">
        <v>22.757200000000001</v>
      </c>
    </row>
    <row r="24" spans="1:7" ht="16">
      <c r="A24" s="15">
        <v>272</v>
      </c>
      <c r="B24" s="15">
        <v>48.489699999999999</v>
      </c>
      <c r="C24" s="15">
        <v>40.536650000000002</v>
      </c>
      <c r="D24" s="15">
        <v>39.111699999999999</v>
      </c>
      <c r="E24" s="15">
        <v>41.933</v>
      </c>
      <c r="F24" s="15">
        <v>39.033949999999997</v>
      </c>
      <c r="G24" s="15">
        <v>24.966799999999999</v>
      </c>
    </row>
    <row r="25" spans="1:7" ht="16">
      <c r="A25" s="15">
        <v>273</v>
      </c>
      <c r="B25" s="15">
        <v>44.380850000000002</v>
      </c>
      <c r="C25" s="15">
        <v>37.889200000000002</v>
      </c>
      <c r="D25" s="15">
        <v>34.369349999999997</v>
      </c>
      <c r="E25" s="15">
        <v>38.286900000000003</v>
      </c>
      <c r="F25" s="15">
        <v>27.408100000000001</v>
      </c>
      <c r="G25" s="15">
        <v>16.03125</v>
      </c>
    </row>
    <row r="26" spans="1:7" ht="16">
      <c r="A26" s="15">
        <v>274</v>
      </c>
      <c r="B26" s="15">
        <v>44.61</v>
      </c>
      <c r="C26" s="15">
        <v>30.021999999999998</v>
      </c>
      <c r="D26" s="15">
        <v>34.056550000000001</v>
      </c>
      <c r="E26" s="15">
        <v>38.124749999999999</v>
      </c>
      <c r="F26" s="15">
        <v>15.76835</v>
      </c>
      <c r="G26" s="15">
        <v>13.671150000000001</v>
      </c>
    </row>
    <row r="27" spans="1:7" ht="16">
      <c r="A27" s="15">
        <v>275</v>
      </c>
      <c r="B27" s="15">
        <v>44.6661</v>
      </c>
      <c r="C27" s="15">
        <v>24.35455</v>
      </c>
      <c r="D27" s="15">
        <v>32.750100000000003</v>
      </c>
      <c r="E27" s="15">
        <v>37.5456</v>
      </c>
      <c r="F27" s="15">
        <v>28.699750000000002</v>
      </c>
      <c r="G27" s="15">
        <v>13.928100000000001</v>
      </c>
    </row>
    <row r="28" spans="1:7" ht="16">
      <c r="A28" s="15">
        <v>276</v>
      </c>
      <c r="B28" s="15">
        <v>44.672550000000001</v>
      </c>
      <c r="C28" s="15">
        <v>24.354150000000001</v>
      </c>
      <c r="D28" s="15">
        <v>19.55855</v>
      </c>
      <c r="E28" s="15">
        <v>31.036549999999998</v>
      </c>
      <c r="F28" s="15">
        <v>22.19725</v>
      </c>
      <c r="G28" s="15">
        <v>13.930149999999999</v>
      </c>
    </row>
    <row r="29" spans="1:7" ht="16">
      <c r="A29" s="15">
        <v>277</v>
      </c>
      <c r="B29" s="15">
        <v>45.275500000000001</v>
      </c>
      <c r="C29" s="15">
        <v>24.240349999999999</v>
      </c>
      <c r="D29" s="15">
        <v>23.42925</v>
      </c>
      <c r="E29" s="15">
        <v>30.14245</v>
      </c>
      <c r="F29" s="15">
        <v>20.575500000000002</v>
      </c>
      <c r="G29" s="15">
        <v>14.755699999999999</v>
      </c>
    </row>
    <row r="30" spans="1:7" ht="16">
      <c r="A30" s="15">
        <v>278</v>
      </c>
      <c r="B30" s="15">
        <v>39.801450000000003</v>
      </c>
      <c r="C30" s="15">
        <v>26.893699999999999</v>
      </c>
      <c r="D30" s="15">
        <v>24.883649999999999</v>
      </c>
      <c r="E30" s="15">
        <v>28.269749999999998</v>
      </c>
      <c r="F30" s="15">
        <v>23.625599999999999</v>
      </c>
      <c r="G30" s="15">
        <v>5.9577450000000001</v>
      </c>
    </row>
    <row r="31" spans="1:7" ht="16">
      <c r="A31" s="15">
        <v>279</v>
      </c>
      <c r="B31" s="15">
        <v>32.776049999999998</v>
      </c>
      <c r="C31" s="15">
        <v>31.011900000000001</v>
      </c>
      <c r="D31" s="15">
        <v>17.148800000000001</v>
      </c>
      <c r="E31" s="15">
        <v>28.339500000000001</v>
      </c>
      <c r="F31" s="15">
        <v>24.050049999999999</v>
      </c>
      <c r="G31" s="15">
        <v>1.5076065000000001</v>
      </c>
    </row>
    <row r="32" spans="1:7" ht="16">
      <c r="A32" s="15">
        <v>280</v>
      </c>
      <c r="B32" s="15">
        <v>27.505700000000001</v>
      </c>
      <c r="C32" s="15">
        <v>30.794799999999999</v>
      </c>
      <c r="D32" s="15">
        <v>11.412855</v>
      </c>
      <c r="E32" s="15">
        <v>28.8872</v>
      </c>
      <c r="F32" s="15">
        <v>20.983699999999999</v>
      </c>
      <c r="G32" s="15">
        <v>7.2579000000000002</v>
      </c>
    </row>
    <row r="33" spans="1:7" ht="16">
      <c r="A33" s="15">
        <v>281</v>
      </c>
      <c r="B33" s="15">
        <v>21.6982</v>
      </c>
      <c r="C33" s="15">
        <v>24.621500000000001</v>
      </c>
      <c r="D33" s="15">
        <v>18.312449999999998</v>
      </c>
      <c r="E33" s="15">
        <v>22.694900000000001</v>
      </c>
      <c r="F33" s="15">
        <v>21.176200000000001</v>
      </c>
      <c r="G33" s="15">
        <v>6.5942676999999996</v>
      </c>
    </row>
    <row r="34" spans="1:7" ht="16">
      <c r="A34" s="15">
        <v>282</v>
      </c>
      <c r="B34" s="15">
        <v>27.685749999999999</v>
      </c>
      <c r="C34" s="15">
        <v>31.080300000000001</v>
      </c>
      <c r="D34" s="15">
        <v>18.214849999999998</v>
      </c>
      <c r="E34" s="15">
        <v>29.133700000000001</v>
      </c>
      <c r="F34" s="15">
        <v>21.175650000000001</v>
      </c>
      <c r="G34" s="15">
        <v>0.2880665</v>
      </c>
    </row>
    <row r="35" spans="1:7" ht="16">
      <c r="A35" s="15">
        <v>283</v>
      </c>
      <c r="B35" s="15">
        <v>37.219650000000001</v>
      </c>
      <c r="C35" s="15">
        <v>32.034300000000002</v>
      </c>
      <c r="D35" s="15">
        <v>23.968150000000001</v>
      </c>
      <c r="E35" s="15">
        <v>30.06485</v>
      </c>
      <c r="F35" s="15">
        <v>22.402349999999998</v>
      </c>
      <c r="G35" s="15">
        <v>11.537084999999999</v>
      </c>
    </row>
    <row r="36" spans="1:7" ht="16">
      <c r="A36" s="15">
        <v>284</v>
      </c>
      <c r="B36" s="15">
        <v>37.693750000000001</v>
      </c>
      <c r="C36" s="15">
        <v>23.757149999999999</v>
      </c>
      <c r="D36" s="15">
        <v>19.530249999999999</v>
      </c>
      <c r="E36" s="15">
        <v>25.562249999999999</v>
      </c>
      <c r="F36" s="15">
        <v>15.422879999999999</v>
      </c>
      <c r="G36" s="15">
        <v>11.564399999999999</v>
      </c>
    </row>
    <row r="37" spans="1:7" ht="16">
      <c r="A37" s="15">
        <v>285</v>
      </c>
      <c r="B37" s="15">
        <v>33.393650000000001</v>
      </c>
      <c r="C37" s="15">
        <v>21.487950000000001</v>
      </c>
      <c r="D37" s="15">
        <v>17.209800000000001</v>
      </c>
      <c r="E37" s="15">
        <v>24.514700000000001</v>
      </c>
      <c r="F37" s="15">
        <v>13.555160000000001</v>
      </c>
      <c r="G37" s="15">
        <v>7.4642249999999999</v>
      </c>
    </row>
    <row r="38" spans="1:7" ht="16">
      <c r="A38" s="15">
        <v>286</v>
      </c>
      <c r="B38" s="15">
        <v>31.27965</v>
      </c>
      <c r="C38" s="15">
        <v>28.848749999999999</v>
      </c>
      <c r="D38" s="15">
        <v>24.538450000000001</v>
      </c>
      <c r="E38" s="15">
        <v>27.47045</v>
      </c>
      <c r="F38" s="15">
        <v>22.22025</v>
      </c>
      <c r="G38" s="15">
        <v>13.01332</v>
      </c>
    </row>
    <row r="39" spans="1:7" ht="16">
      <c r="A39" s="15">
        <v>287</v>
      </c>
      <c r="B39" s="15">
        <v>25.17895</v>
      </c>
      <c r="C39" s="15">
        <v>22.54955</v>
      </c>
      <c r="D39" s="15">
        <v>14.8718</v>
      </c>
      <c r="E39" s="15">
        <v>21.448149999999998</v>
      </c>
      <c r="F39" s="15">
        <v>16.375</v>
      </c>
      <c r="G39" s="15">
        <v>8.0146549999999994</v>
      </c>
    </row>
    <row r="40" spans="1:7" ht="16">
      <c r="A40" s="15">
        <v>288</v>
      </c>
      <c r="B40" s="15">
        <v>17.582100000000001</v>
      </c>
      <c r="C40" s="15">
        <v>15.0433</v>
      </c>
      <c r="D40" s="15">
        <v>6.7243550000000001</v>
      </c>
      <c r="E40" s="15">
        <v>13.6341</v>
      </c>
      <c r="F40" s="15">
        <v>8.4987449999999995</v>
      </c>
      <c r="G40" s="15">
        <v>0.96764450000000002</v>
      </c>
    </row>
    <row r="41" spans="1:7" ht="16">
      <c r="A41" s="15">
        <v>289</v>
      </c>
      <c r="B41" s="15">
        <v>18.29325</v>
      </c>
      <c r="C41" s="15">
        <v>13.601000000000001</v>
      </c>
      <c r="D41" s="15">
        <v>11.544510000000001</v>
      </c>
      <c r="E41" s="15">
        <v>17.180399999999999</v>
      </c>
      <c r="F41" s="15">
        <v>12.94542</v>
      </c>
      <c r="G41" s="15">
        <v>3.6355270000000002</v>
      </c>
    </row>
    <row r="42" spans="1:7" ht="16">
      <c r="A42" s="15">
        <v>290</v>
      </c>
      <c r="B42" s="15">
        <v>17.990549999999999</v>
      </c>
      <c r="C42" s="15">
        <v>14.0387</v>
      </c>
      <c r="D42" s="15">
        <v>12.18375</v>
      </c>
      <c r="E42" s="15">
        <v>18.848600000000001</v>
      </c>
      <c r="F42" s="15">
        <v>13.578099999999999</v>
      </c>
      <c r="G42" s="15">
        <v>6.8320650000000001</v>
      </c>
    </row>
    <row r="43" spans="1:7" ht="16">
      <c r="A43" s="15">
        <v>291</v>
      </c>
      <c r="B43" s="15">
        <v>14.884449999999999</v>
      </c>
      <c r="C43" s="15">
        <v>12.24194</v>
      </c>
      <c r="D43" s="15">
        <v>7.1173950000000001</v>
      </c>
      <c r="E43" s="15">
        <v>14.2529</v>
      </c>
      <c r="F43" s="15">
        <v>7.3882149999999998</v>
      </c>
      <c r="G43" s="15">
        <v>4.2260600000000004</v>
      </c>
    </row>
    <row r="44" spans="1:7" ht="16">
      <c r="A44" s="15">
        <v>292</v>
      </c>
      <c r="B44" s="15">
        <v>13.965299999999999</v>
      </c>
      <c r="C44" s="15">
        <v>9.3762050000000006</v>
      </c>
      <c r="D44" s="15">
        <v>6.7361950000000004</v>
      </c>
      <c r="E44" s="15">
        <v>11.957884999999999</v>
      </c>
      <c r="F44" s="15">
        <v>5.0511200000000001</v>
      </c>
      <c r="G44" s="15">
        <v>-0.16166549999999999</v>
      </c>
    </row>
    <row r="45" spans="1:7" ht="16">
      <c r="A45" s="15">
        <v>293</v>
      </c>
      <c r="B45" s="15">
        <v>11.437900000000001</v>
      </c>
      <c r="C45" s="15">
        <v>9.4409500000000008</v>
      </c>
      <c r="D45" s="15">
        <v>4.2004099999999998</v>
      </c>
      <c r="E45" s="15">
        <v>14.588649999999999</v>
      </c>
      <c r="F45" s="15">
        <v>5.0867149999999999</v>
      </c>
      <c r="G45" s="15">
        <v>-7.2724549999999999E-2</v>
      </c>
    </row>
    <row r="46" spans="1:7" ht="16">
      <c r="A46" s="15">
        <v>294</v>
      </c>
      <c r="B46" s="15">
        <v>15.327999999999999</v>
      </c>
      <c r="C46" s="15">
        <v>9.9400300000000001</v>
      </c>
      <c r="D46" s="15">
        <v>6.9358550000000001</v>
      </c>
      <c r="E46" s="15">
        <v>10.588380000000001</v>
      </c>
      <c r="F46" s="15">
        <v>8.1252300000000002</v>
      </c>
      <c r="G46" s="15">
        <v>0</v>
      </c>
    </row>
    <row r="47" spans="1:7" ht="16">
      <c r="A47" s="15">
        <v>295</v>
      </c>
      <c r="B47" s="15">
        <v>13.135899999999999</v>
      </c>
      <c r="C47" s="15">
        <v>9.5730900000000005</v>
      </c>
      <c r="D47" s="15">
        <v>9.1966599999999996</v>
      </c>
      <c r="E47" s="15">
        <v>11.341525000000001</v>
      </c>
      <c r="F47" s="15">
        <v>8.7643799999999992</v>
      </c>
      <c r="G47" s="15">
        <v>0</v>
      </c>
    </row>
    <row r="48" spans="1:7" ht="16">
      <c r="A48" s="15">
        <v>296</v>
      </c>
      <c r="B48" s="15">
        <v>10.26272</v>
      </c>
      <c r="C48" s="15">
        <v>8.4535199999999993</v>
      </c>
      <c r="D48" s="15">
        <v>9.0981199999999998</v>
      </c>
      <c r="E48" s="15">
        <v>11.656499999999999</v>
      </c>
      <c r="F48" s="15">
        <v>7.6261450000000002</v>
      </c>
      <c r="G48" s="15">
        <v>-0.36565950000000003</v>
      </c>
    </row>
    <row r="49" spans="1:7" ht="16">
      <c r="A49" s="15">
        <v>297</v>
      </c>
      <c r="B49" s="15">
        <v>13.08455</v>
      </c>
      <c r="C49" s="15">
        <v>9.771115</v>
      </c>
      <c r="D49" s="15">
        <v>9.7171950000000002</v>
      </c>
      <c r="E49" s="15">
        <v>11.05395</v>
      </c>
      <c r="F49" s="15">
        <v>8.5076400000000003</v>
      </c>
      <c r="G49" s="15">
        <v>1.5358099999999999</v>
      </c>
    </row>
    <row r="50" spans="1:7" ht="16">
      <c r="A50" s="15">
        <v>298</v>
      </c>
      <c r="B50" s="15">
        <v>16.511199999999999</v>
      </c>
      <c r="C50" s="15">
        <v>13.812049999999999</v>
      </c>
      <c r="D50" s="15">
        <v>12.472149999999999</v>
      </c>
      <c r="E50" s="15">
        <v>15.161849999999999</v>
      </c>
      <c r="F50" s="15">
        <v>11.403650000000001</v>
      </c>
      <c r="G50" s="15">
        <v>6.4158200000000001</v>
      </c>
    </row>
    <row r="51" spans="1:7" ht="16">
      <c r="A51" s="15">
        <v>299</v>
      </c>
      <c r="B51" s="15">
        <v>8.6947100000000006</v>
      </c>
      <c r="C51" s="15">
        <v>7.54453</v>
      </c>
      <c r="D51" s="15">
        <v>7.6661450000000002</v>
      </c>
      <c r="E51" s="15">
        <v>10.184775</v>
      </c>
      <c r="F51" s="15">
        <v>6.6557700000000004</v>
      </c>
      <c r="G51" s="15">
        <v>2.1254650000000002</v>
      </c>
    </row>
    <row r="52" spans="1:7" ht="16">
      <c r="A52" s="15">
        <v>300</v>
      </c>
      <c r="B52" s="15">
        <v>10.7959</v>
      </c>
      <c r="C52" s="15">
        <v>8.9460999999999995</v>
      </c>
      <c r="D52" s="15">
        <v>8.2893349999999995</v>
      </c>
      <c r="E52" s="15">
        <v>11.51445</v>
      </c>
      <c r="F52" s="15">
        <v>7.2917399999999999</v>
      </c>
      <c r="G52" s="15">
        <v>2.9656500000000001</v>
      </c>
    </row>
    <row r="53" spans="1:7" ht="16">
      <c r="A53" s="15">
        <v>301</v>
      </c>
      <c r="B53" s="15">
        <v>11.80635</v>
      </c>
      <c r="C53" s="15">
        <v>9.4888899999999996</v>
      </c>
      <c r="D53" s="15">
        <v>8.1985449999999993</v>
      </c>
      <c r="E53" s="15">
        <v>12.746600000000001</v>
      </c>
      <c r="F53" s="15">
        <v>8.1308699999999998</v>
      </c>
      <c r="G53" s="15">
        <v>4.81088</v>
      </c>
    </row>
    <row r="54" spans="1:7" ht="16">
      <c r="A54" s="15">
        <v>302</v>
      </c>
      <c r="B54" s="15">
        <v>9.8226449999999996</v>
      </c>
      <c r="C54" s="15">
        <v>7.6070650000000004</v>
      </c>
      <c r="D54" s="15">
        <v>7.0953749999999998</v>
      </c>
      <c r="E54" s="15">
        <v>10.397399999999999</v>
      </c>
      <c r="F54" s="15">
        <v>7.1784850000000002</v>
      </c>
      <c r="G54" s="15">
        <v>4.7626650000000001</v>
      </c>
    </row>
    <row r="55" spans="1:7" ht="16">
      <c r="A55" s="15">
        <v>303</v>
      </c>
      <c r="B55" s="15">
        <v>8.6754999999999995</v>
      </c>
      <c r="C55" s="15">
        <v>6.8027049999999996</v>
      </c>
      <c r="D55" s="15">
        <v>6.6833999999999998</v>
      </c>
      <c r="E55" s="15">
        <v>7.91411</v>
      </c>
      <c r="F55" s="15">
        <v>6.044295</v>
      </c>
      <c r="G55" s="15">
        <v>3.3486400000000001</v>
      </c>
    </row>
    <row r="56" spans="1:7" ht="16">
      <c r="A56" s="15">
        <v>304</v>
      </c>
      <c r="B56" s="15">
        <v>8.4114950000000004</v>
      </c>
      <c r="C56" s="15">
        <v>7.6359700000000004</v>
      </c>
      <c r="D56" s="15">
        <v>5.4064899999999998</v>
      </c>
      <c r="E56" s="15">
        <v>9.7943350000000002</v>
      </c>
      <c r="F56" s="15">
        <v>5.8653149999999998</v>
      </c>
      <c r="G56" s="15">
        <v>2.2415099999999999</v>
      </c>
    </row>
    <row r="57" spans="1:7" ht="16">
      <c r="A57" s="15">
        <v>305</v>
      </c>
      <c r="B57" s="15">
        <v>10.153465000000001</v>
      </c>
      <c r="C57" s="15">
        <v>8.4650099999999995</v>
      </c>
      <c r="D57" s="15">
        <v>7.1730400000000003</v>
      </c>
      <c r="E57" s="15">
        <v>8.5090299999999992</v>
      </c>
      <c r="F57" s="15">
        <v>6.7214650000000002</v>
      </c>
      <c r="G57" s="15">
        <v>3.0470799999999998</v>
      </c>
    </row>
    <row r="58" spans="1:7" ht="16">
      <c r="A58" s="15">
        <v>306</v>
      </c>
      <c r="B58" s="15">
        <v>8.5592100000000002</v>
      </c>
      <c r="C58" s="15">
        <v>6.5055800000000001</v>
      </c>
      <c r="D58" s="15">
        <v>6.5178900000000004</v>
      </c>
      <c r="E58" s="15">
        <v>7.7026000000000003</v>
      </c>
      <c r="F58" s="15">
        <v>4.9366750000000001</v>
      </c>
      <c r="G58" s="15">
        <v>3.93567</v>
      </c>
    </row>
    <row r="59" spans="1:7" ht="16">
      <c r="A59" s="15">
        <v>307</v>
      </c>
      <c r="B59" s="15">
        <v>8.3655449999999991</v>
      </c>
      <c r="C59" s="15">
        <v>7.6527200000000004</v>
      </c>
      <c r="D59" s="15">
        <v>6.9113049999999996</v>
      </c>
      <c r="E59" s="15">
        <v>8.7192450000000008</v>
      </c>
      <c r="F59" s="15">
        <v>5.5461499999999999</v>
      </c>
      <c r="G59" s="15">
        <v>4.750305</v>
      </c>
    </row>
    <row r="60" spans="1:7" ht="16">
      <c r="A60" s="15">
        <v>308</v>
      </c>
      <c r="B60" s="15">
        <v>10.087014999999999</v>
      </c>
      <c r="C60" s="15">
        <v>10.330015</v>
      </c>
      <c r="D60" s="15">
        <v>8.1738599999999995</v>
      </c>
      <c r="E60" s="15">
        <v>9.8776349999999997</v>
      </c>
      <c r="F60" s="15">
        <v>7.5583799999999997</v>
      </c>
      <c r="G60" s="15">
        <v>5.7070400000000001</v>
      </c>
    </row>
    <row r="61" spans="1:7" ht="16">
      <c r="A61" s="15">
        <v>309</v>
      </c>
      <c r="B61" s="15">
        <v>10.463699999999999</v>
      </c>
      <c r="C61" s="15">
        <v>9.7571949999999994</v>
      </c>
      <c r="D61" s="15">
        <v>7.9408700000000003</v>
      </c>
      <c r="E61" s="15">
        <v>9.6190300000000004</v>
      </c>
      <c r="F61" s="15">
        <v>7.2696100000000001</v>
      </c>
      <c r="G61" s="15">
        <v>6.0372649999999997</v>
      </c>
    </row>
    <row r="62" spans="1:7" ht="16">
      <c r="A62" s="15">
        <v>310</v>
      </c>
      <c r="B62" s="15">
        <v>9.5272799999999993</v>
      </c>
      <c r="C62" s="15">
        <v>8.8452750000000009</v>
      </c>
      <c r="D62" s="15">
        <v>7.9364650000000001</v>
      </c>
      <c r="E62" s="15">
        <v>9.6138300000000001</v>
      </c>
      <c r="F62" s="15">
        <v>7.2655200000000004</v>
      </c>
      <c r="G62" s="15">
        <v>4.196275</v>
      </c>
    </row>
    <row r="63" spans="1:7" ht="16">
      <c r="A63" s="15">
        <v>311</v>
      </c>
      <c r="B63" s="15">
        <v>9.4198450000000005</v>
      </c>
      <c r="C63" s="15">
        <v>8.7040100000000002</v>
      </c>
      <c r="D63" s="15">
        <v>7.0706899999999999</v>
      </c>
      <c r="E63" s="15">
        <v>8.7176150000000003</v>
      </c>
      <c r="F63" s="15">
        <v>6.3548450000000001</v>
      </c>
      <c r="G63" s="15">
        <v>4.9266100000000002</v>
      </c>
    </row>
    <row r="64" spans="1:7" ht="16">
      <c r="A64" s="15">
        <v>312</v>
      </c>
      <c r="B64" s="15">
        <v>7.2235950000000004</v>
      </c>
      <c r="C64" s="15">
        <v>7.3282749999999997</v>
      </c>
      <c r="D64" s="15">
        <v>5.2667900000000003</v>
      </c>
      <c r="E64" s="15">
        <v>6.9353049999999996</v>
      </c>
      <c r="F64" s="15">
        <v>5.3714750000000002</v>
      </c>
      <c r="G64" s="15">
        <v>3.1429</v>
      </c>
    </row>
    <row r="65" spans="1:7" ht="16">
      <c r="A65" s="15">
        <v>313</v>
      </c>
      <c r="B65" s="15">
        <v>7.6447849999999997</v>
      </c>
      <c r="C65" s="15">
        <v>7.1768450000000001</v>
      </c>
      <c r="D65" s="15">
        <v>5.6806950000000001</v>
      </c>
      <c r="E65" s="15">
        <v>7.3214300000000003</v>
      </c>
      <c r="F65" s="15">
        <v>5.2701750000000001</v>
      </c>
      <c r="G65" s="15">
        <v>2.4580000000000002</v>
      </c>
    </row>
    <row r="66" spans="1:7" ht="16">
      <c r="A66" s="15">
        <v>314</v>
      </c>
      <c r="B66" s="15">
        <v>9.6631400000000003</v>
      </c>
      <c r="C66" s="15">
        <v>8.3559400000000004</v>
      </c>
      <c r="D66" s="15">
        <v>7.594735</v>
      </c>
      <c r="E66" s="15">
        <v>9.2406649999999999</v>
      </c>
      <c r="F66" s="15">
        <v>6.1029049999999998</v>
      </c>
      <c r="G66" s="15">
        <v>4.1726799999999997</v>
      </c>
    </row>
    <row r="67" spans="1:7" ht="16">
      <c r="A67" s="15">
        <v>315</v>
      </c>
      <c r="B67" s="15">
        <v>7.8426049999999998</v>
      </c>
      <c r="C67" s="15">
        <v>8.2659300000000009</v>
      </c>
      <c r="D67" s="15">
        <v>7.45627</v>
      </c>
      <c r="E67" s="15">
        <v>8.9147750000000006</v>
      </c>
      <c r="F67" s="15">
        <v>6.785215</v>
      </c>
      <c r="G67" s="15">
        <v>4.8900050000000004</v>
      </c>
    </row>
    <row r="68" spans="1:7" ht="16">
      <c r="A68" s="15">
        <v>316</v>
      </c>
      <c r="B68" s="15">
        <v>7.6994049999999996</v>
      </c>
      <c r="C68" s="15">
        <v>8.1434850000000001</v>
      </c>
      <c r="D68" s="15">
        <v>7.3718050000000002</v>
      </c>
      <c r="E68" s="15">
        <v>7.0854100000000004</v>
      </c>
      <c r="F68" s="15">
        <v>5.85534</v>
      </c>
      <c r="G68" s="15">
        <v>4.8531849999999999</v>
      </c>
    </row>
    <row r="69" spans="1:7" ht="16">
      <c r="A69" s="15">
        <v>317</v>
      </c>
      <c r="B69" s="15">
        <v>7.9610700000000003</v>
      </c>
      <c r="C69" s="15">
        <v>7.5524449999999996</v>
      </c>
      <c r="D69" s="15">
        <v>5.95153</v>
      </c>
      <c r="E69" s="15">
        <v>6.8746850000000004</v>
      </c>
      <c r="F69" s="15">
        <v>5.1182249999999998</v>
      </c>
      <c r="G69" s="15">
        <v>3.3201649999999998</v>
      </c>
    </row>
    <row r="70" spans="1:7" ht="16">
      <c r="A70" s="15">
        <v>318</v>
      </c>
      <c r="B70" s="15">
        <v>6.6589099999999997</v>
      </c>
      <c r="C70" s="15">
        <v>6.4986300000000004</v>
      </c>
      <c r="D70" s="15">
        <v>5.1476749999999996</v>
      </c>
      <c r="E70" s="15">
        <v>6.8957350000000002</v>
      </c>
      <c r="F70" s="15">
        <v>3.4673250000000002</v>
      </c>
      <c r="G70" s="15">
        <v>3.1655700000000002</v>
      </c>
    </row>
    <row r="71" spans="1:7" ht="16">
      <c r="A71" s="15">
        <v>319</v>
      </c>
      <c r="B71" s="15">
        <v>6.1412399999999998</v>
      </c>
      <c r="C71" s="15">
        <v>6.6189900000000002</v>
      </c>
      <c r="D71" s="15">
        <v>5.9383299999999997</v>
      </c>
      <c r="E71" s="15">
        <v>7.0419900000000002</v>
      </c>
      <c r="F71" s="15">
        <v>3.525595</v>
      </c>
      <c r="G71" s="15">
        <v>4.1054649999999997</v>
      </c>
    </row>
    <row r="72" spans="1:7" ht="16">
      <c r="A72" s="15">
        <v>320</v>
      </c>
      <c r="B72" s="15">
        <v>7.6604700000000001</v>
      </c>
      <c r="C72" s="15">
        <v>7.8657550000000001</v>
      </c>
      <c r="D72" s="15">
        <v>6.8902850000000004</v>
      </c>
      <c r="E72" s="15">
        <v>7.7359349999999996</v>
      </c>
      <c r="F72" s="15">
        <v>5.5931199999999999</v>
      </c>
      <c r="G72" s="15">
        <v>4.61578</v>
      </c>
    </row>
    <row r="73" spans="1:7" ht="16">
      <c r="A73" s="15">
        <v>321</v>
      </c>
      <c r="B73" s="15">
        <v>8.3743149999999993</v>
      </c>
      <c r="C73" s="15">
        <v>7.7826050000000002</v>
      </c>
      <c r="D73" s="15">
        <v>6.0604449999999996</v>
      </c>
      <c r="E73" s="15">
        <v>8.4926349999999999</v>
      </c>
      <c r="F73" s="15">
        <v>5.4664200000000003</v>
      </c>
      <c r="G73" s="15">
        <v>4.5744199999999999</v>
      </c>
    </row>
    <row r="74" spans="1:7" ht="16">
      <c r="A74" s="15">
        <v>322</v>
      </c>
      <c r="B74" s="15">
        <v>8.2507300000000008</v>
      </c>
      <c r="C74" s="15">
        <v>7.6773199999999999</v>
      </c>
      <c r="D74" s="15">
        <v>7.5536649999999996</v>
      </c>
      <c r="E74" s="15">
        <v>8.4082100000000004</v>
      </c>
      <c r="F74" s="15">
        <v>5.391705</v>
      </c>
      <c r="G74" s="15">
        <v>4.5931600000000001</v>
      </c>
    </row>
    <row r="75" spans="1:7" ht="16">
      <c r="A75" s="15">
        <v>323</v>
      </c>
      <c r="B75" s="15">
        <v>8.5340600000000002</v>
      </c>
      <c r="C75" s="15">
        <v>7.3718849999999998</v>
      </c>
      <c r="D75" s="15">
        <v>7.0506250000000001</v>
      </c>
      <c r="E75" s="15">
        <v>8.0034150000000004</v>
      </c>
      <c r="F75" s="15">
        <v>5.0381650000000002</v>
      </c>
      <c r="G75" s="15">
        <v>2.9992700000000001</v>
      </c>
    </row>
    <row r="76" spans="1:7" ht="16">
      <c r="A76" s="15">
        <v>324</v>
      </c>
      <c r="B76" s="15">
        <v>9.6406799999999997</v>
      </c>
      <c r="C76" s="15">
        <v>8.0543449999999996</v>
      </c>
      <c r="D76" s="15">
        <v>7.3370249999999997</v>
      </c>
      <c r="E76" s="15">
        <v>9.1567500000000006</v>
      </c>
      <c r="F76" s="15">
        <v>6.8150449999999996</v>
      </c>
      <c r="G76" s="15">
        <v>4.0740449999999999</v>
      </c>
    </row>
    <row r="77" spans="1:7" ht="16">
      <c r="A77" s="15">
        <v>325</v>
      </c>
      <c r="B77" s="15">
        <v>9.1899949999999997</v>
      </c>
      <c r="C77" s="15">
        <v>8.2791149999999991</v>
      </c>
      <c r="D77" s="15">
        <v>7.3783750000000001</v>
      </c>
      <c r="E77" s="15">
        <v>9.5902849999999997</v>
      </c>
      <c r="F77" s="15">
        <v>7.4929899999999998</v>
      </c>
      <c r="G77" s="15">
        <v>5.2173550000000004</v>
      </c>
    </row>
    <row r="78" spans="1:7" ht="16">
      <c r="A78" s="15">
        <v>326</v>
      </c>
      <c r="B78" s="15">
        <v>6.7736049999999999</v>
      </c>
      <c r="C78" s="15">
        <v>7.1792550000000004</v>
      </c>
      <c r="D78" s="15">
        <v>5.4639150000000001</v>
      </c>
      <c r="E78" s="15">
        <v>7.8005199999999997</v>
      </c>
      <c r="F78" s="15">
        <v>5.1011150000000001</v>
      </c>
      <c r="G78" s="15">
        <v>3.45417</v>
      </c>
    </row>
    <row r="79" spans="1:7" ht="16">
      <c r="A79" s="15">
        <v>327</v>
      </c>
      <c r="B79" s="15">
        <v>7.8263199999999999</v>
      </c>
      <c r="C79" s="15">
        <v>8.1818000000000008</v>
      </c>
      <c r="D79" s="15">
        <v>5.8840050000000002</v>
      </c>
      <c r="E79" s="15">
        <v>8.7835049999999999</v>
      </c>
      <c r="F79" s="15">
        <v>6.9419700000000004</v>
      </c>
      <c r="G79" s="15">
        <v>5.3727450000000001</v>
      </c>
    </row>
    <row r="80" spans="1:7" ht="16">
      <c r="A80" s="15">
        <v>328</v>
      </c>
      <c r="B80" s="15">
        <v>9.1448699999999992</v>
      </c>
      <c r="C80" s="15">
        <v>8.2278199999999995</v>
      </c>
      <c r="D80" s="15">
        <v>7.7948399999999998</v>
      </c>
      <c r="E80" s="15">
        <v>8.7376450000000006</v>
      </c>
      <c r="F80" s="15">
        <v>7.126735</v>
      </c>
      <c r="G80" s="15">
        <v>5.5979349999999997</v>
      </c>
    </row>
    <row r="81" spans="1:7" ht="16">
      <c r="A81" s="15">
        <v>329</v>
      </c>
      <c r="B81" s="15">
        <v>7.8071849999999996</v>
      </c>
      <c r="C81" s="15">
        <v>6.4615900000000002</v>
      </c>
      <c r="D81" s="15">
        <v>6.7931150000000002</v>
      </c>
      <c r="E81" s="15">
        <v>7.9330749999999997</v>
      </c>
      <c r="F81" s="15">
        <v>5.4006999999999996</v>
      </c>
      <c r="G81" s="15">
        <v>3.8614199999999999</v>
      </c>
    </row>
    <row r="82" spans="1:7" ht="16">
      <c r="A82" s="15">
        <v>330</v>
      </c>
      <c r="B82" s="15">
        <v>6.7970050000000004</v>
      </c>
      <c r="C82" s="15">
        <v>5.4662750000000004</v>
      </c>
      <c r="D82" s="15">
        <v>5.3579299999999996</v>
      </c>
      <c r="E82" s="15">
        <v>7.6596650000000004</v>
      </c>
      <c r="F82" s="15">
        <v>4.1051950000000001</v>
      </c>
      <c r="G82" s="15">
        <v>2.9844349999999999</v>
      </c>
    </row>
    <row r="83" spans="1:7" ht="16">
      <c r="A83" s="15">
        <v>331</v>
      </c>
      <c r="B83" s="15">
        <v>6.8055649999999996</v>
      </c>
      <c r="C83" s="15">
        <v>6.1434850000000001</v>
      </c>
      <c r="D83" s="15">
        <v>5.3040250000000002</v>
      </c>
      <c r="E83" s="15">
        <v>7.928795</v>
      </c>
      <c r="F83" s="15">
        <v>4.3278049999999997</v>
      </c>
      <c r="G83" s="15">
        <v>3.5237500000000002</v>
      </c>
    </row>
    <row r="84" spans="1:7" ht="16">
      <c r="A84" s="15">
        <v>332</v>
      </c>
      <c r="B84" s="15">
        <v>5.3866350000000001</v>
      </c>
      <c r="C84" s="15">
        <v>6.2927850000000003</v>
      </c>
      <c r="D84" s="15">
        <v>5.1133050000000004</v>
      </c>
      <c r="E84" s="15">
        <v>7.5592649999999999</v>
      </c>
      <c r="F84" s="15">
        <v>4.6275550000000001</v>
      </c>
      <c r="G84" s="15">
        <v>3.3086199999999999</v>
      </c>
    </row>
    <row r="85" spans="1:7" ht="16">
      <c r="A85" s="15">
        <v>333</v>
      </c>
      <c r="B85" s="15">
        <v>5.1410049999999998</v>
      </c>
      <c r="C85" s="15">
        <v>4.3423800000000004</v>
      </c>
      <c r="D85" s="15">
        <v>4.9241700000000002</v>
      </c>
      <c r="E85" s="15">
        <v>6.7243550000000001</v>
      </c>
      <c r="F85" s="15">
        <v>3.29678</v>
      </c>
      <c r="G85" s="15">
        <v>2.616025</v>
      </c>
    </row>
    <row r="86" spans="1:7" ht="16">
      <c r="A86" s="15">
        <v>334</v>
      </c>
      <c r="B86" s="15">
        <v>6.2980700000000001</v>
      </c>
      <c r="C86" s="15">
        <v>5.1546599999999998</v>
      </c>
      <c r="D86" s="15">
        <v>5.1218649999999997</v>
      </c>
      <c r="E86" s="15">
        <v>6.7025300000000003</v>
      </c>
      <c r="F86" s="15">
        <v>4.3344100000000001</v>
      </c>
      <c r="G86" s="15">
        <v>2.83256</v>
      </c>
    </row>
    <row r="87" spans="1:7" ht="16">
      <c r="A87" s="15">
        <v>335</v>
      </c>
      <c r="B87" s="15">
        <v>7.3862699999999997</v>
      </c>
      <c r="C87" s="15">
        <v>6.3829849999999997</v>
      </c>
      <c r="D87" s="15">
        <v>5.8344250000000004</v>
      </c>
      <c r="E87" s="15">
        <v>7.76342</v>
      </c>
      <c r="F87" s="15">
        <v>4.837415</v>
      </c>
      <c r="G87" s="15">
        <v>3.3237549999999998</v>
      </c>
    </row>
    <row r="88" spans="1:7" ht="16">
      <c r="A88" s="15">
        <v>336</v>
      </c>
      <c r="B88" s="15">
        <v>7.8326900000000004</v>
      </c>
      <c r="C88" s="15">
        <v>6.8460150000000004</v>
      </c>
      <c r="D88" s="15">
        <v>6.2083149999999998</v>
      </c>
      <c r="E88" s="15">
        <v>8.1416249999999994</v>
      </c>
      <c r="F88" s="15">
        <v>5.0005249999999997</v>
      </c>
      <c r="G88" s="15">
        <v>3.4203600000000001</v>
      </c>
    </row>
    <row r="89" spans="1:7" ht="16">
      <c r="A89" s="15">
        <v>337</v>
      </c>
      <c r="B89" s="15">
        <v>7.7980850000000004</v>
      </c>
      <c r="C89" s="15">
        <v>6.9597899999999999</v>
      </c>
      <c r="D89" s="15">
        <v>5.8390899999999997</v>
      </c>
      <c r="E89" s="15">
        <v>7.3460599999999996</v>
      </c>
      <c r="F89" s="15">
        <v>5.3835249999999997</v>
      </c>
      <c r="G89" s="15">
        <v>3.4367049999999999</v>
      </c>
    </row>
    <row r="90" spans="1:7" ht="16">
      <c r="A90" s="15">
        <v>338</v>
      </c>
      <c r="B90" s="15">
        <v>7.4258600000000001</v>
      </c>
      <c r="C90" s="15">
        <v>7.0793499999999998</v>
      </c>
      <c r="D90" s="15">
        <v>5.5761099999999999</v>
      </c>
      <c r="E90" s="15">
        <v>7.4816200000000004</v>
      </c>
      <c r="F90" s="15">
        <v>4.1909700000000001</v>
      </c>
      <c r="G90" s="15">
        <v>4.1813450000000003</v>
      </c>
    </row>
    <row r="91" spans="1:7" ht="16">
      <c r="A91" s="15">
        <v>339</v>
      </c>
      <c r="B91" s="15">
        <v>7.1002349999999996</v>
      </c>
      <c r="C91" s="15">
        <v>6.7971849999999998</v>
      </c>
      <c r="D91" s="15">
        <v>5.3102</v>
      </c>
      <c r="E91" s="15">
        <v>6.7437950000000004</v>
      </c>
      <c r="F91" s="15">
        <v>3.9243700000000001</v>
      </c>
      <c r="G91" s="15">
        <v>3.6365099999999999</v>
      </c>
    </row>
    <row r="92" spans="1:7" ht="16">
      <c r="A92" s="15">
        <v>340</v>
      </c>
      <c r="B92" s="15">
        <v>6.7016749999999998</v>
      </c>
      <c r="C92" s="15">
        <v>6.42483</v>
      </c>
      <c r="D92" s="15">
        <v>5.3805149999999999</v>
      </c>
      <c r="E92" s="15">
        <v>6.5184699999999998</v>
      </c>
      <c r="F92" s="15">
        <v>4.06684</v>
      </c>
      <c r="G92" s="15">
        <v>3.2468900000000001</v>
      </c>
    </row>
    <row r="93" spans="1:7" ht="16">
      <c r="A93" s="15">
        <v>341</v>
      </c>
      <c r="B93" s="15">
        <v>6.8980100000000002</v>
      </c>
      <c r="C93" s="15">
        <v>6.3526600000000002</v>
      </c>
      <c r="D93" s="15">
        <v>5.3605850000000004</v>
      </c>
      <c r="E93" s="15">
        <v>7.1904300000000001</v>
      </c>
      <c r="F93" s="15">
        <v>4.3323549999999997</v>
      </c>
      <c r="G93" s="15">
        <v>3.5935800000000002</v>
      </c>
    </row>
    <row r="94" spans="1:7" ht="16">
      <c r="A94" s="15">
        <v>342</v>
      </c>
      <c r="B94" s="15">
        <v>7.0829300000000002</v>
      </c>
      <c r="C94" s="15">
        <v>6.5414599999999998</v>
      </c>
      <c r="D94" s="15">
        <v>5.1226599999999998</v>
      </c>
      <c r="E94" s="15">
        <v>7.5998049999999999</v>
      </c>
      <c r="F94" s="15">
        <v>4.4344299999999999</v>
      </c>
      <c r="G94" s="15">
        <v>4.0391450000000004</v>
      </c>
    </row>
    <row r="95" spans="1:7" ht="16">
      <c r="A95" s="15">
        <v>343</v>
      </c>
      <c r="B95" s="15">
        <v>6.3257199999999996</v>
      </c>
      <c r="C95" s="15">
        <v>6.5098549999999999</v>
      </c>
      <c r="D95" s="15">
        <v>4.8942600000000001</v>
      </c>
      <c r="E95" s="15">
        <v>6.8514350000000004</v>
      </c>
      <c r="F95" s="15">
        <v>4.1643850000000002</v>
      </c>
      <c r="G95" s="15">
        <v>3.761015</v>
      </c>
    </row>
    <row r="96" spans="1:7" ht="16">
      <c r="A96" s="15">
        <v>344</v>
      </c>
      <c r="B96" s="15">
        <v>5.6734200000000001</v>
      </c>
      <c r="C96" s="15">
        <v>5.8410299999999999</v>
      </c>
      <c r="D96" s="15">
        <v>4.6577999999999999</v>
      </c>
      <c r="E96" s="15">
        <v>6.5294249999999998</v>
      </c>
      <c r="F96" s="15">
        <v>3.6178849999999998</v>
      </c>
      <c r="G96" s="15">
        <v>3.234</v>
      </c>
    </row>
    <row r="97" spans="1:7" ht="16">
      <c r="A97" s="15">
        <v>345</v>
      </c>
      <c r="B97" s="15">
        <v>5.6405099999999999</v>
      </c>
      <c r="C97" s="15">
        <v>5.7879699999999996</v>
      </c>
      <c r="D97" s="15">
        <v>4.3896699999999997</v>
      </c>
      <c r="E97" s="15">
        <v>5.894075</v>
      </c>
      <c r="F97" s="15">
        <v>3.339305</v>
      </c>
      <c r="G97" s="15">
        <v>2.9914700000000001</v>
      </c>
    </row>
    <row r="98" spans="1:7" ht="16">
      <c r="A98" s="15">
        <v>346</v>
      </c>
      <c r="B98" s="15">
        <v>6.2115499999999999</v>
      </c>
      <c r="C98" s="15">
        <v>6.3522049999999997</v>
      </c>
      <c r="D98" s="15">
        <v>5.100765</v>
      </c>
      <c r="E98" s="15">
        <v>6.4351000000000003</v>
      </c>
      <c r="F98" s="15">
        <v>4.1161799999999999</v>
      </c>
      <c r="G98" s="15">
        <v>3.5391050000000002</v>
      </c>
    </row>
    <row r="99" spans="1:7" ht="16">
      <c r="A99" s="15">
        <v>347</v>
      </c>
      <c r="B99" s="15">
        <v>6.3387950000000002</v>
      </c>
      <c r="C99" s="15">
        <v>6.4559049999999996</v>
      </c>
      <c r="D99" s="15">
        <v>5.4861300000000002</v>
      </c>
      <c r="E99" s="15">
        <v>6.5869400000000002</v>
      </c>
      <c r="F99" s="15">
        <v>4.5592550000000003</v>
      </c>
      <c r="G99" s="15">
        <v>3.9651450000000001</v>
      </c>
    </row>
    <row r="100" spans="1:7" ht="16">
      <c r="A100" s="15">
        <v>348</v>
      </c>
      <c r="B100" s="15">
        <v>5.8975850000000003</v>
      </c>
      <c r="C100" s="15">
        <v>6.097575</v>
      </c>
      <c r="D100" s="15">
        <v>5.0571349999999997</v>
      </c>
      <c r="E100" s="15">
        <v>6.1217350000000001</v>
      </c>
      <c r="F100" s="15">
        <v>4.0821100000000001</v>
      </c>
      <c r="G100" s="15">
        <v>3.7621850000000001</v>
      </c>
    </row>
    <row r="101" spans="1:7" ht="16">
      <c r="A101" s="15">
        <v>349</v>
      </c>
      <c r="B101" s="15">
        <v>5.971425</v>
      </c>
      <c r="C101" s="15">
        <v>6.4300800000000002</v>
      </c>
      <c r="D101" s="15">
        <v>5.1520900000000003</v>
      </c>
      <c r="E101" s="15">
        <v>7.0164549999999997</v>
      </c>
      <c r="F101" s="15">
        <v>3.9362650000000001</v>
      </c>
      <c r="G101" s="15">
        <v>3.6256200000000001</v>
      </c>
    </row>
    <row r="102" spans="1:7" ht="16">
      <c r="A102" s="15">
        <v>350</v>
      </c>
      <c r="B102" s="15">
        <v>6.0461549999999997</v>
      </c>
      <c r="C102" s="15">
        <v>6.227455</v>
      </c>
      <c r="D102" s="15">
        <v>4.9949500000000002</v>
      </c>
      <c r="E102" s="15">
        <v>6.5530850000000003</v>
      </c>
      <c r="F102" s="15">
        <v>3.8100149999999999</v>
      </c>
      <c r="G102" s="15">
        <v>3.7800799999999999</v>
      </c>
    </row>
    <row r="103" spans="1:7" ht="16">
      <c r="A103" s="15">
        <v>351</v>
      </c>
      <c r="B103" s="15">
        <v>6.1573950000000002</v>
      </c>
      <c r="C103" s="15">
        <v>6.2586349999999999</v>
      </c>
      <c r="D103" s="15">
        <v>4.8293100000000004</v>
      </c>
      <c r="E103" s="15">
        <v>6.2698299999999998</v>
      </c>
      <c r="F103" s="15">
        <v>3.7050999999999998</v>
      </c>
      <c r="G103" s="15">
        <v>3.7418100000000001</v>
      </c>
    </row>
    <row r="104" spans="1:7" ht="16">
      <c r="A104" s="15">
        <v>352</v>
      </c>
      <c r="B104" s="15">
        <v>6.0717650000000001</v>
      </c>
      <c r="C104" s="15">
        <v>6.1869800000000001</v>
      </c>
      <c r="D104" s="15">
        <v>4.8314550000000001</v>
      </c>
      <c r="E104" s="15">
        <v>6.0717549999999996</v>
      </c>
      <c r="F104" s="15">
        <v>3.5741700000000001</v>
      </c>
      <c r="G104" s="15">
        <v>3.5753849999999998</v>
      </c>
    </row>
    <row r="105" spans="1:7" ht="16">
      <c r="A105" s="15">
        <v>353</v>
      </c>
      <c r="B105" s="15">
        <v>6.1375950000000001</v>
      </c>
      <c r="C105" s="15">
        <v>6.2498899999999997</v>
      </c>
      <c r="D105" s="15">
        <v>5.1396199999999999</v>
      </c>
      <c r="E105" s="15">
        <v>6.2708250000000003</v>
      </c>
      <c r="F105" s="15">
        <v>3.7361650000000002</v>
      </c>
      <c r="G105" s="15">
        <v>3.8247599999999999</v>
      </c>
    </row>
    <row r="106" spans="1:7" ht="16">
      <c r="A106" s="15">
        <v>354</v>
      </c>
      <c r="B106" s="15">
        <v>6.2927499999999998</v>
      </c>
      <c r="C106" s="15">
        <v>6.397125</v>
      </c>
      <c r="D106" s="15">
        <v>5.2513500000000004</v>
      </c>
      <c r="E106" s="15">
        <v>6.601915</v>
      </c>
      <c r="F106" s="15">
        <v>3.8976350000000002</v>
      </c>
      <c r="G106" s="15">
        <v>4.2590349999999999</v>
      </c>
    </row>
    <row r="107" spans="1:7" ht="16">
      <c r="A107" s="15">
        <v>355</v>
      </c>
      <c r="B107" s="15">
        <v>5.4604150000000002</v>
      </c>
      <c r="C107" s="15">
        <v>5.5632450000000002</v>
      </c>
      <c r="D107" s="15">
        <v>4.1905999999999999</v>
      </c>
      <c r="E107" s="15">
        <v>5.5155399999999997</v>
      </c>
      <c r="F107" s="15">
        <v>2.8561649999999998</v>
      </c>
      <c r="G107" s="15">
        <v>3.4492699999999998</v>
      </c>
    </row>
    <row r="108" spans="1:7" ht="16">
      <c r="A108" s="15">
        <v>356</v>
      </c>
      <c r="B108" s="15">
        <v>6.1763950000000003</v>
      </c>
      <c r="C108" s="15">
        <v>6.5153800000000004</v>
      </c>
      <c r="D108" s="15">
        <v>5.1423500000000004</v>
      </c>
      <c r="E108" s="15">
        <v>6.2005999999999997</v>
      </c>
      <c r="F108" s="15">
        <v>3.8184849999999999</v>
      </c>
      <c r="G108" s="15">
        <v>3.9777100000000001</v>
      </c>
    </row>
    <row r="109" spans="1:7" ht="16">
      <c r="A109" s="15">
        <v>357</v>
      </c>
      <c r="B109" s="15">
        <v>6.3190249999999999</v>
      </c>
      <c r="C109" s="15">
        <v>6.5398550000000002</v>
      </c>
      <c r="D109" s="15">
        <v>5.2255750000000001</v>
      </c>
      <c r="E109" s="15">
        <v>6.3540850000000004</v>
      </c>
      <c r="F109" s="15">
        <v>4.0921200000000004</v>
      </c>
      <c r="G109" s="15">
        <v>4.0763100000000003</v>
      </c>
    </row>
    <row r="110" spans="1:7" ht="16">
      <c r="A110" s="15">
        <v>358</v>
      </c>
      <c r="B110" s="15">
        <v>5.9380499999999996</v>
      </c>
      <c r="C110" s="15">
        <v>6.1325700000000003</v>
      </c>
      <c r="D110" s="15">
        <v>4.5444550000000001</v>
      </c>
      <c r="E110" s="15">
        <v>5.9575050000000003</v>
      </c>
      <c r="F110" s="15">
        <v>3.5675150000000002</v>
      </c>
      <c r="G110" s="15">
        <v>3.56955</v>
      </c>
    </row>
    <row r="111" spans="1:7" ht="16">
      <c r="A111" s="15">
        <v>359</v>
      </c>
      <c r="B111" s="15">
        <v>5.7941599999999998</v>
      </c>
      <c r="C111" s="15">
        <v>6.1884050000000004</v>
      </c>
      <c r="D111" s="15">
        <v>4.4076449999999996</v>
      </c>
      <c r="E111" s="15">
        <v>5.8844700000000003</v>
      </c>
      <c r="F111" s="15">
        <v>3.3403900000000002</v>
      </c>
      <c r="G111" s="15">
        <v>3.4134250000000002</v>
      </c>
    </row>
    <row r="112" spans="1:7" ht="16">
      <c r="A112" s="15">
        <v>360</v>
      </c>
      <c r="B112" s="15">
        <v>6.0167000000000002</v>
      </c>
      <c r="C112" s="15">
        <v>6.3937749999999998</v>
      </c>
      <c r="D112" s="15">
        <v>5.0546800000000003</v>
      </c>
      <c r="E112" s="15">
        <v>6.3282499999999997</v>
      </c>
      <c r="F112" s="15">
        <v>3.7860849999999999</v>
      </c>
      <c r="G112" s="15">
        <v>4.0839499999999997</v>
      </c>
    </row>
    <row r="113" spans="1:7" ht="16">
      <c r="A113" s="15">
        <v>361</v>
      </c>
      <c r="B113" s="15">
        <v>6.0322300000000002</v>
      </c>
      <c r="C113" s="15">
        <v>6.4004200000000004</v>
      </c>
      <c r="D113" s="15">
        <v>4.5971599999999997</v>
      </c>
      <c r="E113" s="15">
        <v>6.3379899999999996</v>
      </c>
      <c r="F113" s="15">
        <v>3.5578650000000001</v>
      </c>
      <c r="G113" s="15">
        <v>3.8671199999999999</v>
      </c>
    </row>
    <row r="114" spans="1:7" ht="16">
      <c r="A114" s="15">
        <v>362</v>
      </c>
      <c r="B114" s="15">
        <v>5.5924399999999999</v>
      </c>
      <c r="C114" s="15">
        <v>6.1784299999999996</v>
      </c>
      <c r="D114" s="15">
        <v>4.4663449999999996</v>
      </c>
      <c r="E114" s="15">
        <v>6.1095800000000002</v>
      </c>
      <c r="F114" s="15">
        <v>3.4812699999999999</v>
      </c>
      <c r="G114" s="15">
        <v>3.5665550000000001</v>
      </c>
    </row>
    <row r="115" spans="1:7" ht="16">
      <c r="A115" s="15">
        <v>363</v>
      </c>
      <c r="B115" s="15">
        <v>5.6924849999999996</v>
      </c>
      <c r="C115" s="15">
        <v>6.24369</v>
      </c>
      <c r="D115" s="15">
        <v>4.6437949999999999</v>
      </c>
      <c r="E115" s="15">
        <v>6.15747</v>
      </c>
      <c r="F115" s="15">
        <v>3.6461250000000001</v>
      </c>
      <c r="G115" s="15">
        <v>3.8180049999999999</v>
      </c>
    </row>
    <row r="116" spans="1:7" ht="16">
      <c r="A116" s="15">
        <v>364</v>
      </c>
      <c r="B116" s="15">
        <v>6.0509899999999996</v>
      </c>
      <c r="C116" s="15">
        <v>6.3292099999999998</v>
      </c>
      <c r="D116" s="15">
        <v>4.8073399999999999</v>
      </c>
      <c r="E116" s="15">
        <v>6.3585799999999999</v>
      </c>
      <c r="F116" s="15">
        <v>3.8183950000000002</v>
      </c>
      <c r="G116" s="15">
        <v>3.9585499999999998</v>
      </c>
    </row>
    <row r="117" spans="1:7" ht="16">
      <c r="A117" s="15">
        <v>365</v>
      </c>
      <c r="B117" s="15">
        <v>6.1271750000000003</v>
      </c>
      <c r="C117" s="15">
        <v>6.2279650000000002</v>
      </c>
      <c r="D117" s="15">
        <v>4.9016799999999998</v>
      </c>
      <c r="E117" s="15">
        <v>6.4001799999999998</v>
      </c>
      <c r="F117" s="15">
        <v>3.8366199999999999</v>
      </c>
      <c r="G117" s="15">
        <v>3.5546500000000001</v>
      </c>
    </row>
    <row r="118" spans="1:7" ht="16">
      <c r="A118" s="15">
        <v>366</v>
      </c>
      <c r="B118" s="15">
        <v>6.3575999999999997</v>
      </c>
      <c r="C118" s="15">
        <v>6.463965</v>
      </c>
      <c r="D118" s="15">
        <v>5.1270350000000002</v>
      </c>
      <c r="E118" s="15">
        <v>6.3987949999999998</v>
      </c>
      <c r="F118" s="15">
        <v>3.8357899999999998</v>
      </c>
      <c r="G118" s="15">
        <v>3.5704199999999999</v>
      </c>
    </row>
    <row r="119" spans="1:7" ht="16">
      <c r="A119" s="15">
        <v>367</v>
      </c>
      <c r="B119" s="15">
        <v>6.1798549999999999</v>
      </c>
      <c r="C119" s="15">
        <v>6.0335200000000002</v>
      </c>
      <c r="D119" s="15">
        <v>4.4478499999999999</v>
      </c>
      <c r="E119" s="15">
        <v>6.4134000000000002</v>
      </c>
      <c r="F119" s="15">
        <v>3.8531550000000001</v>
      </c>
      <c r="G119" s="15">
        <v>3.561715</v>
      </c>
    </row>
    <row r="120" spans="1:7" ht="16">
      <c r="A120" s="15">
        <v>368</v>
      </c>
      <c r="B120" s="15">
        <v>6.137715</v>
      </c>
      <c r="C120" s="15">
        <v>6.3222399999999999</v>
      </c>
      <c r="D120" s="15">
        <v>4.8642450000000004</v>
      </c>
      <c r="E120" s="15">
        <v>6.6566450000000001</v>
      </c>
      <c r="F120" s="15">
        <v>3.9105349999999999</v>
      </c>
      <c r="G120" s="15">
        <v>3.98678</v>
      </c>
    </row>
    <row r="121" spans="1:7" ht="16">
      <c r="A121" s="15">
        <v>369</v>
      </c>
      <c r="B121" s="15">
        <v>5.8852900000000004</v>
      </c>
      <c r="C121" s="15">
        <v>6.0760300000000003</v>
      </c>
      <c r="D121" s="15">
        <v>4.6205100000000003</v>
      </c>
      <c r="E121" s="15">
        <v>6.4021949999999999</v>
      </c>
      <c r="F121" s="15">
        <v>3.4791449999999999</v>
      </c>
      <c r="G121" s="15">
        <v>3.8309449999999998</v>
      </c>
    </row>
    <row r="122" spans="1:7" ht="16">
      <c r="A122" s="15">
        <v>370</v>
      </c>
      <c r="B122" s="15">
        <v>5.7346450000000004</v>
      </c>
      <c r="C122" s="15">
        <v>5.5066300000000004</v>
      </c>
      <c r="D122" s="15">
        <v>3.83277</v>
      </c>
      <c r="E122" s="15">
        <v>5.9556250000000004</v>
      </c>
      <c r="F122" s="15">
        <v>3.2012649999999998</v>
      </c>
      <c r="G122" s="15">
        <v>3.4508800000000002</v>
      </c>
    </row>
    <row r="123" spans="1:7" ht="16">
      <c r="A123" s="15">
        <v>371</v>
      </c>
      <c r="B123" s="15">
        <v>6.1419899999999998</v>
      </c>
      <c r="C123" s="15">
        <v>5.9927099999999998</v>
      </c>
      <c r="D123" s="15">
        <v>4.3689150000000003</v>
      </c>
      <c r="E123" s="15">
        <v>6.2020850000000003</v>
      </c>
      <c r="F123" s="15">
        <v>3.8882349999999999</v>
      </c>
      <c r="G123" s="15">
        <v>3.8822749999999999</v>
      </c>
    </row>
    <row r="124" spans="1:7" ht="16">
      <c r="A124" s="15">
        <v>372</v>
      </c>
      <c r="B124" s="15">
        <v>5.6832349999999998</v>
      </c>
      <c r="C124" s="15">
        <v>6.0084099999999996</v>
      </c>
      <c r="D124" s="15">
        <v>4.628965</v>
      </c>
      <c r="E124" s="15">
        <v>6.2238300000000004</v>
      </c>
      <c r="F124" s="15">
        <v>3.67483</v>
      </c>
      <c r="G124" s="15">
        <v>3.4166050000000001</v>
      </c>
    </row>
    <row r="125" spans="1:7" ht="16">
      <c r="A125" s="15">
        <v>373</v>
      </c>
      <c r="B125" s="15">
        <v>5.1511649999999998</v>
      </c>
      <c r="C125" s="15">
        <v>5.5822849999999997</v>
      </c>
      <c r="D125" s="15">
        <v>4.0365799999999998</v>
      </c>
      <c r="E125" s="15">
        <v>5.5940899999999996</v>
      </c>
      <c r="F125" s="15">
        <v>3.003825</v>
      </c>
      <c r="G125" s="15">
        <v>3.092355</v>
      </c>
    </row>
    <row r="126" spans="1:7" ht="16">
      <c r="A126" s="15">
        <v>374</v>
      </c>
      <c r="B126" s="15">
        <v>5.1076800000000002</v>
      </c>
      <c r="C126" s="15">
        <v>5.3678999999999997</v>
      </c>
      <c r="D126" s="15">
        <v>3.6961650000000001</v>
      </c>
      <c r="E126" s="15">
        <v>5.20974</v>
      </c>
      <c r="F126" s="15">
        <v>2.5133350000000001</v>
      </c>
      <c r="G126" s="15">
        <v>3.1540849999999998</v>
      </c>
    </row>
    <row r="127" spans="1:7" ht="16">
      <c r="A127" s="15">
        <v>375</v>
      </c>
      <c r="B127" s="15">
        <v>5.351985</v>
      </c>
      <c r="C127" s="15">
        <v>5.3230899999999997</v>
      </c>
      <c r="D127" s="15">
        <v>3.7972049999999999</v>
      </c>
      <c r="E127" s="15">
        <v>5.638115</v>
      </c>
      <c r="F127" s="15">
        <v>2.5731549999999999</v>
      </c>
      <c r="G127" s="15">
        <v>3.3902649999999999</v>
      </c>
    </row>
    <row r="128" spans="1:7" ht="16">
      <c r="A128" s="15">
        <v>376</v>
      </c>
      <c r="B128" s="15">
        <v>5.6005349999999998</v>
      </c>
      <c r="C128" s="15">
        <v>5.5040100000000001</v>
      </c>
      <c r="D128" s="15">
        <v>4.1314149999999996</v>
      </c>
      <c r="E128" s="15">
        <v>6.5171049999999999</v>
      </c>
      <c r="F128" s="15">
        <v>3.1403300000000001</v>
      </c>
      <c r="G128" s="15">
        <v>3.6589849999999999</v>
      </c>
    </row>
    <row r="129" spans="1:7" ht="16">
      <c r="A129" s="15">
        <v>377</v>
      </c>
      <c r="B129" s="15">
        <v>5.9788350000000001</v>
      </c>
      <c r="C129" s="15">
        <v>6.3463099999999999</v>
      </c>
      <c r="D129" s="15">
        <v>4.7555399999999999</v>
      </c>
      <c r="E129" s="15">
        <v>6.8464700000000001</v>
      </c>
      <c r="F129" s="15">
        <v>3.7637800000000001</v>
      </c>
      <c r="G129" s="15">
        <v>4.0586549999999999</v>
      </c>
    </row>
    <row r="130" spans="1:7" ht="16">
      <c r="A130" s="15">
        <v>378</v>
      </c>
      <c r="B130" s="15">
        <v>5.9513600000000002</v>
      </c>
      <c r="C130" s="15">
        <v>5.89283</v>
      </c>
      <c r="D130" s="15">
        <v>4.528575</v>
      </c>
      <c r="E130" s="15">
        <v>6.33908</v>
      </c>
      <c r="F130" s="15">
        <v>3.3052899999999998</v>
      </c>
      <c r="G130" s="15">
        <v>3.8191799999999998</v>
      </c>
    </row>
    <row r="131" spans="1:7" ht="16">
      <c r="A131" s="15">
        <v>379</v>
      </c>
      <c r="B131" s="15">
        <v>6.1593799999999996</v>
      </c>
      <c r="C131" s="15">
        <v>6.1082799999999997</v>
      </c>
      <c r="D131" s="15">
        <v>4.6733900000000004</v>
      </c>
      <c r="E131" s="15">
        <v>6.7560349999999998</v>
      </c>
      <c r="F131" s="15">
        <v>3.6011299999999999</v>
      </c>
      <c r="G131" s="15">
        <v>3.9714299999999998</v>
      </c>
    </row>
    <row r="132" spans="1:7" ht="16">
      <c r="A132" s="15">
        <v>380</v>
      </c>
      <c r="B132" s="15">
        <v>6.26058</v>
      </c>
      <c r="C132" s="15">
        <v>6.5017199999999997</v>
      </c>
      <c r="D132" s="15">
        <v>4.9722200000000001</v>
      </c>
      <c r="E132" s="15">
        <v>7.1164649999999998</v>
      </c>
      <c r="F132" s="15">
        <v>3.897405</v>
      </c>
      <c r="G132" s="15">
        <v>4.4242100000000004</v>
      </c>
    </row>
    <row r="133" spans="1:7" ht="16">
      <c r="A133" s="15">
        <v>381</v>
      </c>
      <c r="B133" s="15">
        <v>6.3486500000000001</v>
      </c>
      <c r="C133" s="15">
        <v>6.6615349999999998</v>
      </c>
      <c r="D133" s="15">
        <v>5.091145</v>
      </c>
      <c r="E133" s="15">
        <v>7.1515500000000003</v>
      </c>
      <c r="F133" s="15">
        <v>4.0018250000000002</v>
      </c>
      <c r="G133" s="15">
        <v>4.6111199999999997</v>
      </c>
    </row>
    <row r="134" spans="1:7" ht="16">
      <c r="A134" s="15">
        <v>382</v>
      </c>
      <c r="B134" s="15">
        <v>6.5546800000000003</v>
      </c>
      <c r="C134" s="15">
        <v>6.6402549999999998</v>
      </c>
      <c r="D134" s="15">
        <v>4.8957850000000001</v>
      </c>
      <c r="E134" s="15">
        <v>7.3677900000000003</v>
      </c>
      <c r="F134" s="15">
        <v>4.2232700000000003</v>
      </c>
      <c r="G134" s="15">
        <v>4.2801150000000003</v>
      </c>
    </row>
    <row r="135" spans="1:7" ht="16">
      <c r="A135" s="15">
        <v>383</v>
      </c>
      <c r="B135" s="15">
        <v>5.6252950000000004</v>
      </c>
      <c r="C135" s="15">
        <v>5.6988799999999999</v>
      </c>
      <c r="D135" s="15">
        <v>3.9813299999999998</v>
      </c>
      <c r="E135" s="15">
        <v>6.6405200000000004</v>
      </c>
      <c r="F135" s="15">
        <v>3.1105049999999999</v>
      </c>
      <c r="G135" s="15">
        <v>4.0150949999999996</v>
      </c>
    </row>
    <row r="136" spans="1:7" ht="16">
      <c r="A136" s="15">
        <v>384</v>
      </c>
      <c r="B136" s="15">
        <v>5.36883</v>
      </c>
      <c r="C136" s="15">
        <v>5.8166849999999997</v>
      </c>
      <c r="D136" s="15">
        <v>3.94367</v>
      </c>
      <c r="E136" s="15">
        <v>6.407235</v>
      </c>
      <c r="F136" s="15">
        <v>2.8382100000000001</v>
      </c>
      <c r="G136" s="15">
        <v>3.9101699999999999</v>
      </c>
    </row>
    <row r="137" spans="1:7" ht="16">
      <c r="A137" s="15">
        <v>385</v>
      </c>
      <c r="B137" s="15">
        <v>5.4218349999999997</v>
      </c>
      <c r="C137" s="15">
        <v>6.0607899999999999</v>
      </c>
      <c r="D137" s="15">
        <v>4.1281400000000001</v>
      </c>
      <c r="E137" s="15">
        <v>6.4410499999999997</v>
      </c>
      <c r="F137" s="15">
        <v>3.12656</v>
      </c>
      <c r="G137" s="15">
        <v>3.9608449999999999</v>
      </c>
    </row>
    <row r="138" spans="1:7" ht="16">
      <c r="A138" s="15">
        <v>386</v>
      </c>
      <c r="B138" s="15">
        <v>5.5174950000000003</v>
      </c>
      <c r="C138" s="15">
        <v>5.9179899999999996</v>
      </c>
      <c r="D138" s="15">
        <v>4.1363950000000003</v>
      </c>
      <c r="E138" s="15">
        <v>6.3880049999999997</v>
      </c>
      <c r="F138" s="15">
        <v>3.2130550000000002</v>
      </c>
      <c r="G138" s="15">
        <v>4.0791149999999998</v>
      </c>
    </row>
    <row r="139" spans="1:7" ht="16">
      <c r="A139" s="15">
        <v>387</v>
      </c>
      <c r="B139" s="15">
        <v>5.5498950000000002</v>
      </c>
      <c r="C139" s="15">
        <v>5.6501650000000003</v>
      </c>
      <c r="D139" s="15">
        <v>4.0716799999999997</v>
      </c>
      <c r="E139" s="15">
        <v>6.3543000000000003</v>
      </c>
      <c r="F139" s="15">
        <v>2.9781749999999998</v>
      </c>
      <c r="G139" s="15">
        <v>4.1833799999999997</v>
      </c>
    </row>
    <row r="140" spans="1:7" ht="16">
      <c r="A140" s="15">
        <v>388</v>
      </c>
      <c r="B140" s="15">
        <v>5.4261299999999997</v>
      </c>
      <c r="C140" s="15">
        <v>5.7324000000000002</v>
      </c>
      <c r="D140" s="15">
        <v>4.1803299999999997</v>
      </c>
      <c r="E140" s="15">
        <v>6.8024300000000002</v>
      </c>
      <c r="F140" s="15">
        <v>3.1230500000000001</v>
      </c>
      <c r="G140" s="15">
        <v>4.28111</v>
      </c>
    </row>
    <row r="141" spans="1:7" ht="16">
      <c r="A141" s="15">
        <v>389</v>
      </c>
      <c r="B141" s="15">
        <v>5.6542649999999997</v>
      </c>
      <c r="C141" s="15">
        <v>5.9672999999999998</v>
      </c>
      <c r="D141" s="15">
        <v>4.4758550000000001</v>
      </c>
      <c r="E141" s="15">
        <v>7.4049199999999997</v>
      </c>
      <c r="F141" s="15">
        <v>3.6170249999999999</v>
      </c>
      <c r="G141" s="15">
        <v>4.5519499999999997</v>
      </c>
    </row>
    <row r="142" spans="1:7" ht="16">
      <c r="A142" s="15">
        <v>390</v>
      </c>
      <c r="B142" s="15">
        <v>5.4542250000000001</v>
      </c>
      <c r="C142" s="15">
        <v>5.7387649999999999</v>
      </c>
      <c r="D142" s="15">
        <v>3.98509</v>
      </c>
      <c r="E142" s="15">
        <v>7.0792299999999999</v>
      </c>
      <c r="F142" s="15">
        <v>3.3719749999999999</v>
      </c>
      <c r="G142" s="15">
        <v>4.345485</v>
      </c>
    </row>
    <row r="143" spans="1:7" ht="16">
      <c r="A143" s="15">
        <v>391</v>
      </c>
      <c r="B143" s="15">
        <v>5.3467950000000002</v>
      </c>
      <c r="C143" s="15">
        <v>5.7350050000000001</v>
      </c>
      <c r="D143" s="15">
        <v>3.9395850000000001</v>
      </c>
      <c r="E143" s="15">
        <v>7.006475</v>
      </c>
      <c r="F143" s="15">
        <v>3.2500450000000001</v>
      </c>
      <c r="G143" s="15">
        <v>4.5040050000000003</v>
      </c>
    </row>
    <row r="144" spans="1:7" ht="16">
      <c r="A144" s="15">
        <v>392</v>
      </c>
      <c r="B144" s="15">
        <v>5.6501950000000001</v>
      </c>
      <c r="C144" s="15">
        <v>6.1079299999999996</v>
      </c>
      <c r="D144" s="15">
        <v>4.5097800000000001</v>
      </c>
      <c r="E144" s="15">
        <v>7.5288750000000002</v>
      </c>
      <c r="F144" s="15">
        <v>3.4501499999999998</v>
      </c>
      <c r="G144" s="15">
        <v>4.9151699999999998</v>
      </c>
    </row>
    <row r="145" spans="1:7" ht="16">
      <c r="A145" s="15">
        <v>393</v>
      </c>
      <c r="B145" s="15">
        <v>5.9195200000000003</v>
      </c>
      <c r="C145" s="15">
        <v>6.1724199999999998</v>
      </c>
      <c r="D145" s="15">
        <v>4.6463749999999999</v>
      </c>
      <c r="E145" s="15">
        <v>7.7384199999999996</v>
      </c>
      <c r="F145" s="15">
        <v>3.3193999999999999</v>
      </c>
      <c r="G145" s="15">
        <v>4.7215299999999996</v>
      </c>
    </row>
    <row r="146" spans="1:7" ht="16">
      <c r="A146" s="15">
        <v>394</v>
      </c>
      <c r="B146" s="15">
        <v>5.4305849999999998</v>
      </c>
      <c r="C146" s="15">
        <v>5.5016350000000003</v>
      </c>
      <c r="D146" s="15">
        <v>4.3556949999999999</v>
      </c>
      <c r="E146" s="15">
        <v>7.3466849999999999</v>
      </c>
      <c r="F146" s="15">
        <v>3.0622699999999998</v>
      </c>
      <c r="G146" s="15">
        <v>4.42</v>
      </c>
    </row>
    <row r="147" spans="1:7" ht="16">
      <c r="A147" s="15">
        <v>395</v>
      </c>
      <c r="B147" s="15">
        <v>5.007835</v>
      </c>
      <c r="C147" s="15">
        <v>5.4982550000000003</v>
      </c>
      <c r="D147" s="15">
        <v>4.0298249999999998</v>
      </c>
      <c r="E147" s="15">
        <v>7.3116199999999996</v>
      </c>
      <c r="F147" s="15">
        <v>2.9315250000000002</v>
      </c>
      <c r="G147" s="15">
        <v>4.3662000000000001</v>
      </c>
    </row>
    <row r="148" spans="1:7" ht="16">
      <c r="A148" s="15">
        <v>396</v>
      </c>
      <c r="B148" s="15">
        <v>5.3319299999999998</v>
      </c>
      <c r="C148" s="15">
        <v>5.6912649999999996</v>
      </c>
      <c r="D148" s="15">
        <v>4.0582649999999996</v>
      </c>
      <c r="E148" s="15">
        <v>7.7248799999999997</v>
      </c>
      <c r="F148" s="15">
        <v>2.9472800000000001</v>
      </c>
      <c r="G148" s="15">
        <v>4.6271050000000002</v>
      </c>
    </row>
    <row r="149" spans="1:7" ht="16">
      <c r="A149" s="15">
        <v>397</v>
      </c>
      <c r="B149" s="15">
        <v>5.5458949999999998</v>
      </c>
      <c r="C149" s="15">
        <v>5.6331499999999997</v>
      </c>
      <c r="D149" s="15">
        <v>4.084155</v>
      </c>
      <c r="E149" s="15">
        <v>7.9560050000000002</v>
      </c>
      <c r="F149" s="15">
        <v>2.9638849999999999</v>
      </c>
      <c r="G149" s="15">
        <v>4.62765</v>
      </c>
    </row>
    <row r="150" spans="1:7" ht="16">
      <c r="A150" s="15">
        <v>398</v>
      </c>
      <c r="B150" s="15">
        <v>5.0645550000000004</v>
      </c>
      <c r="C150" s="15">
        <v>5.3032450000000004</v>
      </c>
      <c r="D150" s="15">
        <v>3.8008999999999999</v>
      </c>
      <c r="E150" s="15">
        <v>7.6817299999999999</v>
      </c>
      <c r="F150" s="15">
        <v>2.8398650000000001</v>
      </c>
      <c r="G150" s="15">
        <v>4.2613799999999999</v>
      </c>
    </row>
    <row r="151" spans="1:7" ht="16">
      <c r="A151" s="15">
        <v>399</v>
      </c>
      <c r="B151" s="15">
        <v>4.8112300000000001</v>
      </c>
      <c r="C151" s="15">
        <v>5.0401699999999998</v>
      </c>
      <c r="D151" s="15">
        <v>3.571685</v>
      </c>
      <c r="E151" s="15">
        <v>7.4966200000000001</v>
      </c>
      <c r="F151" s="15">
        <v>2.6316000000000002</v>
      </c>
      <c r="G151" s="15">
        <v>4.3043800000000001</v>
      </c>
    </row>
    <row r="152" spans="1:7" ht="16">
      <c r="A152" s="15">
        <v>400</v>
      </c>
      <c r="B152" s="15">
        <v>4.9750750000000004</v>
      </c>
      <c r="C152" s="15">
        <v>5.3227399999999996</v>
      </c>
      <c r="D152" s="15">
        <v>3.6123850000000002</v>
      </c>
      <c r="E152" s="15">
        <v>7.9941550000000001</v>
      </c>
      <c r="F152" s="15">
        <v>2.8311000000000002</v>
      </c>
      <c r="G152" s="15">
        <v>4.2112049999999996</v>
      </c>
    </row>
    <row r="153" spans="1:7" ht="16">
      <c r="A153" s="15">
        <v>401</v>
      </c>
      <c r="B153" s="15">
        <v>4.8155099999999997</v>
      </c>
      <c r="C153" s="15">
        <v>5.3196300000000001</v>
      </c>
      <c r="D153" s="15">
        <v>3.6734800000000001</v>
      </c>
      <c r="E153" s="15">
        <v>8.07606</v>
      </c>
      <c r="F153" s="15">
        <v>2.8390149999999998</v>
      </c>
      <c r="G153" s="15">
        <v>4.3186049999999998</v>
      </c>
    </row>
    <row r="154" spans="1:7" ht="16">
      <c r="A154" s="15">
        <v>402</v>
      </c>
      <c r="B154" s="15">
        <v>4.7511000000000001</v>
      </c>
      <c r="C154" s="15">
        <v>5.1595199999999997</v>
      </c>
      <c r="D154" s="15">
        <v>3.6504949999999998</v>
      </c>
      <c r="E154" s="15">
        <v>8.1254349999999995</v>
      </c>
      <c r="F154" s="15">
        <v>2.8364850000000001</v>
      </c>
      <c r="G154" s="15">
        <v>4.2795750000000004</v>
      </c>
    </row>
    <row r="155" spans="1:7" ht="16">
      <c r="A155" s="15">
        <v>403</v>
      </c>
      <c r="B155" s="15">
        <v>4.9048400000000001</v>
      </c>
      <c r="C155" s="15">
        <v>5.0923249999999998</v>
      </c>
      <c r="D155" s="15">
        <v>3.5633300000000001</v>
      </c>
      <c r="E155" s="15">
        <v>8.2698699999999992</v>
      </c>
      <c r="F155" s="15">
        <v>2.8281200000000002</v>
      </c>
      <c r="G155" s="15">
        <v>4.1013950000000001</v>
      </c>
    </row>
    <row r="156" spans="1:7" ht="16">
      <c r="A156" s="15">
        <v>404</v>
      </c>
      <c r="B156" s="15">
        <v>4.8679750000000004</v>
      </c>
      <c r="C156" s="15">
        <v>5.0790800000000003</v>
      </c>
      <c r="D156" s="15">
        <v>3.4685199999999998</v>
      </c>
      <c r="E156" s="15">
        <v>8.1710700000000003</v>
      </c>
      <c r="F156" s="15">
        <v>2.6393650000000002</v>
      </c>
      <c r="G156" s="15">
        <v>4.1452999999999998</v>
      </c>
    </row>
    <row r="157" spans="1:7" ht="16">
      <c r="A157" s="15">
        <v>405</v>
      </c>
      <c r="B157" s="15">
        <v>4.6053949999999997</v>
      </c>
      <c r="C157" s="15">
        <v>4.9317950000000002</v>
      </c>
      <c r="D157" s="15">
        <v>3.3603399999999999</v>
      </c>
      <c r="E157" s="15">
        <v>8.1677750000000007</v>
      </c>
      <c r="F157" s="15">
        <v>2.6810900000000002</v>
      </c>
      <c r="G157" s="15">
        <v>4.2652299999999999</v>
      </c>
    </row>
    <row r="158" spans="1:7" ht="16">
      <c r="A158" s="15">
        <v>406</v>
      </c>
      <c r="B158" s="15">
        <v>4.7357500000000003</v>
      </c>
      <c r="C158" s="15">
        <v>5.0761450000000004</v>
      </c>
      <c r="D158" s="15">
        <v>3.6721149999999998</v>
      </c>
      <c r="E158" s="15">
        <v>8.6744950000000003</v>
      </c>
      <c r="F158" s="15">
        <v>2.818295</v>
      </c>
      <c r="G158" s="15">
        <v>4.4921550000000003</v>
      </c>
    </row>
    <row r="159" spans="1:7" ht="16">
      <c r="A159" s="15">
        <v>407</v>
      </c>
      <c r="B159" s="15">
        <v>4.8981300000000001</v>
      </c>
      <c r="C159" s="15">
        <v>5.2222650000000002</v>
      </c>
      <c r="D159" s="15">
        <v>3.7557700000000001</v>
      </c>
      <c r="E159" s="15">
        <v>8.8927350000000001</v>
      </c>
      <c r="F159" s="15">
        <v>2.9699</v>
      </c>
      <c r="G159" s="15">
        <v>4.4807800000000002</v>
      </c>
    </row>
    <row r="160" spans="1:7" ht="16">
      <c r="A160" s="15">
        <v>408</v>
      </c>
      <c r="B160" s="15">
        <v>4.9912099999999997</v>
      </c>
      <c r="C160" s="15">
        <v>5.3065550000000004</v>
      </c>
      <c r="D160" s="15">
        <v>3.72722</v>
      </c>
      <c r="E160" s="15">
        <v>8.9327249999999996</v>
      </c>
      <c r="F160" s="15">
        <v>3.13008</v>
      </c>
      <c r="G160" s="15">
        <v>4.4894100000000003</v>
      </c>
    </row>
    <row r="161" spans="1:7" ht="16">
      <c r="A161" s="15">
        <v>409</v>
      </c>
      <c r="B161" s="15">
        <v>5.001125</v>
      </c>
      <c r="C161" s="15">
        <v>5.3131300000000001</v>
      </c>
      <c r="D161" s="15">
        <v>3.7673899999999998</v>
      </c>
      <c r="E161" s="15">
        <v>9.0385299999999997</v>
      </c>
      <c r="F161" s="15">
        <v>3.17591</v>
      </c>
      <c r="G161" s="15">
        <v>4.6032450000000003</v>
      </c>
    </row>
    <row r="162" spans="1:7" ht="16">
      <c r="A162" s="15">
        <v>410</v>
      </c>
      <c r="B162" s="15">
        <v>4.7537649999999996</v>
      </c>
      <c r="C162" s="15">
        <v>5.0554199999999998</v>
      </c>
      <c r="D162" s="15">
        <v>3.4480200000000001</v>
      </c>
      <c r="E162" s="15">
        <v>8.7816299999999998</v>
      </c>
      <c r="F162" s="15">
        <v>2.8706200000000002</v>
      </c>
      <c r="G162" s="15">
        <v>4.2574449999999997</v>
      </c>
    </row>
    <row r="163" spans="1:7" ht="16">
      <c r="A163" s="15">
        <v>411</v>
      </c>
      <c r="B163" s="15">
        <v>4.6857449999999998</v>
      </c>
      <c r="C163" s="15">
        <v>4.7845599999999999</v>
      </c>
      <c r="D163" s="15">
        <v>3.4137499999999998</v>
      </c>
      <c r="E163" s="15">
        <v>8.7946500000000007</v>
      </c>
      <c r="F163" s="15">
        <v>2.6524299999999998</v>
      </c>
      <c r="G163" s="15">
        <v>4.2052550000000002</v>
      </c>
    </row>
    <row r="164" spans="1:7" ht="16">
      <c r="A164" s="15">
        <v>412</v>
      </c>
      <c r="B164" s="15">
        <v>4.8272899999999996</v>
      </c>
      <c r="C164" s="15">
        <v>4.8429650000000004</v>
      </c>
      <c r="D164" s="15">
        <v>3.5175350000000001</v>
      </c>
      <c r="E164" s="15">
        <v>8.9577200000000001</v>
      </c>
      <c r="F164" s="15">
        <v>2.7862650000000002</v>
      </c>
      <c r="G164" s="15">
        <v>4.2122200000000003</v>
      </c>
    </row>
    <row r="165" spans="1:7" ht="16">
      <c r="A165" s="15">
        <v>413</v>
      </c>
      <c r="B165" s="15">
        <v>4.86754</v>
      </c>
      <c r="C165" s="15">
        <v>5.0137049999999999</v>
      </c>
      <c r="D165" s="15">
        <v>3.5426150000000001</v>
      </c>
      <c r="E165" s="15">
        <v>8.9722100000000005</v>
      </c>
      <c r="F165" s="15">
        <v>2.8995099999999998</v>
      </c>
      <c r="G165" s="15">
        <v>4.1515449999999996</v>
      </c>
    </row>
    <row r="166" spans="1:7" ht="16">
      <c r="A166" s="15">
        <v>414</v>
      </c>
      <c r="B166" s="15">
        <v>4.6868749999999997</v>
      </c>
      <c r="C166" s="15">
        <v>4.9215150000000003</v>
      </c>
      <c r="D166" s="15">
        <v>3.3727900000000002</v>
      </c>
      <c r="E166" s="15">
        <v>8.8132549999999998</v>
      </c>
      <c r="F166" s="15">
        <v>2.7376999999999998</v>
      </c>
      <c r="G166" s="15">
        <v>4.0396700000000001</v>
      </c>
    </row>
    <row r="167" spans="1:7" ht="16">
      <c r="A167" s="15">
        <v>415</v>
      </c>
      <c r="B167" s="15">
        <v>4.5228700000000002</v>
      </c>
      <c r="C167" s="15">
        <v>4.561115</v>
      </c>
      <c r="D167" s="15">
        <v>3.145705</v>
      </c>
      <c r="E167" s="15">
        <v>8.7456700000000005</v>
      </c>
      <c r="F167" s="15">
        <v>2.524715</v>
      </c>
      <c r="G167" s="15">
        <v>3.9643700000000002</v>
      </c>
    </row>
    <row r="168" spans="1:7" ht="16">
      <c r="A168" s="15">
        <v>416</v>
      </c>
      <c r="B168" s="15">
        <v>4.6752700000000003</v>
      </c>
      <c r="C168" s="15">
        <v>4.7062150000000003</v>
      </c>
      <c r="D168" s="15">
        <v>3.3309449999999998</v>
      </c>
      <c r="E168" s="15">
        <v>8.8823699999999999</v>
      </c>
      <c r="F168" s="15">
        <v>2.732275</v>
      </c>
      <c r="G168" s="15">
        <v>3.9521950000000001</v>
      </c>
    </row>
    <row r="169" spans="1:7" ht="16">
      <c r="A169" s="15">
        <v>417</v>
      </c>
      <c r="B169" s="15">
        <v>4.6917249999999999</v>
      </c>
      <c r="C169" s="15">
        <v>4.8023300000000004</v>
      </c>
      <c r="D169" s="15">
        <v>3.3829050000000001</v>
      </c>
      <c r="E169" s="15">
        <v>8.8730550000000008</v>
      </c>
      <c r="F169" s="15">
        <v>2.6424650000000001</v>
      </c>
      <c r="G169" s="15">
        <v>3.9504299999999999</v>
      </c>
    </row>
    <row r="170" spans="1:7" ht="16">
      <c r="A170" s="15">
        <v>418</v>
      </c>
      <c r="B170" s="15">
        <v>4.6237849999999998</v>
      </c>
      <c r="C170" s="15">
        <v>4.7716500000000002</v>
      </c>
      <c r="D170" s="15">
        <v>3.3535949999999999</v>
      </c>
      <c r="E170" s="15">
        <v>8.8458600000000001</v>
      </c>
      <c r="F170" s="15">
        <v>2.6126550000000002</v>
      </c>
      <c r="G170" s="15">
        <v>3.8565149999999999</v>
      </c>
    </row>
    <row r="171" spans="1:7" ht="16">
      <c r="A171" s="15">
        <v>419</v>
      </c>
      <c r="B171" s="15">
        <v>4.7370650000000003</v>
      </c>
      <c r="C171" s="15">
        <v>4.8746900000000002</v>
      </c>
      <c r="D171" s="15">
        <v>3.4639700000000002</v>
      </c>
      <c r="E171" s="15">
        <v>8.9614100000000008</v>
      </c>
      <c r="F171" s="15">
        <v>2.7744849999999999</v>
      </c>
      <c r="G171" s="15">
        <v>3.9301349999999999</v>
      </c>
    </row>
    <row r="172" spans="1:7" ht="16">
      <c r="A172" s="15">
        <v>420</v>
      </c>
      <c r="B172" s="15">
        <v>4.9764949999999999</v>
      </c>
      <c r="C172" s="15">
        <v>5.1146950000000002</v>
      </c>
      <c r="D172" s="15">
        <v>3.66153</v>
      </c>
      <c r="E172" s="15">
        <v>9.1097900000000003</v>
      </c>
      <c r="F172" s="15">
        <v>2.9218250000000001</v>
      </c>
      <c r="G172" s="15">
        <v>4.1988349999999999</v>
      </c>
    </row>
    <row r="173" spans="1:7" ht="16">
      <c r="A173" s="15">
        <v>421</v>
      </c>
      <c r="B173" s="15">
        <v>4.7943150000000001</v>
      </c>
      <c r="C173" s="15">
        <v>4.9302999999999999</v>
      </c>
      <c r="D173" s="15">
        <v>3.5057550000000002</v>
      </c>
      <c r="E173" s="15">
        <v>8.9326550000000005</v>
      </c>
      <c r="F173" s="15">
        <v>2.8622399999999999</v>
      </c>
      <c r="G173" s="15">
        <v>4.0313400000000001</v>
      </c>
    </row>
    <row r="174" spans="1:7" ht="16">
      <c r="A174" s="15">
        <v>422</v>
      </c>
      <c r="B174" s="15">
        <v>4.8673099999999998</v>
      </c>
      <c r="C174" s="15">
        <v>4.848185</v>
      </c>
      <c r="D174" s="15">
        <v>3.4492600000000002</v>
      </c>
      <c r="E174" s="15">
        <v>8.9435199999999995</v>
      </c>
      <c r="F174" s="15">
        <v>2.819995</v>
      </c>
      <c r="G174" s="15">
        <v>3.882215</v>
      </c>
    </row>
    <row r="175" spans="1:7" ht="16">
      <c r="A175" s="15">
        <v>423</v>
      </c>
      <c r="B175" s="15">
        <v>4.8275499999999996</v>
      </c>
      <c r="C175" s="15">
        <v>4.8167749999999998</v>
      </c>
      <c r="D175" s="15">
        <v>3.357615</v>
      </c>
      <c r="E175" s="15">
        <v>9.0518099999999997</v>
      </c>
      <c r="F175" s="15">
        <v>2.7816700000000001</v>
      </c>
      <c r="G175" s="15">
        <v>3.8882400000000001</v>
      </c>
    </row>
    <row r="176" spans="1:7" ht="16">
      <c r="A176" s="15">
        <v>424</v>
      </c>
      <c r="B176" s="15">
        <v>4.7756449999999999</v>
      </c>
      <c r="C176" s="15">
        <v>4.7824049999999998</v>
      </c>
      <c r="D176" s="15">
        <v>3.3725999999999998</v>
      </c>
      <c r="E176" s="15">
        <v>9.0737799999999993</v>
      </c>
      <c r="F176" s="15">
        <v>2.8923299999999998</v>
      </c>
      <c r="G176" s="15">
        <v>3.9174899999999999</v>
      </c>
    </row>
    <row r="177" spans="1:7" ht="16">
      <c r="A177" s="15">
        <v>425</v>
      </c>
      <c r="B177" s="15">
        <v>4.8093250000000003</v>
      </c>
      <c r="C177" s="15">
        <v>4.7413699999999999</v>
      </c>
      <c r="D177" s="15">
        <v>3.4579749999999998</v>
      </c>
      <c r="E177" s="15">
        <v>8.9572900000000004</v>
      </c>
      <c r="F177" s="15">
        <v>3.0149900000000001</v>
      </c>
      <c r="G177" s="15">
        <v>3.8627549999999999</v>
      </c>
    </row>
    <row r="178" spans="1:7" ht="16">
      <c r="A178" s="15">
        <v>426</v>
      </c>
      <c r="B178" s="15">
        <v>4.7614999999999998</v>
      </c>
      <c r="C178" s="15">
        <v>4.7056699999999996</v>
      </c>
      <c r="D178" s="15">
        <v>3.3425400000000001</v>
      </c>
      <c r="E178" s="15">
        <v>8.8199550000000002</v>
      </c>
      <c r="F178" s="15">
        <v>2.82599</v>
      </c>
      <c r="G178" s="15">
        <v>3.7499150000000001</v>
      </c>
    </row>
    <row r="179" spans="1:7" ht="16">
      <c r="A179" s="15">
        <v>427</v>
      </c>
      <c r="B179" s="15">
        <v>4.5025550000000001</v>
      </c>
      <c r="C179" s="15">
        <v>4.6026249999999997</v>
      </c>
      <c r="D179" s="15">
        <v>3.1649250000000002</v>
      </c>
      <c r="E179" s="15">
        <v>8.7489550000000005</v>
      </c>
      <c r="F179" s="15">
        <v>2.7299250000000002</v>
      </c>
      <c r="G179" s="15">
        <v>3.4969450000000002</v>
      </c>
    </row>
    <row r="180" spans="1:7" ht="16">
      <c r="A180" s="15">
        <v>428</v>
      </c>
      <c r="B180" s="15">
        <v>4.2576049999999999</v>
      </c>
      <c r="C180" s="15">
        <v>4.3384900000000002</v>
      </c>
      <c r="D180" s="15">
        <v>3.0201699999999998</v>
      </c>
      <c r="E180" s="15">
        <v>8.6070449999999994</v>
      </c>
      <c r="F180" s="15">
        <v>2.5532349999999999</v>
      </c>
      <c r="G180" s="15">
        <v>3.26769</v>
      </c>
    </row>
    <row r="181" spans="1:7" ht="16">
      <c r="A181" s="15">
        <v>429</v>
      </c>
      <c r="B181" s="15">
        <v>4.3961800000000002</v>
      </c>
      <c r="C181" s="15">
        <v>4.3836300000000001</v>
      </c>
      <c r="D181" s="15">
        <v>3.159675</v>
      </c>
      <c r="E181" s="15">
        <v>8.634055</v>
      </c>
      <c r="F181" s="15">
        <v>2.602735</v>
      </c>
      <c r="G181" s="15">
        <v>3.3621650000000001</v>
      </c>
    </row>
    <row r="182" spans="1:7" ht="16">
      <c r="A182" s="15">
        <v>430</v>
      </c>
      <c r="B182" s="15">
        <v>4.6523599999999998</v>
      </c>
      <c r="C182" s="15">
        <v>4.5914549999999998</v>
      </c>
      <c r="D182" s="15">
        <v>3.33264</v>
      </c>
      <c r="E182" s="15">
        <v>8.8067150000000005</v>
      </c>
      <c r="F182" s="15">
        <v>2.75909</v>
      </c>
      <c r="G182" s="15">
        <v>3.6029100000000001</v>
      </c>
    </row>
    <row r="183" spans="1:7" ht="16">
      <c r="A183" s="15">
        <v>431</v>
      </c>
      <c r="B183" s="15">
        <v>4.5899299999999998</v>
      </c>
      <c r="C183" s="15">
        <v>4.5344499999999996</v>
      </c>
      <c r="D183" s="15">
        <v>3.2277650000000002</v>
      </c>
      <c r="E183" s="15">
        <v>8.8607449999999996</v>
      </c>
      <c r="F183" s="15">
        <v>2.7282199999999999</v>
      </c>
      <c r="G183" s="15">
        <v>3.6128900000000002</v>
      </c>
    </row>
    <row r="184" spans="1:7" ht="16">
      <c r="A184" s="15">
        <v>432</v>
      </c>
      <c r="B184" s="15">
        <v>4.4962999999999997</v>
      </c>
      <c r="C184" s="15">
        <v>4.4410249999999998</v>
      </c>
      <c r="D184" s="15">
        <v>3.2178</v>
      </c>
      <c r="E184" s="15">
        <v>8.6769250000000007</v>
      </c>
      <c r="F184" s="15">
        <v>2.7168350000000001</v>
      </c>
      <c r="G184" s="15">
        <v>3.4518149999999999</v>
      </c>
    </row>
    <row r="185" spans="1:7" ht="16">
      <c r="A185" s="15">
        <v>433</v>
      </c>
      <c r="B185" s="15">
        <v>4.5928649999999998</v>
      </c>
      <c r="C185" s="15">
        <v>4.5479500000000002</v>
      </c>
      <c r="D185" s="15">
        <v>3.12635</v>
      </c>
      <c r="E185" s="15">
        <v>8.6780399999999993</v>
      </c>
      <c r="F185" s="15">
        <v>2.7693400000000001</v>
      </c>
      <c r="G185" s="15">
        <v>3.3385150000000001</v>
      </c>
    </row>
    <row r="186" spans="1:7" ht="16">
      <c r="A186" s="15">
        <v>434</v>
      </c>
      <c r="B186" s="15">
        <v>4.735125</v>
      </c>
      <c r="C186" s="15">
        <v>4.5761099999999999</v>
      </c>
      <c r="D186" s="15">
        <v>3.2309100000000002</v>
      </c>
      <c r="E186" s="15">
        <v>8.7634249999999998</v>
      </c>
      <c r="F186" s="15">
        <v>2.83616</v>
      </c>
      <c r="G186" s="15">
        <v>3.3980649999999999</v>
      </c>
    </row>
    <row r="187" spans="1:7" ht="16">
      <c r="A187" s="15">
        <v>435</v>
      </c>
      <c r="B187" s="15">
        <v>4.7947050000000004</v>
      </c>
      <c r="C187" s="15">
        <v>4.6171600000000002</v>
      </c>
      <c r="D187" s="15">
        <v>3.4002750000000002</v>
      </c>
      <c r="E187" s="15">
        <v>8.8744999999999994</v>
      </c>
      <c r="F187" s="15">
        <v>2.8611149999999999</v>
      </c>
      <c r="G187" s="15">
        <v>3.515755</v>
      </c>
    </row>
    <row r="188" spans="1:7" ht="16">
      <c r="A188" s="15">
        <v>436</v>
      </c>
      <c r="B188" s="15">
        <v>4.7449700000000004</v>
      </c>
      <c r="C188" s="15">
        <v>4.6832399999999996</v>
      </c>
      <c r="D188" s="15">
        <v>3.3945949999999998</v>
      </c>
      <c r="E188" s="15">
        <v>8.9227650000000001</v>
      </c>
      <c r="F188" s="15">
        <v>2.841205</v>
      </c>
      <c r="G188" s="15">
        <v>3.5340050000000001</v>
      </c>
    </row>
    <row r="189" spans="1:7" ht="16">
      <c r="A189" s="15">
        <v>437</v>
      </c>
      <c r="B189" s="15">
        <v>4.6478250000000001</v>
      </c>
      <c r="C189" s="15">
        <v>4.5094750000000001</v>
      </c>
      <c r="D189" s="15">
        <v>3.2304499999999998</v>
      </c>
      <c r="E189" s="15">
        <v>8.8014250000000001</v>
      </c>
      <c r="F189" s="15">
        <v>2.8270599999999999</v>
      </c>
      <c r="G189" s="15">
        <v>3.4396800000000001</v>
      </c>
    </row>
    <row r="190" spans="1:7" ht="16">
      <c r="A190" s="15">
        <v>438</v>
      </c>
      <c r="B190" s="15">
        <v>4.5506849999999996</v>
      </c>
      <c r="C190" s="15">
        <v>4.477195</v>
      </c>
      <c r="D190" s="15">
        <v>3.2035550000000002</v>
      </c>
      <c r="E190" s="15">
        <v>8.8269850000000005</v>
      </c>
      <c r="F190" s="15">
        <v>2.8117200000000002</v>
      </c>
      <c r="G190" s="15">
        <v>3.3469099999999998</v>
      </c>
    </row>
    <row r="191" spans="1:7" ht="16">
      <c r="A191" s="15">
        <v>439</v>
      </c>
      <c r="B191" s="15">
        <v>4.5939300000000003</v>
      </c>
      <c r="C191" s="15">
        <v>4.5506549999999999</v>
      </c>
      <c r="D191" s="15">
        <v>3.28017</v>
      </c>
      <c r="E191" s="15">
        <v>8.9138500000000001</v>
      </c>
      <c r="F191" s="15">
        <v>2.88348</v>
      </c>
      <c r="G191" s="15">
        <v>3.3986550000000002</v>
      </c>
    </row>
    <row r="192" spans="1:7" ht="16">
      <c r="A192" s="15">
        <v>440</v>
      </c>
      <c r="B192" s="15">
        <v>4.5190299999999999</v>
      </c>
      <c r="C192" s="15">
        <v>4.4298849999999996</v>
      </c>
      <c r="D192" s="15">
        <v>3.1668349999999998</v>
      </c>
      <c r="E192" s="15">
        <v>8.7610449999999993</v>
      </c>
      <c r="F192" s="15">
        <v>2.7693500000000002</v>
      </c>
      <c r="G192" s="15">
        <v>3.2754099999999999</v>
      </c>
    </row>
    <row r="193" spans="1:7" ht="16">
      <c r="A193" s="15">
        <v>441</v>
      </c>
      <c r="B193" s="15">
        <v>4.4024549999999998</v>
      </c>
      <c r="C193" s="15">
        <v>4.25753</v>
      </c>
      <c r="D193" s="15">
        <v>2.933675</v>
      </c>
      <c r="E193" s="15">
        <v>8.5333050000000004</v>
      </c>
      <c r="F193" s="15">
        <v>2.5340199999999999</v>
      </c>
      <c r="G193" s="15">
        <v>3.1173000000000002</v>
      </c>
    </row>
    <row r="194" spans="1:7" ht="16">
      <c r="A194" s="15">
        <v>442</v>
      </c>
      <c r="B194" s="15">
        <v>4.493805</v>
      </c>
      <c r="C194" s="15">
        <v>4.3533249999999999</v>
      </c>
      <c r="D194" s="15">
        <v>2.8973</v>
      </c>
      <c r="E194" s="15">
        <v>8.5868900000000004</v>
      </c>
      <c r="F194" s="15">
        <v>2.4948600000000001</v>
      </c>
      <c r="G194" s="15">
        <v>3.2830349999999999</v>
      </c>
    </row>
    <row r="195" spans="1:7" ht="16">
      <c r="A195" s="15">
        <v>443</v>
      </c>
      <c r="B195" s="15">
        <v>4.3727499999999999</v>
      </c>
      <c r="C195" s="15">
        <v>4.2339349999999998</v>
      </c>
      <c r="D195" s="15">
        <v>2.9130400000000001</v>
      </c>
      <c r="E195" s="15">
        <v>8.4946199999999994</v>
      </c>
      <c r="F195" s="15">
        <v>2.50536</v>
      </c>
      <c r="G195" s="15">
        <v>3.2304050000000002</v>
      </c>
    </row>
    <row r="196" spans="1:7" ht="16">
      <c r="A196" s="15">
        <v>444</v>
      </c>
      <c r="B196" s="15">
        <v>4.4857699999999996</v>
      </c>
      <c r="C196" s="15">
        <v>4.2772949999999996</v>
      </c>
      <c r="D196" s="15">
        <v>2.9852249999999998</v>
      </c>
      <c r="E196" s="15">
        <v>8.5628399999999996</v>
      </c>
      <c r="F196" s="15">
        <v>2.6449549999999999</v>
      </c>
      <c r="G196" s="15">
        <v>3.2774049999999999</v>
      </c>
    </row>
    <row r="197" spans="1:7" ht="16">
      <c r="A197" s="15">
        <v>445</v>
      </c>
      <c r="B197" s="15">
        <v>4.587815</v>
      </c>
      <c r="C197" s="15">
        <v>4.38856</v>
      </c>
      <c r="D197" s="15">
        <v>3.0887150000000001</v>
      </c>
      <c r="E197" s="15">
        <v>8.6305499999999995</v>
      </c>
      <c r="F197" s="15">
        <v>2.7262650000000002</v>
      </c>
      <c r="G197" s="15">
        <v>3.4346899999999998</v>
      </c>
    </row>
    <row r="198" spans="1:7" ht="16">
      <c r="A198" s="15">
        <v>446</v>
      </c>
      <c r="B198" s="15">
        <v>4.5170649999999997</v>
      </c>
      <c r="C198" s="15">
        <v>4.408175</v>
      </c>
      <c r="D198" s="15">
        <v>3.0693000000000001</v>
      </c>
      <c r="E198" s="15">
        <v>8.6789050000000003</v>
      </c>
      <c r="F198" s="15">
        <v>2.6807750000000001</v>
      </c>
      <c r="G198" s="15">
        <v>3.4747050000000002</v>
      </c>
    </row>
    <row r="199" spans="1:7" ht="16">
      <c r="A199" s="15">
        <v>447</v>
      </c>
      <c r="B199" s="15">
        <v>4.4055200000000001</v>
      </c>
      <c r="C199" s="15">
        <v>4.3443699999999996</v>
      </c>
      <c r="D199" s="15">
        <v>2.9576699999999998</v>
      </c>
      <c r="E199" s="15">
        <v>8.7200050000000005</v>
      </c>
      <c r="F199" s="15">
        <v>2.6412249999999999</v>
      </c>
      <c r="G199" s="15">
        <v>3.3306399999999998</v>
      </c>
    </row>
    <row r="200" spans="1:7" ht="16">
      <c r="A200" s="15">
        <v>448</v>
      </c>
      <c r="B200" s="15">
        <v>4.5415450000000002</v>
      </c>
      <c r="C200" s="15">
        <v>4.4075049999999996</v>
      </c>
      <c r="D200" s="15">
        <v>3.1213099999999998</v>
      </c>
      <c r="E200" s="15">
        <v>8.6234900000000003</v>
      </c>
      <c r="F200" s="15">
        <v>2.8091300000000001</v>
      </c>
      <c r="G200" s="15">
        <v>3.3425950000000002</v>
      </c>
    </row>
    <row r="201" spans="1:7" ht="16">
      <c r="A201" s="15">
        <v>449</v>
      </c>
      <c r="B201" s="15">
        <v>4.5903499999999999</v>
      </c>
      <c r="C201" s="15">
        <v>4.4497</v>
      </c>
      <c r="D201" s="15">
        <v>3.2077399999999998</v>
      </c>
      <c r="E201" s="15">
        <v>8.6877049999999993</v>
      </c>
      <c r="F201" s="15">
        <v>2.9018250000000001</v>
      </c>
      <c r="G201" s="15">
        <v>3.4018350000000002</v>
      </c>
    </row>
    <row r="202" spans="1:7" ht="16">
      <c r="A202" s="15">
        <v>450</v>
      </c>
      <c r="B202" s="15">
        <v>4.6109499999999999</v>
      </c>
      <c r="C202" s="15">
        <v>4.4708300000000003</v>
      </c>
      <c r="D202" s="15">
        <v>3.2003149999999998</v>
      </c>
      <c r="E202" s="15">
        <v>8.6929200000000009</v>
      </c>
      <c r="F202" s="15">
        <v>2.9047299999999998</v>
      </c>
      <c r="G202" s="15">
        <v>3.4543200000000001</v>
      </c>
    </row>
    <row r="203" spans="1:7" ht="16">
      <c r="A203" s="15">
        <v>451</v>
      </c>
      <c r="B203" s="15">
        <v>4.5744100000000003</v>
      </c>
      <c r="C203" s="15">
        <v>4.4748200000000002</v>
      </c>
      <c r="D203" s="15">
        <v>3.126185</v>
      </c>
      <c r="E203" s="15">
        <v>8.6482449999999993</v>
      </c>
      <c r="F203" s="15">
        <v>2.8029799999999998</v>
      </c>
      <c r="G203" s="15">
        <v>3.393545</v>
      </c>
    </row>
    <row r="204" spans="1:7" ht="16">
      <c r="A204" s="15">
        <v>452</v>
      </c>
      <c r="B204" s="15">
        <v>4.4889000000000001</v>
      </c>
      <c r="C204" s="15">
        <v>4.4322299999999997</v>
      </c>
      <c r="D204" s="15">
        <v>3.0864250000000002</v>
      </c>
      <c r="E204" s="15">
        <v>8.6108949999999993</v>
      </c>
      <c r="F204" s="15">
        <v>2.6826400000000001</v>
      </c>
      <c r="G204" s="15">
        <v>3.2500650000000002</v>
      </c>
    </row>
    <row r="205" spans="1:7" ht="16">
      <c r="A205" s="15">
        <v>453</v>
      </c>
      <c r="B205" s="15">
        <v>4.4267300000000001</v>
      </c>
      <c r="C205" s="15">
        <v>4.2907900000000003</v>
      </c>
      <c r="D205" s="15">
        <v>3.1327349999999998</v>
      </c>
      <c r="E205" s="15">
        <v>8.5442800000000005</v>
      </c>
      <c r="F205" s="15">
        <v>2.6612800000000001</v>
      </c>
      <c r="G205" s="15">
        <v>3.1695199999999999</v>
      </c>
    </row>
    <row r="206" spans="1:7" ht="16">
      <c r="A206" s="15">
        <v>454</v>
      </c>
      <c r="B206" s="15">
        <v>4.29162</v>
      </c>
      <c r="C206" s="15">
        <v>4.0074899999999998</v>
      </c>
      <c r="D206" s="15">
        <v>2.8311850000000001</v>
      </c>
      <c r="E206" s="15">
        <v>8.3568949999999997</v>
      </c>
      <c r="F206" s="15">
        <v>2.4889999999999999</v>
      </c>
      <c r="G206" s="15">
        <v>3.0060799999999999</v>
      </c>
    </row>
    <row r="207" spans="1:7" ht="16">
      <c r="A207" s="15">
        <v>455</v>
      </c>
      <c r="B207" s="15">
        <v>4.5356500000000004</v>
      </c>
      <c r="C207" s="15">
        <v>4.2073</v>
      </c>
      <c r="D207" s="15">
        <v>3.0169549999999998</v>
      </c>
      <c r="E207" s="15">
        <v>8.6120850000000004</v>
      </c>
      <c r="F207" s="15">
        <v>2.717625</v>
      </c>
      <c r="G207" s="15">
        <v>3.2314949999999998</v>
      </c>
    </row>
    <row r="208" spans="1:7" ht="16">
      <c r="A208" s="15">
        <v>456</v>
      </c>
      <c r="B208" s="15">
        <v>4.5740999999999996</v>
      </c>
      <c r="C208" s="15">
        <v>4.292065</v>
      </c>
      <c r="D208" s="15">
        <v>3.0608650000000002</v>
      </c>
      <c r="E208" s="15">
        <v>8.6159300000000005</v>
      </c>
      <c r="F208" s="15">
        <v>2.698585</v>
      </c>
      <c r="G208" s="15">
        <v>3.3150400000000002</v>
      </c>
    </row>
    <row r="209" spans="1:7" ht="16">
      <c r="A209" s="15">
        <v>457</v>
      </c>
      <c r="B209" s="15">
        <v>4.3927899999999998</v>
      </c>
      <c r="C209" s="15">
        <v>4.1907899999999998</v>
      </c>
      <c r="D209" s="15">
        <v>2.8850600000000002</v>
      </c>
      <c r="E209" s="15">
        <v>8.4199750000000009</v>
      </c>
      <c r="F209" s="15">
        <v>2.5241699999999998</v>
      </c>
      <c r="G209" s="15">
        <v>3.1635</v>
      </c>
    </row>
    <row r="210" spans="1:7" ht="16">
      <c r="A210" s="15">
        <v>458</v>
      </c>
      <c r="B210" s="15">
        <v>4.4437499999999996</v>
      </c>
      <c r="C210" s="15">
        <v>4.3072800000000004</v>
      </c>
      <c r="D210" s="15">
        <v>2.95255</v>
      </c>
      <c r="E210" s="15">
        <v>8.5594649999999994</v>
      </c>
      <c r="F210" s="15">
        <v>2.726575</v>
      </c>
      <c r="G210" s="15">
        <v>3.1659549999999999</v>
      </c>
    </row>
    <row r="211" spans="1:7" ht="16">
      <c r="A211" s="15">
        <v>459</v>
      </c>
      <c r="B211" s="15">
        <v>4.5471849999999998</v>
      </c>
      <c r="C211" s="15">
        <v>4.4138299999999999</v>
      </c>
      <c r="D211" s="15">
        <v>3.0701350000000001</v>
      </c>
      <c r="E211" s="15">
        <v>8.5565149999999992</v>
      </c>
      <c r="F211" s="15">
        <v>2.7752949999999998</v>
      </c>
      <c r="G211" s="15">
        <v>3.3564250000000002</v>
      </c>
    </row>
    <row r="212" spans="1:7" ht="16">
      <c r="A212" s="15">
        <v>460</v>
      </c>
      <c r="B212" s="15">
        <v>4.584765</v>
      </c>
      <c r="C212" s="15">
        <v>4.3943700000000003</v>
      </c>
      <c r="D212" s="15">
        <v>3.0618850000000002</v>
      </c>
      <c r="E212" s="15">
        <v>8.5960900000000002</v>
      </c>
      <c r="F212" s="15">
        <v>2.748615</v>
      </c>
      <c r="G212" s="15">
        <v>3.2366649999999999</v>
      </c>
    </row>
    <row r="213" spans="1:7" ht="16">
      <c r="A213" s="15">
        <v>461</v>
      </c>
      <c r="B213" s="15">
        <v>4.5265250000000004</v>
      </c>
      <c r="C213" s="15">
        <v>4.2525550000000001</v>
      </c>
      <c r="D213" s="15">
        <v>2.9902899999999999</v>
      </c>
      <c r="E213" s="15">
        <v>8.4995799999999999</v>
      </c>
      <c r="F213" s="15">
        <v>2.7417150000000001</v>
      </c>
      <c r="G213" s="15">
        <v>3.1037249999999998</v>
      </c>
    </row>
    <row r="214" spans="1:7" ht="16">
      <c r="A214" s="15">
        <v>462</v>
      </c>
      <c r="B214" s="15">
        <v>4.5384349999999998</v>
      </c>
      <c r="C214" s="15">
        <v>4.2944199999999997</v>
      </c>
      <c r="D214" s="15">
        <v>3.0684</v>
      </c>
      <c r="E214" s="15">
        <v>8.532095</v>
      </c>
      <c r="F214" s="15">
        <v>2.8070300000000001</v>
      </c>
      <c r="G214" s="15">
        <v>3.1610749999999999</v>
      </c>
    </row>
    <row r="215" spans="1:7" ht="16">
      <c r="A215" s="15">
        <v>463</v>
      </c>
      <c r="B215" s="15">
        <v>4.6497700000000002</v>
      </c>
      <c r="C215" s="15">
        <v>4.5051550000000002</v>
      </c>
      <c r="D215" s="15">
        <v>3.2344949999999999</v>
      </c>
      <c r="E215" s="15">
        <v>8.7610449999999993</v>
      </c>
      <c r="F215" s="15">
        <v>2.8682249999999998</v>
      </c>
      <c r="G215" s="15">
        <v>3.26349</v>
      </c>
    </row>
    <row r="216" spans="1:7" ht="16">
      <c r="A216" s="15">
        <v>464</v>
      </c>
      <c r="B216" s="15">
        <v>4.5810750000000002</v>
      </c>
      <c r="C216" s="15">
        <v>4.30227</v>
      </c>
      <c r="D216" s="15">
        <v>3.0505200000000001</v>
      </c>
      <c r="E216" s="15">
        <v>8.6311350000000004</v>
      </c>
      <c r="F216" s="15">
        <v>2.7591649999999999</v>
      </c>
      <c r="G216" s="15">
        <v>3.0816249999999998</v>
      </c>
    </row>
    <row r="217" spans="1:7" ht="16">
      <c r="A217" s="15">
        <v>465</v>
      </c>
      <c r="B217" s="15">
        <v>4.48238</v>
      </c>
      <c r="C217" s="15">
        <v>4.2581749999999996</v>
      </c>
      <c r="D217" s="15">
        <v>2.9664199999999998</v>
      </c>
      <c r="E217" s="15">
        <v>8.5048399999999997</v>
      </c>
      <c r="F217" s="15">
        <v>2.6284350000000001</v>
      </c>
      <c r="G217" s="15">
        <v>3.1234700000000002</v>
      </c>
    </row>
    <row r="218" spans="1:7" ht="16">
      <c r="A218" s="15">
        <v>466</v>
      </c>
      <c r="B218" s="15">
        <v>4.4615349999999996</v>
      </c>
      <c r="C218" s="15">
        <v>4.2200499999999996</v>
      </c>
      <c r="D218" s="15">
        <v>2.9902799999999998</v>
      </c>
      <c r="E218" s="15">
        <v>8.4833099999999995</v>
      </c>
      <c r="F218" s="15">
        <v>2.6402000000000001</v>
      </c>
      <c r="G218" s="15">
        <v>3.1412550000000001</v>
      </c>
    </row>
    <row r="219" spans="1:7" ht="16">
      <c r="A219" s="15">
        <v>467</v>
      </c>
      <c r="B219" s="15">
        <v>4.4064449999999997</v>
      </c>
      <c r="C219" s="15">
        <v>4.1652500000000003</v>
      </c>
      <c r="D219" s="15">
        <v>2.9828450000000002</v>
      </c>
      <c r="E219" s="15">
        <v>8.4898550000000004</v>
      </c>
      <c r="F219" s="15">
        <v>2.6154899999999999</v>
      </c>
      <c r="G219" s="15">
        <v>3.0799449999999999</v>
      </c>
    </row>
    <row r="220" spans="1:7" ht="16">
      <c r="A220" s="15">
        <v>468</v>
      </c>
      <c r="B220" s="15">
        <v>4.3307549999999999</v>
      </c>
      <c r="C220" s="15">
        <v>4.130585</v>
      </c>
      <c r="D220" s="15">
        <v>2.9065300000000001</v>
      </c>
      <c r="E220" s="15">
        <v>8.42638</v>
      </c>
      <c r="F220" s="15">
        <v>2.4959099999999999</v>
      </c>
      <c r="G220" s="15">
        <v>3.0202800000000001</v>
      </c>
    </row>
    <row r="221" spans="1:7" ht="16">
      <c r="A221" s="15">
        <v>469</v>
      </c>
      <c r="B221" s="15">
        <v>4.3982400000000004</v>
      </c>
      <c r="C221" s="15">
        <v>4.1405500000000002</v>
      </c>
      <c r="D221" s="15">
        <v>2.8727149999999999</v>
      </c>
      <c r="E221" s="15">
        <v>8.3205249999999999</v>
      </c>
      <c r="F221" s="15">
        <v>2.4727199999999998</v>
      </c>
      <c r="G221" s="15">
        <v>3.0465599999999999</v>
      </c>
    </row>
    <row r="222" spans="1:7" ht="16">
      <c r="A222" s="15">
        <v>470</v>
      </c>
      <c r="B222" s="15">
        <v>4.4310999999999998</v>
      </c>
      <c r="C222" s="15">
        <v>4.2357849999999999</v>
      </c>
      <c r="D222" s="15">
        <v>2.8893650000000002</v>
      </c>
      <c r="E222" s="15">
        <v>8.4346800000000002</v>
      </c>
      <c r="F222" s="15">
        <v>2.5464600000000002</v>
      </c>
      <c r="G222" s="15">
        <v>3.1321949999999998</v>
      </c>
    </row>
    <row r="223" spans="1:7" ht="16">
      <c r="A223" s="15">
        <v>471</v>
      </c>
      <c r="B223" s="15">
        <v>4.4255800000000001</v>
      </c>
      <c r="C223" s="15">
        <v>4.1420300000000001</v>
      </c>
      <c r="D223" s="15">
        <v>2.911575</v>
      </c>
      <c r="E223" s="15">
        <v>8.4481950000000001</v>
      </c>
      <c r="F223" s="15">
        <v>2.5854849999999998</v>
      </c>
      <c r="G223" s="15">
        <v>3.0713499999999998</v>
      </c>
    </row>
    <row r="224" spans="1:7" ht="16">
      <c r="A224" s="15">
        <v>472</v>
      </c>
      <c r="B224" s="15">
        <v>4.4734449999999999</v>
      </c>
      <c r="C224" s="15">
        <v>4.1569649999999996</v>
      </c>
      <c r="D224" s="15">
        <v>3.0421649999999998</v>
      </c>
      <c r="E224" s="15">
        <v>8.4925549999999994</v>
      </c>
      <c r="F224" s="15">
        <v>2.6703899999999998</v>
      </c>
      <c r="G224" s="15">
        <v>3.1339549999999998</v>
      </c>
    </row>
    <row r="225" spans="1:7" ht="16">
      <c r="A225" s="15">
        <v>473</v>
      </c>
      <c r="B225" s="15">
        <v>4.5047550000000003</v>
      </c>
      <c r="C225" s="15">
        <v>4.2369950000000003</v>
      </c>
      <c r="D225" s="15">
        <v>3.12738</v>
      </c>
      <c r="E225" s="15">
        <v>8.5253899999999998</v>
      </c>
      <c r="F225" s="15">
        <v>2.7016749999999998</v>
      </c>
      <c r="G225" s="15">
        <v>3.2563849999999999</v>
      </c>
    </row>
    <row r="226" spans="1:7" ht="16">
      <c r="A226" s="15">
        <v>474</v>
      </c>
      <c r="B226" s="15">
        <v>4.45364</v>
      </c>
      <c r="C226" s="15">
        <v>4.172555</v>
      </c>
      <c r="D226" s="15">
        <v>3.03654</v>
      </c>
      <c r="E226" s="15">
        <v>8.4661249999999999</v>
      </c>
      <c r="F226" s="15">
        <v>2.6013500000000001</v>
      </c>
      <c r="G226" s="15">
        <v>3.2205149999999998</v>
      </c>
    </row>
    <row r="227" spans="1:7" ht="16">
      <c r="A227" s="15">
        <v>475</v>
      </c>
      <c r="B227" s="15">
        <v>4.5854749999999997</v>
      </c>
      <c r="C227" s="15">
        <v>4.2927200000000001</v>
      </c>
      <c r="D227" s="15">
        <v>3.1930900000000002</v>
      </c>
      <c r="E227" s="15">
        <v>8.6513399999999994</v>
      </c>
      <c r="F227" s="15">
        <v>2.74194</v>
      </c>
      <c r="G227" s="15">
        <v>3.3141400000000001</v>
      </c>
    </row>
    <row r="228" spans="1:7" ht="16">
      <c r="A228" s="15">
        <v>476</v>
      </c>
      <c r="B228" s="15">
        <v>4.5316900000000002</v>
      </c>
      <c r="C228" s="15">
        <v>4.3659850000000002</v>
      </c>
      <c r="D228" s="15">
        <v>3.1595499999999999</v>
      </c>
      <c r="E228" s="15">
        <v>8.4992900000000002</v>
      </c>
      <c r="F228" s="15">
        <v>2.824125</v>
      </c>
      <c r="G228" s="15">
        <v>3.343</v>
      </c>
    </row>
    <row r="229" spans="1:7" ht="16">
      <c r="A229" s="15">
        <v>477</v>
      </c>
      <c r="B229" s="15">
        <v>4.4745549999999996</v>
      </c>
      <c r="C229" s="15">
        <v>4.2212550000000002</v>
      </c>
      <c r="D229" s="15">
        <v>3.08229</v>
      </c>
      <c r="E229" s="15">
        <v>8.4867749999999997</v>
      </c>
      <c r="F229" s="15">
        <v>2.6854100000000001</v>
      </c>
      <c r="G229" s="15">
        <v>3.197765</v>
      </c>
    </row>
    <row r="230" spans="1:7" ht="16">
      <c r="A230" s="15">
        <v>478</v>
      </c>
      <c r="B230" s="15">
        <v>4.5484799999999996</v>
      </c>
      <c r="C230" s="15">
        <v>4.0971950000000001</v>
      </c>
      <c r="D230" s="15">
        <v>3.0928</v>
      </c>
      <c r="E230" s="15">
        <v>8.5916449999999998</v>
      </c>
      <c r="F230" s="15">
        <v>2.645305</v>
      </c>
      <c r="G230" s="15">
        <v>3.172625</v>
      </c>
    </row>
    <row r="231" spans="1:7" ht="16">
      <c r="A231" s="15">
        <v>479</v>
      </c>
      <c r="B231" s="15">
        <v>4.6598050000000004</v>
      </c>
      <c r="C231" s="15">
        <v>4.19041</v>
      </c>
      <c r="D231" s="15">
        <v>3.1477200000000001</v>
      </c>
      <c r="E231" s="15">
        <v>8.5670400000000004</v>
      </c>
      <c r="F231" s="15">
        <v>2.84152</v>
      </c>
      <c r="G231" s="15">
        <v>3.3662100000000001</v>
      </c>
    </row>
    <row r="232" spans="1:7" ht="16">
      <c r="A232" s="15">
        <v>480</v>
      </c>
      <c r="B232" s="15">
        <v>4.57552</v>
      </c>
      <c r="C232" s="15">
        <v>4.2580999999999998</v>
      </c>
      <c r="D232" s="15">
        <v>3.0914700000000002</v>
      </c>
      <c r="E232" s="15">
        <v>8.4901700000000009</v>
      </c>
      <c r="F232" s="15">
        <v>2.7866650000000002</v>
      </c>
      <c r="G232" s="15">
        <v>3.3022999999999998</v>
      </c>
    </row>
    <row r="233" spans="1:7" ht="16">
      <c r="A233" s="15">
        <v>481</v>
      </c>
      <c r="B233" s="15">
        <v>4.6096750000000002</v>
      </c>
      <c r="C233" s="15">
        <v>4.25101</v>
      </c>
      <c r="D233" s="15">
        <v>3.1554700000000002</v>
      </c>
      <c r="E233" s="15">
        <v>8.5184599999999993</v>
      </c>
      <c r="F233" s="15">
        <v>2.7944300000000002</v>
      </c>
      <c r="G233" s="15">
        <v>3.3000099999999999</v>
      </c>
    </row>
    <row r="234" spans="1:7" ht="16">
      <c r="A234" s="15">
        <v>482</v>
      </c>
      <c r="B234" s="15">
        <v>4.6487049999999996</v>
      </c>
      <c r="C234" s="15">
        <v>4.253895</v>
      </c>
      <c r="D234" s="15">
        <v>3.2134450000000001</v>
      </c>
      <c r="E234" s="15">
        <v>8.5589600000000008</v>
      </c>
      <c r="F234" s="15">
        <v>2.7832949999999999</v>
      </c>
      <c r="G234" s="15">
        <v>3.2699799999999999</v>
      </c>
    </row>
    <row r="235" spans="1:7" ht="16">
      <c r="A235" s="15">
        <v>483</v>
      </c>
      <c r="B235" s="15">
        <v>4.5475000000000003</v>
      </c>
      <c r="C235" s="15">
        <v>4.2291350000000003</v>
      </c>
      <c r="D235" s="15">
        <v>3.1600950000000001</v>
      </c>
      <c r="E235" s="15">
        <v>8.5129750000000008</v>
      </c>
      <c r="F235" s="15">
        <v>2.6875550000000001</v>
      </c>
      <c r="G235" s="15">
        <v>3.2490649999999999</v>
      </c>
    </row>
    <row r="236" spans="1:7" ht="16">
      <c r="A236" s="15">
        <v>484</v>
      </c>
      <c r="B236" s="15">
        <v>4.4121100000000002</v>
      </c>
      <c r="C236" s="15">
        <v>4.2038950000000002</v>
      </c>
      <c r="D236" s="15">
        <v>3.050065</v>
      </c>
      <c r="E236" s="15">
        <v>8.4192099999999996</v>
      </c>
      <c r="F236" s="15">
        <v>2.6180500000000002</v>
      </c>
      <c r="G236" s="15">
        <v>3.2550150000000002</v>
      </c>
    </row>
    <row r="237" spans="1:7" ht="16">
      <c r="A237" s="15">
        <v>485</v>
      </c>
      <c r="B237" s="15">
        <v>4.4912700000000001</v>
      </c>
      <c r="C237" s="15">
        <v>4.2724250000000001</v>
      </c>
      <c r="D237" s="15">
        <v>3.0364200000000001</v>
      </c>
      <c r="E237" s="15">
        <v>8.4253400000000003</v>
      </c>
      <c r="F237" s="15">
        <v>2.7329349999999999</v>
      </c>
      <c r="G237" s="15">
        <v>3.2398449999999999</v>
      </c>
    </row>
    <row r="238" spans="1:7" ht="16">
      <c r="A238" s="15">
        <v>486</v>
      </c>
      <c r="B238" s="15">
        <v>4.4372600000000002</v>
      </c>
      <c r="C238" s="15">
        <v>4.2222299999999997</v>
      </c>
      <c r="D238" s="15">
        <v>3.0255049999999999</v>
      </c>
      <c r="E238" s="15">
        <v>8.5224150000000005</v>
      </c>
      <c r="F238" s="15">
        <v>2.6525300000000001</v>
      </c>
      <c r="G238" s="15">
        <v>3.3067850000000001</v>
      </c>
    </row>
    <row r="239" spans="1:7" ht="16">
      <c r="A239" s="15">
        <v>487</v>
      </c>
      <c r="B239" s="15">
        <v>4.4450349999999998</v>
      </c>
      <c r="C239" s="15">
        <v>4.1111599999999999</v>
      </c>
      <c r="D239" s="15">
        <v>2.9736549999999999</v>
      </c>
      <c r="E239" s="15">
        <v>8.4411349999999992</v>
      </c>
      <c r="F239" s="15">
        <v>2.576025</v>
      </c>
      <c r="G239" s="15">
        <v>3.2317149999999999</v>
      </c>
    </row>
    <row r="240" spans="1:7" ht="16">
      <c r="A240" s="15">
        <v>488</v>
      </c>
      <c r="B240" s="15">
        <v>4.5597099999999999</v>
      </c>
      <c r="C240" s="15">
        <v>4.1473449999999996</v>
      </c>
      <c r="D240" s="15">
        <v>3.08216</v>
      </c>
      <c r="E240" s="15">
        <v>8.4183350000000008</v>
      </c>
      <c r="F240" s="15">
        <v>2.6443650000000001</v>
      </c>
      <c r="G240" s="15">
        <v>3.205565</v>
      </c>
    </row>
    <row r="241" spans="1:7" ht="16">
      <c r="A241" s="15">
        <v>489</v>
      </c>
      <c r="B241" s="15">
        <v>4.7012049999999999</v>
      </c>
      <c r="C241" s="15">
        <v>4.3009050000000002</v>
      </c>
      <c r="D241" s="15">
        <v>3.26125</v>
      </c>
      <c r="E241" s="15">
        <v>8.5252999999999997</v>
      </c>
      <c r="F241" s="15">
        <v>2.7698200000000002</v>
      </c>
      <c r="G241" s="15">
        <v>3.3306</v>
      </c>
    </row>
    <row r="242" spans="1:7" ht="16">
      <c r="A242" s="15">
        <v>490</v>
      </c>
      <c r="B242" s="15">
        <v>4.7542549999999997</v>
      </c>
      <c r="C242" s="15">
        <v>4.3600899999999996</v>
      </c>
      <c r="D242" s="15">
        <v>3.2731400000000002</v>
      </c>
      <c r="E242" s="15">
        <v>8.6044149999999995</v>
      </c>
      <c r="F242" s="15">
        <v>2.7945099999999998</v>
      </c>
      <c r="G242" s="15">
        <v>3.4797600000000002</v>
      </c>
    </row>
    <row r="243" spans="1:7" ht="16">
      <c r="A243" s="15">
        <v>491</v>
      </c>
      <c r="B243" s="15">
        <v>4.7055049999999996</v>
      </c>
      <c r="C243" s="15">
        <v>4.3185650000000004</v>
      </c>
      <c r="D243" s="15">
        <v>3.3313199999999998</v>
      </c>
      <c r="E243" s="15">
        <v>8.6660950000000003</v>
      </c>
      <c r="F243" s="15">
        <v>2.8644449999999999</v>
      </c>
      <c r="G243" s="15">
        <v>3.465605</v>
      </c>
    </row>
    <row r="244" spans="1:7" ht="16">
      <c r="A244" s="15">
        <v>492</v>
      </c>
      <c r="B244" s="15">
        <v>4.68865</v>
      </c>
      <c r="C244" s="15">
        <v>4.3675750000000004</v>
      </c>
      <c r="D244" s="15">
        <v>3.3012950000000001</v>
      </c>
      <c r="E244" s="15">
        <v>8.6793099999999992</v>
      </c>
      <c r="F244" s="15">
        <v>2.8389549999999999</v>
      </c>
      <c r="G244" s="15">
        <v>3.4090199999999999</v>
      </c>
    </row>
    <row r="245" spans="1:7" ht="16">
      <c r="A245" s="15">
        <v>493</v>
      </c>
      <c r="B245" s="15">
        <v>4.584695</v>
      </c>
      <c r="C245" s="15">
        <v>4.3029700000000002</v>
      </c>
      <c r="D245" s="15">
        <v>3.1850649999999998</v>
      </c>
      <c r="E245" s="15">
        <v>8.4747050000000002</v>
      </c>
      <c r="F245" s="15">
        <v>2.7703600000000002</v>
      </c>
      <c r="G245" s="15">
        <v>3.334165</v>
      </c>
    </row>
    <row r="246" spans="1:7" ht="16">
      <c r="A246" s="15">
        <v>494</v>
      </c>
      <c r="B246" s="15">
        <v>4.4907349999999999</v>
      </c>
      <c r="C246" s="15">
        <v>4.1798799999999998</v>
      </c>
      <c r="D246" s="15">
        <v>3.0330349999999999</v>
      </c>
      <c r="E246" s="15">
        <v>8.2551400000000008</v>
      </c>
      <c r="F246" s="15">
        <v>2.6648499999999999</v>
      </c>
      <c r="G246" s="15">
        <v>3.2565200000000001</v>
      </c>
    </row>
    <row r="247" spans="1:7" ht="16">
      <c r="A247" s="15">
        <v>495</v>
      </c>
      <c r="B247" s="15">
        <v>4.5421250000000004</v>
      </c>
      <c r="C247" s="15">
        <v>4.1524850000000004</v>
      </c>
      <c r="D247" s="15">
        <v>2.9701300000000002</v>
      </c>
      <c r="E247" s="15">
        <v>8.2973549999999996</v>
      </c>
      <c r="F247" s="15">
        <v>2.5940799999999999</v>
      </c>
      <c r="G247" s="15">
        <v>3.2546550000000001</v>
      </c>
    </row>
    <row r="248" spans="1:7" ht="16">
      <c r="A248" s="15">
        <v>496</v>
      </c>
      <c r="B248" s="15">
        <v>4.6069149999999999</v>
      </c>
      <c r="C248" s="15">
        <v>4.141915</v>
      </c>
      <c r="D248" s="15">
        <v>3.1521599999999999</v>
      </c>
      <c r="E248" s="15">
        <v>8.4835399999999996</v>
      </c>
      <c r="F248" s="15">
        <v>2.77095</v>
      </c>
      <c r="G248" s="15">
        <v>3.4410949999999998</v>
      </c>
    </row>
    <row r="249" spans="1:7" ht="16">
      <c r="A249" s="15">
        <v>497</v>
      </c>
      <c r="B249" s="15">
        <v>4.4665499999999998</v>
      </c>
      <c r="C249" s="15">
        <v>4.1921150000000003</v>
      </c>
      <c r="D249" s="15">
        <v>3.085585</v>
      </c>
      <c r="E249" s="15">
        <v>8.4288450000000008</v>
      </c>
      <c r="F249" s="15">
        <v>2.7033700000000001</v>
      </c>
      <c r="G249" s="15">
        <v>3.2449400000000002</v>
      </c>
    </row>
    <row r="250" spans="1:7" ht="16">
      <c r="A250" s="15">
        <v>498</v>
      </c>
      <c r="B250" s="15">
        <v>4.6353900000000001</v>
      </c>
      <c r="C250" s="15">
        <v>4.2888099999999998</v>
      </c>
      <c r="D250" s="15">
        <v>3.1586799999999999</v>
      </c>
      <c r="E250" s="15">
        <v>8.4698949999999993</v>
      </c>
      <c r="F250" s="15">
        <v>2.7182400000000002</v>
      </c>
      <c r="G250" s="15">
        <v>3.3041049999999998</v>
      </c>
    </row>
    <row r="251" spans="1:7" ht="16">
      <c r="A251" s="15">
        <v>499</v>
      </c>
      <c r="B251" s="15">
        <v>4.7355650000000002</v>
      </c>
      <c r="C251" s="15">
        <v>4.2768100000000002</v>
      </c>
      <c r="D251" s="15">
        <v>3.200005</v>
      </c>
      <c r="E251" s="15">
        <v>8.4740400000000005</v>
      </c>
      <c r="F251" s="15">
        <v>2.7474799999999999</v>
      </c>
      <c r="G251" s="15">
        <v>3.4707599999999998</v>
      </c>
    </row>
    <row r="252" spans="1:7" ht="16">
      <c r="A252" s="15">
        <v>500</v>
      </c>
      <c r="B252" s="15">
        <v>4.5259850000000004</v>
      </c>
      <c r="C252" s="15">
        <v>4.1256449999999996</v>
      </c>
      <c r="D252" s="15">
        <v>3.0446749999999998</v>
      </c>
      <c r="E252" s="15">
        <v>8.3343849999999993</v>
      </c>
      <c r="F252" s="15">
        <v>2.6578050000000002</v>
      </c>
      <c r="G252" s="15">
        <v>3.4122499999999998</v>
      </c>
    </row>
    <row r="253" spans="1:7" ht="16">
      <c r="A253" s="15">
        <v>501</v>
      </c>
      <c r="B253" s="15">
        <v>4.5230750000000004</v>
      </c>
      <c r="C253" s="15">
        <v>4.0522499999999999</v>
      </c>
      <c r="D253" s="15">
        <v>2.97444</v>
      </c>
      <c r="E253" s="15">
        <v>8.3185900000000004</v>
      </c>
      <c r="F253" s="15">
        <v>2.5859299999999998</v>
      </c>
      <c r="G253" s="15">
        <v>3.2665199999999999</v>
      </c>
    </row>
    <row r="254" spans="1:7" ht="16">
      <c r="A254" s="15">
        <v>502</v>
      </c>
      <c r="B254" s="15">
        <v>4.6193400000000002</v>
      </c>
      <c r="C254" s="15">
        <v>4.2079149999999998</v>
      </c>
      <c r="D254" s="15">
        <v>3.1468600000000002</v>
      </c>
      <c r="E254" s="15">
        <v>8.4478550000000006</v>
      </c>
      <c r="F254" s="15">
        <v>2.7650399999999999</v>
      </c>
      <c r="G254" s="15">
        <v>3.5006249999999999</v>
      </c>
    </row>
    <row r="255" spans="1:7" ht="16">
      <c r="A255" s="15">
        <v>503</v>
      </c>
      <c r="B255" s="15">
        <v>4.6792899999999999</v>
      </c>
      <c r="C255" s="15">
        <v>4.3548900000000001</v>
      </c>
      <c r="D255" s="15">
        <v>3.1919</v>
      </c>
      <c r="E255" s="15">
        <v>8.5463900000000006</v>
      </c>
      <c r="F255" s="15">
        <v>2.7605050000000002</v>
      </c>
      <c r="G255" s="15">
        <v>3.5157050000000001</v>
      </c>
    </row>
    <row r="256" spans="1:7" ht="16">
      <c r="A256" s="15">
        <v>504</v>
      </c>
      <c r="B256" s="15">
        <v>4.6689850000000002</v>
      </c>
      <c r="C256" s="15">
        <v>4.3452200000000003</v>
      </c>
      <c r="D256" s="15">
        <v>3.1442399999999999</v>
      </c>
      <c r="E256" s="15">
        <v>8.5821349999999992</v>
      </c>
      <c r="F256" s="15">
        <v>2.6767300000000001</v>
      </c>
      <c r="G256" s="15">
        <v>3.42584</v>
      </c>
    </row>
    <row r="257" spans="1:7" ht="16">
      <c r="A257" s="15">
        <v>505</v>
      </c>
      <c r="B257" s="15">
        <v>4.6491350000000002</v>
      </c>
      <c r="C257" s="15">
        <v>4.2704950000000004</v>
      </c>
      <c r="D257" s="15">
        <v>3.16527</v>
      </c>
      <c r="E257" s="15">
        <v>8.5637399999999992</v>
      </c>
      <c r="F257" s="15">
        <v>2.7012749999999999</v>
      </c>
      <c r="G257" s="15">
        <v>3.4281600000000001</v>
      </c>
    </row>
    <row r="258" spans="1:7" ht="16">
      <c r="A258" s="15">
        <v>506</v>
      </c>
      <c r="B258" s="15">
        <v>4.6835800000000001</v>
      </c>
      <c r="C258" s="15">
        <v>4.3080100000000003</v>
      </c>
      <c r="D258" s="15">
        <v>3.2701349999999998</v>
      </c>
      <c r="E258" s="15">
        <v>8.5005100000000002</v>
      </c>
      <c r="F258" s="15">
        <v>2.8158150000000002</v>
      </c>
      <c r="G258" s="15">
        <v>3.4678499999999999</v>
      </c>
    </row>
    <row r="259" spans="1:7" ht="16">
      <c r="A259" s="15">
        <v>507</v>
      </c>
      <c r="B259" s="15">
        <v>4.6742249999999999</v>
      </c>
      <c r="C259" s="15">
        <v>4.2265249999999996</v>
      </c>
      <c r="D259" s="15">
        <v>3.1385200000000002</v>
      </c>
      <c r="E259" s="15">
        <v>8.4705999999999992</v>
      </c>
      <c r="F259" s="15">
        <v>2.8193649999999999</v>
      </c>
      <c r="G259" s="15">
        <v>3.3965800000000002</v>
      </c>
    </row>
    <row r="260" spans="1:7" ht="16">
      <c r="A260" s="15">
        <v>508</v>
      </c>
      <c r="B260" s="15">
        <v>4.5355800000000004</v>
      </c>
      <c r="C260" s="15">
        <v>4.1873100000000001</v>
      </c>
      <c r="D260" s="15">
        <v>2.9114499999999999</v>
      </c>
      <c r="E260" s="15">
        <v>8.3722250000000003</v>
      </c>
      <c r="F260" s="15">
        <v>2.6393200000000001</v>
      </c>
      <c r="G260" s="15">
        <v>3.2527149999999998</v>
      </c>
    </row>
    <row r="261" spans="1:7" ht="16">
      <c r="A261" s="15">
        <v>509</v>
      </c>
      <c r="B261" s="15">
        <v>4.4254899999999999</v>
      </c>
      <c r="C261" s="15">
        <v>4.1127349999999998</v>
      </c>
      <c r="D261" s="15">
        <v>2.8270050000000002</v>
      </c>
      <c r="E261" s="15">
        <v>8.2198399999999996</v>
      </c>
      <c r="F261" s="15">
        <v>2.4649200000000002</v>
      </c>
      <c r="G261" s="15">
        <v>3.116825</v>
      </c>
    </row>
    <row r="262" spans="1:7" ht="16">
      <c r="A262" s="15">
        <v>510</v>
      </c>
      <c r="B262" s="15">
        <v>4.4408099999999999</v>
      </c>
      <c r="C262" s="15">
        <v>4.0712299999999999</v>
      </c>
      <c r="D262" s="15">
        <v>2.9132250000000002</v>
      </c>
      <c r="E262" s="15">
        <v>8.1912299999999991</v>
      </c>
      <c r="F262" s="15">
        <v>2.4785249999999999</v>
      </c>
      <c r="G262" s="15">
        <v>3.0940050000000001</v>
      </c>
    </row>
    <row r="263" spans="1:7" ht="16">
      <c r="A263" s="15">
        <v>511</v>
      </c>
      <c r="B263" s="15">
        <v>4.5247999999999999</v>
      </c>
      <c r="C263" s="15">
        <v>4.1639549999999996</v>
      </c>
      <c r="D263" s="15">
        <v>3.0021300000000002</v>
      </c>
      <c r="E263" s="15">
        <v>8.3718850000000007</v>
      </c>
      <c r="F263" s="15">
        <v>2.6412100000000001</v>
      </c>
      <c r="G263" s="15">
        <v>3.1950449999999999</v>
      </c>
    </row>
    <row r="264" spans="1:7" ht="16">
      <c r="A264" s="15">
        <v>512</v>
      </c>
      <c r="B264" s="15">
        <v>4.5398250000000004</v>
      </c>
      <c r="C264" s="15">
        <v>4.1846750000000004</v>
      </c>
      <c r="D264" s="15">
        <v>2.970345</v>
      </c>
      <c r="E264" s="15">
        <v>8.4128749999999997</v>
      </c>
      <c r="F264" s="15">
        <v>2.6114199999999999</v>
      </c>
      <c r="G264" s="15">
        <v>3.2215349999999998</v>
      </c>
    </row>
    <row r="265" spans="1:7" ht="16">
      <c r="A265" s="15">
        <v>513</v>
      </c>
      <c r="B265" s="15">
        <v>4.6181000000000001</v>
      </c>
      <c r="C265" s="15">
        <v>4.2058099999999996</v>
      </c>
      <c r="D265" s="15">
        <v>2.9931399999999999</v>
      </c>
      <c r="E265" s="15">
        <v>8.4732749999999992</v>
      </c>
      <c r="F265" s="15">
        <v>2.6955499999999999</v>
      </c>
      <c r="G265" s="15">
        <v>3.36619</v>
      </c>
    </row>
    <row r="266" spans="1:7" ht="16">
      <c r="A266" s="15">
        <v>514</v>
      </c>
      <c r="B266" s="15">
        <v>4.6658799999999996</v>
      </c>
      <c r="C266" s="15">
        <v>4.2744900000000001</v>
      </c>
      <c r="D266" s="15">
        <v>3.0262799999999999</v>
      </c>
      <c r="E266" s="15">
        <v>8.4315449999999998</v>
      </c>
      <c r="F266" s="15">
        <v>2.718925</v>
      </c>
      <c r="G266" s="15">
        <v>3.463365</v>
      </c>
    </row>
    <row r="267" spans="1:7" ht="16">
      <c r="A267" s="15">
        <v>515</v>
      </c>
      <c r="B267" s="15">
        <v>4.6814799999999996</v>
      </c>
      <c r="C267" s="15">
        <v>4.3133549999999996</v>
      </c>
      <c r="D267" s="15">
        <v>3.0876600000000001</v>
      </c>
      <c r="E267" s="15">
        <v>8.4158950000000008</v>
      </c>
      <c r="F267" s="15">
        <v>2.7347700000000001</v>
      </c>
      <c r="G267" s="15">
        <v>3.4277549999999999</v>
      </c>
    </row>
    <row r="268" spans="1:7" ht="16">
      <c r="A268" s="15">
        <v>516</v>
      </c>
      <c r="B268" s="15">
        <v>4.693975</v>
      </c>
      <c r="C268" s="15">
        <v>4.2782200000000001</v>
      </c>
      <c r="D268" s="15">
        <v>3.170445</v>
      </c>
      <c r="E268" s="15">
        <v>8.5236450000000001</v>
      </c>
      <c r="F268" s="15">
        <v>2.8236400000000001</v>
      </c>
      <c r="G268" s="15">
        <v>3.3593899999999999</v>
      </c>
    </row>
    <row r="269" spans="1:7" ht="16">
      <c r="A269" s="15">
        <v>517</v>
      </c>
      <c r="B269" s="15">
        <v>4.6521850000000002</v>
      </c>
      <c r="C269" s="15">
        <v>4.3027199999999999</v>
      </c>
      <c r="D269" s="15">
        <v>3.1412200000000001</v>
      </c>
      <c r="E269" s="15">
        <v>8.5080150000000003</v>
      </c>
      <c r="F269" s="15">
        <v>2.7967300000000002</v>
      </c>
      <c r="G269" s="15">
        <v>3.45512</v>
      </c>
    </row>
    <row r="270" spans="1:7" ht="16">
      <c r="A270" s="15">
        <v>518</v>
      </c>
      <c r="B270" s="15">
        <v>4.674925</v>
      </c>
      <c r="C270" s="15">
        <v>4.3336949999999996</v>
      </c>
      <c r="D270" s="15">
        <v>3.1173850000000001</v>
      </c>
      <c r="E270" s="15">
        <v>8.5710149999999992</v>
      </c>
      <c r="F270" s="15">
        <v>2.8353600000000001</v>
      </c>
      <c r="G270" s="15">
        <v>3.45445</v>
      </c>
    </row>
    <row r="271" spans="1:7" ht="16">
      <c r="A271" s="15">
        <v>519</v>
      </c>
      <c r="B271" s="15">
        <v>4.6551650000000002</v>
      </c>
      <c r="C271" s="15">
        <v>4.3607149999999999</v>
      </c>
      <c r="D271" s="15">
        <v>3.089785</v>
      </c>
      <c r="E271" s="15">
        <v>8.5003349999999998</v>
      </c>
      <c r="F271" s="15">
        <v>2.7908849999999998</v>
      </c>
      <c r="G271" s="15">
        <v>3.3751199999999999</v>
      </c>
    </row>
    <row r="272" spans="1:7" ht="16">
      <c r="A272" s="15">
        <v>520</v>
      </c>
      <c r="B272" s="15">
        <v>4.6819550000000003</v>
      </c>
      <c r="C272" s="15">
        <v>4.3967200000000002</v>
      </c>
      <c r="D272" s="15">
        <v>3.0978150000000002</v>
      </c>
      <c r="E272" s="15">
        <v>8.4510799999999993</v>
      </c>
      <c r="F272" s="15">
        <v>2.7581099999999998</v>
      </c>
      <c r="G272" s="15">
        <v>3.3459300000000001</v>
      </c>
    </row>
    <row r="273" spans="1:7" ht="16">
      <c r="A273" s="15">
        <v>521</v>
      </c>
      <c r="B273" s="15">
        <v>4.7088299999999998</v>
      </c>
      <c r="C273" s="15">
        <v>4.3860099999999997</v>
      </c>
      <c r="D273" s="15">
        <v>3.1117599999999999</v>
      </c>
      <c r="E273" s="15">
        <v>8.471565</v>
      </c>
      <c r="F273" s="15">
        <v>2.7805849999999999</v>
      </c>
      <c r="G273" s="15">
        <v>3.3496999999999999</v>
      </c>
    </row>
    <row r="274" spans="1:7" ht="16">
      <c r="A274" s="15">
        <v>522</v>
      </c>
      <c r="B274" s="15">
        <v>4.5008499999999998</v>
      </c>
      <c r="C274" s="15">
        <v>4.2401600000000004</v>
      </c>
      <c r="D274" s="15">
        <v>3.0334249999999998</v>
      </c>
      <c r="E274" s="15">
        <v>8.3004300000000004</v>
      </c>
      <c r="F274" s="15">
        <v>2.7034699999999998</v>
      </c>
      <c r="G274" s="15">
        <v>3.2105800000000002</v>
      </c>
    </row>
    <row r="275" spans="1:7" ht="16">
      <c r="A275" s="15">
        <v>523</v>
      </c>
      <c r="B275" s="15">
        <v>4.6461899999999998</v>
      </c>
      <c r="C275" s="15">
        <v>4.2685250000000003</v>
      </c>
      <c r="D275" s="15">
        <v>3.1332450000000001</v>
      </c>
      <c r="E275" s="15">
        <v>8.3650850000000005</v>
      </c>
      <c r="F275" s="15">
        <v>2.7484250000000001</v>
      </c>
      <c r="G275" s="15">
        <v>3.304135</v>
      </c>
    </row>
    <row r="276" spans="1:7" ht="16">
      <c r="A276" s="15">
        <v>524</v>
      </c>
      <c r="B276" s="15">
        <v>4.5078300000000002</v>
      </c>
      <c r="C276" s="15">
        <v>4.23698</v>
      </c>
      <c r="D276" s="15">
        <v>3.07403</v>
      </c>
      <c r="E276" s="15">
        <v>8.3329699999999995</v>
      </c>
      <c r="F276" s="15">
        <v>2.6753999999999998</v>
      </c>
      <c r="G276" s="15">
        <v>3.2424050000000002</v>
      </c>
    </row>
    <row r="277" spans="1:7" ht="16">
      <c r="A277" s="15">
        <v>525</v>
      </c>
      <c r="B277" s="15">
        <v>4.3991049999999996</v>
      </c>
      <c r="C277" s="15">
        <v>4.1482799999999997</v>
      </c>
      <c r="D277" s="15">
        <v>2.98075</v>
      </c>
      <c r="E277" s="15">
        <v>8.2556999999999992</v>
      </c>
      <c r="F277" s="15">
        <v>2.5489899999999999</v>
      </c>
      <c r="G277" s="15">
        <v>3.1832199999999999</v>
      </c>
    </row>
    <row r="278" spans="1:7" ht="16">
      <c r="A278" s="15">
        <v>526</v>
      </c>
      <c r="B278" s="15">
        <v>4.5307300000000001</v>
      </c>
      <c r="C278" s="15">
        <v>4.1219150000000004</v>
      </c>
      <c r="D278" s="15">
        <v>3.0096250000000002</v>
      </c>
      <c r="E278" s="15">
        <v>8.2843049999999998</v>
      </c>
      <c r="F278" s="15">
        <v>2.5654400000000002</v>
      </c>
      <c r="G278" s="15">
        <v>3.2432449999999999</v>
      </c>
    </row>
    <row r="279" spans="1:7" ht="16">
      <c r="A279" s="15">
        <v>527</v>
      </c>
      <c r="B279" s="15">
        <v>4.6269499999999999</v>
      </c>
      <c r="C279" s="15">
        <v>4.2313000000000001</v>
      </c>
      <c r="D279" s="15">
        <v>3.1195599999999999</v>
      </c>
      <c r="E279" s="15">
        <v>8.4322499999999998</v>
      </c>
      <c r="F279" s="15">
        <v>2.7940849999999999</v>
      </c>
      <c r="G279" s="15">
        <v>3.2911299999999999</v>
      </c>
    </row>
    <row r="280" spans="1:7" ht="16">
      <c r="A280" s="15">
        <v>528</v>
      </c>
      <c r="B280" s="15">
        <v>4.6921299999999997</v>
      </c>
      <c r="C280" s="15">
        <v>4.357755</v>
      </c>
      <c r="D280" s="15">
        <v>3.2461250000000001</v>
      </c>
      <c r="E280" s="15">
        <v>8.4993599999999994</v>
      </c>
      <c r="F280" s="15">
        <v>2.8709500000000001</v>
      </c>
      <c r="G280" s="15">
        <v>3.4119700000000002</v>
      </c>
    </row>
    <row r="281" spans="1:7" ht="16">
      <c r="A281" s="15">
        <v>529</v>
      </c>
      <c r="B281" s="15">
        <v>4.6550849999999997</v>
      </c>
      <c r="C281" s="15">
        <v>4.2767850000000003</v>
      </c>
      <c r="D281" s="15">
        <v>3.179055</v>
      </c>
      <c r="E281" s="15">
        <v>8.4540150000000001</v>
      </c>
      <c r="F281" s="15">
        <v>2.7272500000000002</v>
      </c>
      <c r="G281" s="15">
        <v>3.3940649999999999</v>
      </c>
    </row>
    <row r="282" spans="1:7" ht="16">
      <c r="A282" s="15">
        <v>530</v>
      </c>
      <c r="B282" s="15">
        <v>4.612425</v>
      </c>
      <c r="C282" s="15">
        <v>4.3125299999999998</v>
      </c>
      <c r="D282" s="15">
        <v>3.1026899999999999</v>
      </c>
      <c r="E282" s="15">
        <v>8.4500250000000001</v>
      </c>
      <c r="F282" s="15">
        <v>2.6953399999999998</v>
      </c>
      <c r="G282" s="15">
        <v>3.3526199999999999</v>
      </c>
    </row>
    <row r="283" spans="1:7" ht="16">
      <c r="A283" s="15">
        <v>531</v>
      </c>
      <c r="B283" s="15">
        <v>4.6362649999999999</v>
      </c>
      <c r="C283" s="15">
        <v>4.4129949999999996</v>
      </c>
      <c r="D283" s="15">
        <v>3.129235</v>
      </c>
      <c r="E283" s="15">
        <v>8.4760950000000008</v>
      </c>
      <c r="F283" s="15">
        <v>2.7969949999999999</v>
      </c>
      <c r="G283" s="15">
        <v>3.3529450000000001</v>
      </c>
    </row>
    <row r="284" spans="1:7" ht="16">
      <c r="A284" s="15">
        <v>532</v>
      </c>
      <c r="B284" s="15">
        <v>4.687875</v>
      </c>
      <c r="C284" s="15">
        <v>4.2959800000000001</v>
      </c>
      <c r="D284" s="15">
        <v>3.18608</v>
      </c>
      <c r="E284" s="15">
        <v>8.4167199999999998</v>
      </c>
      <c r="F284" s="15">
        <v>2.7900550000000002</v>
      </c>
      <c r="G284" s="15">
        <v>3.3581099999999999</v>
      </c>
    </row>
    <row r="285" spans="1:7" ht="16">
      <c r="A285" s="15">
        <v>533</v>
      </c>
      <c r="B285" s="15">
        <v>4.6320800000000002</v>
      </c>
      <c r="C285" s="15">
        <v>4.3584699999999996</v>
      </c>
      <c r="D285" s="15">
        <v>3.1911200000000002</v>
      </c>
      <c r="E285" s="15">
        <v>8.4163650000000008</v>
      </c>
      <c r="F285" s="15">
        <v>2.7918500000000002</v>
      </c>
      <c r="G285" s="15">
        <v>3.4179050000000002</v>
      </c>
    </row>
    <row r="286" spans="1:7" ht="16">
      <c r="A286" s="15">
        <v>534</v>
      </c>
      <c r="B286" s="15">
        <v>4.5691750000000004</v>
      </c>
      <c r="C286" s="15">
        <v>4.2238150000000001</v>
      </c>
      <c r="D286" s="15">
        <v>3.0901350000000001</v>
      </c>
      <c r="E286" s="15">
        <v>8.3754550000000005</v>
      </c>
      <c r="F286" s="15">
        <v>2.7460399999999998</v>
      </c>
      <c r="G286" s="15">
        <v>3.38632</v>
      </c>
    </row>
    <row r="287" spans="1:7" ht="16">
      <c r="A287" s="15">
        <v>535</v>
      </c>
      <c r="B287" s="15">
        <v>4.5846049999999998</v>
      </c>
      <c r="C287" s="15">
        <v>4.2165699999999999</v>
      </c>
      <c r="D287" s="15">
        <v>3.0686149999999999</v>
      </c>
      <c r="E287" s="15">
        <v>8.3943600000000007</v>
      </c>
      <c r="F287" s="15">
        <v>2.71576</v>
      </c>
      <c r="G287" s="15">
        <v>3.3529399999999998</v>
      </c>
    </row>
    <row r="288" spans="1:7" ht="16">
      <c r="A288" s="15">
        <v>536</v>
      </c>
      <c r="B288" s="15">
        <v>4.6352849999999997</v>
      </c>
      <c r="C288" s="15">
        <v>4.2932750000000004</v>
      </c>
      <c r="D288" s="15">
        <v>3.1454599999999999</v>
      </c>
      <c r="E288" s="15">
        <v>8.4209800000000001</v>
      </c>
      <c r="F288" s="15">
        <v>2.7488199999999998</v>
      </c>
      <c r="G288" s="15">
        <v>3.386155</v>
      </c>
    </row>
    <row r="289" spans="1:7" ht="16">
      <c r="A289" s="15">
        <v>537</v>
      </c>
      <c r="B289" s="15">
        <v>4.6309899999999997</v>
      </c>
      <c r="C289" s="15">
        <v>4.2388050000000002</v>
      </c>
      <c r="D289" s="15">
        <v>3.1950599999999998</v>
      </c>
      <c r="E289" s="15">
        <v>8.3770749999999996</v>
      </c>
      <c r="F289" s="15">
        <v>2.79162</v>
      </c>
      <c r="G289" s="15">
        <v>3.4289450000000001</v>
      </c>
    </row>
    <row r="290" spans="1:7" ht="16">
      <c r="A290" s="15">
        <v>538</v>
      </c>
      <c r="B290" s="15">
        <v>4.5844849999999999</v>
      </c>
      <c r="C290" s="15">
        <v>4.2516600000000002</v>
      </c>
      <c r="D290" s="15">
        <v>3.147805</v>
      </c>
      <c r="E290" s="15">
        <v>8.4009099999999997</v>
      </c>
      <c r="F290" s="15">
        <v>2.6805949999999998</v>
      </c>
      <c r="G290" s="15">
        <v>3.3179949999999998</v>
      </c>
    </row>
    <row r="291" spans="1:7" ht="16">
      <c r="A291" s="15">
        <v>539</v>
      </c>
      <c r="B291" s="15">
        <v>4.53078</v>
      </c>
      <c r="C291" s="15">
        <v>4.1571400000000001</v>
      </c>
      <c r="D291" s="15">
        <v>2.98569</v>
      </c>
      <c r="E291" s="15">
        <v>8.262435</v>
      </c>
      <c r="F291" s="15">
        <v>2.671805</v>
      </c>
      <c r="G291" s="15">
        <v>3.3583349999999998</v>
      </c>
    </row>
    <row r="292" spans="1:7" ht="16">
      <c r="A292" s="15">
        <v>540</v>
      </c>
      <c r="B292" s="15">
        <v>4.4953149999999997</v>
      </c>
      <c r="C292" s="15">
        <v>4.0934699999999999</v>
      </c>
      <c r="D292" s="15">
        <v>2.8968050000000001</v>
      </c>
      <c r="E292" s="15">
        <v>8.1648549999999993</v>
      </c>
      <c r="F292" s="15">
        <v>2.5837300000000001</v>
      </c>
      <c r="G292" s="15">
        <v>3.343</v>
      </c>
    </row>
    <row r="293" spans="1:7" ht="16">
      <c r="A293" s="15">
        <v>541</v>
      </c>
      <c r="B293" s="15">
        <v>4.5375199999999998</v>
      </c>
      <c r="C293" s="15">
        <v>4.1376249999999999</v>
      </c>
      <c r="D293" s="15">
        <v>2.9758900000000001</v>
      </c>
      <c r="E293" s="15">
        <v>8.2336200000000002</v>
      </c>
      <c r="F293" s="15">
        <v>2.5675150000000002</v>
      </c>
      <c r="G293" s="15">
        <v>3.3172600000000001</v>
      </c>
    </row>
    <row r="294" spans="1:7" ht="16">
      <c r="A294" s="15">
        <v>542</v>
      </c>
      <c r="B294" s="15">
        <v>4.6560800000000002</v>
      </c>
      <c r="C294" s="15">
        <v>4.2651450000000004</v>
      </c>
      <c r="D294" s="15">
        <v>3.1479599999999999</v>
      </c>
      <c r="E294" s="15">
        <v>8.4030550000000002</v>
      </c>
      <c r="F294" s="15">
        <v>2.7570199999999998</v>
      </c>
      <c r="G294" s="15">
        <v>3.3749850000000001</v>
      </c>
    </row>
    <row r="295" spans="1:7" ht="16">
      <c r="A295" s="15">
        <v>543</v>
      </c>
      <c r="B295" s="15">
        <v>4.7188600000000003</v>
      </c>
      <c r="C295" s="15">
        <v>4.3857100000000004</v>
      </c>
      <c r="D295" s="15">
        <v>3.2080150000000001</v>
      </c>
      <c r="E295" s="15">
        <v>8.4686900000000005</v>
      </c>
      <c r="F295" s="15">
        <v>2.8748649999999998</v>
      </c>
      <c r="G295" s="15">
        <v>3.3781349999999999</v>
      </c>
    </row>
    <row r="296" spans="1:7" ht="16">
      <c r="A296" s="15">
        <v>544</v>
      </c>
      <c r="B296" s="15">
        <v>4.5691050000000004</v>
      </c>
      <c r="C296" s="15">
        <v>4.2973100000000004</v>
      </c>
      <c r="D296" s="15">
        <v>2.98752</v>
      </c>
      <c r="E296" s="15">
        <v>8.3848000000000003</v>
      </c>
      <c r="F296" s="15">
        <v>2.7278850000000001</v>
      </c>
      <c r="G296" s="15">
        <v>3.3266749999999998</v>
      </c>
    </row>
    <row r="297" spans="1:7" ht="16">
      <c r="A297" s="15">
        <v>545</v>
      </c>
      <c r="B297" s="15">
        <v>4.5387849999999998</v>
      </c>
      <c r="C297" s="15">
        <v>4.29068</v>
      </c>
      <c r="D297" s="15">
        <v>3.0673149999999998</v>
      </c>
      <c r="E297" s="15">
        <v>8.3456799999999998</v>
      </c>
      <c r="F297" s="15">
        <v>2.6961300000000001</v>
      </c>
      <c r="G297" s="15">
        <v>3.3560599999999998</v>
      </c>
    </row>
    <row r="298" spans="1:7" ht="16">
      <c r="A298" s="15">
        <v>546</v>
      </c>
      <c r="B298" s="15">
        <v>4.6595649999999997</v>
      </c>
      <c r="C298" s="15">
        <v>4.3755300000000004</v>
      </c>
      <c r="D298" s="15">
        <v>3.2508249999999999</v>
      </c>
      <c r="E298" s="15">
        <v>8.3970099999999999</v>
      </c>
      <c r="F298" s="15">
        <v>2.7802250000000002</v>
      </c>
      <c r="G298" s="15">
        <v>3.3729399999999998</v>
      </c>
    </row>
    <row r="299" spans="1:7" ht="16">
      <c r="A299" s="15">
        <v>547</v>
      </c>
      <c r="B299" s="15">
        <v>4.721285</v>
      </c>
      <c r="C299" s="15">
        <v>4.4027649999999996</v>
      </c>
      <c r="D299" s="15">
        <v>3.1830599999999998</v>
      </c>
      <c r="E299" s="15">
        <v>8.4352800000000006</v>
      </c>
      <c r="F299" s="15">
        <v>2.8178450000000002</v>
      </c>
      <c r="G299" s="15">
        <v>3.325345</v>
      </c>
    </row>
    <row r="300" spans="1:7" ht="16">
      <c r="A300" s="15">
        <v>548</v>
      </c>
      <c r="B300" s="15">
        <v>4.557995</v>
      </c>
      <c r="C300" s="15">
        <v>4.29819</v>
      </c>
      <c r="D300" s="15">
        <v>2.9596650000000002</v>
      </c>
      <c r="E300" s="15">
        <v>8.3451050000000002</v>
      </c>
      <c r="F300" s="15">
        <v>2.7666550000000001</v>
      </c>
      <c r="G300" s="15">
        <v>3.3387349999999998</v>
      </c>
    </row>
    <row r="301" spans="1:7" ht="16">
      <c r="A301" s="15">
        <v>549</v>
      </c>
      <c r="B301" s="15">
        <v>4.672625</v>
      </c>
      <c r="C301" s="15">
        <v>4.3012449999999998</v>
      </c>
      <c r="D301" s="15">
        <v>3.0582250000000002</v>
      </c>
      <c r="E301" s="15">
        <v>8.3620900000000002</v>
      </c>
      <c r="F301" s="15">
        <v>2.7713749999999999</v>
      </c>
      <c r="G301" s="15">
        <v>3.2910499999999998</v>
      </c>
    </row>
    <row r="302" spans="1:7" ht="16">
      <c r="A302" s="15">
        <v>550</v>
      </c>
      <c r="B302" s="15">
        <v>4.657985</v>
      </c>
      <c r="C302" s="15">
        <v>4.2821800000000003</v>
      </c>
      <c r="D302" s="15">
        <v>3.1240999999999999</v>
      </c>
      <c r="E302" s="15">
        <v>8.3128100000000007</v>
      </c>
      <c r="F302" s="15">
        <v>2.74227</v>
      </c>
      <c r="G302" s="15">
        <v>3.2959000000000001</v>
      </c>
    </row>
    <row r="303" spans="1:7" ht="16">
      <c r="A303" s="15">
        <v>551</v>
      </c>
      <c r="B303" s="15">
        <v>4.5690549999999996</v>
      </c>
      <c r="C303" s="15">
        <v>4.2741850000000001</v>
      </c>
      <c r="D303" s="15">
        <v>3.1348449999999999</v>
      </c>
      <c r="E303" s="15">
        <v>8.3190050000000006</v>
      </c>
      <c r="F303" s="15">
        <v>2.7208899999999998</v>
      </c>
      <c r="G303" s="15">
        <v>3.258095</v>
      </c>
    </row>
    <row r="304" spans="1:7" ht="16">
      <c r="A304" s="15">
        <v>552</v>
      </c>
      <c r="B304" s="15">
        <v>4.5220250000000002</v>
      </c>
      <c r="C304" s="15">
        <v>4.2353149999999999</v>
      </c>
      <c r="D304" s="15">
        <v>3.1092900000000001</v>
      </c>
      <c r="E304" s="15">
        <v>8.3280049999999992</v>
      </c>
      <c r="F304" s="15">
        <v>2.7149000000000001</v>
      </c>
      <c r="G304" s="15">
        <v>3.1323099999999999</v>
      </c>
    </row>
    <row r="305" spans="1:7" ht="16">
      <c r="A305" s="15">
        <v>553</v>
      </c>
      <c r="B305" s="15">
        <v>4.4870700000000001</v>
      </c>
      <c r="C305" s="15">
        <v>4.0799399999999997</v>
      </c>
      <c r="D305" s="15">
        <v>3.0046650000000001</v>
      </c>
      <c r="E305" s="15">
        <v>8.1276250000000001</v>
      </c>
      <c r="F305" s="15">
        <v>2.6681650000000001</v>
      </c>
      <c r="G305" s="15">
        <v>3.0357750000000001</v>
      </c>
    </row>
    <row r="306" spans="1:7" ht="16">
      <c r="A306" s="15">
        <v>554</v>
      </c>
      <c r="B306" s="15">
        <v>4.5173300000000003</v>
      </c>
      <c r="C306" s="15">
        <v>4.2235699999999996</v>
      </c>
      <c r="D306" s="15">
        <v>3.0181450000000001</v>
      </c>
      <c r="E306" s="15">
        <v>8.23156</v>
      </c>
      <c r="F306" s="15">
        <v>2.6862349999999999</v>
      </c>
      <c r="G306" s="15">
        <v>3.1128999999999998</v>
      </c>
    </row>
    <row r="307" spans="1:7" ht="16">
      <c r="A307" s="15">
        <v>555</v>
      </c>
      <c r="B307" s="15">
        <v>4.4927000000000001</v>
      </c>
      <c r="C307" s="15">
        <v>4.180275</v>
      </c>
      <c r="D307" s="15">
        <v>3.0308549999999999</v>
      </c>
      <c r="E307" s="15">
        <v>8.253565</v>
      </c>
      <c r="F307" s="15">
        <v>2.6415549999999999</v>
      </c>
      <c r="G307" s="15">
        <v>3.0911149999999998</v>
      </c>
    </row>
    <row r="308" spans="1:7" ht="16">
      <c r="A308" s="15">
        <v>556</v>
      </c>
      <c r="B308" s="15">
        <v>4.5196199999999997</v>
      </c>
      <c r="C308" s="15">
        <v>4.2365300000000001</v>
      </c>
      <c r="D308" s="15">
        <v>3.1268500000000001</v>
      </c>
      <c r="E308" s="15">
        <v>8.2991150000000005</v>
      </c>
      <c r="F308" s="15">
        <v>2.7362449999999998</v>
      </c>
      <c r="G308" s="15">
        <v>3.17971</v>
      </c>
    </row>
    <row r="309" spans="1:7" ht="16">
      <c r="A309" s="15">
        <v>557</v>
      </c>
      <c r="B309" s="15">
        <v>4.5791550000000001</v>
      </c>
      <c r="C309" s="15">
        <v>4.3745450000000003</v>
      </c>
      <c r="D309" s="15">
        <v>3.18276</v>
      </c>
      <c r="E309" s="15">
        <v>8.3614549999999994</v>
      </c>
      <c r="F309" s="15">
        <v>2.8406250000000002</v>
      </c>
      <c r="G309" s="15">
        <v>3.3102299999999998</v>
      </c>
    </row>
    <row r="310" spans="1:7" ht="16">
      <c r="A310" s="15">
        <v>558</v>
      </c>
      <c r="B310" s="15">
        <v>4.540305</v>
      </c>
      <c r="C310" s="15">
        <v>4.2706999999999997</v>
      </c>
      <c r="D310" s="15">
        <v>3.0141049999999998</v>
      </c>
      <c r="E310" s="15">
        <v>8.2828099999999996</v>
      </c>
      <c r="F310" s="15">
        <v>2.6702349999999999</v>
      </c>
      <c r="G310" s="15">
        <v>3.195465</v>
      </c>
    </row>
    <row r="311" spans="1:7" ht="16">
      <c r="A311" s="15">
        <v>559</v>
      </c>
      <c r="B311" s="15">
        <v>4.5167099999999998</v>
      </c>
      <c r="C311" s="15">
        <v>4.3113650000000003</v>
      </c>
      <c r="D311" s="15">
        <v>3.0347849999999998</v>
      </c>
      <c r="E311" s="15">
        <v>8.2342499999999994</v>
      </c>
      <c r="F311" s="15">
        <v>2.7561499999999999</v>
      </c>
      <c r="G311" s="15">
        <v>3.157305</v>
      </c>
    </row>
    <row r="312" spans="1:7" ht="16">
      <c r="A312" s="15">
        <v>560</v>
      </c>
      <c r="B312" s="15">
        <v>4.5831049999999998</v>
      </c>
      <c r="C312" s="15">
        <v>4.2854900000000002</v>
      </c>
      <c r="D312" s="15">
        <v>3.1154899999999999</v>
      </c>
      <c r="E312" s="15">
        <v>8.2715650000000007</v>
      </c>
      <c r="F312" s="15">
        <v>2.7419150000000001</v>
      </c>
      <c r="G312" s="15">
        <v>3.2206999999999999</v>
      </c>
    </row>
    <row r="313" spans="1:7" ht="16">
      <c r="A313" s="15">
        <v>561</v>
      </c>
      <c r="B313" s="15">
        <v>4.6890349999999996</v>
      </c>
      <c r="C313" s="15">
        <v>4.3503949999999998</v>
      </c>
      <c r="D313" s="15">
        <v>3.1647650000000001</v>
      </c>
      <c r="E313" s="15">
        <v>8.2750800000000009</v>
      </c>
      <c r="F313" s="15">
        <v>2.7498649999999998</v>
      </c>
      <c r="G313" s="15">
        <v>3.2743950000000002</v>
      </c>
    </row>
    <row r="314" spans="1:7" ht="16">
      <c r="A314" s="15">
        <v>562</v>
      </c>
      <c r="B314" s="15">
        <v>4.6882700000000002</v>
      </c>
      <c r="C314" s="15">
        <v>4.4524249999999999</v>
      </c>
      <c r="D314" s="15">
        <v>3.1538900000000001</v>
      </c>
      <c r="E314" s="15">
        <v>8.2671349999999997</v>
      </c>
      <c r="F314" s="15">
        <v>2.841475</v>
      </c>
      <c r="G314" s="15">
        <v>3.2639649999999998</v>
      </c>
    </row>
    <row r="315" spans="1:7" ht="16">
      <c r="A315" s="15">
        <v>563</v>
      </c>
      <c r="B315" s="15">
        <v>4.5318849999999999</v>
      </c>
      <c r="C315" s="15">
        <v>4.4061950000000003</v>
      </c>
      <c r="D315" s="15">
        <v>3.1113499999999998</v>
      </c>
      <c r="E315" s="15">
        <v>8.3235050000000008</v>
      </c>
      <c r="F315" s="15">
        <v>2.9091149999999999</v>
      </c>
      <c r="G315" s="15">
        <v>3.22228</v>
      </c>
    </row>
    <row r="316" spans="1:7" ht="16">
      <c r="A316" s="15">
        <v>564</v>
      </c>
      <c r="B316" s="15">
        <v>4.5045900000000003</v>
      </c>
      <c r="C316" s="15">
        <v>4.31724</v>
      </c>
      <c r="D316" s="15">
        <v>3.0731799999999998</v>
      </c>
      <c r="E316" s="15">
        <v>8.2692200000000007</v>
      </c>
      <c r="F316" s="15">
        <v>2.811035</v>
      </c>
      <c r="G316" s="15">
        <v>3.1850649999999998</v>
      </c>
    </row>
    <row r="317" spans="1:7" ht="16">
      <c r="A317" s="15">
        <v>565</v>
      </c>
      <c r="B317" s="15">
        <v>4.5350149999999996</v>
      </c>
      <c r="C317" s="15">
        <v>4.2683099999999996</v>
      </c>
      <c r="D317" s="15">
        <v>3.0872600000000001</v>
      </c>
      <c r="E317" s="15">
        <v>8.2447049999999997</v>
      </c>
      <c r="F317" s="15">
        <v>2.6848999999999998</v>
      </c>
      <c r="G317" s="15">
        <v>3.1997599999999999</v>
      </c>
    </row>
    <row r="318" spans="1:7" ht="16">
      <c r="A318" s="15">
        <v>566</v>
      </c>
      <c r="B318" s="15">
        <v>4.4339649999999997</v>
      </c>
      <c r="C318" s="15">
        <v>4.1753650000000002</v>
      </c>
      <c r="D318" s="15">
        <v>3.0247449999999998</v>
      </c>
      <c r="E318" s="15">
        <v>8.1409199999999995</v>
      </c>
      <c r="F318" s="15">
        <v>2.6450200000000001</v>
      </c>
      <c r="G318" s="15">
        <v>3.1378249999999999</v>
      </c>
    </row>
    <row r="319" spans="1:7" ht="16">
      <c r="A319" s="15">
        <v>567</v>
      </c>
      <c r="B319" s="15">
        <v>4.3405899999999997</v>
      </c>
      <c r="C319" s="15">
        <v>4.1541800000000002</v>
      </c>
      <c r="D319" s="15">
        <v>2.9417849999999999</v>
      </c>
      <c r="E319" s="15">
        <v>8.0492249999999999</v>
      </c>
      <c r="F319" s="15">
        <v>2.6638549999999999</v>
      </c>
      <c r="G319" s="15">
        <v>3.0555300000000001</v>
      </c>
    </row>
    <row r="320" spans="1:7" ht="16">
      <c r="A320" s="15">
        <v>568</v>
      </c>
      <c r="B320" s="15">
        <v>4.444115</v>
      </c>
      <c r="C320" s="15">
        <v>4.3247799999999996</v>
      </c>
      <c r="D320" s="15">
        <v>2.9813749999999999</v>
      </c>
      <c r="E320" s="15">
        <v>8.1112149999999996</v>
      </c>
      <c r="F320" s="15">
        <v>2.6960999999999999</v>
      </c>
      <c r="G320" s="15">
        <v>3.0986750000000001</v>
      </c>
    </row>
    <row r="321" spans="1:7" ht="16">
      <c r="A321" s="15">
        <v>569</v>
      </c>
      <c r="B321" s="15">
        <v>4.5253249999999996</v>
      </c>
      <c r="C321" s="15">
        <v>4.4764949999999999</v>
      </c>
      <c r="D321" s="15">
        <v>3.1233499999999998</v>
      </c>
      <c r="E321" s="15">
        <v>8.2082599999999992</v>
      </c>
      <c r="F321" s="15">
        <v>2.8419949999999998</v>
      </c>
      <c r="G321" s="15">
        <v>3.246105</v>
      </c>
    </row>
    <row r="322" spans="1:7" ht="16">
      <c r="A322" s="15">
        <v>570</v>
      </c>
      <c r="B322" s="15">
        <v>4.6241649999999996</v>
      </c>
      <c r="C322" s="15">
        <v>4.4041399999999999</v>
      </c>
      <c r="D322" s="15">
        <v>3.2319550000000001</v>
      </c>
      <c r="E322" s="15">
        <v>8.2735199999999995</v>
      </c>
      <c r="F322" s="15">
        <v>2.7524000000000002</v>
      </c>
      <c r="G322" s="15">
        <v>3.1591149999999999</v>
      </c>
    </row>
    <row r="323" spans="1:7" ht="16">
      <c r="A323" s="15">
        <v>571</v>
      </c>
      <c r="B323" s="15">
        <v>4.6800949999999997</v>
      </c>
      <c r="C323" s="15">
        <v>4.4115599999999997</v>
      </c>
      <c r="D323" s="15">
        <v>3.2303099999999998</v>
      </c>
      <c r="E323" s="15">
        <v>8.3342749999999999</v>
      </c>
      <c r="F323" s="15">
        <v>2.8483550000000002</v>
      </c>
      <c r="G323" s="15">
        <v>3.2476099999999999</v>
      </c>
    </row>
    <row r="324" spans="1:7" ht="16">
      <c r="A324" s="15">
        <v>572</v>
      </c>
      <c r="B324" s="15">
        <v>4.7067300000000003</v>
      </c>
      <c r="C324" s="15">
        <v>4.4944249999999997</v>
      </c>
      <c r="D324" s="15">
        <v>3.1958700000000002</v>
      </c>
      <c r="E324" s="15">
        <v>8.3252550000000003</v>
      </c>
      <c r="F324" s="15">
        <v>2.9557349999999998</v>
      </c>
      <c r="G324" s="15">
        <v>3.4167550000000002</v>
      </c>
    </row>
    <row r="325" spans="1:7" ht="16">
      <c r="A325" s="15">
        <v>573</v>
      </c>
      <c r="B325" s="15">
        <v>4.7065200000000003</v>
      </c>
      <c r="C325" s="15">
        <v>4.4966650000000001</v>
      </c>
      <c r="D325" s="15">
        <v>3.2140249999999999</v>
      </c>
      <c r="E325" s="15">
        <v>8.2293850000000006</v>
      </c>
      <c r="F325" s="15">
        <v>2.8317049999999999</v>
      </c>
      <c r="G325" s="15">
        <v>3.4030849999999999</v>
      </c>
    </row>
    <row r="326" spans="1:7" ht="16">
      <c r="A326" s="15">
        <v>574</v>
      </c>
      <c r="B326" s="15">
        <v>4.599475</v>
      </c>
      <c r="C326" s="15">
        <v>4.4546450000000002</v>
      </c>
      <c r="D326" s="15">
        <v>3.2330299999999998</v>
      </c>
      <c r="E326" s="15">
        <v>8.2134549999999997</v>
      </c>
      <c r="F326" s="15">
        <v>2.8504700000000001</v>
      </c>
      <c r="G326" s="15">
        <v>3.3534199999999998</v>
      </c>
    </row>
    <row r="327" spans="1:7" ht="16">
      <c r="A327" s="15">
        <v>575</v>
      </c>
      <c r="B327" s="15">
        <v>4.6131500000000001</v>
      </c>
      <c r="C327" s="15">
        <v>4.6024149999999997</v>
      </c>
      <c r="D327" s="15">
        <v>3.3259699999999999</v>
      </c>
      <c r="E327" s="15">
        <v>8.3306450000000005</v>
      </c>
      <c r="F327" s="15">
        <v>2.9386049999999999</v>
      </c>
      <c r="G327" s="15">
        <v>3.5465800000000001</v>
      </c>
    </row>
    <row r="328" spans="1:7" ht="16">
      <c r="A328" s="15">
        <v>576</v>
      </c>
      <c r="B328" s="15">
        <v>4.6094850000000003</v>
      </c>
      <c r="C328" s="15">
        <v>4.6508399999999996</v>
      </c>
      <c r="D328" s="15">
        <v>3.282305</v>
      </c>
      <c r="E328" s="15">
        <v>8.3298699999999997</v>
      </c>
      <c r="F328" s="15">
        <v>2.9512800000000001</v>
      </c>
      <c r="G328" s="15">
        <v>3.7180599999999999</v>
      </c>
    </row>
    <row r="329" spans="1:7" ht="16">
      <c r="A329" s="15">
        <v>577</v>
      </c>
      <c r="B329" s="15">
        <v>4.5252249999999998</v>
      </c>
      <c r="C329" s="15">
        <v>4.5606400000000002</v>
      </c>
      <c r="D329" s="15">
        <v>3.1787999999999998</v>
      </c>
      <c r="E329" s="15">
        <v>8.1901399999999995</v>
      </c>
      <c r="F329" s="15">
        <v>2.82498</v>
      </c>
      <c r="G329" s="15">
        <v>3.6688649999999998</v>
      </c>
    </row>
    <row r="330" spans="1:7" ht="16">
      <c r="A330" s="15">
        <v>578</v>
      </c>
      <c r="B330" s="15">
        <v>4.452585</v>
      </c>
      <c r="C330" s="15">
        <v>4.47133</v>
      </c>
      <c r="D330" s="15">
        <v>3.1303450000000002</v>
      </c>
      <c r="E330" s="15">
        <v>8.0669350000000009</v>
      </c>
      <c r="F330" s="15">
        <v>2.6622699999999999</v>
      </c>
      <c r="G330" s="15">
        <v>3.5279699999999998</v>
      </c>
    </row>
    <row r="331" spans="1:7" ht="16">
      <c r="A331" s="15">
        <v>579</v>
      </c>
      <c r="B331" s="15">
        <v>4.5438900000000002</v>
      </c>
      <c r="C331" s="15">
        <v>4.4926550000000001</v>
      </c>
      <c r="D331" s="15">
        <v>3.0744699999999998</v>
      </c>
      <c r="E331" s="15">
        <v>8.1042699999999996</v>
      </c>
      <c r="F331" s="15">
        <v>2.6782849999999998</v>
      </c>
      <c r="G331" s="15">
        <v>3.6872500000000001</v>
      </c>
    </row>
    <row r="332" spans="1:7" ht="16">
      <c r="A332" s="15">
        <v>580</v>
      </c>
      <c r="B332" s="15">
        <v>4.4477950000000002</v>
      </c>
      <c r="C332" s="15">
        <v>4.5089399999999999</v>
      </c>
      <c r="D332" s="15">
        <v>3.2093699999999998</v>
      </c>
      <c r="E332" s="15">
        <v>8.1601850000000002</v>
      </c>
      <c r="F332" s="15">
        <v>2.7658999999999998</v>
      </c>
      <c r="G332" s="15">
        <v>3.783115</v>
      </c>
    </row>
    <row r="333" spans="1:7" ht="16">
      <c r="A333" s="15">
        <v>581</v>
      </c>
      <c r="B333" s="15">
        <v>4.4164450000000004</v>
      </c>
      <c r="C333" s="15">
        <v>4.6313449999999996</v>
      </c>
      <c r="D333" s="15">
        <v>3.3297150000000002</v>
      </c>
      <c r="E333" s="15">
        <v>8.1094000000000008</v>
      </c>
      <c r="F333" s="15">
        <v>2.76233</v>
      </c>
      <c r="G333" s="15">
        <v>3.915435</v>
      </c>
    </row>
    <row r="334" spans="1:7" ht="16">
      <c r="A334" s="15">
        <v>582</v>
      </c>
      <c r="B334" s="15">
        <v>4.4515099999999999</v>
      </c>
      <c r="C334" s="15">
        <v>4.7718100000000003</v>
      </c>
      <c r="D334" s="15">
        <v>3.416725</v>
      </c>
      <c r="E334" s="15">
        <v>8.0359999999999996</v>
      </c>
      <c r="F334" s="15">
        <v>2.69841</v>
      </c>
      <c r="G334" s="15">
        <v>4.0851449999999998</v>
      </c>
    </row>
    <row r="335" spans="1:7" ht="16">
      <c r="A335" s="15">
        <v>583</v>
      </c>
      <c r="B335" s="15">
        <v>4.4745150000000002</v>
      </c>
      <c r="C335" s="15">
        <v>4.874555</v>
      </c>
      <c r="D335" s="15">
        <v>3.4833449999999999</v>
      </c>
      <c r="E335" s="15">
        <v>8.0129549999999998</v>
      </c>
      <c r="F335" s="15">
        <v>2.6378499999999998</v>
      </c>
      <c r="G335" s="15">
        <v>4.2250249999999996</v>
      </c>
    </row>
    <row r="336" spans="1:7" ht="16">
      <c r="A336" s="15">
        <v>584</v>
      </c>
      <c r="B336" s="15">
        <v>4.5006649999999997</v>
      </c>
      <c r="C336" s="15">
        <v>5.0453749999999999</v>
      </c>
      <c r="D336" s="15">
        <v>3.5035799999999999</v>
      </c>
      <c r="E336" s="15">
        <v>7.9900650000000004</v>
      </c>
      <c r="F336" s="15">
        <v>2.5852599999999999</v>
      </c>
      <c r="G336" s="15">
        <v>4.3193450000000002</v>
      </c>
    </row>
    <row r="337" spans="1:7" ht="16">
      <c r="A337" s="15">
        <v>585</v>
      </c>
      <c r="B337" s="15">
        <v>4.5955550000000001</v>
      </c>
      <c r="C337" s="15">
        <v>5.2751950000000001</v>
      </c>
      <c r="D337" s="15">
        <v>3.7840799999999999</v>
      </c>
      <c r="E337" s="15">
        <v>8.0989299999999993</v>
      </c>
      <c r="F337" s="15">
        <v>2.7315749999999999</v>
      </c>
      <c r="G337" s="15">
        <v>4.6796300000000004</v>
      </c>
    </row>
    <row r="338" spans="1:7" ht="16">
      <c r="A338" s="15">
        <v>586</v>
      </c>
      <c r="B338" s="15">
        <v>4.6517749999999998</v>
      </c>
      <c r="C338" s="15">
        <v>5.5783100000000001</v>
      </c>
      <c r="D338" s="15">
        <v>4.0697000000000001</v>
      </c>
      <c r="E338" s="15">
        <v>8.1734500000000008</v>
      </c>
      <c r="F338" s="15">
        <v>2.8026149999999999</v>
      </c>
      <c r="G338" s="15">
        <v>4.9680949999999999</v>
      </c>
    </row>
    <row r="339" spans="1:7" ht="16">
      <c r="A339" s="15">
        <v>587</v>
      </c>
      <c r="B339" s="15">
        <v>4.6047500000000001</v>
      </c>
      <c r="C339" s="15">
        <v>5.8005250000000004</v>
      </c>
      <c r="D339" s="15">
        <v>4.1579649999999999</v>
      </c>
      <c r="E339" s="15">
        <v>8.1509699999999992</v>
      </c>
      <c r="F339" s="15">
        <v>2.7699199999999999</v>
      </c>
      <c r="G339" s="15">
        <v>5.2107150000000004</v>
      </c>
    </row>
    <row r="340" spans="1:7" ht="16">
      <c r="A340" s="15">
        <v>588</v>
      </c>
      <c r="B340" s="15">
        <v>4.5240850000000004</v>
      </c>
      <c r="C340" s="15">
        <v>5.9440249999999999</v>
      </c>
      <c r="D340" s="15">
        <v>4.1676849999999996</v>
      </c>
      <c r="E340" s="15">
        <v>8.1088749999999994</v>
      </c>
      <c r="F340" s="15">
        <v>2.75278</v>
      </c>
      <c r="G340" s="15">
        <v>5.4530649999999996</v>
      </c>
    </row>
    <row r="341" spans="1:7" ht="16">
      <c r="A341" s="15">
        <v>589</v>
      </c>
      <c r="B341" s="15">
        <v>4.5706850000000001</v>
      </c>
      <c r="C341" s="15">
        <v>6.21753</v>
      </c>
      <c r="D341" s="15">
        <v>4.4335399999999998</v>
      </c>
      <c r="E341" s="15">
        <v>8.1828199999999995</v>
      </c>
      <c r="F341" s="15">
        <v>2.8541150000000002</v>
      </c>
      <c r="G341" s="15">
        <v>5.6451250000000002</v>
      </c>
    </row>
    <row r="342" spans="1:7" ht="16">
      <c r="A342" s="15">
        <v>590</v>
      </c>
      <c r="B342" s="15">
        <v>4.7586399999999998</v>
      </c>
      <c r="C342" s="15">
        <v>6.5630300000000004</v>
      </c>
      <c r="D342" s="15">
        <v>4.7767200000000001</v>
      </c>
      <c r="E342" s="15">
        <v>8.323715</v>
      </c>
      <c r="F342" s="15">
        <v>2.962215</v>
      </c>
      <c r="G342" s="15">
        <v>6.1161700000000003</v>
      </c>
    </row>
    <row r="343" spans="1:7" ht="16">
      <c r="A343" s="15">
        <v>591</v>
      </c>
      <c r="B343" s="15">
        <v>4.7405099999999996</v>
      </c>
      <c r="C343" s="15">
        <v>6.7556399999999996</v>
      </c>
      <c r="D343" s="15">
        <v>4.8440250000000002</v>
      </c>
      <c r="E343" s="15">
        <v>8.3161400000000008</v>
      </c>
      <c r="F343" s="15">
        <v>2.9022000000000001</v>
      </c>
      <c r="G343" s="15">
        <v>6.4795800000000003</v>
      </c>
    </row>
    <row r="344" spans="1:7" ht="16">
      <c r="A344" s="15">
        <v>592</v>
      </c>
      <c r="B344" s="15">
        <v>4.6189549999999997</v>
      </c>
      <c r="C344" s="15">
        <v>6.8874849999999999</v>
      </c>
      <c r="D344" s="15">
        <v>4.8332050000000004</v>
      </c>
      <c r="E344" s="15">
        <v>8.2003649999999997</v>
      </c>
      <c r="F344" s="15">
        <v>2.7621950000000002</v>
      </c>
      <c r="G344" s="15">
        <v>6.6349049999999998</v>
      </c>
    </row>
    <row r="345" spans="1:7" ht="16">
      <c r="A345" s="15">
        <v>593</v>
      </c>
      <c r="B345" s="15">
        <v>4.5115699999999999</v>
      </c>
      <c r="C345" s="15">
        <v>7.0145600000000004</v>
      </c>
      <c r="D345" s="15">
        <v>4.8598949999999999</v>
      </c>
      <c r="E345" s="15">
        <v>8.0460849999999997</v>
      </c>
      <c r="F345" s="15">
        <v>2.6554850000000001</v>
      </c>
      <c r="G345" s="15">
        <v>6.716075</v>
      </c>
    </row>
    <row r="346" spans="1:7" ht="16">
      <c r="A346" s="15">
        <v>594</v>
      </c>
      <c r="B346" s="15">
        <v>4.4115950000000002</v>
      </c>
      <c r="C346" s="15">
        <v>7.0836199999999998</v>
      </c>
      <c r="D346" s="15">
        <v>4.8400299999999996</v>
      </c>
      <c r="E346" s="15">
        <v>7.9097999999999997</v>
      </c>
      <c r="F346" s="15">
        <v>2.6147450000000001</v>
      </c>
      <c r="G346" s="15">
        <v>6.9510500000000004</v>
      </c>
    </row>
    <row r="347" spans="1:7" ht="16">
      <c r="A347" s="15">
        <v>595</v>
      </c>
      <c r="B347" s="15">
        <v>4.52461</v>
      </c>
      <c r="C347" s="15">
        <v>7.296875</v>
      </c>
      <c r="D347" s="15">
        <v>5.2011050000000001</v>
      </c>
      <c r="E347" s="15">
        <v>8.1278400000000008</v>
      </c>
      <c r="F347" s="15">
        <v>2.7178949999999999</v>
      </c>
      <c r="G347" s="15">
        <v>7.4754949999999996</v>
      </c>
    </row>
    <row r="348" spans="1:7" ht="16">
      <c r="A348" s="15">
        <v>596</v>
      </c>
      <c r="B348" s="15">
        <v>4.4686250000000003</v>
      </c>
      <c r="C348" s="15">
        <v>7.3497300000000001</v>
      </c>
      <c r="D348" s="15">
        <v>5.0996699999999997</v>
      </c>
      <c r="E348" s="15">
        <v>8.0912349999999993</v>
      </c>
      <c r="F348" s="15">
        <v>2.6402049999999999</v>
      </c>
      <c r="G348" s="15">
        <v>7.6684999999999999</v>
      </c>
    </row>
    <row r="349" spans="1:7" ht="16">
      <c r="A349" s="15">
        <v>597</v>
      </c>
      <c r="B349" s="15">
        <v>4.46265</v>
      </c>
      <c r="C349" s="15">
        <v>7.4104000000000001</v>
      </c>
      <c r="D349" s="15">
        <v>4.9400199999999996</v>
      </c>
      <c r="E349" s="15">
        <v>7.9320000000000004</v>
      </c>
      <c r="F349" s="15">
        <v>2.6165500000000002</v>
      </c>
      <c r="G349" s="15">
        <v>7.82179</v>
      </c>
    </row>
    <row r="350" spans="1:7" ht="16">
      <c r="A350" s="15">
        <v>598</v>
      </c>
      <c r="B350" s="15">
        <v>4.5666950000000002</v>
      </c>
      <c r="C350" s="15">
        <v>7.5277849999999997</v>
      </c>
      <c r="D350" s="15">
        <v>5.0440800000000001</v>
      </c>
      <c r="E350" s="15">
        <v>7.9045699999999997</v>
      </c>
      <c r="F350" s="15">
        <v>2.7063700000000002</v>
      </c>
      <c r="G350" s="15">
        <v>8.1564750000000004</v>
      </c>
    </row>
    <row r="351" spans="1:7" ht="16">
      <c r="A351" s="15">
        <v>599</v>
      </c>
      <c r="B351" s="15">
        <v>4.6066250000000002</v>
      </c>
      <c r="C351" s="15">
        <v>7.5950249999999997</v>
      </c>
      <c r="D351" s="15">
        <v>5.2525149999999998</v>
      </c>
      <c r="E351" s="15">
        <v>8.061515</v>
      </c>
      <c r="F351" s="15">
        <v>2.7310599999999998</v>
      </c>
      <c r="G351" s="15">
        <v>8.5432699999999997</v>
      </c>
    </row>
    <row r="352" spans="1:7" ht="16">
      <c r="A352" s="15">
        <v>600</v>
      </c>
      <c r="B352" s="15">
        <v>4.8244949999999998</v>
      </c>
      <c r="C352" s="15">
        <v>7.9090600000000002</v>
      </c>
      <c r="D352" s="15">
        <v>5.4764999999999997</v>
      </c>
      <c r="E352" s="15">
        <v>8.2237399999999994</v>
      </c>
      <c r="F352" s="15">
        <v>2.9202750000000002</v>
      </c>
      <c r="G352" s="15">
        <v>8.9573450000000001</v>
      </c>
    </row>
    <row r="353" spans="1:7" ht="16">
      <c r="A353" s="15">
        <v>601</v>
      </c>
      <c r="B353" s="15">
        <v>4.6277150000000002</v>
      </c>
      <c r="C353" s="15">
        <v>7.9182100000000002</v>
      </c>
      <c r="D353" s="15">
        <v>5.3600700000000003</v>
      </c>
      <c r="E353" s="15">
        <v>8.1202299999999994</v>
      </c>
      <c r="F353" s="15">
        <v>2.9198900000000001</v>
      </c>
      <c r="G353" s="15">
        <v>8.9677600000000002</v>
      </c>
    </row>
    <row r="354" spans="1:7" ht="16">
      <c r="A354" s="15">
        <v>602</v>
      </c>
      <c r="B354" s="15">
        <v>4.6318250000000001</v>
      </c>
      <c r="C354" s="15">
        <v>7.8856549999999999</v>
      </c>
      <c r="D354" s="15">
        <v>5.3191249999999997</v>
      </c>
      <c r="E354" s="15">
        <v>8.0560650000000003</v>
      </c>
      <c r="F354" s="15">
        <v>2.9394300000000002</v>
      </c>
      <c r="G354" s="15">
        <v>9.0893949999999997</v>
      </c>
    </row>
    <row r="355" spans="1:7" ht="16">
      <c r="A355" s="15">
        <v>603</v>
      </c>
      <c r="B355" s="15">
        <v>4.8629899999999999</v>
      </c>
      <c r="C355" s="15">
        <v>7.9649400000000004</v>
      </c>
      <c r="D355" s="15">
        <v>5.4155899999999999</v>
      </c>
      <c r="E355" s="15">
        <v>8.1431349999999991</v>
      </c>
      <c r="F355" s="15">
        <v>3.0379550000000002</v>
      </c>
      <c r="G355" s="15">
        <v>9.3396550000000005</v>
      </c>
    </row>
    <row r="356" spans="1:7" ht="16">
      <c r="A356" s="15">
        <v>604</v>
      </c>
      <c r="B356" s="15">
        <v>4.8025000000000002</v>
      </c>
      <c r="C356" s="15">
        <v>8.0187899999999992</v>
      </c>
      <c r="D356" s="15">
        <v>5.3749599999999997</v>
      </c>
      <c r="E356" s="15">
        <v>8.1982949999999999</v>
      </c>
      <c r="F356" s="15">
        <v>3.0504150000000001</v>
      </c>
      <c r="G356" s="15">
        <v>9.3172300000000003</v>
      </c>
    </row>
    <row r="357" spans="1:7" ht="16">
      <c r="A357" s="15">
        <v>605</v>
      </c>
      <c r="B357" s="15">
        <v>4.8445749999999999</v>
      </c>
      <c r="C357" s="15">
        <v>7.9880699999999996</v>
      </c>
      <c r="D357" s="15">
        <v>5.5051350000000001</v>
      </c>
      <c r="E357" s="15">
        <v>8.16859</v>
      </c>
      <c r="F357" s="15">
        <v>2.9913850000000002</v>
      </c>
      <c r="G357" s="15">
        <v>9.4656400000000005</v>
      </c>
    </row>
    <row r="358" spans="1:7" ht="16">
      <c r="A358" s="15">
        <v>606</v>
      </c>
      <c r="B358" s="15">
        <v>4.6149649999999998</v>
      </c>
      <c r="C358" s="15">
        <v>7.9124600000000003</v>
      </c>
      <c r="D358" s="15">
        <v>5.2837550000000002</v>
      </c>
      <c r="E358" s="15">
        <v>8.1013850000000005</v>
      </c>
      <c r="F358" s="15">
        <v>2.8684949999999998</v>
      </c>
      <c r="G358" s="15">
        <v>9.3596950000000003</v>
      </c>
    </row>
    <row r="359" spans="1:7" ht="16">
      <c r="A359" s="15">
        <v>607</v>
      </c>
      <c r="B359" s="15">
        <v>4.4145750000000001</v>
      </c>
      <c r="C359" s="15">
        <v>7.7784599999999999</v>
      </c>
      <c r="D359" s="15">
        <v>5.2507000000000001</v>
      </c>
      <c r="E359" s="15">
        <v>7.9237700000000002</v>
      </c>
      <c r="F359" s="15">
        <v>2.69543</v>
      </c>
      <c r="G359" s="15">
        <v>9.35</v>
      </c>
    </row>
    <row r="360" spans="1:7" ht="16">
      <c r="A360" s="15">
        <v>608</v>
      </c>
      <c r="B360" s="15">
        <v>4.4500700000000002</v>
      </c>
      <c r="C360" s="15">
        <v>7.790095</v>
      </c>
      <c r="D360" s="15">
        <v>5.4309599999999998</v>
      </c>
      <c r="E360" s="15">
        <v>7.8330700000000002</v>
      </c>
      <c r="F360" s="15">
        <v>2.63801</v>
      </c>
      <c r="G360" s="15">
        <v>9.5132300000000001</v>
      </c>
    </row>
    <row r="361" spans="1:7" ht="16">
      <c r="A361" s="15">
        <v>609</v>
      </c>
      <c r="B361" s="15">
        <v>4.6538349999999999</v>
      </c>
      <c r="C361" s="15">
        <v>8.0795650000000006</v>
      </c>
      <c r="D361" s="15">
        <v>5.4524400000000002</v>
      </c>
      <c r="E361" s="15">
        <v>8.0588949999999997</v>
      </c>
      <c r="F361" s="15">
        <v>2.8485</v>
      </c>
      <c r="G361" s="15">
        <v>9.6305700000000005</v>
      </c>
    </row>
    <row r="362" spans="1:7" ht="16">
      <c r="A362" s="15">
        <v>610</v>
      </c>
      <c r="B362" s="15">
        <v>4.8589399999999996</v>
      </c>
      <c r="C362" s="15">
        <v>8.1211199999999995</v>
      </c>
      <c r="D362" s="15">
        <v>5.6537499999999996</v>
      </c>
      <c r="E362" s="15">
        <v>8.2778650000000003</v>
      </c>
      <c r="F362" s="15">
        <v>3.1338849999999998</v>
      </c>
      <c r="G362" s="15">
        <v>9.7628649999999997</v>
      </c>
    </row>
    <row r="363" spans="1:7" ht="16">
      <c r="A363" s="15">
        <v>611</v>
      </c>
      <c r="B363" s="15">
        <v>4.7696100000000001</v>
      </c>
      <c r="C363" s="15">
        <v>8.0873299999999997</v>
      </c>
      <c r="D363" s="15">
        <v>5.6627200000000002</v>
      </c>
      <c r="E363" s="15">
        <v>8.2159300000000002</v>
      </c>
      <c r="F363" s="15">
        <v>3.0621700000000001</v>
      </c>
      <c r="G363" s="15">
        <v>9.7657849999999993</v>
      </c>
    </row>
    <row r="364" spans="1:7" ht="16">
      <c r="A364" s="15">
        <v>612</v>
      </c>
      <c r="B364" s="15">
        <v>4.7398049999999996</v>
      </c>
      <c r="C364" s="15">
        <v>8.0808250000000008</v>
      </c>
      <c r="D364" s="15">
        <v>5.5798249999999996</v>
      </c>
      <c r="E364" s="15">
        <v>8.1482299999999999</v>
      </c>
      <c r="F364" s="15">
        <v>2.9584350000000001</v>
      </c>
      <c r="G364" s="15">
        <v>9.7551050000000004</v>
      </c>
    </row>
    <row r="365" spans="1:7" ht="16">
      <c r="A365" s="15">
        <v>613</v>
      </c>
      <c r="B365" s="15">
        <v>4.8716249999999999</v>
      </c>
      <c r="C365" s="15">
        <v>8.1222750000000001</v>
      </c>
      <c r="D365" s="15">
        <v>5.5440750000000003</v>
      </c>
      <c r="E365" s="15">
        <v>8.2281549999999992</v>
      </c>
      <c r="F365" s="15">
        <v>3.05165</v>
      </c>
      <c r="G365" s="15">
        <v>9.8350550000000005</v>
      </c>
    </row>
    <row r="366" spans="1:7" ht="16">
      <c r="A366" s="15">
        <v>614</v>
      </c>
      <c r="B366" s="15">
        <v>4.9834949999999996</v>
      </c>
      <c r="C366" s="15">
        <v>8.1724250000000005</v>
      </c>
      <c r="D366" s="15">
        <v>5.584695</v>
      </c>
      <c r="E366" s="15">
        <v>8.3658850000000005</v>
      </c>
      <c r="F366" s="15">
        <v>3.2334499999999999</v>
      </c>
      <c r="G366" s="15">
        <v>9.9806550000000005</v>
      </c>
    </row>
    <row r="367" spans="1:7" ht="16">
      <c r="A367" s="15">
        <v>615</v>
      </c>
      <c r="B367" s="15">
        <v>5.0113899999999996</v>
      </c>
      <c r="C367" s="15">
        <v>8.2005149999999993</v>
      </c>
      <c r="D367" s="15">
        <v>5.6060999999999996</v>
      </c>
      <c r="E367" s="15">
        <v>8.4025250000000007</v>
      </c>
      <c r="F367" s="15">
        <v>3.161165</v>
      </c>
      <c r="G367" s="15">
        <v>10.0145</v>
      </c>
    </row>
    <row r="368" spans="1:7" ht="16">
      <c r="A368" s="15">
        <v>616</v>
      </c>
      <c r="B368" s="15">
        <v>4.7253600000000002</v>
      </c>
      <c r="C368" s="15">
        <v>8.0991099999999996</v>
      </c>
      <c r="D368" s="15">
        <v>5.4879150000000001</v>
      </c>
      <c r="E368" s="15">
        <v>8.1315150000000003</v>
      </c>
      <c r="F368" s="15">
        <v>2.9944799999999998</v>
      </c>
      <c r="G368" s="15">
        <v>9.9221500000000002</v>
      </c>
    </row>
    <row r="369" spans="1:7" ht="16">
      <c r="A369" s="15">
        <v>617</v>
      </c>
      <c r="B369" s="15">
        <v>4.6303850000000004</v>
      </c>
      <c r="C369" s="15">
        <v>8.0596750000000004</v>
      </c>
      <c r="D369" s="15">
        <v>5.4349999999999996</v>
      </c>
      <c r="E369" s="15">
        <v>8.1240100000000002</v>
      </c>
      <c r="F369" s="15">
        <v>2.99078</v>
      </c>
      <c r="G369" s="15">
        <v>9.9055</v>
      </c>
    </row>
    <row r="370" spans="1:7" ht="16">
      <c r="A370" s="15">
        <v>618</v>
      </c>
      <c r="B370" s="15">
        <v>4.75108</v>
      </c>
      <c r="C370" s="15">
        <v>8.0816949999999999</v>
      </c>
      <c r="D370" s="15">
        <v>5.4449899999999998</v>
      </c>
      <c r="E370" s="15">
        <v>8.2609600000000007</v>
      </c>
      <c r="F370" s="15">
        <v>3.0610300000000001</v>
      </c>
      <c r="G370" s="15">
        <v>9.8736700000000006</v>
      </c>
    </row>
    <row r="371" spans="1:7" ht="16">
      <c r="A371" s="15">
        <v>619</v>
      </c>
      <c r="B371" s="15">
        <v>4.769755</v>
      </c>
      <c r="C371" s="15">
        <v>8.0442800000000005</v>
      </c>
      <c r="D371" s="15">
        <v>5.3872049999999998</v>
      </c>
      <c r="E371" s="15">
        <v>8.1249450000000003</v>
      </c>
      <c r="F371" s="15">
        <v>2.9686300000000001</v>
      </c>
      <c r="G371" s="15">
        <v>9.6640700000000006</v>
      </c>
    </row>
    <row r="372" spans="1:7" ht="16">
      <c r="A372" s="15">
        <v>620</v>
      </c>
      <c r="B372" s="15">
        <v>4.7034450000000003</v>
      </c>
      <c r="C372" s="15">
        <v>7.9953050000000001</v>
      </c>
      <c r="D372" s="15">
        <v>5.3204799999999999</v>
      </c>
      <c r="E372" s="15">
        <v>8.0726200000000006</v>
      </c>
      <c r="F372" s="15">
        <v>2.7930000000000001</v>
      </c>
      <c r="G372" s="15">
        <v>9.5239200000000004</v>
      </c>
    </row>
    <row r="373" spans="1:7" ht="16">
      <c r="A373" s="15">
        <v>621</v>
      </c>
      <c r="B373" s="15">
        <v>4.7021899999999999</v>
      </c>
      <c r="C373" s="15">
        <v>8.0357400000000005</v>
      </c>
      <c r="D373" s="15">
        <v>5.4265549999999996</v>
      </c>
      <c r="E373" s="15">
        <v>8.1962550000000007</v>
      </c>
      <c r="F373" s="15">
        <v>2.9456850000000001</v>
      </c>
      <c r="G373" s="15">
        <v>9.7042950000000001</v>
      </c>
    </row>
    <row r="374" spans="1:7" ht="16">
      <c r="A374" s="15">
        <v>622</v>
      </c>
      <c r="B374" s="15">
        <v>4.8069649999999999</v>
      </c>
      <c r="C374" s="15">
        <v>7.9741949999999999</v>
      </c>
      <c r="D374" s="15">
        <v>5.3947500000000002</v>
      </c>
      <c r="E374" s="15">
        <v>8.1867099999999997</v>
      </c>
      <c r="F374" s="15">
        <v>2.9430100000000001</v>
      </c>
      <c r="G374" s="15">
        <v>9.86449</v>
      </c>
    </row>
    <row r="375" spans="1:7" ht="16">
      <c r="A375" s="15">
        <v>623</v>
      </c>
      <c r="B375" s="15">
        <v>4.8298949999999996</v>
      </c>
      <c r="C375" s="15">
        <v>7.8505599999999998</v>
      </c>
      <c r="D375" s="15">
        <v>5.2453500000000002</v>
      </c>
      <c r="E375" s="15">
        <v>8.0169149999999991</v>
      </c>
      <c r="F375" s="15">
        <v>2.80864</v>
      </c>
      <c r="G375" s="15">
        <v>9.8771400000000007</v>
      </c>
    </row>
    <row r="376" spans="1:7" ht="16">
      <c r="A376" s="15">
        <v>624</v>
      </c>
      <c r="B376" s="15">
        <v>4.6772</v>
      </c>
      <c r="C376" s="15">
        <v>7.8123050000000003</v>
      </c>
      <c r="D376" s="15">
        <v>5.2026700000000003</v>
      </c>
      <c r="E376" s="15">
        <v>7.9013350000000004</v>
      </c>
      <c r="F376" s="15">
        <v>2.83961</v>
      </c>
      <c r="G376" s="15">
        <v>9.8283050000000003</v>
      </c>
    </row>
    <row r="377" spans="1:7" ht="16">
      <c r="A377" s="15">
        <v>625</v>
      </c>
      <c r="B377" s="15">
        <v>4.7239300000000002</v>
      </c>
      <c r="C377" s="15">
        <v>7.7934299999999999</v>
      </c>
      <c r="D377" s="15">
        <v>5.2545950000000001</v>
      </c>
      <c r="E377" s="15">
        <v>7.9756349999999996</v>
      </c>
      <c r="F377" s="15">
        <v>2.8694099999999998</v>
      </c>
      <c r="G377" s="15">
        <v>9.7359299999999998</v>
      </c>
    </row>
    <row r="378" spans="1:7" ht="16">
      <c r="A378" s="15">
        <v>626</v>
      </c>
      <c r="B378" s="15">
        <v>4.6684700000000001</v>
      </c>
      <c r="C378" s="15">
        <v>7.7406499999999996</v>
      </c>
      <c r="D378" s="15">
        <v>5.2081749999999998</v>
      </c>
      <c r="E378" s="15">
        <v>8.0446449999999992</v>
      </c>
      <c r="F378" s="15">
        <v>2.801345</v>
      </c>
      <c r="G378" s="15">
        <v>9.6027749999999994</v>
      </c>
    </row>
    <row r="379" spans="1:7" ht="16">
      <c r="A379" s="15">
        <v>627</v>
      </c>
      <c r="B379" s="15">
        <v>4.7987000000000002</v>
      </c>
      <c r="C379" s="15">
        <v>7.9000050000000002</v>
      </c>
      <c r="D379" s="15">
        <v>5.2728200000000003</v>
      </c>
      <c r="E379" s="15">
        <v>8.1060099999999995</v>
      </c>
      <c r="F379" s="15">
        <v>2.84036</v>
      </c>
      <c r="G379" s="15">
        <v>9.6675400000000007</v>
      </c>
    </row>
    <row r="380" spans="1:7" ht="16">
      <c r="A380" s="15">
        <v>628</v>
      </c>
      <c r="B380" s="15">
        <v>4.9007399999999999</v>
      </c>
      <c r="C380" s="15">
        <v>8.0252149999999993</v>
      </c>
      <c r="D380" s="15">
        <v>5.3515300000000003</v>
      </c>
      <c r="E380" s="15">
        <v>8.1665700000000001</v>
      </c>
      <c r="F380" s="15">
        <v>2.933605</v>
      </c>
      <c r="G380" s="15">
        <v>9.781485</v>
      </c>
    </row>
    <row r="381" spans="1:7" ht="16">
      <c r="A381" s="15">
        <v>629</v>
      </c>
      <c r="B381" s="15">
        <v>4.7520850000000001</v>
      </c>
      <c r="C381" s="15">
        <v>7.8991449999999999</v>
      </c>
      <c r="D381" s="15">
        <v>5.2912999999999997</v>
      </c>
      <c r="E381" s="15">
        <v>8.2247249999999994</v>
      </c>
      <c r="F381" s="15">
        <v>2.9621599999999999</v>
      </c>
      <c r="G381" s="15">
        <v>9.7637400000000003</v>
      </c>
    </row>
    <row r="382" spans="1:7" ht="16">
      <c r="A382" s="15">
        <v>630</v>
      </c>
      <c r="B382" s="15">
        <v>4.8851250000000004</v>
      </c>
      <c r="C382" s="15">
        <v>8.0555599999999998</v>
      </c>
      <c r="D382" s="15">
        <v>5.3287950000000004</v>
      </c>
      <c r="E382" s="15">
        <v>8.2841149999999999</v>
      </c>
      <c r="F382" s="15">
        <v>3.08609</v>
      </c>
      <c r="G382" s="15">
        <v>9.9295150000000003</v>
      </c>
    </row>
    <row r="383" spans="1:7" ht="16">
      <c r="A383" s="15">
        <v>631</v>
      </c>
      <c r="B383" s="15">
        <v>4.8596950000000003</v>
      </c>
      <c r="C383" s="15">
        <v>7.9993400000000001</v>
      </c>
      <c r="D383" s="15">
        <v>5.2937649999999996</v>
      </c>
      <c r="E383" s="15">
        <v>8.1983650000000008</v>
      </c>
      <c r="F383" s="15">
        <v>2.96332</v>
      </c>
      <c r="G383" s="15">
        <v>9.9941949999999995</v>
      </c>
    </row>
    <row r="384" spans="1:7" ht="16">
      <c r="A384" s="15">
        <v>632</v>
      </c>
      <c r="B384" s="15">
        <v>5.0012150000000002</v>
      </c>
      <c r="C384" s="15">
        <v>7.9278899999999997</v>
      </c>
      <c r="D384" s="15">
        <v>5.3795400000000004</v>
      </c>
      <c r="E384" s="15">
        <v>8.2003900000000005</v>
      </c>
      <c r="F384" s="15">
        <v>2.8943099999999999</v>
      </c>
      <c r="G384" s="15">
        <v>9.8483300000000007</v>
      </c>
    </row>
    <row r="385" spans="1:7" ht="16">
      <c r="A385" s="15">
        <v>633</v>
      </c>
      <c r="B385" s="15">
        <v>5.1210599999999999</v>
      </c>
      <c r="C385" s="15">
        <v>7.8594999999999997</v>
      </c>
      <c r="D385" s="15">
        <v>5.4306950000000001</v>
      </c>
      <c r="E385" s="15">
        <v>8.2116699999999998</v>
      </c>
      <c r="F385" s="15">
        <v>2.9400650000000002</v>
      </c>
      <c r="G385" s="15">
        <v>9.6958549999999999</v>
      </c>
    </row>
    <row r="386" spans="1:7" ht="16">
      <c r="A386" s="15">
        <v>634</v>
      </c>
      <c r="B386" s="15">
        <v>4.9561500000000001</v>
      </c>
      <c r="C386" s="15">
        <v>7.7603350000000004</v>
      </c>
      <c r="D386" s="15">
        <v>5.2761550000000002</v>
      </c>
      <c r="E386" s="15">
        <v>8.0953599999999994</v>
      </c>
      <c r="F386" s="15">
        <v>2.9542449999999998</v>
      </c>
      <c r="G386" s="15">
        <v>9.6975750000000005</v>
      </c>
    </row>
    <row r="387" spans="1:7" ht="16">
      <c r="A387" s="15">
        <v>635</v>
      </c>
      <c r="B387" s="15">
        <v>4.9011149999999999</v>
      </c>
      <c r="C387" s="15">
        <v>7.8408350000000002</v>
      </c>
      <c r="D387" s="15">
        <v>5.224405</v>
      </c>
      <c r="E387" s="15">
        <v>8.0752699999999997</v>
      </c>
      <c r="F387" s="15">
        <v>2.8752749999999998</v>
      </c>
      <c r="G387" s="15">
        <v>9.5895949999999992</v>
      </c>
    </row>
    <row r="388" spans="1:7" ht="16">
      <c r="A388" s="15">
        <v>636</v>
      </c>
      <c r="B388" s="15">
        <v>5.0438349999999996</v>
      </c>
      <c r="C388" s="15">
        <v>7.9435950000000002</v>
      </c>
      <c r="D388" s="15">
        <v>5.3698600000000001</v>
      </c>
      <c r="E388" s="15">
        <v>8.1523450000000004</v>
      </c>
      <c r="F388" s="15">
        <v>3.096225</v>
      </c>
      <c r="G388" s="15">
        <v>9.6492850000000008</v>
      </c>
    </row>
    <row r="389" spans="1:7" ht="16">
      <c r="A389" s="15">
        <v>637</v>
      </c>
      <c r="B389" s="15">
        <v>4.9293199999999997</v>
      </c>
      <c r="C389" s="15">
        <v>7.7419549999999999</v>
      </c>
      <c r="D389" s="15">
        <v>5.2584850000000003</v>
      </c>
      <c r="E389" s="15">
        <v>8.0203050000000005</v>
      </c>
      <c r="F389" s="15">
        <v>2.9328349999999999</v>
      </c>
      <c r="G389" s="15">
        <v>9.6233649999999997</v>
      </c>
    </row>
    <row r="390" spans="1:7" ht="16">
      <c r="A390" s="15">
        <v>638</v>
      </c>
      <c r="B390" s="15">
        <v>4.7786049999999998</v>
      </c>
      <c r="C390" s="15">
        <v>7.5219250000000004</v>
      </c>
      <c r="D390" s="15">
        <v>5.1167800000000003</v>
      </c>
      <c r="E390" s="15">
        <v>7.9150999999999998</v>
      </c>
      <c r="F390" s="15">
        <v>2.7212299999999998</v>
      </c>
      <c r="G390" s="15">
        <v>9.5186449999999994</v>
      </c>
    </row>
    <row r="391" spans="1:7" ht="16">
      <c r="A391" s="15">
        <v>639</v>
      </c>
      <c r="B391" s="15">
        <v>4.9666300000000003</v>
      </c>
      <c r="C391" s="15">
        <v>7.6040549999999998</v>
      </c>
      <c r="D391" s="15">
        <v>5.2873349999999997</v>
      </c>
      <c r="E391" s="15">
        <v>8.1082049999999999</v>
      </c>
      <c r="F391" s="15">
        <v>2.998615</v>
      </c>
      <c r="G391" s="15">
        <v>9.5365249999999993</v>
      </c>
    </row>
    <row r="392" spans="1:7" ht="16">
      <c r="A392" s="15">
        <v>640</v>
      </c>
      <c r="B392" s="15">
        <v>5.1942849999999998</v>
      </c>
      <c r="C392" s="15">
        <v>7.6135349999999997</v>
      </c>
      <c r="D392" s="15">
        <v>5.399775</v>
      </c>
      <c r="E392" s="15">
        <v>8.228745</v>
      </c>
      <c r="F392" s="15">
        <v>3.2193350000000001</v>
      </c>
      <c r="G392" s="15">
        <v>9.774025</v>
      </c>
    </row>
    <row r="393" spans="1:7" ht="16">
      <c r="A393" s="15">
        <v>641</v>
      </c>
      <c r="B393" s="15">
        <v>5.1674249999999997</v>
      </c>
      <c r="C393" s="15">
        <v>7.8719049999999999</v>
      </c>
      <c r="D393" s="15">
        <v>5.6590749999999996</v>
      </c>
      <c r="E393" s="15">
        <v>8.3970649999999996</v>
      </c>
      <c r="F393" s="15">
        <v>3.2792500000000002</v>
      </c>
      <c r="G393" s="15">
        <v>9.8114150000000002</v>
      </c>
    </row>
    <row r="394" spans="1:7" ht="16">
      <c r="A394" s="15">
        <v>642</v>
      </c>
      <c r="B394" s="15">
        <v>5.2374400000000003</v>
      </c>
      <c r="C394" s="15">
        <v>7.95831</v>
      </c>
      <c r="D394" s="15">
        <v>5.7326649999999999</v>
      </c>
      <c r="E394" s="15">
        <v>8.6007049999999996</v>
      </c>
      <c r="F394" s="15">
        <v>3.3051400000000002</v>
      </c>
      <c r="G394" s="15">
        <v>9.6800499999999996</v>
      </c>
    </row>
    <row r="395" spans="1:7" ht="16">
      <c r="A395" s="15">
        <v>643</v>
      </c>
      <c r="B395" s="15">
        <v>5.2189350000000001</v>
      </c>
      <c r="C395" s="15">
        <v>7.8633850000000001</v>
      </c>
      <c r="D395" s="15">
        <v>5.5816699999999999</v>
      </c>
      <c r="E395" s="15">
        <v>8.5396099999999997</v>
      </c>
      <c r="F395" s="15">
        <v>3.2348300000000001</v>
      </c>
      <c r="G395" s="15">
        <v>9.5422799999999999</v>
      </c>
    </row>
    <row r="396" spans="1:7" ht="16">
      <c r="A396" s="15">
        <v>644</v>
      </c>
      <c r="B396" s="15">
        <v>4.9290149999999997</v>
      </c>
      <c r="C396" s="15">
        <v>7.8096699999999997</v>
      </c>
      <c r="D396" s="15">
        <v>5.412445</v>
      </c>
      <c r="E396" s="15">
        <v>8.1694600000000008</v>
      </c>
      <c r="F396" s="15">
        <v>3.045385</v>
      </c>
      <c r="G396" s="15">
        <v>9.5070250000000005</v>
      </c>
    </row>
    <row r="397" spans="1:7" ht="16">
      <c r="A397" s="15">
        <v>645</v>
      </c>
      <c r="B397" s="15">
        <v>4.9223499999999998</v>
      </c>
      <c r="C397" s="15">
        <v>7.8067000000000002</v>
      </c>
      <c r="D397" s="15">
        <v>5.4077400000000004</v>
      </c>
      <c r="E397" s="15">
        <v>8.1681799999999996</v>
      </c>
      <c r="F397" s="15">
        <v>3.040975</v>
      </c>
      <c r="G397" s="15">
        <v>9.5064550000000008</v>
      </c>
    </row>
    <row r="398" spans="1:7" ht="16">
      <c r="A398" s="15">
        <v>646</v>
      </c>
      <c r="B398" s="15">
        <v>5.2385799999999998</v>
      </c>
      <c r="C398" s="15">
        <v>7.9138299999999999</v>
      </c>
      <c r="D398" s="15">
        <v>5.6318349999999997</v>
      </c>
      <c r="E398" s="15">
        <v>8.2748849999999994</v>
      </c>
      <c r="F398" s="15">
        <v>3.2491099999999999</v>
      </c>
      <c r="G398" s="15">
        <v>9.5075099999999999</v>
      </c>
    </row>
    <row r="399" spans="1:7" ht="16">
      <c r="A399" s="15">
        <v>647</v>
      </c>
      <c r="B399" s="15">
        <v>5.2403300000000002</v>
      </c>
      <c r="C399" s="15">
        <v>7.9048299999999996</v>
      </c>
      <c r="D399" s="15">
        <v>5.5114299999999998</v>
      </c>
      <c r="E399" s="15">
        <v>8.3216450000000002</v>
      </c>
      <c r="F399" s="15">
        <v>3.282845</v>
      </c>
      <c r="G399" s="15">
        <v>9.51267</v>
      </c>
    </row>
    <row r="400" spans="1:7" ht="16">
      <c r="A400" s="15">
        <v>648</v>
      </c>
      <c r="B400" s="15">
        <v>5.0844950000000004</v>
      </c>
      <c r="C400" s="15">
        <v>7.7414800000000001</v>
      </c>
      <c r="D400" s="15">
        <v>5.28674</v>
      </c>
      <c r="E400" s="15">
        <v>8.3427249999999997</v>
      </c>
      <c r="F400" s="15">
        <v>3.1662050000000002</v>
      </c>
      <c r="G400" s="15">
        <v>9.4997199999999999</v>
      </c>
    </row>
    <row r="401" spans="1:7" ht="16">
      <c r="A401" s="15">
        <v>649</v>
      </c>
      <c r="B401" s="15">
        <v>5.0752949999999997</v>
      </c>
      <c r="C401" s="15">
        <v>7.5834299999999999</v>
      </c>
      <c r="D401" s="15">
        <v>5.2863600000000002</v>
      </c>
      <c r="E401" s="15">
        <v>8.3359400000000008</v>
      </c>
      <c r="F401" s="15">
        <v>3.035615</v>
      </c>
      <c r="G401" s="15">
        <v>9.3965049999999994</v>
      </c>
    </row>
    <row r="402" spans="1:7" ht="16">
      <c r="A402" s="15">
        <v>650</v>
      </c>
      <c r="B402" s="15">
        <v>4.767595</v>
      </c>
      <c r="C402" s="15">
        <v>7.6348750000000001</v>
      </c>
      <c r="D402" s="15">
        <v>4.9800550000000001</v>
      </c>
      <c r="E402" s="15">
        <v>8.0525300000000009</v>
      </c>
      <c r="F402" s="15">
        <v>2.7123050000000002</v>
      </c>
      <c r="G402" s="15">
        <v>9.1207049999999992</v>
      </c>
    </row>
    <row r="403" spans="1:7" ht="16">
      <c r="A403" s="15">
        <v>651</v>
      </c>
      <c r="B403" s="15">
        <v>4.9429850000000002</v>
      </c>
      <c r="C403" s="15">
        <v>7.6972399999999999</v>
      </c>
      <c r="D403" s="15">
        <v>5.13985</v>
      </c>
      <c r="E403" s="15">
        <v>8.1492299999999993</v>
      </c>
      <c r="F403" s="15">
        <v>2.9599199999999999</v>
      </c>
      <c r="G403" s="15">
        <v>9.2098999999999993</v>
      </c>
    </row>
    <row r="404" spans="1:7" ht="16">
      <c r="A404" s="15">
        <v>652</v>
      </c>
      <c r="B404" s="15">
        <v>5.0201799999999999</v>
      </c>
      <c r="C404" s="15">
        <v>7.69747</v>
      </c>
      <c r="D404" s="15">
        <v>5.386355</v>
      </c>
      <c r="E404" s="15">
        <v>8.2156099999999999</v>
      </c>
      <c r="F404" s="15">
        <v>3.2445499999999998</v>
      </c>
      <c r="G404" s="15">
        <v>9.4626900000000003</v>
      </c>
    </row>
    <row r="405" spans="1:7" ht="16">
      <c r="A405" s="15">
        <v>653</v>
      </c>
      <c r="B405" s="15">
        <v>5.0754049999999999</v>
      </c>
      <c r="C405" s="15">
        <v>7.7046900000000003</v>
      </c>
      <c r="D405" s="15">
        <v>5.5080900000000002</v>
      </c>
      <c r="E405" s="15">
        <v>8.2588849999999994</v>
      </c>
      <c r="F405" s="15">
        <v>3.290845</v>
      </c>
      <c r="G405" s="15">
        <v>9.5414100000000008</v>
      </c>
    </row>
    <row r="406" spans="1:7" ht="16">
      <c r="A406" s="15">
        <v>654</v>
      </c>
      <c r="B406" s="15">
        <v>5.3007850000000003</v>
      </c>
      <c r="C406" s="15">
        <v>7.7322850000000001</v>
      </c>
      <c r="D406" s="15">
        <v>5.5236599999999996</v>
      </c>
      <c r="E406" s="15">
        <v>8.4165849999999995</v>
      </c>
      <c r="F406" s="15">
        <v>3.184075</v>
      </c>
      <c r="G406" s="15">
        <v>9.3748900000000006</v>
      </c>
    </row>
    <row r="407" spans="1:7" ht="16">
      <c r="A407" s="15">
        <v>655</v>
      </c>
      <c r="B407" s="15">
        <v>5.1274800000000003</v>
      </c>
      <c r="C407" s="15">
        <v>7.5825399999999998</v>
      </c>
      <c r="D407" s="15">
        <v>5.4710299999999998</v>
      </c>
      <c r="E407" s="15">
        <v>8.3971999999999998</v>
      </c>
      <c r="F407" s="15">
        <v>3.1046499999999999</v>
      </c>
      <c r="G407" s="15">
        <v>9.3710950000000004</v>
      </c>
    </row>
    <row r="408" spans="1:7" ht="16">
      <c r="A408" s="15">
        <v>656</v>
      </c>
      <c r="B408" s="15">
        <v>5.1356950000000001</v>
      </c>
      <c r="C408" s="15">
        <v>7.8324499999999997</v>
      </c>
      <c r="D408" s="15">
        <v>5.5273250000000003</v>
      </c>
      <c r="E408" s="15">
        <v>8.4648500000000002</v>
      </c>
      <c r="F408" s="15">
        <v>3.1274649999999999</v>
      </c>
      <c r="G408" s="15">
        <v>9.3419749999999997</v>
      </c>
    </row>
    <row r="409" spans="1:7" ht="16">
      <c r="A409" s="15">
        <v>657</v>
      </c>
      <c r="B409" s="15">
        <v>5.0303849999999999</v>
      </c>
      <c r="C409" s="15">
        <v>7.7666399999999998</v>
      </c>
      <c r="D409" s="15">
        <v>5.2446849999999996</v>
      </c>
      <c r="E409" s="15">
        <v>8.2897549999999995</v>
      </c>
      <c r="F409" s="15">
        <v>2.99213</v>
      </c>
      <c r="G409" s="15">
        <v>9.2062849999999994</v>
      </c>
    </row>
    <row r="410" spans="1:7" ht="16">
      <c r="A410" s="15">
        <v>658</v>
      </c>
      <c r="B410" s="15">
        <v>4.8947849999999997</v>
      </c>
      <c r="C410" s="15">
        <v>7.596285</v>
      </c>
      <c r="D410" s="15">
        <v>5.0357500000000002</v>
      </c>
      <c r="E410" s="15">
        <v>8.1278500000000005</v>
      </c>
      <c r="F410" s="15">
        <v>2.8864999999999998</v>
      </c>
      <c r="G410" s="15">
        <v>9.0954999999999995</v>
      </c>
    </row>
    <row r="411" spans="1:7" ht="16">
      <c r="A411" s="15">
        <v>659</v>
      </c>
      <c r="B411" s="15">
        <v>4.9052300000000004</v>
      </c>
      <c r="C411" s="15">
        <v>7.7143600000000001</v>
      </c>
      <c r="D411" s="15">
        <v>5.2843200000000001</v>
      </c>
      <c r="E411" s="15">
        <v>8.2824399999999994</v>
      </c>
      <c r="F411" s="15">
        <v>3.0168050000000002</v>
      </c>
      <c r="G411" s="15">
        <v>9.1334800000000005</v>
      </c>
    </row>
    <row r="412" spans="1:7" ht="16">
      <c r="A412" s="15">
        <v>660</v>
      </c>
      <c r="B412" s="15">
        <v>4.8060099999999997</v>
      </c>
      <c r="C412" s="15">
        <v>7.5053099999999997</v>
      </c>
      <c r="D412" s="15">
        <v>5.1864350000000004</v>
      </c>
      <c r="E412" s="15">
        <v>8.3230599999999999</v>
      </c>
      <c r="F412" s="15">
        <v>3.0250400000000002</v>
      </c>
      <c r="G412" s="15">
        <v>9.1785650000000008</v>
      </c>
    </row>
    <row r="413" spans="1:7" ht="16">
      <c r="A413" s="15">
        <v>661</v>
      </c>
      <c r="B413" s="15">
        <v>4.9050099999999999</v>
      </c>
      <c r="C413" s="15">
        <v>7.6930100000000001</v>
      </c>
      <c r="D413" s="15">
        <v>5.2807550000000001</v>
      </c>
      <c r="E413" s="15">
        <v>8.3579050000000006</v>
      </c>
      <c r="F413" s="15">
        <v>3.2530000000000001</v>
      </c>
      <c r="G413" s="15">
        <v>9.2193699999999996</v>
      </c>
    </row>
    <row r="414" spans="1:7" ht="16">
      <c r="A414" s="15">
        <v>662</v>
      </c>
      <c r="B414" s="15">
        <v>4.9695099999999996</v>
      </c>
      <c r="C414" s="15">
        <v>7.8300650000000003</v>
      </c>
      <c r="D414" s="15">
        <v>5.354425</v>
      </c>
      <c r="E414" s="15">
        <v>8.2747399999999995</v>
      </c>
      <c r="F414" s="15">
        <v>3.2960449999999999</v>
      </c>
      <c r="G414" s="15">
        <v>9.13659</v>
      </c>
    </row>
    <row r="415" spans="1:7" ht="16">
      <c r="A415" s="15">
        <v>663</v>
      </c>
      <c r="B415" s="15">
        <v>4.9624300000000003</v>
      </c>
      <c r="C415" s="15">
        <v>7.7744150000000003</v>
      </c>
      <c r="D415" s="15">
        <v>5.3008199999999999</v>
      </c>
      <c r="E415" s="15">
        <v>8.2511700000000001</v>
      </c>
      <c r="F415" s="15">
        <v>3.1460499999999998</v>
      </c>
      <c r="G415" s="15">
        <v>9.0949899999999992</v>
      </c>
    </row>
    <row r="416" spans="1:7" ht="16">
      <c r="A416" s="15">
        <v>664</v>
      </c>
      <c r="B416" s="15">
        <v>4.9724449999999996</v>
      </c>
      <c r="C416" s="15">
        <v>7.6592849999999997</v>
      </c>
      <c r="D416" s="15">
        <v>5.1991550000000002</v>
      </c>
      <c r="E416" s="15">
        <v>8.3550699999999996</v>
      </c>
      <c r="F416" s="15">
        <v>3.0467050000000002</v>
      </c>
      <c r="G416" s="15">
        <v>9.2525499999999994</v>
      </c>
    </row>
    <row r="417" spans="1:7" ht="16">
      <c r="A417" s="15">
        <v>665</v>
      </c>
      <c r="B417" s="15">
        <v>4.9599349999999998</v>
      </c>
      <c r="C417" s="15">
        <v>7.5123199999999999</v>
      </c>
      <c r="D417" s="15">
        <v>5.1859799999999998</v>
      </c>
      <c r="E417" s="15">
        <v>8.0859699999999997</v>
      </c>
      <c r="F417" s="15">
        <v>3.0354299999999999</v>
      </c>
      <c r="G417" s="15">
        <v>9.3569600000000008</v>
      </c>
    </row>
    <row r="418" spans="1:7" ht="16">
      <c r="A418" s="15">
        <v>666</v>
      </c>
      <c r="B418" s="15">
        <v>4.9763599999999997</v>
      </c>
      <c r="C418" s="15">
        <v>7.7306299999999997</v>
      </c>
      <c r="D418" s="15">
        <v>5.2058999999999997</v>
      </c>
      <c r="E418" s="15">
        <v>8.2651800000000009</v>
      </c>
      <c r="F418" s="15">
        <v>3.157365</v>
      </c>
      <c r="G418" s="15">
        <v>9.1817700000000002</v>
      </c>
    </row>
    <row r="419" spans="1:7" ht="16">
      <c r="A419" s="15">
        <v>667</v>
      </c>
      <c r="B419" s="15">
        <v>4.91188</v>
      </c>
      <c r="C419" s="15">
        <v>7.7070100000000004</v>
      </c>
      <c r="D419" s="15">
        <v>5.1420149999999998</v>
      </c>
      <c r="E419" s="15">
        <v>8.3455200000000005</v>
      </c>
      <c r="F419" s="15">
        <v>3.1356099999999998</v>
      </c>
      <c r="G419" s="15">
        <v>9.0766349999999996</v>
      </c>
    </row>
    <row r="420" spans="1:7" ht="16">
      <c r="A420" s="15">
        <v>668</v>
      </c>
      <c r="B420" s="15">
        <v>4.80898</v>
      </c>
      <c r="C420" s="15">
        <v>7.5511499999999998</v>
      </c>
      <c r="D420" s="15">
        <v>5.0452399999999997</v>
      </c>
      <c r="E420" s="15">
        <v>8.1800350000000002</v>
      </c>
      <c r="F420" s="15">
        <v>3.0801249999999998</v>
      </c>
      <c r="G420" s="15">
        <v>9.1394300000000008</v>
      </c>
    </row>
    <row r="421" spans="1:7" ht="16">
      <c r="A421" s="15">
        <v>669</v>
      </c>
      <c r="B421" s="15">
        <v>4.8500550000000002</v>
      </c>
      <c r="C421" s="15">
        <v>7.6937049999999996</v>
      </c>
      <c r="D421" s="15">
        <v>5.07029</v>
      </c>
      <c r="E421" s="15">
        <v>8.1004000000000005</v>
      </c>
      <c r="F421" s="15">
        <v>3.21034</v>
      </c>
      <c r="G421" s="15">
        <v>9.2479800000000001</v>
      </c>
    </row>
    <row r="422" spans="1:7" ht="16">
      <c r="A422" s="15">
        <v>670</v>
      </c>
      <c r="B422" s="15">
        <v>5.2033849999999999</v>
      </c>
      <c r="C422" s="15">
        <v>7.920115</v>
      </c>
      <c r="D422" s="15">
        <v>5.2987099999999998</v>
      </c>
      <c r="E422" s="15">
        <v>8.445195</v>
      </c>
      <c r="F422" s="15">
        <v>3.32734</v>
      </c>
      <c r="G422" s="15">
        <v>9.3501150000000006</v>
      </c>
    </row>
    <row r="423" spans="1:7" ht="16">
      <c r="A423" s="15">
        <v>671</v>
      </c>
      <c r="B423" s="15">
        <v>5.1848099999999997</v>
      </c>
      <c r="C423" s="15">
        <v>7.8770249999999997</v>
      </c>
      <c r="D423" s="15">
        <v>5.3588550000000001</v>
      </c>
      <c r="E423" s="15">
        <v>8.4444700000000008</v>
      </c>
      <c r="F423" s="15">
        <v>3.25095</v>
      </c>
      <c r="G423" s="15">
        <v>9.2837250000000004</v>
      </c>
    </row>
    <row r="424" spans="1:7" ht="16">
      <c r="A424" s="15">
        <v>672</v>
      </c>
      <c r="B424" s="15">
        <v>5.1030300000000004</v>
      </c>
      <c r="C424" s="15">
        <v>7.8150449999999996</v>
      </c>
      <c r="D424" s="15">
        <v>5.33338</v>
      </c>
      <c r="E424" s="15">
        <v>8.2821200000000008</v>
      </c>
      <c r="F424" s="15">
        <v>3.1814100000000001</v>
      </c>
      <c r="G424" s="15">
        <v>9.2221050000000009</v>
      </c>
    </row>
    <row r="425" spans="1:7" ht="16">
      <c r="A425" s="15">
        <v>673</v>
      </c>
      <c r="B425" s="15">
        <v>5.1609350000000003</v>
      </c>
      <c r="C425" s="15">
        <v>7.8219849999999997</v>
      </c>
      <c r="D425" s="15">
        <v>5.4319850000000001</v>
      </c>
      <c r="E425" s="15">
        <v>8.294905</v>
      </c>
      <c r="F425" s="15">
        <v>3.2457950000000002</v>
      </c>
      <c r="G425" s="15">
        <v>9.2787349999999993</v>
      </c>
    </row>
    <row r="426" spans="1:7" ht="16">
      <c r="A426" s="15">
        <v>674</v>
      </c>
      <c r="B426" s="15">
        <v>5.2675349999999996</v>
      </c>
      <c r="C426" s="15">
        <v>7.8291300000000001</v>
      </c>
      <c r="D426" s="15">
        <v>5.641375</v>
      </c>
      <c r="E426" s="15">
        <v>8.5245300000000004</v>
      </c>
      <c r="F426" s="15">
        <v>3.3378450000000002</v>
      </c>
      <c r="G426" s="15">
        <v>9.3876200000000001</v>
      </c>
    </row>
    <row r="427" spans="1:7" ht="16">
      <c r="A427" s="15">
        <v>675</v>
      </c>
      <c r="B427" s="15">
        <v>5.1732950000000004</v>
      </c>
      <c r="C427" s="15">
        <v>7.8652749999999996</v>
      </c>
      <c r="D427" s="15">
        <v>5.4325150000000004</v>
      </c>
      <c r="E427" s="15">
        <v>8.4390800000000006</v>
      </c>
      <c r="F427" s="15">
        <v>3.1136349999999999</v>
      </c>
      <c r="G427" s="15">
        <v>9.3075299999999999</v>
      </c>
    </row>
    <row r="428" spans="1:7" ht="16">
      <c r="A428" s="15">
        <v>676</v>
      </c>
      <c r="B428" s="15">
        <v>4.819</v>
      </c>
      <c r="C428" s="15">
        <v>7.4274100000000001</v>
      </c>
      <c r="D428" s="15">
        <v>4.9261499999999998</v>
      </c>
      <c r="E428" s="15">
        <v>8.0723850000000006</v>
      </c>
      <c r="F428" s="15">
        <v>2.820665</v>
      </c>
      <c r="G428" s="15">
        <v>8.8616550000000007</v>
      </c>
    </row>
    <row r="429" spans="1:7" ht="16">
      <c r="A429" s="15">
        <v>677</v>
      </c>
      <c r="B429" s="15">
        <v>4.8593200000000003</v>
      </c>
      <c r="C429" s="15">
        <v>7.5742349999999998</v>
      </c>
      <c r="D429" s="15">
        <v>5.0814700000000004</v>
      </c>
      <c r="E429" s="15">
        <v>8.2942649999999993</v>
      </c>
      <c r="F429" s="15">
        <v>3.0306899999999999</v>
      </c>
      <c r="G429" s="15">
        <v>8.8389950000000006</v>
      </c>
    </row>
    <row r="430" spans="1:7" ht="16">
      <c r="A430" s="15">
        <v>678</v>
      </c>
      <c r="B430" s="15">
        <v>5.2019700000000002</v>
      </c>
      <c r="C430" s="15">
        <v>7.955565</v>
      </c>
      <c r="D430" s="15">
        <v>5.5164900000000001</v>
      </c>
      <c r="E430" s="15">
        <v>8.6218649999999997</v>
      </c>
      <c r="F430" s="15">
        <v>3.3069099999999998</v>
      </c>
      <c r="G430" s="15">
        <v>9.171405</v>
      </c>
    </row>
    <row r="431" spans="1:7" ht="16">
      <c r="A431" s="15">
        <v>679</v>
      </c>
      <c r="B431" s="15">
        <v>5.2731500000000002</v>
      </c>
      <c r="C431" s="15">
        <v>7.6999250000000004</v>
      </c>
      <c r="D431" s="15">
        <v>5.3631099999999998</v>
      </c>
      <c r="E431" s="15">
        <v>8.2499549999999999</v>
      </c>
      <c r="F431" s="15">
        <v>3.0706850000000001</v>
      </c>
      <c r="G431" s="15">
        <v>9.2686600000000006</v>
      </c>
    </row>
    <row r="432" spans="1:7" ht="16">
      <c r="A432" s="15">
        <v>680</v>
      </c>
      <c r="B432" s="15">
        <v>5.0111400000000001</v>
      </c>
      <c r="C432" s="15">
        <v>7.7873549999999998</v>
      </c>
      <c r="D432" s="15">
        <v>5.3375700000000004</v>
      </c>
      <c r="E432" s="15">
        <v>8.3282900000000009</v>
      </c>
      <c r="F432" s="15">
        <v>3.3085849999999999</v>
      </c>
      <c r="G432" s="15">
        <v>9.2391500000000004</v>
      </c>
    </row>
    <row r="433" spans="1:7" ht="16">
      <c r="A433" s="15">
        <v>681</v>
      </c>
      <c r="B433" s="15">
        <v>4.8843550000000002</v>
      </c>
      <c r="C433" s="15">
        <v>7.6271449999999996</v>
      </c>
      <c r="D433" s="15">
        <v>5.2642350000000002</v>
      </c>
      <c r="E433" s="15">
        <v>8.2679399999999994</v>
      </c>
      <c r="F433" s="15">
        <v>2.99343</v>
      </c>
      <c r="G433" s="15">
        <v>8.9095650000000006</v>
      </c>
    </row>
    <row r="434" spans="1:7" ht="16">
      <c r="A434" s="15">
        <v>682</v>
      </c>
      <c r="B434" s="15">
        <v>5.0393499999999998</v>
      </c>
      <c r="C434" s="15">
        <v>7.7337949999999998</v>
      </c>
      <c r="D434" s="15">
        <v>5.47614</v>
      </c>
      <c r="E434" s="15">
        <v>8.4242050000000006</v>
      </c>
      <c r="F434" s="15">
        <v>3.2031999999999998</v>
      </c>
      <c r="G434" s="15">
        <v>9.0914750000000009</v>
      </c>
    </row>
    <row r="435" spans="1:7" ht="16">
      <c r="A435" s="15">
        <v>683</v>
      </c>
      <c r="B435" s="15">
        <v>5.1885500000000002</v>
      </c>
      <c r="C435" s="15">
        <v>7.90036</v>
      </c>
      <c r="D435" s="15">
        <v>5.6683050000000001</v>
      </c>
      <c r="E435" s="15">
        <v>8.5656750000000006</v>
      </c>
      <c r="F435" s="15">
        <v>3.5472899999999998</v>
      </c>
      <c r="G435" s="15">
        <v>9.3795149999999996</v>
      </c>
    </row>
    <row r="436" spans="1:7" ht="16">
      <c r="A436" s="15">
        <v>684</v>
      </c>
      <c r="B436" s="15">
        <v>5.0379849999999999</v>
      </c>
      <c r="C436" s="15">
        <v>7.6214950000000004</v>
      </c>
      <c r="D436" s="15">
        <v>5.3979900000000001</v>
      </c>
      <c r="E436" s="15">
        <v>8.2953749999999999</v>
      </c>
      <c r="F436" s="15">
        <v>3.062605</v>
      </c>
      <c r="G436" s="15">
        <v>8.9801400000000005</v>
      </c>
    </row>
    <row r="437" spans="1:7" ht="16">
      <c r="A437" s="15">
        <v>685</v>
      </c>
      <c r="B437" s="15">
        <v>5.0128450000000004</v>
      </c>
      <c r="C437" s="15">
        <v>7.5770749999999998</v>
      </c>
      <c r="D437" s="15">
        <v>5.3748250000000004</v>
      </c>
      <c r="E437" s="15">
        <v>8.3747849999999993</v>
      </c>
      <c r="F437" s="15">
        <v>3.2696499999999999</v>
      </c>
      <c r="G437" s="15">
        <v>9.0554349999999992</v>
      </c>
    </row>
    <row r="438" spans="1:7" ht="16">
      <c r="A438" s="15">
        <v>686</v>
      </c>
      <c r="B438" s="15">
        <v>5.2038700000000002</v>
      </c>
      <c r="C438" s="15">
        <v>7.9877149999999997</v>
      </c>
      <c r="D438" s="15">
        <v>5.4741549999999997</v>
      </c>
      <c r="E438" s="15">
        <v>8.6056299999999997</v>
      </c>
      <c r="F438" s="15">
        <v>3.44597</v>
      </c>
      <c r="G438" s="15">
        <v>9.2896999999999998</v>
      </c>
    </row>
    <row r="439" spans="1:7" ht="16">
      <c r="A439" s="15">
        <v>687</v>
      </c>
      <c r="B439" s="15">
        <v>5.3517049999999999</v>
      </c>
      <c r="C439" s="15">
        <v>8.0418749999999992</v>
      </c>
      <c r="D439" s="15">
        <v>5.5541900000000002</v>
      </c>
      <c r="E439" s="15">
        <v>8.6935649999999995</v>
      </c>
      <c r="F439" s="15">
        <v>3.438755</v>
      </c>
      <c r="G439" s="15">
        <v>9.3626400000000007</v>
      </c>
    </row>
    <row r="440" spans="1:7" ht="16">
      <c r="A440" s="15">
        <v>688</v>
      </c>
      <c r="B440" s="15">
        <v>5.2834849999999998</v>
      </c>
      <c r="C440" s="15">
        <v>7.7696199999999997</v>
      </c>
      <c r="D440" s="15">
        <v>5.5282799999999996</v>
      </c>
      <c r="E440" s="15">
        <v>8.5040250000000004</v>
      </c>
      <c r="F440" s="15">
        <v>3.3138350000000001</v>
      </c>
      <c r="G440" s="15">
        <v>9.2558349999999994</v>
      </c>
    </row>
    <row r="441" spans="1:7" ht="16">
      <c r="A441" s="15">
        <v>689</v>
      </c>
      <c r="B441" s="15">
        <v>5.0847949999999997</v>
      </c>
      <c r="C441" s="15">
        <v>7.8404100000000003</v>
      </c>
      <c r="D441" s="15">
        <v>5.4525499999999996</v>
      </c>
      <c r="E441" s="15">
        <v>8.2306150000000002</v>
      </c>
      <c r="F441" s="15">
        <v>3.2328399999999999</v>
      </c>
      <c r="G441" s="15">
        <v>9.2063849999999992</v>
      </c>
    </row>
    <row r="442" spans="1:7" ht="16">
      <c r="A442" s="15">
        <v>690</v>
      </c>
      <c r="B442" s="15">
        <v>5.1117749999999997</v>
      </c>
      <c r="C442" s="15">
        <v>8.0082749999999994</v>
      </c>
      <c r="D442" s="15">
        <v>5.6132</v>
      </c>
      <c r="E442" s="15">
        <v>8.5063949999999995</v>
      </c>
      <c r="F442" s="15">
        <v>3.3718050000000002</v>
      </c>
      <c r="G442" s="15">
        <v>9.3766200000000008</v>
      </c>
    </row>
    <row r="443" spans="1:7" ht="16">
      <c r="A443" s="15">
        <v>691</v>
      </c>
      <c r="B443" s="15">
        <v>4.9772650000000001</v>
      </c>
      <c r="C443" s="15">
        <v>7.8533200000000001</v>
      </c>
      <c r="D443" s="15">
        <v>5.3188700000000004</v>
      </c>
      <c r="E443" s="15">
        <v>8.3927700000000005</v>
      </c>
      <c r="F443" s="15">
        <v>3.25414</v>
      </c>
      <c r="G443" s="15">
        <v>9.2419600000000006</v>
      </c>
    </row>
    <row r="444" spans="1:7" ht="16">
      <c r="A444" s="15">
        <v>692</v>
      </c>
      <c r="B444" s="15">
        <v>5.0012350000000003</v>
      </c>
      <c r="C444" s="15">
        <v>7.6851500000000001</v>
      </c>
      <c r="D444" s="15">
        <v>5.1853999999999996</v>
      </c>
      <c r="E444" s="15">
        <v>8.3084000000000007</v>
      </c>
      <c r="F444" s="15">
        <v>3.1562000000000001</v>
      </c>
      <c r="G444" s="15">
        <v>9.0984850000000002</v>
      </c>
    </row>
    <row r="445" spans="1:7" ht="16">
      <c r="A445" s="15">
        <v>693</v>
      </c>
      <c r="B445" s="15">
        <v>5.0519600000000002</v>
      </c>
      <c r="C445" s="15">
        <v>7.6701300000000003</v>
      </c>
      <c r="D445" s="15">
        <v>5.38802</v>
      </c>
      <c r="E445" s="15">
        <v>8.3116950000000003</v>
      </c>
      <c r="F445" s="15">
        <v>3.211465</v>
      </c>
      <c r="G445" s="15">
        <v>9.0628600000000006</v>
      </c>
    </row>
    <row r="446" spans="1:7" ht="16">
      <c r="A446" s="15">
        <v>694</v>
      </c>
      <c r="B446" s="15">
        <v>4.7793450000000002</v>
      </c>
      <c r="C446" s="15">
        <v>7.689495</v>
      </c>
      <c r="D446" s="15">
        <v>5.4636649999999998</v>
      </c>
      <c r="E446" s="15">
        <v>8.1030899999999999</v>
      </c>
      <c r="F446" s="15">
        <v>3.2674150000000002</v>
      </c>
      <c r="G446" s="15">
        <v>8.9850600000000007</v>
      </c>
    </row>
    <row r="447" spans="1:7" ht="16">
      <c r="A447" s="15">
        <v>695</v>
      </c>
      <c r="B447" s="15">
        <v>5.0730500000000003</v>
      </c>
      <c r="C447" s="15">
        <v>7.7734800000000002</v>
      </c>
      <c r="D447" s="15">
        <v>5.2692449999999997</v>
      </c>
      <c r="E447" s="15">
        <v>8.4382800000000007</v>
      </c>
      <c r="F447" s="15">
        <v>3.3081900000000002</v>
      </c>
      <c r="G447" s="15">
        <v>9.0806249999999995</v>
      </c>
    </row>
    <row r="448" spans="1:7" ht="16">
      <c r="A448" s="15">
        <v>696</v>
      </c>
      <c r="B448" s="15">
        <v>5.2349699999999997</v>
      </c>
      <c r="C448" s="15">
        <v>7.9676549999999997</v>
      </c>
      <c r="D448" s="15">
        <v>5.4645999999999999</v>
      </c>
      <c r="E448" s="15">
        <v>8.6428049999999992</v>
      </c>
      <c r="F448" s="15">
        <v>3.3300450000000001</v>
      </c>
      <c r="G448" s="15">
        <v>9.3061500000000006</v>
      </c>
    </row>
    <row r="449" spans="1:7" ht="16">
      <c r="A449" s="15">
        <v>697</v>
      </c>
      <c r="B449" s="15">
        <v>5.2004450000000002</v>
      </c>
      <c r="C449" s="15">
        <v>8.2063450000000007</v>
      </c>
      <c r="D449" s="15">
        <v>5.6873199999999997</v>
      </c>
      <c r="E449" s="15">
        <v>8.6513100000000005</v>
      </c>
      <c r="F449" s="15">
        <v>3.51248</v>
      </c>
      <c r="G449" s="15">
        <v>9.4882100000000005</v>
      </c>
    </row>
    <row r="450" spans="1:7" ht="16">
      <c r="A450" s="15">
        <v>698</v>
      </c>
      <c r="B450" s="15">
        <v>5.1344950000000003</v>
      </c>
      <c r="C450" s="15">
        <v>8.2869700000000002</v>
      </c>
      <c r="D450" s="15">
        <v>5.6774449999999996</v>
      </c>
      <c r="E450" s="15">
        <v>8.5693049999999999</v>
      </c>
      <c r="F450" s="15">
        <v>3.71347</v>
      </c>
      <c r="G450" s="15">
        <v>9.4794649999999994</v>
      </c>
    </row>
    <row r="451" spans="1:7" ht="16">
      <c r="A451" s="15">
        <v>699</v>
      </c>
      <c r="B451" s="15">
        <v>5.1806099999999997</v>
      </c>
      <c r="C451" s="15">
        <v>8.086525</v>
      </c>
      <c r="D451" s="15">
        <v>5.5882550000000002</v>
      </c>
      <c r="E451" s="15">
        <v>8.5173299999999994</v>
      </c>
      <c r="F451" s="15">
        <v>3.5955599999999999</v>
      </c>
      <c r="G451" s="15">
        <v>9.29087</v>
      </c>
    </row>
    <row r="452" spans="1:7" ht="16">
      <c r="A452" s="15">
        <v>700</v>
      </c>
      <c r="B452" s="15">
        <v>5.2359999999999998</v>
      </c>
      <c r="C452" s="15">
        <v>8.1481949999999994</v>
      </c>
      <c r="D452" s="15">
        <v>5.4948100000000002</v>
      </c>
      <c r="E452" s="15">
        <v>8.7181850000000001</v>
      </c>
      <c r="F452" s="15">
        <v>3.4946199999999998</v>
      </c>
      <c r="G452" s="15">
        <v>9.2340499999999999</v>
      </c>
    </row>
    <row r="453" spans="1:7" ht="16">
      <c r="A453" s="15">
        <v>701</v>
      </c>
      <c r="B453" s="15">
        <v>5.0534499999999998</v>
      </c>
      <c r="C453" s="15">
        <v>8.0209449999999993</v>
      </c>
      <c r="D453" s="15">
        <v>5.4933500000000004</v>
      </c>
      <c r="E453" s="15">
        <v>8.631475</v>
      </c>
      <c r="F453" s="15">
        <v>3.3745850000000002</v>
      </c>
      <c r="G453" s="15">
        <v>9.0639599999999998</v>
      </c>
    </row>
    <row r="454" spans="1:7" ht="16">
      <c r="A454" s="15">
        <v>702</v>
      </c>
      <c r="B454" s="15">
        <v>5.0665699999999996</v>
      </c>
      <c r="C454" s="15">
        <v>7.8815600000000003</v>
      </c>
      <c r="D454" s="15">
        <v>5.6017200000000003</v>
      </c>
      <c r="E454" s="15">
        <v>8.5026949999999992</v>
      </c>
      <c r="F454" s="15">
        <v>3.3979750000000002</v>
      </c>
      <c r="G454" s="15">
        <v>9.0242249999999995</v>
      </c>
    </row>
    <row r="455" spans="1:7" ht="16">
      <c r="A455" s="15">
        <v>703</v>
      </c>
      <c r="B455" s="15">
        <v>5.2776449999999997</v>
      </c>
      <c r="C455" s="15">
        <v>7.9919799999999999</v>
      </c>
      <c r="D455" s="15">
        <v>5.6882149999999996</v>
      </c>
      <c r="E455" s="15">
        <v>8.5416950000000007</v>
      </c>
      <c r="F455" s="15">
        <v>3.4920650000000002</v>
      </c>
      <c r="G455" s="15">
        <v>9.1687550000000009</v>
      </c>
    </row>
    <row r="456" spans="1:7" ht="16">
      <c r="A456" s="15">
        <v>704</v>
      </c>
      <c r="B456" s="15">
        <v>5.1612900000000002</v>
      </c>
      <c r="C456" s="15">
        <v>8.2905350000000002</v>
      </c>
      <c r="D456" s="15">
        <v>5.5773400000000004</v>
      </c>
      <c r="E456" s="15">
        <v>8.5815049999999999</v>
      </c>
      <c r="F456" s="15">
        <v>3.3695200000000001</v>
      </c>
      <c r="G456" s="15">
        <v>9.2086000000000006</v>
      </c>
    </row>
    <row r="457" spans="1:7" ht="16">
      <c r="A457" s="15">
        <v>705</v>
      </c>
      <c r="B457" s="15">
        <v>5.1520250000000001</v>
      </c>
      <c r="C457" s="15">
        <v>7.9156750000000002</v>
      </c>
      <c r="D457" s="15">
        <v>5.4326999999999996</v>
      </c>
      <c r="E457" s="15">
        <v>8.3221950000000007</v>
      </c>
      <c r="F457" s="15">
        <v>3.2149749999999999</v>
      </c>
      <c r="G457" s="15">
        <v>9.0767000000000007</v>
      </c>
    </row>
    <row r="458" spans="1:7" ht="16">
      <c r="A458" s="15">
        <v>706</v>
      </c>
      <c r="B458" s="15">
        <v>5.1485050000000001</v>
      </c>
      <c r="C458" s="15">
        <v>7.9622999999999999</v>
      </c>
      <c r="D458" s="15">
        <v>5.4828799999999998</v>
      </c>
      <c r="E458" s="15">
        <v>8.3053050000000006</v>
      </c>
      <c r="F458" s="15">
        <v>3.3689249999999999</v>
      </c>
      <c r="G458" s="15">
        <v>9.1244250000000005</v>
      </c>
    </row>
    <row r="459" spans="1:7" ht="16">
      <c r="A459" s="15">
        <v>707</v>
      </c>
      <c r="B459" s="15">
        <v>5.1298300000000001</v>
      </c>
      <c r="C459" s="15">
        <v>8.0497549999999993</v>
      </c>
      <c r="D459" s="15">
        <v>5.55321</v>
      </c>
      <c r="E459" s="15">
        <v>8.44862</v>
      </c>
      <c r="F459" s="15">
        <v>3.5357599999999998</v>
      </c>
      <c r="G459" s="15">
        <v>9.1078799999999998</v>
      </c>
    </row>
    <row r="460" spans="1:7" ht="16">
      <c r="A460" s="15">
        <v>708</v>
      </c>
      <c r="B460" s="15">
        <v>5.0819900000000002</v>
      </c>
      <c r="C460" s="15">
        <v>7.892595</v>
      </c>
      <c r="D460" s="15">
        <v>5.50786</v>
      </c>
      <c r="E460" s="15">
        <v>8.4554600000000004</v>
      </c>
      <c r="F460" s="15">
        <v>3.4596100000000001</v>
      </c>
      <c r="G460" s="15">
        <v>8.9579299999999993</v>
      </c>
    </row>
    <row r="461" spans="1:7" ht="16">
      <c r="A461" s="15">
        <v>709</v>
      </c>
      <c r="B461" s="15">
        <v>5.0336699999999999</v>
      </c>
      <c r="C461" s="15">
        <v>7.9459400000000002</v>
      </c>
      <c r="D461" s="15">
        <v>5.4502449999999998</v>
      </c>
      <c r="E461" s="15">
        <v>8.2359550000000006</v>
      </c>
      <c r="F461" s="15">
        <v>3.2947950000000001</v>
      </c>
      <c r="G461" s="15">
        <v>8.99892</v>
      </c>
    </row>
    <row r="462" spans="1:7" ht="16">
      <c r="A462" s="15">
        <v>710</v>
      </c>
      <c r="B462" s="15">
        <v>5.4720599999999999</v>
      </c>
      <c r="C462" s="15">
        <v>7.9673749999999997</v>
      </c>
      <c r="D462" s="15">
        <v>5.3748449999999997</v>
      </c>
      <c r="E462" s="15">
        <v>8.4820650000000004</v>
      </c>
      <c r="F462" s="15">
        <v>3.3528899999999999</v>
      </c>
      <c r="G462" s="15">
        <v>8.8781400000000001</v>
      </c>
    </row>
    <row r="463" spans="1:7" ht="16">
      <c r="A463" s="15">
        <v>711</v>
      </c>
      <c r="B463" s="15">
        <v>5.378895</v>
      </c>
      <c r="C463" s="15">
        <v>8.0632249999999992</v>
      </c>
      <c r="D463" s="15">
        <v>5.3768250000000002</v>
      </c>
      <c r="E463" s="15">
        <v>8.495355</v>
      </c>
      <c r="F463" s="15">
        <v>3.4481950000000001</v>
      </c>
      <c r="G463" s="15">
        <v>9.0139750000000003</v>
      </c>
    </row>
    <row r="464" spans="1:7" ht="16">
      <c r="A464" s="15">
        <v>712</v>
      </c>
      <c r="B464" s="15">
        <v>5.2387949999999996</v>
      </c>
      <c r="C464" s="15">
        <v>8.1815350000000002</v>
      </c>
      <c r="D464" s="15">
        <v>5.4496950000000002</v>
      </c>
      <c r="E464" s="15">
        <v>8.4215350000000004</v>
      </c>
      <c r="F464" s="15">
        <v>3.47689</v>
      </c>
      <c r="G464" s="15">
        <v>9.1522000000000006</v>
      </c>
    </row>
    <row r="465" spans="1:7" ht="16">
      <c r="A465" s="15">
        <v>713</v>
      </c>
      <c r="B465" s="15">
        <v>5.4186800000000002</v>
      </c>
      <c r="C465" s="15">
        <v>8.1969999999999992</v>
      </c>
      <c r="D465" s="15">
        <v>5.5158849999999999</v>
      </c>
      <c r="E465" s="15">
        <v>8.4826499999999996</v>
      </c>
      <c r="F465" s="15">
        <v>3.4496449999999999</v>
      </c>
      <c r="G465" s="15">
        <v>9.0469899999999992</v>
      </c>
    </row>
    <row r="466" spans="1:7" ht="16">
      <c r="A466" s="15">
        <v>714</v>
      </c>
      <c r="B466" s="15">
        <v>5.2754799999999999</v>
      </c>
      <c r="C466" s="15">
        <v>8.0508000000000006</v>
      </c>
      <c r="D466" s="15">
        <v>5.4997350000000003</v>
      </c>
      <c r="E466" s="15">
        <v>8.4598700000000004</v>
      </c>
      <c r="F466" s="15">
        <v>3.4419</v>
      </c>
      <c r="G466" s="15">
        <v>8.9024599999999996</v>
      </c>
    </row>
    <row r="467" spans="1:7" ht="16">
      <c r="A467" s="15">
        <v>715</v>
      </c>
      <c r="B467" s="15">
        <v>5.2722049999999996</v>
      </c>
      <c r="C467" s="15">
        <v>8.0449450000000002</v>
      </c>
      <c r="D467" s="15">
        <v>5.5152650000000003</v>
      </c>
      <c r="E467" s="15">
        <v>8.3476900000000001</v>
      </c>
      <c r="F467" s="15">
        <v>3.3326449999999999</v>
      </c>
      <c r="G467" s="15">
        <v>8.7675199999999993</v>
      </c>
    </row>
    <row r="468" spans="1:7" ht="16">
      <c r="A468" s="15">
        <v>716</v>
      </c>
      <c r="B468" s="15">
        <v>5.2085549999999996</v>
      </c>
      <c r="C468" s="15">
        <v>8.1030049999999996</v>
      </c>
      <c r="D468" s="15">
        <v>5.4561549999999999</v>
      </c>
      <c r="E468" s="15">
        <v>8.4288500000000006</v>
      </c>
      <c r="F468" s="15">
        <v>3.300195</v>
      </c>
      <c r="G468" s="15">
        <v>8.9844849999999994</v>
      </c>
    </row>
    <row r="469" spans="1:7" ht="16">
      <c r="A469" s="15">
        <v>717</v>
      </c>
      <c r="B469" s="15">
        <v>5.2565200000000001</v>
      </c>
      <c r="C469" s="15">
        <v>8.1555800000000005</v>
      </c>
      <c r="D469" s="15">
        <v>5.4359500000000001</v>
      </c>
      <c r="E469" s="15">
        <v>8.6341900000000003</v>
      </c>
      <c r="F469" s="15">
        <v>3.3329749999999998</v>
      </c>
      <c r="G469" s="15">
        <v>9.0252800000000004</v>
      </c>
    </row>
    <row r="470" spans="1:7" ht="16">
      <c r="A470" s="15">
        <v>718</v>
      </c>
      <c r="B470" s="15">
        <v>5.4291600000000004</v>
      </c>
      <c r="C470" s="15">
        <v>8.1464499999999997</v>
      </c>
      <c r="D470" s="15">
        <v>5.5478199999999998</v>
      </c>
      <c r="E470" s="15">
        <v>8.7382100000000005</v>
      </c>
      <c r="F470" s="15">
        <v>3.4465949999999999</v>
      </c>
      <c r="G470" s="15">
        <v>8.765015</v>
      </c>
    </row>
    <row r="471" spans="1:7" ht="16">
      <c r="A471" s="15">
        <v>719</v>
      </c>
      <c r="B471" s="15">
        <v>5.2554650000000001</v>
      </c>
      <c r="C471" s="15">
        <v>8.0242550000000001</v>
      </c>
      <c r="D471" s="15">
        <v>5.6424500000000002</v>
      </c>
      <c r="E471" s="15">
        <v>8.6234350000000006</v>
      </c>
      <c r="F471" s="15">
        <v>3.7699349999999998</v>
      </c>
      <c r="G471" s="15">
        <v>9.1841799999999996</v>
      </c>
    </row>
    <row r="472" spans="1:7" ht="16">
      <c r="A472" s="15">
        <v>720</v>
      </c>
      <c r="B472" s="15">
        <v>5.2185550000000003</v>
      </c>
      <c r="C472" s="15">
        <v>7.7885650000000002</v>
      </c>
      <c r="D472" s="15">
        <v>5.4073700000000002</v>
      </c>
      <c r="E472" s="15">
        <v>8.4075699999999998</v>
      </c>
      <c r="F472" s="15">
        <v>3.4079649999999999</v>
      </c>
      <c r="G472" s="15">
        <v>8.8339300000000005</v>
      </c>
    </row>
    <row r="473" spans="1:7" ht="16">
      <c r="A473" s="15">
        <v>721</v>
      </c>
      <c r="B473" s="15">
        <v>5.0908100000000003</v>
      </c>
      <c r="C473" s="15">
        <v>7.7886699999999998</v>
      </c>
      <c r="D473" s="15">
        <v>5.2454749999999999</v>
      </c>
      <c r="E473" s="15">
        <v>8.3275500000000005</v>
      </c>
      <c r="F473" s="15">
        <v>3.2489300000000001</v>
      </c>
      <c r="G473" s="15">
        <v>8.6072849999999992</v>
      </c>
    </row>
    <row r="474" spans="1:7" ht="16">
      <c r="A474" s="15">
        <v>722</v>
      </c>
      <c r="B474" s="15">
        <v>4.9566650000000001</v>
      </c>
      <c r="C474" s="15">
        <v>7.8429450000000003</v>
      </c>
      <c r="D474" s="15">
        <v>5.2355450000000001</v>
      </c>
      <c r="E474" s="15">
        <v>8.3018199999999993</v>
      </c>
      <c r="F474" s="15">
        <v>3.19015</v>
      </c>
      <c r="G474" s="15">
        <v>8.6544000000000008</v>
      </c>
    </row>
    <row r="475" spans="1:7" ht="16">
      <c r="A475" s="15">
        <v>723</v>
      </c>
      <c r="B475" s="15">
        <v>5.0621150000000004</v>
      </c>
      <c r="C475" s="15">
        <v>7.8227799999999998</v>
      </c>
      <c r="D475" s="15">
        <v>5.3096350000000001</v>
      </c>
      <c r="E475" s="15">
        <v>8.2752350000000003</v>
      </c>
      <c r="F475" s="15">
        <v>3.02955</v>
      </c>
      <c r="G475" s="15">
        <v>8.7763950000000008</v>
      </c>
    </row>
    <row r="476" spans="1:7" ht="16">
      <c r="A476" s="15">
        <v>724</v>
      </c>
      <c r="B476" s="15">
        <v>5.4826199999999998</v>
      </c>
      <c r="C476" s="15">
        <v>8.2520749999999996</v>
      </c>
      <c r="D476" s="15">
        <v>5.5852550000000001</v>
      </c>
      <c r="E476" s="15">
        <v>8.5672599999999992</v>
      </c>
      <c r="F476" s="15">
        <v>3.5836350000000001</v>
      </c>
      <c r="G476" s="15">
        <v>9.2080199999999994</v>
      </c>
    </row>
    <row r="477" spans="1:7" ht="16">
      <c r="A477" s="15">
        <v>725</v>
      </c>
      <c r="B477" s="15">
        <v>5.9401849999999996</v>
      </c>
      <c r="C477" s="15">
        <v>8.6954700000000003</v>
      </c>
      <c r="D477" s="15">
        <v>6.2757750000000003</v>
      </c>
      <c r="E477" s="15">
        <v>8.9714349999999996</v>
      </c>
      <c r="F477" s="15">
        <v>4.0666450000000003</v>
      </c>
      <c r="G477" s="15">
        <v>9.6215200000000003</v>
      </c>
    </row>
    <row r="478" spans="1:7" ht="16">
      <c r="A478" s="15">
        <v>726</v>
      </c>
      <c r="B478" s="15">
        <v>5.5860599999999998</v>
      </c>
      <c r="C478" s="15">
        <v>8.3188650000000006</v>
      </c>
      <c r="D478" s="15">
        <v>5.8818599999999996</v>
      </c>
      <c r="E478" s="15">
        <v>8.6876300000000004</v>
      </c>
      <c r="F478" s="15">
        <v>3.92286</v>
      </c>
      <c r="G478" s="15">
        <v>9.4307700000000008</v>
      </c>
    </row>
    <row r="479" spans="1:7" ht="16">
      <c r="A479" s="15">
        <v>727</v>
      </c>
      <c r="B479" s="15">
        <v>5.1830499999999997</v>
      </c>
      <c r="C479" s="15">
        <v>7.9006449999999999</v>
      </c>
      <c r="D479" s="15">
        <v>5.2700100000000001</v>
      </c>
      <c r="E479" s="15">
        <v>8.3578799999999998</v>
      </c>
      <c r="F479" s="15">
        <v>3.5981649999999998</v>
      </c>
      <c r="G479" s="15">
        <v>9.0866150000000001</v>
      </c>
    </row>
    <row r="480" spans="1:7" ht="16">
      <c r="A480" s="15">
        <v>728</v>
      </c>
      <c r="B480" s="15">
        <v>5.6897650000000004</v>
      </c>
      <c r="C480" s="15">
        <v>8.3288650000000004</v>
      </c>
      <c r="D480" s="15">
        <v>5.762505</v>
      </c>
      <c r="E480" s="15">
        <v>8.7853999999999992</v>
      </c>
      <c r="F480" s="15">
        <v>3.70425</v>
      </c>
      <c r="G480" s="15">
        <v>9.2514000000000003</v>
      </c>
    </row>
    <row r="481" spans="1:7" ht="16">
      <c r="A481" s="15">
        <v>729</v>
      </c>
      <c r="B481" s="15">
        <v>5.9685100000000002</v>
      </c>
      <c r="C481" s="15">
        <v>8.2699800000000003</v>
      </c>
      <c r="D481" s="15">
        <v>5.7666950000000003</v>
      </c>
      <c r="E481" s="15">
        <v>8.8549600000000002</v>
      </c>
      <c r="F481" s="15">
        <v>3.750845</v>
      </c>
      <c r="G481" s="15">
        <v>9.4272950000000009</v>
      </c>
    </row>
    <row r="482" spans="1:7" ht="16">
      <c r="A482" s="15">
        <v>730</v>
      </c>
      <c r="B482" s="15">
        <v>5.5649550000000003</v>
      </c>
      <c r="C482" s="15">
        <v>8.1766799999999993</v>
      </c>
      <c r="D482" s="15">
        <v>5.6349799999999997</v>
      </c>
      <c r="E482" s="15">
        <v>8.5458400000000001</v>
      </c>
      <c r="F482" s="15">
        <v>3.6947000000000001</v>
      </c>
      <c r="G482" s="15">
        <v>9.3710799999999992</v>
      </c>
    </row>
    <row r="483" spans="1:7" ht="16">
      <c r="A483" s="15">
        <v>731</v>
      </c>
      <c r="B483" s="15">
        <v>5.2037250000000004</v>
      </c>
      <c r="C483" s="15">
        <v>7.9387100000000004</v>
      </c>
      <c r="D483" s="15">
        <v>5.4052350000000002</v>
      </c>
      <c r="E483" s="15">
        <v>8.3188999999999993</v>
      </c>
      <c r="F483" s="15">
        <v>3.4397799999999998</v>
      </c>
      <c r="G483" s="15">
        <v>9.0870099999999994</v>
      </c>
    </row>
    <row r="484" spans="1:7" ht="16">
      <c r="A484" s="15">
        <v>732</v>
      </c>
      <c r="B484" s="15">
        <v>5.1715049999999998</v>
      </c>
      <c r="C484" s="15">
        <v>7.7522799999999998</v>
      </c>
      <c r="D484" s="15">
        <v>5.2411750000000001</v>
      </c>
      <c r="E484" s="15">
        <v>8.2955349999999992</v>
      </c>
      <c r="F484" s="15">
        <v>3.228755</v>
      </c>
      <c r="G484" s="15">
        <v>8.8876399999999993</v>
      </c>
    </row>
    <row r="485" spans="1:7" ht="16">
      <c r="A485" s="15">
        <v>733</v>
      </c>
      <c r="B485" s="15">
        <v>5.2021449999999998</v>
      </c>
      <c r="C485" s="15">
        <v>7.8768200000000004</v>
      </c>
      <c r="D485" s="15">
        <v>5.2863350000000002</v>
      </c>
      <c r="E485" s="15">
        <v>8.2728549999999998</v>
      </c>
      <c r="F485" s="15">
        <v>3.3031549999999998</v>
      </c>
      <c r="G485" s="15">
        <v>8.9776199999999999</v>
      </c>
    </row>
    <row r="486" spans="1:7" ht="16">
      <c r="A486" s="15">
        <v>734</v>
      </c>
      <c r="B486" s="15">
        <v>5.0992800000000003</v>
      </c>
      <c r="C486" s="15">
        <v>7.9056800000000003</v>
      </c>
      <c r="D486" s="15">
        <v>5.2965499999999999</v>
      </c>
      <c r="E486" s="15">
        <v>8.1872299999999996</v>
      </c>
      <c r="F486" s="15">
        <v>3.1873149999999999</v>
      </c>
      <c r="G486" s="15">
        <v>8.7606350000000006</v>
      </c>
    </row>
    <row r="487" spans="1:7" ht="16">
      <c r="A487" s="15">
        <v>735</v>
      </c>
      <c r="B487" s="15">
        <v>5.2532800000000002</v>
      </c>
      <c r="C487" s="15">
        <v>8.1412700000000005</v>
      </c>
      <c r="D487" s="15">
        <v>5.5842450000000001</v>
      </c>
      <c r="E487" s="15">
        <v>8.2700899999999997</v>
      </c>
      <c r="F487" s="15">
        <v>3.3975399999999998</v>
      </c>
      <c r="G487" s="15">
        <v>9.1403999999999996</v>
      </c>
    </row>
    <row r="488" spans="1:7" ht="16">
      <c r="A488" s="15">
        <v>736</v>
      </c>
      <c r="B488" s="15">
        <v>5.2074049999999996</v>
      </c>
      <c r="C488" s="15">
        <v>8.0014249999999993</v>
      </c>
      <c r="D488" s="15">
        <v>5.6201249999999998</v>
      </c>
      <c r="E488" s="15">
        <v>8.3142549999999993</v>
      </c>
      <c r="F488" s="15">
        <v>3.5409600000000001</v>
      </c>
      <c r="G488" s="15">
        <v>9.1765550000000005</v>
      </c>
    </row>
    <row r="489" spans="1:7" ht="16">
      <c r="A489" s="15">
        <v>737</v>
      </c>
      <c r="B489" s="15">
        <v>5.0443899999999999</v>
      </c>
      <c r="C489" s="15">
        <v>7.71272</v>
      </c>
      <c r="D489" s="15">
        <v>5.3908849999999999</v>
      </c>
      <c r="E489" s="15">
        <v>8.2092299999999998</v>
      </c>
      <c r="F489" s="15">
        <v>3.4632800000000001</v>
      </c>
      <c r="G489" s="15">
        <v>8.8566900000000004</v>
      </c>
    </row>
    <row r="490" spans="1:7" ht="16">
      <c r="A490" s="15">
        <v>738</v>
      </c>
      <c r="B490" s="15">
        <v>5.2866749999999998</v>
      </c>
      <c r="C490" s="15">
        <v>8.0044299999999993</v>
      </c>
      <c r="D490" s="15">
        <v>5.3765650000000003</v>
      </c>
      <c r="E490" s="15">
        <v>8.1233400000000007</v>
      </c>
      <c r="F490" s="15">
        <v>3.4022700000000001</v>
      </c>
      <c r="G490" s="15">
        <v>9.0412649999999992</v>
      </c>
    </row>
    <row r="491" spans="1:7" ht="16">
      <c r="A491" s="15">
        <v>739</v>
      </c>
      <c r="B491" s="15">
        <v>5.6039899999999996</v>
      </c>
      <c r="C491" s="15">
        <v>8.0661500000000004</v>
      </c>
      <c r="D491" s="15">
        <v>5.4055099999999996</v>
      </c>
      <c r="E491" s="15">
        <v>8.5558700000000005</v>
      </c>
      <c r="F491" s="15">
        <v>3.4212150000000001</v>
      </c>
      <c r="G491" s="15">
        <v>9.1022599999999994</v>
      </c>
    </row>
    <row r="492" spans="1:7" ht="16">
      <c r="A492" s="15">
        <v>740</v>
      </c>
      <c r="B492" s="15">
        <v>5.2630100000000004</v>
      </c>
      <c r="C492" s="15">
        <v>7.8813649999999997</v>
      </c>
      <c r="D492" s="15">
        <v>5.3079099999999997</v>
      </c>
      <c r="E492" s="15">
        <v>8.4076050000000002</v>
      </c>
      <c r="F492" s="15">
        <v>3.3231600000000001</v>
      </c>
      <c r="G492" s="15">
        <v>8.9282050000000002</v>
      </c>
    </row>
    <row r="493" spans="1:7" ht="16">
      <c r="A493" s="15">
        <v>741</v>
      </c>
      <c r="B493" s="15">
        <v>5.257695</v>
      </c>
      <c r="C493" s="15">
        <v>7.9146099999999997</v>
      </c>
      <c r="D493" s="15">
        <v>5.4601050000000004</v>
      </c>
      <c r="E493" s="15">
        <v>8.3317150000000009</v>
      </c>
      <c r="F493" s="15">
        <v>3.4105500000000002</v>
      </c>
      <c r="G493" s="15">
        <v>8.9556400000000007</v>
      </c>
    </row>
    <row r="494" spans="1:7" ht="16">
      <c r="A494" s="15">
        <v>742</v>
      </c>
      <c r="B494" s="15">
        <v>5.6289199999999999</v>
      </c>
      <c r="C494" s="15">
        <v>8.0493199999999998</v>
      </c>
      <c r="D494" s="15">
        <v>5.7692750000000004</v>
      </c>
      <c r="E494" s="15">
        <v>8.5144350000000006</v>
      </c>
      <c r="F494" s="15">
        <v>3.5637500000000002</v>
      </c>
      <c r="G494" s="15">
        <v>9.1334300000000006</v>
      </c>
    </row>
    <row r="495" spans="1:7" ht="16">
      <c r="A495" s="15">
        <v>743</v>
      </c>
      <c r="B495" s="15">
        <v>5.2586899999999996</v>
      </c>
      <c r="C495" s="15">
        <v>7.7109350000000001</v>
      </c>
      <c r="D495" s="15">
        <v>5.6608299999999998</v>
      </c>
      <c r="E495" s="15">
        <v>8.3068650000000002</v>
      </c>
      <c r="F495" s="15">
        <v>3.3229099999999998</v>
      </c>
      <c r="G495" s="15">
        <v>8.9277650000000008</v>
      </c>
    </row>
    <row r="496" spans="1:7" ht="16">
      <c r="A496" s="15">
        <v>744</v>
      </c>
      <c r="B496" s="15">
        <v>5.4001000000000001</v>
      </c>
      <c r="C496" s="15">
        <v>8.0098649999999996</v>
      </c>
      <c r="D496" s="15">
        <v>5.5846150000000003</v>
      </c>
      <c r="E496" s="15">
        <v>8.4953099999999999</v>
      </c>
      <c r="F496" s="15">
        <v>3.5879400000000001</v>
      </c>
      <c r="G496" s="15">
        <v>9.0036950000000004</v>
      </c>
    </row>
    <row r="497" spans="1:7" ht="16">
      <c r="A497" s="15">
        <v>745</v>
      </c>
      <c r="B497" s="15">
        <v>5.43241</v>
      </c>
      <c r="C497" s="15">
        <v>8.0001899999999999</v>
      </c>
      <c r="D497" s="15">
        <v>5.3929900000000002</v>
      </c>
      <c r="E497" s="15">
        <v>8.4390649999999994</v>
      </c>
      <c r="F497" s="15">
        <v>3.6274700000000002</v>
      </c>
      <c r="G497" s="15">
        <v>8.8285800000000005</v>
      </c>
    </row>
    <row r="498" spans="1:7" ht="16">
      <c r="A498" s="15">
        <v>746</v>
      </c>
      <c r="B498" s="15">
        <v>5.4022249999999996</v>
      </c>
      <c r="C498" s="15">
        <v>8.0504700000000007</v>
      </c>
      <c r="D498" s="15">
        <v>5.4463200000000001</v>
      </c>
      <c r="E498" s="15">
        <v>8.5117799999999999</v>
      </c>
      <c r="F498" s="15">
        <v>3.6434500000000001</v>
      </c>
      <c r="G498" s="15">
        <v>8.6758950000000006</v>
      </c>
    </row>
    <row r="499" spans="1:7" ht="16">
      <c r="A499" s="15">
        <v>747</v>
      </c>
      <c r="B499" s="15">
        <v>5.4113749999999996</v>
      </c>
      <c r="C499" s="15">
        <v>8.2589400000000008</v>
      </c>
      <c r="D499" s="15">
        <v>5.6376350000000004</v>
      </c>
      <c r="E499" s="15">
        <v>8.6900999999999993</v>
      </c>
      <c r="F499" s="15">
        <v>3.7313299999999998</v>
      </c>
      <c r="G499" s="15">
        <v>8.7258700000000005</v>
      </c>
    </row>
    <row r="500" spans="1:7" ht="16">
      <c r="A500" s="15">
        <v>748</v>
      </c>
      <c r="B500" s="15">
        <v>5.3144200000000001</v>
      </c>
      <c r="C500" s="15">
        <v>7.902075</v>
      </c>
      <c r="D500" s="15">
        <v>5.2620149999999999</v>
      </c>
      <c r="E500" s="15">
        <v>8.20045</v>
      </c>
      <c r="F500" s="15">
        <v>3.4819450000000001</v>
      </c>
      <c r="G500" s="15">
        <v>8.6526800000000001</v>
      </c>
    </row>
    <row r="501" spans="1:7" ht="16">
      <c r="A501" s="15">
        <v>749</v>
      </c>
      <c r="B501" s="15">
        <v>5.308465</v>
      </c>
      <c r="C501" s="15">
        <v>7.8727200000000002</v>
      </c>
      <c r="D501" s="15">
        <v>5.3351050000000004</v>
      </c>
      <c r="E501" s="15">
        <v>8.2926649999999995</v>
      </c>
      <c r="F501" s="15">
        <v>3.4365250000000001</v>
      </c>
      <c r="G501" s="15">
        <v>8.5483200000000004</v>
      </c>
    </row>
    <row r="502" spans="1:7" ht="16">
      <c r="A502" s="15">
        <v>750</v>
      </c>
      <c r="B502" s="15">
        <v>5.5491900000000003</v>
      </c>
      <c r="C502" s="15">
        <v>8.1365549999999995</v>
      </c>
      <c r="D502" s="15">
        <v>5.741225</v>
      </c>
      <c r="E502" s="15">
        <v>8.5118299999999998</v>
      </c>
      <c r="F502" s="15">
        <v>3.77461</v>
      </c>
      <c r="G502" s="15">
        <v>8.6384550000000004</v>
      </c>
    </row>
    <row r="503" spans="1:7" ht="16">
      <c r="A503" s="15">
        <v>751</v>
      </c>
      <c r="B503" s="15">
        <v>5.6367250000000002</v>
      </c>
      <c r="C503" s="15">
        <v>8.2524099999999994</v>
      </c>
      <c r="D503" s="15">
        <v>5.9191050000000001</v>
      </c>
      <c r="E503" s="15">
        <v>8.5801999999999996</v>
      </c>
      <c r="F503" s="15">
        <v>3.9617399999999998</v>
      </c>
      <c r="G503" s="15">
        <v>8.7281399999999998</v>
      </c>
    </row>
    <row r="504" spans="1:7" ht="16">
      <c r="A504" s="15">
        <v>752</v>
      </c>
      <c r="B504" s="15">
        <v>5.4180849999999996</v>
      </c>
      <c r="C504" s="15">
        <v>8.0161650000000009</v>
      </c>
      <c r="D504" s="15">
        <v>5.6753900000000002</v>
      </c>
      <c r="E504" s="15">
        <v>8.5121900000000004</v>
      </c>
      <c r="F504" s="15">
        <v>3.6653600000000002</v>
      </c>
      <c r="G504" s="15">
        <v>8.6586850000000002</v>
      </c>
    </row>
    <row r="505" spans="1:7" ht="16">
      <c r="A505" s="15">
        <v>753</v>
      </c>
      <c r="B505" s="15">
        <v>5.5093199999999998</v>
      </c>
      <c r="C505" s="15">
        <v>7.86965</v>
      </c>
      <c r="D505" s="15">
        <v>5.6335050000000004</v>
      </c>
      <c r="E505" s="15">
        <v>8.5185949999999995</v>
      </c>
      <c r="F505" s="15">
        <v>3.4406500000000002</v>
      </c>
      <c r="G505" s="15">
        <v>8.6652950000000004</v>
      </c>
    </row>
    <row r="506" spans="1:7" ht="16">
      <c r="A506" s="15">
        <v>754</v>
      </c>
      <c r="B506" s="15">
        <v>5.8749549999999999</v>
      </c>
      <c r="C506" s="15">
        <v>8.0807850000000006</v>
      </c>
      <c r="D506" s="15">
        <v>5.6964449999999998</v>
      </c>
      <c r="E506" s="15">
        <v>8.5017600000000009</v>
      </c>
      <c r="F506" s="15">
        <v>3.846495</v>
      </c>
      <c r="G506" s="15">
        <v>8.7689299999999992</v>
      </c>
    </row>
    <row r="507" spans="1:7" ht="16">
      <c r="A507" s="15">
        <v>755</v>
      </c>
      <c r="B507" s="15">
        <v>5.9158049999999998</v>
      </c>
      <c r="C507" s="15">
        <v>8.1914800000000003</v>
      </c>
      <c r="D507" s="15">
        <v>5.8203199999999997</v>
      </c>
      <c r="E507" s="15">
        <v>8.4935050000000007</v>
      </c>
      <c r="F507" s="15">
        <v>4.0356649999999998</v>
      </c>
      <c r="G507" s="15">
        <v>8.9257500000000007</v>
      </c>
    </row>
    <row r="508" spans="1:7" ht="16">
      <c r="A508" s="15">
        <v>756</v>
      </c>
      <c r="B508" s="15">
        <v>5.6436599999999997</v>
      </c>
      <c r="C508" s="15">
        <v>8.1249950000000002</v>
      </c>
      <c r="D508" s="15">
        <v>5.7187299999999999</v>
      </c>
      <c r="E508" s="15">
        <v>8.3873700000000007</v>
      </c>
      <c r="F508" s="15">
        <v>3.8300149999999999</v>
      </c>
      <c r="G508" s="15">
        <v>8.9339549999999992</v>
      </c>
    </row>
    <row r="509" spans="1:7" ht="16">
      <c r="A509" s="15">
        <v>757</v>
      </c>
      <c r="B509" s="15">
        <v>5.4587500000000002</v>
      </c>
      <c r="C509" s="15">
        <v>8.0976700000000008</v>
      </c>
      <c r="D509" s="15">
        <v>5.3790199999999997</v>
      </c>
      <c r="E509" s="15">
        <v>8.2417549999999995</v>
      </c>
      <c r="F509" s="15">
        <v>3.6206200000000002</v>
      </c>
      <c r="G509" s="15">
        <v>8.7454300000000007</v>
      </c>
    </row>
    <row r="510" spans="1:7" ht="16">
      <c r="A510" s="15">
        <v>758</v>
      </c>
      <c r="B510" s="15">
        <v>5.6089650000000004</v>
      </c>
      <c r="C510" s="15">
        <v>8.2615949999999998</v>
      </c>
      <c r="D510" s="15">
        <v>5.5382199999999999</v>
      </c>
      <c r="E510" s="15">
        <v>8.5547050000000002</v>
      </c>
      <c r="F510" s="15">
        <v>3.7782499999999999</v>
      </c>
      <c r="G510" s="15">
        <v>8.7551649999999999</v>
      </c>
    </row>
    <row r="511" spans="1:7" ht="16">
      <c r="A511" s="15">
        <v>759</v>
      </c>
      <c r="B511" s="15">
        <v>5.7446549999999998</v>
      </c>
      <c r="C511" s="15">
        <v>8.1088649999999998</v>
      </c>
      <c r="D511" s="15">
        <v>5.4037699999999997</v>
      </c>
      <c r="E511" s="15">
        <v>8.42577</v>
      </c>
      <c r="F511" s="15">
        <v>3.663805</v>
      </c>
      <c r="G511" s="15">
        <v>8.6968499999999995</v>
      </c>
    </row>
    <row r="512" spans="1:7" ht="16">
      <c r="A512" s="15">
        <v>760</v>
      </c>
      <c r="B512" s="15">
        <v>5.5575049999999999</v>
      </c>
      <c r="C512" s="15">
        <v>7.7846299999999999</v>
      </c>
      <c r="D512" s="15">
        <v>5.2355349999999996</v>
      </c>
      <c r="E512" s="15">
        <v>8.1634349999999998</v>
      </c>
      <c r="F512" s="15">
        <v>3.4650449999999999</v>
      </c>
      <c r="G512" s="15">
        <v>8.4140149999999991</v>
      </c>
    </row>
    <row r="513" spans="1:7" ht="16">
      <c r="A513" s="15">
        <v>761</v>
      </c>
      <c r="B513" s="15">
        <v>5.2871499999999996</v>
      </c>
      <c r="C513" s="15">
        <v>7.6425349999999996</v>
      </c>
      <c r="D513" s="15">
        <v>5.3057100000000004</v>
      </c>
      <c r="E513" s="15">
        <v>8.1434449999999998</v>
      </c>
      <c r="F513" s="15">
        <v>3.4517250000000002</v>
      </c>
      <c r="G513" s="15">
        <v>8.3490500000000001</v>
      </c>
    </row>
    <row r="514" spans="1:7" ht="16">
      <c r="A514" s="15">
        <v>762</v>
      </c>
      <c r="B514" s="15">
        <v>5.3083850000000004</v>
      </c>
      <c r="C514" s="15">
        <v>7.8041549999999997</v>
      </c>
      <c r="D514" s="15">
        <v>5.5457599999999996</v>
      </c>
      <c r="E514" s="15">
        <v>8.3794400000000007</v>
      </c>
      <c r="F514" s="15">
        <v>3.6178300000000001</v>
      </c>
      <c r="G514" s="15">
        <v>8.8194800000000004</v>
      </c>
    </row>
    <row r="515" spans="1:7" ht="16">
      <c r="A515" s="15">
        <v>763</v>
      </c>
      <c r="B515" s="15">
        <v>5.2640200000000004</v>
      </c>
      <c r="C515" s="15">
        <v>7.6448499999999999</v>
      </c>
      <c r="D515" s="15">
        <v>5.3764200000000004</v>
      </c>
      <c r="E515" s="15">
        <v>8.2876799999999999</v>
      </c>
      <c r="F515" s="15">
        <v>3.3996</v>
      </c>
      <c r="G515" s="15">
        <v>8.6951599999999996</v>
      </c>
    </row>
    <row r="516" spans="1:7" ht="16">
      <c r="A516" s="15">
        <v>764</v>
      </c>
      <c r="B516" s="15">
        <v>5.4259750000000002</v>
      </c>
      <c r="C516" s="15">
        <v>7.8536799999999998</v>
      </c>
      <c r="D516" s="15">
        <v>5.4907599999999999</v>
      </c>
      <c r="E516" s="15">
        <v>8.4089700000000001</v>
      </c>
      <c r="F516" s="15">
        <v>3.4918900000000002</v>
      </c>
      <c r="G516" s="15">
        <v>8.7745650000000008</v>
      </c>
    </row>
    <row r="517" spans="1:7" ht="16">
      <c r="A517" s="15">
        <v>765</v>
      </c>
      <c r="B517" s="15">
        <v>5.4080199999999996</v>
      </c>
      <c r="C517" s="15">
        <v>7.9405099999999997</v>
      </c>
      <c r="D517" s="15">
        <v>5.4803100000000002</v>
      </c>
      <c r="E517" s="15">
        <v>8.3540600000000005</v>
      </c>
      <c r="F517" s="15">
        <v>3.4468200000000002</v>
      </c>
      <c r="G517" s="15">
        <v>8.7832299999999996</v>
      </c>
    </row>
    <row r="518" spans="1:7" ht="16">
      <c r="A518" s="15">
        <v>766</v>
      </c>
      <c r="B518" s="15">
        <v>5.2799800000000001</v>
      </c>
      <c r="C518" s="15">
        <v>7.8187300000000004</v>
      </c>
      <c r="D518" s="15">
        <v>5.3556299999999997</v>
      </c>
      <c r="E518" s="15">
        <v>8.2192900000000009</v>
      </c>
      <c r="F518" s="15">
        <v>3.2898499999999999</v>
      </c>
      <c r="G518" s="15">
        <v>8.7205650000000006</v>
      </c>
    </row>
    <row r="519" spans="1:7" ht="16">
      <c r="A519" s="15">
        <v>767</v>
      </c>
      <c r="B519" s="15">
        <v>5.4760450000000001</v>
      </c>
      <c r="C519" s="15">
        <v>7.9147800000000004</v>
      </c>
      <c r="D519" s="15">
        <v>5.5596249999999996</v>
      </c>
      <c r="E519" s="15">
        <v>8.4717249999999993</v>
      </c>
      <c r="F519" s="15">
        <v>3.5301849999999999</v>
      </c>
      <c r="G519" s="15">
        <v>8.9005849999999995</v>
      </c>
    </row>
    <row r="520" spans="1:7" ht="16">
      <c r="A520" s="15">
        <v>768</v>
      </c>
      <c r="B520" s="15">
        <v>5.6343449999999997</v>
      </c>
      <c r="C520" s="15">
        <v>8.1337600000000005</v>
      </c>
      <c r="D520" s="15">
        <v>5.7386699999999999</v>
      </c>
      <c r="E520" s="15">
        <v>8.4741499999999998</v>
      </c>
      <c r="F520" s="15">
        <v>3.8724449999999999</v>
      </c>
      <c r="G520" s="15">
        <v>8.9717099999999999</v>
      </c>
    </row>
    <row r="521" spans="1:7" ht="16">
      <c r="A521" s="15">
        <v>769</v>
      </c>
      <c r="B521" s="15">
        <v>5.8994600000000004</v>
      </c>
      <c r="C521" s="15">
        <v>8.1016600000000007</v>
      </c>
      <c r="D521" s="15">
        <v>5.8926699999999999</v>
      </c>
      <c r="E521" s="15">
        <v>8.6473800000000001</v>
      </c>
      <c r="F521" s="15">
        <v>3.9109099999999999</v>
      </c>
      <c r="G521" s="15">
        <v>8.9735999999999994</v>
      </c>
    </row>
    <row r="522" spans="1:7" ht="16">
      <c r="A522" s="15">
        <v>770</v>
      </c>
      <c r="B522" s="15">
        <v>6.0009100000000002</v>
      </c>
      <c r="C522" s="15">
        <v>8.1492299999999993</v>
      </c>
      <c r="D522" s="15">
        <v>5.9016400000000004</v>
      </c>
      <c r="E522" s="15">
        <v>8.8543099999999999</v>
      </c>
      <c r="F522" s="15">
        <v>3.89256</v>
      </c>
      <c r="G522" s="15">
        <v>8.9234950000000008</v>
      </c>
    </row>
    <row r="523" spans="1:7" ht="16">
      <c r="A523" s="15">
        <v>771</v>
      </c>
      <c r="B523" s="15">
        <v>5.8569599999999999</v>
      </c>
      <c r="C523" s="15">
        <v>8.2276000000000007</v>
      </c>
      <c r="D523" s="15">
        <v>5.7519400000000003</v>
      </c>
      <c r="E523" s="15">
        <v>8.8072999999999997</v>
      </c>
      <c r="F523" s="15">
        <v>3.967285</v>
      </c>
      <c r="G523" s="15">
        <v>8.8151650000000004</v>
      </c>
    </row>
    <row r="524" spans="1:7" ht="16">
      <c r="A524" s="15">
        <v>772</v>
      </c>
      <c r="B524" s="15">
        <v>5.7547550000000003</v>
      </c>
      <c r="C524" s="15">
        <v>7.8574149999999996</v>
      </c>
      <c r="D524" s="15">
        <v>5.649845</v>
      </c>
      <c r="E524" s="15">
        <v>8.4672000000000001</v>
      </c>
      <c r="F524" s="15">
        <v>3.9553850000000002</v>
      </c>
      <c r="G524" s="15">
        <v>8.6576649999999997</v>
      </c>
    </row>
    <row r="525" spans="1:7" ht="16">
      <c r="A525" s="15">
        <v>773</v>
      </c>
      <c r="B525" s="15">
        <v>5.8715999999999999</v>
      </c>
      <c r="C525" s="15">
        <v>8.1791350000000005</v>
      </c>
      <c r="D525" s="15">
        <v>6.1437350000000004</v>
      </c>
      <c r="E525" s="15">
        <v>8.8065200000000008</v>
      </c>
      <c r="F525" s="15">
        <v>4.0408499999999998</v>
      </c>
      <c r="G525" s="15">
        <v>8.6829750000000008</v>
      </c>
    </row>
    <row r="526" spans="1:7" ht="16">
      <c r="A526" s="15">
        <v>774</v>
      </c>
      <c r="B526" s="15">
        <v>6.0837849999999998</v>
      </c>
      <c r="C526" s="15">
        <v>8.4353099999999994</v>
      </c>
      <c r="D526" s="15">
        <v>6.2248150000000004</v>
      </c>
      <c r="E526" s="15">
        <v>9.0800900000000002</v>
      </c>
      <c r="F526" s="15">
        <v>4.2091750000000001</v>
      </c>
      <c r="G526" s="15">
        <v>8.6312250000000006</v>
      </c>
    </row>
    <row r="527" spans="1:7" ht="16">
      <c r="A527" s="15">
        <v>775</v>
      </c>
      <c r="B527" s="15">
        <v>6.1218000000000004</v>
      </c>
      <c r="C527" s="15">
        <v>8.2009249999999998</v>
      </c>
      <c r="D527" s="15">
        <v>5.9878400000000003</v>
      </c>
      <c r="E527" s="15">
        <v>8.8789650000000009</v>
      </c>
      <c r="F527" s="15">
        <v>4.0814050000000002</v>
      </c>
      <c r="G527" s="15">
        <v>8.490475</v>
      </c>
    </row>
    <row r="528" spans="1:7" ht="16">
      <c r="A528" s="15">
        <v>776</v>
      </c>
      <c r="B528" s="15">
        <v>5.86883</v>
      </c>
      <c r="C528" s="15">
        <v>7.7545149999999996</v>
      </c>
      <c r="D528" s="15">
        <v>5.7596299999999996</v>
      </c>
      <c r="E528" s="15">
        <v>8.4109999999999996</v>
      </c>
      <c r="F528" s="15">
        <v>3.62453</v>
      </c>
      <c r="G528" s="15">
        <v>8.4198699999999995</v>
      </c>
    </row>
    <row r="529" spans="1:7" ht="16">
      <c r="A529" s="15">
        <v>777</v>
      </c>
      <c r="B529" s="15">
        <v>5.5756550000000002</v>
      </c>
      <c r="C529" s="15">
        <v>7.9271649999999996</v>
      </c>
      <c r="D529" s="15">
        <v>5.4642400000000002</v>
      </c>
      <c r="E529" s="15">
        <v>8.3870149999999999</v>
      </c>
      <c r="F529" s="15">
        <v>3.4971899999999998</v>
      </c>
      <c r="G529" s="15">
        <v>8.5961350000000003</v>
      </c>
    </row>
    <row r="530" spans="1:7" ht="16">
      <c r="A530" s="15">
        <v>778</v>
      </c>
      <c r="B530" s="15">
        <v>5.9973850000000004</v>
      </c>
      <c r="C530" s="15">
        <v>8.0711600000000008</v>
      </c>
      <c r="D530" s="15">
        <v>5.8846100000000003</v>
      </c>
      <c r="E530" s="15">
        <v>8.6937149999999992</v>
      </c>
      <c r="F530" s="15">
        <v>3.9305500000000002</v>
      </c>
      <c r="G530" s="15">
        <v>8.9466300000000007</v>
      </c>
    </row>
    <row r="531" spans="1:7" ht="16">
      <c r="A531" s="15">
        <v>779</v>
      </c>
      <c r="B531" s="15">
        <v>6.0097300000000002</v>
      </c>
      <c r="C531" s="15">
        <v>7.8915550000000003</v>
      </c>
      <c r="D531" s="15">
        <v>5.8952049999999998</v>
      </c>
      <c r="E531" s="15">
        <v>8.6606100000000001</v>
      </c>
      <c r="F531" s="15">
        <v>3.8826550000000002</v>
      </c>
      <c r="G531" s="15">
        <v>8.7451749999999997</v>
      </c>
    </row>
    <row r="532" spans="1:7" ht="16">
      <c r="A532" s="15">
        <v>780</v>
      </c>
      <c r="B532" s="15">
        <v>5.7441950000000004</v>
      </c>
      <c r="C532" s="15">
        <v>7.796945</v>
      </c>
      <c r="D532" s="15">
        <v>5.6507949999999996</v>
      </c>
      <c r="E532" s="15">
        <v>8.3764850000000006</v>
      </c>
      <c r="F532" s="15">
        <v>3.6943299999999999</v>
      </c>
      <c r="G532" s="15">
        <v>8.3983150000000002</v>
      </c>
    </row>
    <row r="533" spans="1:7" ht="16">
      <c r="A533" s="15">
        <v>781</v>
      </c>
      <c r="B533" s="15">
        <v>5.8723099999999997</v>
      </c>
      <c r="C533" s="15">
        <v>8.0829900000000006</v>
      </c>
      <c r="D533" s="15">
        <v>5.7178050000000002</v>
      </c>
      <c r="E533" s="15">
        <v>8.2857450000000004</v>
      </c>
      <c r="F533" s="15">
        <v>3.9491000000000001</v>
      </c>
      <c r="G533" s="15">
        <v>8.5374999999999996</v>
      </c>
    </row>
    <row r="534" spans="1:7" ht="16">
      <c r="A534" s="15">
        <v>782</v>
      </c>
      <c r="B534" s="15">
        <v>6.3299799999999999</v>
      </c>
      <c r="C534" s="15">
        <v>8.0968649999999993</v>
      </c>
      <c r="D534" s="15">
        <v>5.7229000000000001</v>
      </c>
      <c r="E534" s="15">
        <v>8.5105249999999995</v>
      </c>
      <c r="F534" s="15">
        <v>3.94895</v>
      </c>
      <c r="G534" s="15">
        <v>8.7924950000000006</v>
      </c>
    </row>
    <row r="535" spans="1:7" ht="16">
      <c r="A535" s="15">
        <v>783</v>
      </c>
      <c r="B535" s="15">
        <v>6.4873900000000004</v>
      </c>
      <c r="C535" s="15">
        <v>8.5372900000000005</v>
      </c>
      <c r="D535" s="15">
        <v>6.1592149999999997</v>
      </c>
      <c r="E535" s="15">
        <v>9.2188149999999993</v>
      </c>
      <c r="F535" s="15">
        <v>4.371435</v>
      </c>
      <c r="G535" s="15">
        <v>8.7067949999999996</v>
      </c>
    </row>
    <row r="536" spans="1:7" ht="16">
      <c r="A536" s="15">
        <v>784</v>
      </c>
      <c r="B536" s="15">
        <v>6.1949399999999999</v>
      </c>
      <c r="C536" s="15">
        <v>8.5186849999999996</v>
      </c>
      <c r="D536" s="15">
        <v>6.1424599999999998</v>
      </c>
      <c r="E536" s="15">
        <v>9.1320200000000007</v>
      </c>
      <c r="F536" s="15">
        <v>4.3441099999999997</v>
      </c>
      <c r="G536" s="15">
        <v>8.4837600000000002</v>
      </c>
    </row>
    <row r="537" spans="1:7" ht="16">
      <c r="A537" s="15">
        <v>785</v>
      </c>
      <c r="B537" s="15">
        <v>6.0263049999999998</v>
      </c>
      <c r="C537" s="15">
        <v>8.2351550000000007</v>
      </c>
      <c r="D537" s="15">
        <v>5.7817249999999998</v>
      </c>
      <c r="E537" s="15">
        <v>8.8127999999999993</v>
      </c>
      <c r="F537" s="15">
        <v>3.9809549999999998</v>
      </c>
      <c r="G537" s="15">
        <v>8.4096650000000004</v>
      </c>
    </row>
    <row r="538" spans="1:7" ht="16">
      <c r="A538" s="15">
        <v>786</v>
      </c>
      <c r="B538" s="15">
        <v>6.4037050000000004</v>
      </c>
      <c r="C538" s="15">
        <v>8.3904750000000003</v>
      </c>
      <c r="D538" s="15">
        <v>5.7472050000000001</v>
      </c>
      <c r="E538" s="15">
        <v>9.4029900000000008</v>
      </c>
      <c r="F538" s="15">
        <v>3.9659749999999998</v>
      </c>
      <c r="G538" s="15">
        <v>8.5642650000000007</v>
      </c>
    </row>
    <row r="539" spans="1:7" ht="16">
      <c r="A539" s="15">
        <v>787</v>
      </c>
      <c r="B539" s="15">
        <v>6.0608899999999997</v>
      </c>
      <c r="C539" s="15">
        <v>8.2128049999999995</v>
      </c>
      <c r="D539" s="15">
        <v>5.59612</v>
      </c>
      <c r="E539" s="15">
        <v>9.2171850000000006</v>
      </c>
      <c r="F539" s="15">
        <v>3.8624700000000001</v>
      </c>
      <c r="G539" s="15">
        <v>8.6063650000000003</v>
      </c>
    </row>
    <row r="540" spans="1:7" ht="16">
      <c r="A540" s="15">
        <v>788</v>
      </c>
      <c r="B540" s="15">
        <v>5.9976099999999999</v>
      </c>
      <c r="C540" s="15">
        <v>8.1630149999999997</v>
      </c>
      <c r="D540" s="15">
        <v>5.9698349999999998</v>
      </c>
      <c r="E540" s="15">
        <v>9.1417699999999993</v>
      </c>
      <c r="F540" s="15">
        <v>4.1135650000000004</v>
      </c>
      <c r="G540" s="15">
        <v>8.4241700000000002</v>
      </c>
    </row>
    <row r="541" spans="1:7" ht="16">
      <c r="A541" s="15">
        <v>789</v>
      </c>
      <c r="B541" s="15">
        <v>5.9963350000000002</v>
      </c>
      <c r="C541" s="15">
        <v>8.1269200000000001</v>
      </c>
      <c r="D541" s="15">
        <v>6.0755100000000004</v>
      </c>
      <c r="E541" s="15">
        <v>8.9592749999999999</v>
      </c>
      <c r="F541" s="15">
        <v>4.1578099999999996</v>
      </c>
      <c r="G541" s="15">
        <v>8.3351550000000003</v>
      </c>
    </row>
    <row r="542" spans="1:7" ht="16">
      <c r="A542" s="15">
        <v>790</v>
      </c>
      <c r="B542" s="15">
        <v>5.9207599999999996</v>
      </c>
      <c r="C542" s="15">
        <v>7.9073900000000004</v>
      </c>
      <c r="D542" s="15">
        <v>5.80837</v>
      </c>
      <c r="E542" s="15">
        <v>8.6268899999999995</v>
      </c>
      <c r="F542" s="15">
        <v>3.8607450000000001</v>
      </c>
      <c r="G542" s="15">
        <v>8.427505</v>
      </c>
    </row>
    <row r="543" spans="1:7" ht="16">
      <c r="A543" s="15">
        <v>791</v>
      </c>
      <c r="B543" s="15">
        <v>5.9194300000000002</v>
      </c>
      <c r="C543" s="15">
        <v>7.5118150000000004</v>
      </c>
      <c r="D543" s="15">
        <v>5.8118049999999997</v>
      </c>
      <c r="E543" s="15">
        <v>8.4388950000000005</v>
      </c>
      <c r="F543" s="15">
        <v>3.6704949999999998</v>
      </c>
      <c r="G543" s="15">
        <v>8.4088899999999995</v>
      </c>
    </row>
    <row r="544" spans="1:7" ht="16">
      <c r="A544" s="15">
        <v>792</v>
      </c>
      <c r="B544" s="15">
        <v>5.6608749999999999</v>
      </c>
      <c r="C544" s="15">
        <v>7.4976849999999997</v>
      </c>
      <c r="D544" s="15">
        <v>5.34877</v>
      </c>
      <c r="E544" s="15">
        <v>8.2350949999999994</v>
      </c>
      <c r="F544" s="15">
        <v>3.5397599999999998</v>
      </c>
      <c r="G544" s="15">
        <v>7.82559</v>
      </c>
    </row>
    <row r="545" spans="1:7" ht="16">
      <c r="A545" s="15">
        <v>793</v>
      </c>
      <c r="B545" s="15">
        <v>5.8104849999999999</v>
      </c>
      <c r="C545" s="15">
        <v>7.4647750000000004</v>
      </c>
      <c r="D545" s="15">
        <v>5.41831</v>
      </c>
      <c r="E545" s="15">
        <v>8.4685649999999999</v>
      </c>
      <c r="F545" s="15">
        <v>3.7086649999999999</v>
      </c>
      <c r="G545" s="15">
        <v>7.7327849999999998</v>
      </c>
    </row>
    <row r="546" spans="1:7" ht="16">
      <c r="A546" s="15">
        <v>794</v>
      </c>
      <c r="B546" s="15">
        <v>6.3093399999999997</v>
      </c>
      <c r="C546" s="15">
        <v>7.7040100000000002</v>
      </c>
      <c r="D546" s="15">
        <v>5.937735</v>
      </c>
      <c r="E546" s="15">
        <v>9.0362500000000008</v>
      </c>
      <c r="F546" s="15">
        <v>4.1623700000000001</v>
      </c>
      <c r="G546" s="15">
        <v>8.1555350000000004</v>
      </c>
    </row>
    <row r="547" spans="1:7" ht="16">
      <c r="A547" s="15">
        <v>795</v>
      </c>
      <c r="B547" s="15">
        <v>6.72173</v>
      </c>
      <c r="C547" s="15">
        <v>8.2014549999999993</v>
      </c>
      <c r="D547" s="15">
        <v>6.3006650000000004</v>
      </c>
      <c r="E547" s="15">
        <v>9.4208350000000003</v>
      </c>
      <c r="F547" s="15">
        <v>4.5036199999999997</v>
      </c>
      <c r="G547" s="15">
        <v>8.6525750000000006</v>
      </c>
    </row>
    <row r="548" spans="1:7" ht="16">
      <c r="A548" s="15">
        <v>796</v>
      </c>
      <c r="B548" s="15">
        <v>6.6825650000000003</v>
      </c>
      <c r="C548" s="15">
        <v>8.3755600000000001</v>
      </c>
      <c r="D548" s="15">
        <v>6.0439350000000003</v>
      </c>
      <c r="E548" s="15">
        <v>9.1516800000000007</v>
      </c>
      <c r="F548" s="15">
        <v>4.2538650000000002</v>
      </c>
      <c r="G548" s="15">
        <v>8.8251399999999993</v>
      </c>
    </row>
    <row r="549" spans="1:7" ht="16">
      <c r="A549" s="15">
        <v>797</v>
      </c>
      <c r="B549" s="15">
        <v>6.9056150000000001</v>
      </c>
      <c r="C549" s="15">
        <v>8.8204949999999993</v>
      </c>
      <c r="D549" s="15">
        <v>6.1936850000000003</v>
      </c>
      <c r="E549" s="15">
        <v>9.5022800000000007</v>
      </c>
      <c r="F549" s="15">
        <v>4.6294449999999996</v>
      </c>
      <c r="G549" s="15">
        <v>8.8343799999999995</v>
      </c>
    </row>
    <row r="550" spans="1:7" ht="16">
      <c r="A550" s="15">
        <v>798</v>
      </c>
      <c r="B550" s="15">
        <v>6.3935500000000003</v>
      </c>
      <c r="C550" s="15">
        <v>8.4043449999999993</v>
      </c>
      <c r="D550" s="15">
        <v>6.1640550000000003</v>
      </c>
      <c r="E550" s="15">
        <v>9.4297850000000007</v>
      </c>
      <c r="F550" s="15">
        <v>4.5203199999999999</v>
      </c>
      <c r="G550" s="15">
        <v>8.5414449999999995</v>
      </c>
    </row>
    <row r="551" spans="1:7" ht="16">
      <c r="A551" s="15">
        <v>799</v>
      </c>
      <c r="B551" s="15">
        <v>5.8164350000000002</v>
      </c>
      <c r="C551" s="15">
        <v>7.73238</v>
      </c>
      <c r="D551" s="15">
        <v>5.9395449999999999</v>
      </c>
      <c r="E551" s="15">
        <v>8.9708500000000004</v>
      </c>
      <c r="F551" s="15">
        <v>4.2229099999999997</v>
      </c>
      <c r="G551" s="15">
        <v>8.2029499999999995</v>
      </c>
    </row>
    <row r="552" spans="1:7" ht="16">
      <c r="A552" s="15">
        <v>800</v>
      </c>
      <c r="B552" s="15">
        <v>5.9890749999999997</v>
      </c>
      <c r="C552" s="15">
        <v>7.7240700000000002</v>
      </c>
      <c r="D552" s="15">
        <v>5.8666450000000001</v>
      </c>
      <c r="E552" s="15">
        <v>8.7482550000000003</v>
      </c>
      <c r="F552" s="15">
        <v>4.3046749999999996</v>
      </c>
      <c r="G552" s="15">
        <v>8.1690249999999995</v>
      </c>
    </row>
    <row r="553" spans="1:7" ht="16">
      <c r="A553" s="15">
        <v>801</v>
      </c>
      <c r="B553" s="15">
        <v>6.3177199999999996</v>
      </c>
      <c r="C553" s="15">
        <v>8.0791550000000001</v>
      </c>
      <c r="D553" s="15">
        <v>6.2000650000000004</v>
      </c>
      <c r="E553" s="15">
        <v>9.1286649999999998</v>
      </c>
      <c r="F553" s="15">
        <v>4.3702050000000003</v>
      </c>
      <c r="G553" s="15">
        <v>8.5320850000000004</v>
      </c>
    </row>
    <row r="554" spans="1:7" ht="16">
      <c r="A554" s="15">
        <v>802</v>
      </c>
      <c r="B554" s="15">
        <v>6.71814</v>
      </c>
      <c r="C554" s="15">
        <v>8.7203949999999999</v>
      </c>
      <c r="D554" s="15">
        <v>6.4011649999999998</v>
      </c>
      <c r="E554" s="15">
        <v>9.6103349999999992</v>
      </c>
      <c r="F554" s="15">
        <v>4.9294200000000004</v>
      </c>
      <c r="G554" s="15">
        <v>9.2183250000000001</v>
      </c>
    </row>
    <row r="555" spans="1:7" ht="16">
      <c r="A555" s="15">
        <v>803</v>
      </c>
      <c r="B555" s="15">
        <v>6.6991199999999997</v>
      </c>
      <c r="C555" s="15">
        <v>8.8628599999999995</v>
      </c>
      <c r="D555" s="15">
        <v>6.2448649999999999</v>
      </c>
      <c r="E555" s="15">
        <v>9.4942799999999998</v>
      </c>
      <c r="F555" s="15">
        <v>4.6512799999999999</v>
      </c>
      <c r="G555" s="15">
        <v>9.0701900000000002</v>
      </c>
    </row>
    <row r="556" spans="1:7" ht="16">
      <c r="A556" s="15">
        <v>804</v>
      </c>
      <c r="B556" s="15">
        <v>6.4035950000000001</v>
      </c>
      <c r="C556" s="15">
        <v>8.6254650000000002</v>
      </c>
      <c r="D556" s="15">
        <v>6.0433750000000002</v>
      </c>
      <c r="E556" s="15">
        <v>9.1768549999999998</v>
      </c>
      <c r="F556" s="15">
        <v>4.1058450000000004</v>
      </c>
      <c r="G556" s="15">
        <v>8.4596199999999993</v>
      </c>
    </row>
    <row r="557" spans="1:7" ht="16">
      <c r="A557" s="15">
        <v>805</v>
      </c>
      <c r="B557" s="15">
        <v>6.2859150000000001</v>
      </c>
      <c r="C557" s="15">
        <v>8.4968749999999993</v>
      </c>
      <c r="D557" s="15">
        <v>6.1566799999999997</v>
      </c>
      <c r="E557" s="15">
        <v>9.3491750000000007</v>
      </c>
      <c r="F557" s="15">
        <v>4.4611499999999999</v>
      </c>
      <c r="G557" s="15">
        <v>8.4016549999999999</v>
      </c>
    </row>
    <row r="558" spans="1:7" ht="16">
      <c r="A558" s="15">
        <v>806</v>
      </c>
      <c r="B558" s="15">
        <v>6.3284149999999997</v>
      </c>
      <c r="C558" s="15">
        <v>8.0537650000000003</v>
      </c>
      <c r="D558" s="15">
        <v>6.2034700000000003</v>
      </c>
      <c r="E558" s="15">
        <v>9.4264399999999995</v>
      </c>
      <c r="F558" s="15">
        <v>4.5092650000000001</v>
      </c>
      <c r="G558" s="15">
        <v>8.46434</v>
      </c>
    </row>
    <row r="559" spans="1:7" ht="16">
      <c r="A559" s="15">
        <v>807</v>
      </c>
      <c r="B559" s="15">
        <v>6.5710449999999998</v>
      </c>
      <c r="C559" s="15">
        <v>8.3895800000000005</v>
      </c>
      <c r="D559" s="15">
        <v>6.4372999999999996</v>
      </c>
      <c r="E559" s="15">
        <v>9.666245</v>
      </c>
      <c r="F559" s="15">
        <v>4.528575</v>
      </c>
      <c r="G559" s="15">
        <v>8.7304499999999994</v>
      </c>
    </row>
    <row r="560" spans="1:7" ht="16">
      <c r="A560" s="15">
        <v>808</v>
      </c>
      <c r="B560" s="15">
        <v>6.553655</v>
      </c>
      <c r="C560" s="15">
        <v>8.3860200000000003</v>
      </c>
      <c r="D560" s="15">
        <v>6.4367599999999996</v>
      </c>
      <c r="E560" s="15">
        <v>9.6671300000000002</v>
      </c>
      <c r="F560" s="15">
        <v>4.3741599999999998</v>
      </c>
      <c r="G560" s="15">
        <v>8.5406999999999993</v>
      </c>
    </row>
    <row r="561" spans="1:7" ht="16">
      <c r="A561" s="15">
        <v>809</v>
      </c>
      <c r="B561" s="15">
        <v>6.3826599999999996</v>
      </c>
      <c r="C561" s="15">
        <v>8.0707950000000004</v>
      </c>
      <c r="D561" s="15">
        <v>6.1967350000000003</v>
      </c>
      <c r="E561" s="15">
        <v>9.42117</v>
      </c>
      <c r="F561" s="15">
        <v>4.2266750000000002</v>
      </c>
      <c r="G561" s="15">
        <v>8.3230199999999996</v>
      </c>
    </row>
    <row r="562" spans="1:7" ht="16">
      <c r="A562" s="15">
        <v>810</v>
      </c>
      <c r="B562" s="15">
        <v>6.5828550000000003</v>
      </c>
      <c r="C562" s="15">
        <v>8.5047099999999993</v>
      </c>
      <c r="D562" s="15">
        <v>6.1541249999999996</v>
      </c>
      <c r="E562" s="15">
        <v>9.3461300000000005</v>
      </c>
      <c r="F562" s="15">
        <v>4.4485599999999996</v>
      </c>
      <c r="G562" s="15">
        <v>8.9922249999999995</v>
      </c>
    </row>
    <row r="563" spans="1:7" ht="16">
      <c r="A563" s="15">
        <v>811</v>
      </c>
      <c r="B563" s="15">
        <v>6.8063950000000002</v>
      </c>
      <c r="C563" s="15">
        <v>8.4614250000000002</v>
      </c>
      <c r="D563" s="15">
        <v>6.3493700000000004</v>
      </c>
      <c r="E563" s="15">
        <v>9.5116399999999999</v>
      </c>
      <c r="F563" s="15">
        <v>4.6765499999999998</v>
      </c>
      <c r="G563" s="15">
        <v>8.7252150000000004</v>
      </c>
    </row>
    <row r="564" spans="1:7" ht="16">
      <c r="A564" s="15">
        <v>812</v>
      </c>
      <c r="B564" s="15">
        <v>6.3793350000000002</v>
      </c>
      <c r="C564" s="15">
        <v>8.3170300000000008</v>
      </c>
      <c r="D564" s="15">
        <v>6.1373499999999996</v>
      </c>
      <c r="E564" s="15">
        <v>9.2791049999999995</v>
      </c>
      <c r="F564" s="15">
        <v>4.4739849999999999</v>
      </c>
      <c r="G564" s="15">
        <v>8.4472749999999994</v>
      </c>
    </row>
    <row r="565" spans="1:7" ht="16">
      <c r="A565" s="15">
        <v>813</v>
      </c>
      <c r="B565" s="15">
        <v>6.3352550000000001</v>
      </c>
      <c r="C565" s="15">
        <v>8.2991399999999995</v>
      </c>
      <c r="D565" s="15">
        <v>6.1167249999999997</v>
      </c>
      <c r="E565" s="15">
        <v>9.0808549999999997</v>
      </c>
      <c r="F565" s="15">
        <v>4.5075399999999997</v>
      </c>
      <c r="G565" s="15">
        <v>8.6867400000000004</v>
      </c>
    </row>
    <row r="566" spans="1:7" ht="16">
      <c r="A566" s="15">
        <v>814</v>
      </c>
      <c r="B566" s="15">
        <v>6.7445550000000001</v>
      </c>
      <c r="C566" s="15">
        <v>8.3161000000000005</v>
      </c>
      <c r="D566" s="15">
        <v>6.3521799999999997</v>
      </c>
      <c r="E566" s="15">
        <v>9.0885750000000005</v>
      </c>
      <c r="F566" s="15">
        <v>4.6771649999999996</v>
      </c>
      <c r="G566" s="15">
        <v>9.0463000000000005</v>
      </c>
    </row>
    <row r="567" spans="1:7" ht="16">
      <c r="A567" s="15">
        <v>815</v>
      </c>
      <c r="B567" s="15">
        <v>6.0641699999999998</v>
      </c>
      <c r="C567" s="15">
        <v>8.0479950000000002</v>
      </c>
      <c r="D567" s="15">
        <v>5.9146700000000001</v>
      </c>
      <c r="E567" s="15">
        <v>8.7953949999999992</v>
      </c>
      <c r="F567" s="15">
        <v>3.8427099999999998</v>
      </c>
      <c r="G567" s="15">
        <v>8.5174000000000003</v>
      </c>
    </row>
    <row r="568" spans="1:7" ht="16">
      <c r="A568" s="15">
        <v>816</v>
      </c>
      <c r="B568" s="15">
        <v>5.8363950000000004</v>
      </c>
      <c r="C568" s="15">
        <v>7.9319800000000003</v>
      </c>
      <c r="D568" s="15">
        <v>5.9208249999999998</v>
      </c>
      <c r="E568" s="15">
        <v>9.0469799999999996</v>
      </c>
      <c r="F568" s="15">
        <v>4.1058750000000002</v>
      </c>
      <c r="G568" s="15">
        <v>8.5160850000000003</v>
      </c>
    </row>
    <row r="569" spans="1:7" ht="16">
      <c r="A569" s="15">
        <v>817</v>
      </c>
      <c r="B569" s="15">
        <v>5.5039249999999997</v>
      </c>
      <c r="C569" s="15">
        <v>7.860385</v>
      </c>
      <c r="D569" s="15">
        <v>5.6664950000000003</v>
      </c>
      <c r="E569" s="15">
        <v>8.7837399999999999</v>
      </c>
      <c r="F569" s="15">
        <v>4.0133349999999997</v>
      </c>
      <c r="G569" s="15">
        <v>8.6209050000000005</v>
      </c>
    </row>
    <row r="570" spans="1:7" ht="16">
      <c r="A570" s="15">
        <v>818</v>
      </c>
      <c r="B570" s="15">
        <v>5.3467349999999998</v>
      </c>
      <c r="C570" s="15">
        <v>7.7654899999999998</v>
      </c>
      <c r="D570" s="15">
        <v>5.4100400000000004</v>
      </c>
      <c r="E570" s="15">
        <v>8.3968000000000007</v>
      </c>
      <c r="F570" s="15">
        <v>3.68933</v>
      </c>
      <c r="G570" s="15">
        <v>8.5159199999999995</v>
      </c>
    </row>
    <row r="571" spans="1:7" ht="16">
      <c r="A571" s="15">
        <v>819</v>
      </c>
      <c r="B571" s="15">
        <v>5.5248549999999996</v>
      </c>
      <c r="C571" s="15">
        <v>7.6215700000000002</v>
      </c>
      <c r="D571" s="15">
        <v>5.4538700000000002</v>
      </c>
      <c r="E571" s="15">
        <v>8.4262499999999996</v>
      </c>
      <c r="F571" s="15">
        <v>3.6535600000000001</v>
      </c>
      <c r="G571" s="15">
        <v>8.2431800000000006</v>
      </c>
    </row>
    <row r="572" spans="1:7" ht="16">
      <c r="A572" s="15">
        <v>820</v>
      </c>
      <c r="B572" s="15">
        <v>5.1432149999999996</v>
      </c>
      <c r="C572" s="15">
        <v>7.4210450000000003</v>
      </c>
      <c r="D572" s="15">
        <v>5.1793800000000001</v>
      </c>
      <c r="E572" s="15">
        <v>8.1708599999999993</v>
      </c>
      <c r="F572" s="15">
        <v>3.3729149999999999</v>
      </c>
      <c r="G572" s="15">
        <v>8.2141699999999993</v>
      </c>
    </row>
    <row r="573" spans="1:7" ht="16">
      <c r="A573" s="15">
        <v>821</v>
      </c>
      <c r="B573" s="15">
        <v>5.0613450000000002</v>
      </c>
      <c r="C573" s="15">
        <v>7.4911500000000002</v>
      </c>
      <c r="D573" s="15">
        <v>5.2066549999999996</v>
      </c>
      <c r="E573" s="15">
        <v>8.1438100000000002</v>
      </c>
      <c r="F573" s="15">
        <v>3.42239</v>
      </c>
      <c r="G573" s="15">
        <v>8.410895</v>
      </c>
    </row>
    <row r="574" spans="1:7" ht="16">
      <c r="A574" s="15">
        <v>822</v>
      </c>
      <c r="B574" s="15">
        <v>5.0356300000000003</v>
      </c>
      <c r="C574" s="15">
        <v>7.5068400000000004</v>
      </c>
      <c r="D574" s="15">
        <v>5.2262449999999996</v>
      </c>
      <c r="E574" s="15">
        <v>8.0761800000000008</v>
      </c>
      <c r="F574" s="15">
        <v>3.37906</v>
      </c>
      <c r="G574" s="15">
        <v>8.4633050000000001</v>
      </c>
    </row>
    <row r="575" spans="1:7" ht="16">
      <c r="A575" s="15">
        <v>823</v>
      </c>
      <c r="B575" s="15">
        <v>4.9519599999999997</v>
      </c>
      <c r="C575" s="15">
        <v>7.4143549999999996</v>
      </c>
      <c r="D575" s="15">
        <v>5.1539999999999999</v>
      </c>
      <c r="E575" s="15">
        <v>7.9253600000000004</v>
      </c>
      <c r="F575" s="15">
        <v>3.2075999999999998</v>
      </c>
      <c r="G575" s="15">
        <v>8.3827599999999993</v>
      </c>
    </row>
    <row r="576" spans="1:7" ht="16">
      <c r="A576" s="15">
        <v>824</v>
      </c>
      <c r="B576" s="15">
        <v>4.91045</v>
      </c>
      <c r="C576" s="15">
        <v>7.3884550000000004</v>
      </c>
      <c r="D576" s="15">
        <v>5.1344950000000003</v>
      </c>
      <c r="E576" s="15">
        <v>7.8687649999999998</v>
      </c>
      <c r="F576" s="15">
        <v>3.1872500000000001</v>
      </c>
      <c r="G576" s="15">
        <v>8.4032199999999992</v>
      </c>
    </row>
    <row r="577" spans="1:7" ht="16">
      <c r="A577" s="15">
        <v>825</v>
      </c>
      <c r="B577" s="15">
        <v>4.9599450000000003</v>
      </c>
      <c r="C577" s="15">
        <v>7.4263199999999996</v>
      </c>
      <c r="D577" s="15">
        <v>5.151275</v>
      </c>
      <c r="E577" s="15">
        <v>7.9586350000000001</v>
      </c>
      <c r="F577" s="15">
        <v>3.3132000000000001</v>
      </c>
      <c r="G577" s="15">
        <v>8.4305749999999993</v>
      </c>
    </row>
    <row r="578" spans="1:7" ht="16">
      <c r="A578" s="15">
        <v>826</v>
      </c>
      <c r="B578" s="15">
        <v>4.9985099999999996</v>
      </c>
      <c r="C578" s="15">
        <v>7.4313149999999997</v>
      </c>
      <c r="D578" s="15">
        <v>5.1521650000000001</v>
      </c>
      <c r="E578" s="15">
        <v>7.9980950000000002</v>
      </c>
      <c r="F578" s="15">
        <v>3.3729749999999998</v>
      </c>
      <c r="G578" s="15">
        <v>8.4147250000000007</v>
      </c>
    </row>
    <row r="579" spans="1:7" ht="16">
      <c r="A579" s="15">
        <v>827</v>
      </c>
      <c r="B579" s="15">
        <v>5.0563450000000003</v>
      </c>
      <c r="C579" s="15">
        <v>7.4904950000000001</v>
      </c>
      <c r="D579" s="15">
        <v>5.2468700000000004</v>
      </c>
      <c r="E579" s="15">
        <v>8.0485199999999999</v>
      </c>
      <c r="F579" s="15">
        <v>3.37948</v>
      </c>
      <c r="G579" s="15">
        <v>8.4540000000000006</v>
      </c>
    </row>
    <row r="580" spans="1:7" ht="16">
      <c r="A580" s="15">
        <v>828</v>
      </c>
      <c r="B580" s="15">
        <v>5.1218950000000003</v>
      </c>
      <c r="C580" s="15">
        <v>7.5639950000000002</v>
      </c>
      <c r="D580" s="15">
        <v>5.3541150000000002</v>
      </c>
      <c r="E580" s="15">
        <v>8.1029750000000007</v>
      </c>
      <c r="F580" s="15">
        <v>3.3774099999999998</v>
      </c>
      <c r="G580" s="15">
        <v>8.5039800000000003</v>
      </c>
    </row>
    <row r="581" spans="1:7" ht="16">
      <c r="A581" s="15">
        <v>829</v>
      </c>
      <c r="B581" s="15">
        <v>5.1538050000000002</v>
      </c>
      <c r="C581" s="15">
        <v>7.5251250000000001</v>
      </c>
      <c r="D581" s="15">
        <v>5.2885400000000002</v>
      </c>
      <c r="E581" s="15">
        <v>8.0867400000000007</v>
      </c>
      <c r="F581" s="15">
        <v>3.3966400000000001</v>
      </c>
      <c r="G581" s="15">
        <v>8.4160900000000005</v>
      </c>
    </row>
    <row r="582" spans="1:7" ht="16">
      <c r="A582" s="15">
        <v>830</v>
      </c>
      <c r="B582" s="15">
        <v>5.3825649999999996</v>
      </c>
      <c r="C582" s="15">
        <v>7.7212149999999999</v>
      </c>
      <c r="D582" s="15">
        <v>5.5317249999999998</v>
      </c>
      <c r="E582" s="15">
        <v>8.3149250000000006</v>
      </c>
      <c r="F582" s="15">
        <v>3.6023149999999999</v>
      </c>
      <c r="G582" s="15">
        <v>8.4573</v>
      </c>
    </row>
    <row r="583" spans="1:7" ht="16">
      <c r="A583" s="15">
        <v>831</v>
      </c>
      <c r="B583" s="15">
        <v>5.2035900000000002</v>
      </c>
      <c r="C583" s="15">
        <v>7.597315</v>
      </c>
      <c r="D583" s="15">
        <v>5.3863899999999996</v>
      </c>
      <c r="E583" s="15">
        <v>8.1893349999999998</v>
      </c>
      <c r="F583" s="15">
        <v>3.4212250000000002</v>
      </c>
      <c r="G583" s="15">
        <v>8.3014650000000003</v>
      </c>
    </row>
    <row r="584" spans="1:7" ht="16">
      <c r="A584" s="15">
        <v>832</v>
      </c>
      <c r="B584" s="15">
        <v>5.0364000000000004</v>
      </c>
      <c r="C584" s="15">
        <v>7.4836850000000004</v>
      </c>
      <c r="D584" s="15">
        <v>5.2438250000000002</v>
      </c>
      <c r="E584" s="15">
        <v>8.1230399999999996</v>
      </c>
      <c r="F584" s="15">
        <v>3.28559</v>
      </c>
      <c r="G584" s="15">
        <v>8.1080000000000005</v>
      </c>
    </row>
    <row r="585" spans="1:7" ht="16">
      <c r="A585" s="15">
        <v>833</v>
      </c>
      <c r="B585" s="15">
        <v>5.24411</v>
      </c>
      <c r="C585" s="15">
        <v>7.6181950000000001</v>
      </c>
      <c r="D585" s="15">
        <v>5.4336950000000002</v>
      </c>
      <c r="E585" s="15">
        <v>8.3921949999999992</v>
      </c>
      <c r="F585" s="15">
        <v>3.5355449999999999</v>
      </c>
      <c r="G585" s="15">
        <v>8.1124600000000004</v>
      </c>
    </row>
    <row r="586" spans="1:7" ht="16">
      <c r="A586" s="15">
        <v>834</v>
      </c>
      <c r="B586" s="15">
        <v>5.4329049999999999</v>
      </c>
      <c r="C586" s="15">
        <v>7.5831099999999996</v>
      </c>
      <c r="D586" s="15">
        <v>5.5141450000000001</v>
      </c>
      <c r="E586" s="15">
        <v>8.4602249999999994</v>
      </c>
      <c r="F586" s="15">
        <v>3.7300399999999998</v>
      </c>
      <c r="G586" s="15">
        <v>8.2913800000000002</v>
      </c>
    </row>
    <row r="587" spans="1:7" ht="16">
      <c r="A587" s="15">
        <v>835</v>
      </c>
      <c r="B587" s="15">
        <v>5.3230500000000003</v>
      </c>
      <c r="C587" s="15">
        <v>7.6021200000000002</v>
      </c>
      <c r="D587" s="15">
        <v>5.504365</v>
      </c>
      <c r="E587" s="15">
        <v>8.3189949999999993</v>
      </c>
      <c r="F587" s="15">
        <v>3.66926</v>
      </c>
      <c r="G587" s="15">
        <v>8.2881750000000007</v>
      </c>
    </row>
    <row r="588" spans="1:7" ht="16">
      <c r="A588" s="15">
        <v>836</v>
      </c>
      <c r="B588" s="15">
        <v>5.4075300000000004</v>
      </c>
      <c r="C588" s="15">
        <v>7.820875</v>
      </c>
      <c r="D588" s="15">
        <v>5.4978749999999996</v>
      </c>
      <c r="E588" s="15">
        <v>8.4884000000000004</v>
      </c>
      <c r="F588" s="15">
        <v>3.7386650000000001</v>
      </c>
      <c r="G588" s="15">
        <v>8.3357299999999999</v>
      </c>
    </row>
    <row r="589" spans="1:7" ht="16">
      <c r="A589" s="15">
        <v>837</v>
      </c>
      <c r="B589" s="15">
        <v>5.6472850000000001</v>
      </c>
      <c r="C589" s="15">
        <v>7.9844049999999998</v>
      </c>
      <c r="D589" s="15">
        <v>5.5519449999999999</v>
      </c>
      <c r="E589" s="15">
        <v>8.7556200000000004</v>
      </c>
      <c r="F589" s="15">
        <v>3.8673950000000001</v>
      </c>
      <c r="G589" s="15">
        <v>8.4084249999999994</v>
      </c>
    </row>
    <row r="590" spans="1:7" ht="16">
      <c r="A590" s="15">
        <v>838</v>
      </c>
      <c r="B590" s="15">
        <v>5.7811500000000002</v>
      </c>
      <c r="C590" s="15">
        <v>7.9094449999999998</v>
      </c>
      <c r="D590" s="15">
        <v>5.7085850000000002</v>
      </c>
      <c r="E590" s="15">
        <v>8.8145450000000007</v>
      </c>
      <c r="F590" s="15">
        <v>3.9016099999999998</v>
      </c>
      <c r="G590" s="15">
        <v>8.3959899999999994</v>
      </c>
    </row>
    <row r="591" spans="1:7" ht="16">
      <c r="A591" s="15">
        <v>839</v>
      </c>
      <c r="B591" s="15">
        <v>5.9479350000000002</v>
      </c>
      <c r="C591" s="15">
        <v>8.0945900000000002</v>
      </c>
      <c r="D591" s="15">
        <v>6.04345</v>
      </c>
      <c r="E591" s="15">
        <v>9.2526200000000003</v>
      </c>
      <c r="F591" s="15">
        <v>4.2332299999999998</v>
      </c>
      <c r="G591" s="15">
        <v>8.4565049999999999</v>
      </c>
    </row>
    <row r="592" spans="1:7" ht="16">
      <c r="A592" s="15">
        <v>840</v>
      </c>
      <c r="B592" s="15">
        <v>6.0934600000000003</v>
      </c>
      <c r="C592" s="15">
        <v>8.1906400000000001</v>
      </c>
      <c r="D592" s="15">
        <v>6.0716150000000004</v>
      </c>
      <c r="E592" s="15">
        <v>9.3370949999999997</v>
      </c>
      <c r="F592" s="15">
        <v>4.5070249999999996</v>
      </c>
      <c r="G592" s="15">
        <v>8.54739</v>
      </c>
    </row>
    <row r="593" spans="1:7" ht="16">
      <c r="A593" s="15">
        <v>841</v>
      </c>
      <c r="B593" s="15">
        <v>6.2624599999999999</v>
      </c>
      <c r="C593" s="15">
        <v>8.3905200000000004</v>
      </c>
      <c r="D593" s="15">
        <v>6.2742149999999999</v>
      </c>
      <c r="E593" s="15">
        <v>9.2525200000000005</v>
      </c>
      <c r="F593" s="15">
        <v>4.65876</v>
      </c>
      <c r="G593" s="15">
        <v>8.6970949999999991</v>
      </c>
    </row>
    <row r="594" spans="1:7" ht="16">
      <c r="A594" s="15">
        <v>842</v>
      </c>
      <c r="B594" s="15">
        <v>6.3713949999999997</v>
      </c>
      <c r="C594" s="15">
        <v>8.6137049999999995</v>
      </c>
      <c r="D594" s="15">
        <v>6.4134450000000003</v>
      </c>
      <c r="E594" s="15">
        <v>9.3191500000000005</v>
      </c>
      <c r="F594" s="15">
        <v>4.6806000000000001</v>
      </c>
      <c r="G594" s="15">
        <v>8.6500149999999998</v>
      </c>
    </row>
    <row r="595" spans="1:7" ht="16">
      <c r="A595" s="15">
        <v>843</v>
      </c>
      <c r="B595" s="15">
        <v>6.28</v>
      </c>
      <c r="C595" s="15">
        <v>8.5824300000000004</v>
      </c>
      <c r="D595" s="15">
        <v>5.8917349999999997</v>
      </c>
      <c r="E595" s="15">
        <v>9.6078700000000001</v>
      </c>
      <c r="F595" s="15">
        <v>4.6097999999999999</v>
      </c>
      <c r="G595" s="15">
        <v>8.209975</v>
      </c>
    </row>
    <row r="596" spans="1:7" ht="16">
      <c r="A596" s="15">
        <v>844</v>
      </c>
      <c r="B596" s="15">
        <v>6.0378350000000003</v>
      </c>
      <c r="C596" s="15">
        <v>8.5207850000000001</v>
      </c>
      <c r="D596" s="15">
        <v>5.8182450000000001</v>
      </c>
      <c r="E596" s="15">
        <v>9.4596699999999991</v>
      </c>
      <c r="F596" s="15">
        <v>4.630585</v>
      </c>
      <c r="G596" s="15">
        <v>8.3425349999999998</v>
      </c>
    </row>
    <row r="597" spans="1:7" ht="16">
      <c r="A597" s="15">
        <v>845</v>
      </c>
      <c r="B597" s="15">
        <v>6.7777750000000001</v>
      </c>
      <c r="C597" s="15">
        <v>9.08413</v>
      </c>
      <c r="D597" s="15">
        <v>6.6004100000000001</v>
      </c>
      <c r="E597" s="15">
        <v>10.350899999999999</v>
      </c>
      <c r="F597" s="15">
        <v>5.0054049999999997</v>
      </c>
      <c r="G597" s="15">
        <v>8.7378900000000002</v>
      </c>
    </row>
    <row r="598" spans="1:7" ht="16">
      <c r="A598" s="15">
        <v>846</v>
      </c>
      <c r="B598" s="15">
        <v>6.6055999999999999</v>
      </c>
      <c r="C598" s="15">
        <v>8.8704800000000006</v>
      </c>
      <c r="D598" s="15">
        <v>6.570875</v>
      </c>
      <c r="E598" s="15">
        <v>10.28215</v>
      </c>
      <c r="F598" s="15">
        <v>4.7119850000000003</v>
      </c>
      <c r="G598" s="15">
        <v>8.2655949999999994</v>
      </c>
    </row>
    <row r="599" spans="1:7" ht="16">
      <c r="A599" s="15">
        <v>847</v>
      </c>
      <c r="B599" s="15">
        <v>5.54068</v>
      </c>
      <c r="C599" s="15">
        <v>8.0125449999999994</v>
      </c>
      <c r="D599" s="15">
        <v>5.8519350000000001</v>
      </c>
      <c r="E599" s="15">
        <v>9.4458850000000005</v>
      </c>
      <c r="F599" s="15">
        <v>4.2139899999999999</v>
      </c>
      <c r="G599" s="15">
        <v>7.3684349999999998</v>
      </c>
    </row>
    <row r="600" spans="1:7" ht="16">
      <c r="A600" s="15">
        <v>848</v>
      </c>
      <c r="B600" s="15">
        <v>6.7556649999999996</v>
      </c>
      <c r="C600" s="15">
        <v>8.9841700000000007</v>
      </c>
      <c r="D600" s="15">
        <v>7.08066</v>
      </c>
      <c r="E600" s="15">
        <v>11.32865</v>
      </c>
      <c r="F600" s="15">
        <v>5.7300500000000003</v>
      </c>
      <c r="G600" s="15">
        <v>8.2988</v>
      </c>
    </row>
    <row r="601" spans="1:7" ht="16">
      <c r="A601" s="15">
        <v>849</v>
      </c>
      <c r="B601" s="15">
        <v>8.0965799999999994</v>
      </c>
      <c r="C601" s="15">
        <v>9.979025</v>
      </c>
      <c r="D601" s="15">
        <v>7.1914850000000001</v>
      </c>
      <c r="E601" s="15">
        <v>10.9213</v>
      </c>
      <c r="F601" s="15">
        <v>6.287045</v>
      </c>
      <c r="G601" s="15">
        <v>9.2949649999999995</v>
      </c>
    </row>
    <row r="602" spans="1:7" ht="16">
      <c r="A602" s="15">
        <v>850</v>
      </c>
      <c r="B602" s="15">
        <v>7.7892349999999997</v>
      </c>
      <c r="C602" s="15">
        <v>9.5867400000000007</v>
      </c>
      <c r="D602" s="15">
        <v>6.9474900000000002</v>
      </c>
      <c r="E602" s="15">
        <v>10.405849999999999</v>
      </c>
      <c r="F602" s="15">
        <v>5.4894949999999998</v>
      </c>
      <c r="G602" s="15">
        <v>8.5721550000000004</v>
      </c>
    </row>
    <row r="603" spans="1:7" ht="16">
      <c r="A603" s="15">
        <v>851</v>
      </c>
      <c r="B603" s="15">
        <v>7.1995300000000002</v>
      </c>
      <c r="C603" s="15">
        <v>9.0812899999999992</v>
      </c>
      <c r="D603" s="15">
        <v>6.8451649999999997</v>
      </c>
      <c r="E603" s="15">
        <v>10.67525</v>
      </c>
      <c r="F603" s="15">
        <v>5.0570700000000004</v>
      </c>
      <c r="G603" s="15">
        <v>7.7024800000000004</v>
      </c>
    </row>
    <row r="604" spans="1:7" ht="16">
      <c r="A604" s="15">
        <v>852</v>
      </c>
      <c r="B604" s="15">
        <v>7.8319400000000003</v>
      </c>
      <c r="C604" s="15">
        <v>9.7461400000000005</v>
      </c>
      <c r="D604" s="15">
        <v>7.0392049999999999</v>
      </c>
      <c r="E604" s="15">
        <v>11.295</v>
      </c>
      <c r="F604" s="15">
        <v>6.1531900000000004</v>
      </c>
      <c r="G604" s="15">
        <v>8.4397450000000003</v>
      </c>
    </row>
    <row r="605" spans="1:7" ht="16">
      <c r="A605" s="15">
        <v>853</v>
      </c>
      <c r="B605" s="15">
        <v>7.94381</v>
      </c>
      <c r="C605" s="15">
        <v>9.8933199999999992</v>
      </c>
      <c r="D605" s="15">
        <v>7.6027899999999997</v>
      </c>
      <c r="E605" s="15">
        <v>11.43975</v>
      </c>
      <c r="F605" s="15">
        <v>6.7490399999999999</v>
      </c>
      <c r="G605" s="15">
        <v>9.0541</v>
      </c>
    </row>
    <row r="606" spans="1:7" ht="16">
      <c r="A606" s="15">
        <v>854</v>
      </c>
      <c r="B606" s="15">
        <v>7.1917999999999997</v>
      </c>
      <c r="C606" s="15">
        <v>8.7374050000000008</v>
      </c>
      <c r="D606" s="15">
        <v>7.0044899999999997</v>
      </c>
      <c r="E606" s="15">
        <v>10.78495</v>
      </c>
      <c r="F606" s="15">
        <v>5.3068249999999999</v>
      </c>
      <c r="G606" s="15">
        <v>7.6286899999999997</v>
      </c>
    </row>
    <row r="607" spans="1:7" ht="16">
      <c r="A607" s="15">
        <v>855</v>
      </c>
      <c r="B607" s="15">
        <v>7.2544149999999998</v>
      </c>
      <c r="C607" s="15">
        <v>8.8828800000000001</v>
      </c>
      <c r="D607" s="15">
        <v>6.7566800000000002</v>
      </c>
      <c r="E607" s="15">
        <v>10.6303</v>
      </c>
      <c r="F607" s="15">
        <v>4.5284449999999996</v>
      </c>
      <c r="G607" s="15">
        <v>7.2147649999999999</v>
      </c>
    </row>
    <row r="608" spans="1:7" ht="16">
      <c r="A608" s="15">
        <v>856</v>
      </c>
      <c r="B608" s="15">
        <v>8.3864699999999992</v>
      </c>
      <c r="C608" s="15">
        <v>10.236274999999999</v>
      </c>
      <c r="D608" s="15">
        <v>7.518205</v>
      </c>
      <c r="E608" s="15">
        <v>11.239599999999999</v>
      </c>
      <c r="F608" s="15">
        <v>5.4932699999999999</v>
      </c>
      <c r="G608" s="15">
        <v>8.2556200000000004</v>
      </c>
    </row>
    <row r="609" spans="1:7" ht="16">
      <c r="A609" s="15">
        <v>857</v>
      </c>
      <c r="B609" s="15">
        <v>9.2474000000000007</v>
      </c>
      <c r="C609" s="15">
        <v>10.638199999999999</v>
      </c>
      <c r="D609" s="15">
        <v>8.4057650000000006</v>
      </c>
      <c r="E609" s="15">
        <v>11.663349999999999</v>
      </c>
      <c r="F609" s="15">
        <v>6.8652499999999996</v>
      </c>
      <c r="G609" s="15">
        <v>8.6645350000000008</v>
      </c>
    </row>
    <row r="610" spans="1:7" ht="16">
      <c r="A610" s="15">
        <v>858</v>
      </c>
      <c r="B610" s="15">
        <v>8.3241700000000005</v>
      </c>
      <c r="C610" s="15">
        <v>10.7102</v>
      </c>
      <c r="D610" s="15">
        <v>7.5138800000000003</v>
      </c>
      <c r="E610" s="15">
        <v>10.714650000000001</v>
      </c>
      <c r="F610" s="15">
        <v>6.4943900000000001</v>
      </c>
      <c r="G610" s="15">
        <v>8.2134850000000004</v>
      </c>
    </row>
    <row r="611" spans="1:7" ht="16">
      <c r="A611" s="15">
        <v>859</v>
      </c>
      <c r="B611" s="15">
        <v>8.3780049999999999</v>
      </c>
      <c r="C611" s="15">
        <v>9.9668749999999999</v>
      </c>
      <c r="D611" s="15">
        <v>7.1665450000000002</v>
      </c>
      <c r="E611" s="15">
        <v>10.75225</v>
      </c>
      <c r="F611" s="15">
        <v>5.9924549999999996</v>
      </c>
      <c r="G611" s="15">
        <v>8.1164900000000006</v>
      </c>
    </row>
    <row r="612" spans="1:7" ht="16">
      <c r="A612" s="15">
        <v>860</v>
      </c>
      <c r="B612" s="15">
        <v>8.5423449999999992</v>
      </c>
      <c r="C612" s="15">
        <v>9.4072600000000008</v>
      </c>
      <c r="D612" s="15">
        <v>7.2772350000000001</v>
      </c>
      <c r="E612" s="15">
        <v>11.097950000000001</v>
      </c>
      <c r="F612" s="15">
        <v>5.2162850000000001</v>
      </c>
      <c r="G612" s="15">
        <v>7.6617749999999996</v>
      </c>
    </row>
    <row r="613" spans="1:7" ht="16">
      <c r="A613" s="15">
        <v>861</v>
      </c>
      <c r="B613" s="15">
        <v>7.9767450000000002</v>
      </c>
      <c r="C613" s="15">
        <v>9.4587450000000004</v>
      </c>
      <c r="D613" s="15">
        <v>7.15707</v>
      </c>
      <c r="E613" s="15">
        <v>11.16395</v>
      </c>
      <c r="F613" s="15">
        <v>4.6336649999999997</v>
      </c>
      <c r="G613" s="15">
        <v>6.9144500000000004</v>
      </c>
    </row>
    <row r="614" spans="1:7" ht="16">
      <c r="A614" s="15">
        <v>862</v>
      </c>
      <c r="B614" s="15">
        <v>7.4440200000000001</v>
      </c>
      <c r="C614" s="15">
        <v>9.3677050000000008</v>
      </c>
      <c r="D614" s="15">
        <v>6.6185349999999996</v>
      </c>
      <c r="E614" s="15">
        <v>11.527150000000001</v>
      </c>
      <c r="F614" s="15">
        <v>5.5556850000000004</v>
      </c>
      <c r="G614" s="15">
        <v>7.3440950000000003</v>
      </c>
    </row>
    <row r="615" spans="1:7" ht="16">
      <c r="A615" s="15">
        <v>863</v>
      </c>
      <c r="B615" s="15">
        <v>7.7505750000000004</v>
      </c>
      <c r="C615" s="15">
        <v>9.7003550000000001</v>
      </c>
      <c r="D615" s="15">
        <v>6.8990749999999998</v>
      </c>
      <c r="E615" s="15">
        <v>11.1092</v>
      </c>
      <c r="F615" s="15">
        <v>5.6738049999999998</v>
      </c>
      <c r="G615" s="15">
        <v>8.2122299999999999</v>
      </c>
    </row>
    <row r="616" spans="1:7" ht="16">
      <c r="A616" s="15">
        <v>864</v>
      </c>
      <c r="B616" s="15">
        <v>7.0910099999999998</v>
      </c>
      <c r="C616" s="15">
        <v>8.970815</v>
      </c>
      <c r="D616" s="15">
        <v>6.5935649999999999</v>
      </c>
      <c r="E616" s="15">
        <v>9.2664399999999993</v>
      </c>
      <c r="F616" s="15">
        <v>4.7919450000000001</v>
      </c>
      <c r="G616" s="15">
        <v>7.6521400000000002</v>
      </c>
    </row>
    <row r="617" spans="1:7" ht="16">
      <c r="A617" s="15">
        <v>865</v>
      </c>
      <c r="B617" s="15">
        <v>6.6682050000000004</v>
      </c>
      <c r="C617" s="15">
        <v>8.4649450000000002</v>
      </c>
      <c r="D617" s="15">
        <v>6.3274499999999998</v>
      </c>
      <c r="E617" s="15">
        <v>8.5405099999999994</v>
      </c>
      <c r="F617" s="15">
        <v>4.5011599999999996</v>
      </c>
      <c r="G617" s="15">
        <v>7.3445650000000002</v>
      </c>
    </row>
    <row r="618" spans="1:7" ht="16">
      <c r="A618" s="15">
        <v>866</v>
      </c>
      <c r="B618" s="15">
        <v>7.7262199999999996</v>
      </c>
      <c r="C618" s="15">
        <v>9.4944400000000009</v>
      </c>
      <c r="D618" s="15">
        <v>6.9692949999999998</v>
      </c>
      <c r="E618" s="15">
        <v>10.42313</v>
      </c>
      <c r="F618" s="15">
        <v>5.5984850000000002</v>
      </c>
      <c r="G618" s="15">
        <v>8.7632999999999992</v>
      </c>
    </row>
    <row r="619" spans="1:7" ht="16">
      <c r="A619" s="15">
        <v>867</v>
      </c>
      <c r="B619" s="15">
        <v>8.2389899999999994</v>
      </c>
      <c r="C619" s="15">
        <v>10.3393</v>
      </c>
      <c r="D619" s="15">
        <v>7.4945000000000004</v>
      </c>
      <c r="E619" s="15">
        <v>11.25215</v>
      </c>
      <c r="F619" s="15">
        <v>5.7794749999999997</v>
      </c>
      <c r="G619" s="15">
        <v>9.2259100000000007</v>
      </c>
    </row>
    <row r="620" spans="1:7" ht="16">
      <c r="A620" s="15">
        <v>868</v>
      </c>
      <c r="B620" s="15">
        <v>8.0536999999999992</v>
      </c>
      <c r="C620" s="15">
        <v>10.099270000000001</v>
      </c>
      <c r="D620" s="15">
        <v>7.6452400000000003</v>
      </c>
      <c r="E620" s="15">
        <v>10.5999</v>
      </c>
      <c r="F620" s="15">
        <v>5.95526</v>
      </c>
      <c r="G620" s="15">
        <v>9.3030200000000001</v>
      </c>
    </row>
    <row r="621" spans="1:7" ht="16">
      <c r="A621" s="15">
        <v>869</v>
      </c>
      <c r="B621" s="15">
        <v>7.4425049999999997</v>
      </c>
      <c r="C621" s="15">
        <v>9.80335</v>
      </c>
      <c r="D621" s="15">
        <v>7.4598199999999997</v>
      </c>
      <c r="E621" s="15">
        <v>10.34656</v>
      </c>
      <c r="F621" s="15">
        <v>5.4403100000000002</v>
      </c>
      <c r="G621" s="15">
        <v>8.8394300000000001</v>
      </c>
    </row>
    <row r="622" spans="1:7" ht="16">
      <c r="A622" s="15">
        <v>870</v>
      </c>
      <c r="B622" s="15">
        <v>6.9967899999999998</v>
      </c>
      <c r="C622" s="15">
        <v>9.852805</v>
      </c>
      <c r="D622" s="15">
        <v>7.2794499999999998</v>
      </c>
      <c r="E622" s="15">
        <v>10.469150000000001</v>
      </c>
      <c r="F622" s="15">
        <v>4.7656799999999997</v>
      </c>
      <c r="G622" s="15">
        <v>8.32639</v>
      </c>
    </row>
    <row r="623" spans="1:7" ht="16">
      <c r="A623" s="15">
        <v>871</v>
      </c>
      <c r="B623" s="15">
        <v>7.0792900000000003</v>
      </c>
      <c r="C623" s="15">
        <v>9.7677849999999999</v>
      </c>
      <c r="D623" s="15">
        <v>7.3181799999999999</v>
      </c>
      <c r="E623" s="15">
        <v>9.6686399999999999</v>
      </c>
      <c r="F623" s="15">
        <v>4.9468800000000002</v>
      </c>
      <c r="G623" s="15">
        <v>8.3444299999999991</v>
      </c>
    </row>
    <row r="624" spans="1:7" ht="16">
      <c r="A624" s="15">
        <v>872</v>
      </c>
      <c r="B624" s="15">
        <v>6.8034650000000001</v>
      </c>
      <c r="C624" s="15">
        <v>9.0664650000000009</v>
      </c>
      <c r="D624" s="15">
        <v>6.7323300000000001</v>
      </c>
      <c r="E624" s="15">
        <v>9.2518600000000006</v>
      </c>
      <c r="F624" s="15">
        <v>4.4357300000000004</v>
      </c>
      <c r="G624" s="15">
        <v>7.661645</v>
      </c>
    </row>
    <row r="625" spans="1:7" ht="16">
      <c r="A625" s="15">
        <v>873</v>
      </c>
      <c r="B625" s="15">
        <v>6.6520950000000001</v>
      </c>
      <c r="C625" s="15">
        <v>8.6561500000000002</v>
      </c>
      <c r="D625" s="15">
        <v>6.2235100000000001</v>
      </c>
      <c r="E625" s="15">
        <v>8.970205</v>
      </c>
      <c r="F625" s="15">
        <v>4.3114749999999997</v>
      </c>
      <c r="G625" s="15">
        <v>7.8249199999999997</v>
      </c>
    </row>
    <row r="626" spans="1:7" ht="16">
      <c r="A626" s="15">
        <v>874</v>
      </c>
      <c r="B626" s="15">
        <v>6.6782050000000002</v>
      </c>
      <c r="C626" s="15">
        <v>8.8413450000000005</v>
      </c>
      <c r="D626" s="15">
        <v>6.2632199999999996</v>
      </c>
      <c r="E626" s="15">
        <v>9.12805</v>
      </c>
      <c r="F626" s="15">
        <v>4.3666049999999998</v>
      </c>
      <c r="G626" s="15">
        <v>8.1469100000000001</v>
      </c>
    </row>
    <row r="627" spans="1:7" ht="16">
      <c r="A627" s="15">
        <v>875</v>
      </c>
      <c r="B627" s="15">
        <v>6.6988649999999996</v>
      </c>
      <c r="C627" s="15">
        <v>9.2225599999999996</v>
      </c>
      <c r="D627" s="15">
        <v>6.5247849999999996</v>
      </c>
      <c r="E627" s="15">
        <v>9.4273600000000002</v>
      </c>
      <c r="F627" s="15">
        <v>4.3338999999999999</v>
      </c>
      <c r="G627" s="15">
        <v>8.0934749999999998</v>
      </c>
    </row>
    <row r="628" spans="1:7" ht="16">
      <c r="A628" s="15">
        <v>876</v>
      </c>
      <c r="B628" s="15">
        <v>6.4898350000000002</v>
      </c>
      <c r="C628" s="15">
        <v>8.9876450000000006</v>
      </c>
      <c r="D628" s="15">
        <v>6.0816400000000002</v>
      </c>
      <c r="E628" s="15">
        <v>8.9254800000000003</v>
      </c>
      <c r="F628" s="15">
        <v>4.3730399999999996</v>
      </c>
      <c r="G628" s="15">
        <v>8.2272949999999998</v>
      </c>
    </row>
    <row r="629" spans="1:7" ht="16">
      <c r="A629" s="15">
        <v>877</v>
      </c>
      <c r="B629" s="15">
        <v>6.3425700000000003</v>
      </c>
      <c r="C629" s="15">
        <v>8.6054600000000008</v>
      </c>
      <c r="D629" s="15">
        <v>6.1334999999999997</v>
      </c>
      <c r="E629" s="15">
        <v>8.8590350000000004</v>
      </c>
      <c r="F629" s="15">
        <v>4.2280600000000002</v>
      </c>
      <c r="G629" s="15">
        <v>8.3507650000000009</v>
      </c>
    </row>
    <row r="630" spans="1:7" ht="16">
      <c r="A630" s="15">
        <v>878</v>
      </c>
      <c r="B630" s="15">
        <v>5.9765800000000002</v>
      </c>
      <c r="C630" s="15">
        <v>8.2195699999999992</v>
      </c>
      <c r="D630" s="15">
        <v>5.9015500000000003</v>
      </c>
      <c r="E630" s="15">
        <v>8.6714400000000005</v>
      </c>
      <c r="F630" s="15">
        <v>4.007835</v>
      </c>
      <c r="G630" s="15">
        <v>8.2362699999999993</v>
      </c>
    </row>
    <row r="631" spans="1:7" ht="16">
      <c r="A631" s="15">
        <v>879</v>
      </c>
      <c r="B631" s="15">
        <v>5.5282099999999996</v>
      </c>
      <c r="C631" s="15">
        <v>7.8654650000000004</v>
      </c>
      <c r="D631" s="15">
        <v>5.4938399999999996</v>
      </c>
      <c r="E631" s="15">
        <v>8.3465900000000008</v>
      </c>
      <c r="F631" s="15">
        <v>3.777625</v>
      </c>
      <c r="G631" s="15">
        <v>8.0830450000000003</v>
      </c>
    </row>
    <row r="632" spans="1:7" ht="16">
      <c r="A632" s="15">
        <v>880</v>
      </c>
      <c r="B632" s="15">
        <v>5.3122550000000004</v>
      </c>
      <c r="C632" s="15">
        <v>7.6229699999999996</v>
      </c>
      <c r="D632" s="15">
        <v>5.3769749999999998</v>
      </c>
      <c r="E632" s="15">
        <v>8.1531400000000005</v>
      </c>
      <c r="F632" s="15">
        <v>3.59721</v>
      </c>
      <c r="G632" s="15">
        <v>8.1572700000000005</v>
      </c>
    </row>
    <row r="633" spans="1:7" ht="16">
      <c r="A633" s="15">
        <v>881</v>
      </c>
      <c r="B633" s="15">
        <v>5.430275</v>
      </c>
      <c r="C633" s="15">
        <v>7.751055</v>
      </c>
      <c r="D633" s="15">
        <v>5.4824250000000001</v>
      </c>
      <c r="E633" s="15">
        <v>8.1127400000000005</v>
      </c>
      <c r="F633" s="15">
        <v>3.5915400000000002</v>
      </c>
      <c r="G633" s="15">
        <v>8.3370899999999999</v>
      </c>
    </row>
    <row r="634" spans="1:7" ht="16">
      <c r="A634" s="15">
        <v>882</v>
      </c>
      <c r="B634" s="15">
        <v>5.3676000000000004</v>
      </c>
      <c r="C634" s="15">
        <v>7.7555350000000001</v>
      </c>
      <c r="D634" s="15">
        <v>5.4630999999999998</v>
      </c>
      <c r="E634" s="15">
        <v>8.0924849999999999</v>
      </c>
      <c r="F634" s="15">
        <v>3.5702349999999998</v>
      </c>
      <c r="G634" s="15">
        <v>8.3541500000000006</v>
      </c>
    </row>
    <row r="635" spans="1:7" ht="16">
      <c r="A635" s="15">
        <v>883</v>
      </c>
      <c r="B635" s="15">
        <v>5.2433149999999999</v>
      </c>
      <c r="C635" s="15">
        <v>7.6062399999999997</v>
      </c>
      <c r="D635" s="15">
        <v>5.3840950000000003</v>
      </c>
      <c r="E635" s="15">
        <v>8.0645749999999996</v>
      </c>
      <c r="F635" s="15">
        <v>3.5087799999999998</v>
      </c>
      <c r="G635" s="15">
        <v>8.2279149999999994</v>
      </c>
    </row>
    <row r="636" spans="1:7" ht="16">
      <c r="A636" s="15">
        <v>884</v>
      </c>
      <c r="B636" s="15">
        <v>5.2401049999999998</v>
      </c>
      <c r="C636" s="15">
        <v>7.498945</v>
      </c>
      <c r="D636" s="15">
        <v>5.3439500000000004</v>
      </c>
      <c r="E636" s="15">
        <v>8.0515349999999994</v>
      </c>
      <c r="F636" s="15">
        <v>3.4731450000000001</v>
      </c>
      <c r="G636" s="15">
        <v>8.1264050000000001</v>
      </c>
    </row>
    <row r="637" spans="1:7" ht="16">
      <c r="A637" s="15">
        <v>885</v>
      </c>
      <c r="B637" s="15">
        <v>5.4024099999999997</v>
      </c>
      <c r="C637" s="15">
        <v>7.6116450000000002</v>
      </c>
      <c r="D637" s="15">
        <v>5.3637699999999997</v>
      </c>
      <c r="E637" s="15">
        <v>8.08277</v>
      </c>
      <c r="F637" s="15">
        <v>3.52556</v>
      </c>
      <c r="G637" s="15">
        <v>8.16995</v>
      </c>
    </row>
    <row r="638" spans="1:7" ht="16">
      <c r="A638" s="15">
        <v>886</v>
      </c>
      <c r="B638" s="15">
        <v>5.5327799999999998</v>
      </c>
      <c r="C638" s="15">
        <v>7.6427899999999998</v>
      </c>
      <c r="D638" s="15">
        <v>5.3864650000000003</v>
      </c>
      <c r="E638" s="15">
        <v>8.1067499999999999</v>
      </c>
      <c r="F638" s="15">
        <v>3.5097800000000001</v>
      </c>
      <c r="G638" s="15">
        <v>8.0266300000000008</v>
      </c>
    </row>
    <row r="639" spans="1:7" ht="16">
      <c r="A639" s="15">
        <v>887</v>
      </c>
      <c r="B639" s="15">
        <v>5.6831849999999999</v>
      </c>
      <c r="C639" s="15">
        <v>7.7236149999999997</v>
      </c>
      <c r="D639" s="15">
        <v>5.3636249999999999</v>
      </c>
      <c r="E639" s="15">
        <v>8.2971950000000003</v>
      </c>
      <c r="F639" s="15">
        <v>3.7464599999999999</v>
      </c>
      <c r="G639" s="15">
        <v>8.0569299999999995</v>
      </c>
    </row>
    <row r="640" spans="1:7" ht="16">
      <c r="A640" s="15">
        <v>888</v>
      </c>
      <c r="B640" s="15">
        <v>5.82308</v>
      </c>
      <c r="C640" s="15">
        <v>7.9649349999999997</v>
      </c>
      <c r="D640" s="15">
        <v>5.4310850000000004</v>
      </c>
      <c r="E640" s="15">
        <v>8.5093399999999999</v>
      </c>
      <c r="F640" s="15">
        <v>3.9983749999999998</v>
      </c>
      <c r="G640" s="15">
        <v>7.9723100000000002</v>
      </c>
    </row>
    <row r="641" spans="1:7" ht="16">
      <c r="A641" s="15">
        <v>889</v>
      </c>
      <c r="B641" s="15">
        <v>5.85473</v>
      </c>
      <c r="C641" s="15">
        <v>8.1804550000000003</v>
      </c>
      <c r="D641" s="15">
        <v>5.6009099999999998</v>
      </c>
      <c r="E641" s="15">
        <v>8.5259350000000005</v>
      </c>
      <c r="F641" s="15">
        <v>4.0096299999999996</v>
      </c>
      <c r="G641" s="15">
        <v>7.7157499999999999</v>
      </c>
    </row>
    <row r="642" spans="1:7" ht="16">
      <c r="A642" s="15">
        <v>890</v>
      </c>
      <c r="B642" s="15">
        <v>5.7453599999999998</v>
      </c>
      <c r="C642" s="15">
        <v>7.9552849999999999</v>
      </c>
      <c r="D642" s="15">
        <v>5.6550200000000004</v>
      </c>
      <c r="E642" s="15">
        <v>8.3395449999999993</v>
      </c>
      <c r="F642" s="15">
        <v>3.8869150000000001</v>
      </c>
      <c r="G642" s="15">
        <v>7.8258299999999998</v>
      </c>
    </row>
    <row r="643" spans="1:7" ht="16">
      <c r="A643" s="15">
        <v>891</v>
      </c>
      <c r="B643" s="15">
        <v>6.5902950000000002</v>
      </c>
      <c r="C643" s="15">
        <v>8.4024649999999994</v>
      </c>
      <c r="D643" s="15">
        <v>5.8161300000000002</v>
      </c>
      <c r="E643" s="15">
        <v>9.1461400000000008</v>
      </c>
      <c r="F643" s="15">
        <v>4.3811349999999996</v>
      </c>
      <c r="G643" s="15">
        <v>8.1608549999999997</v>
      </c>
    </row>
    <row r="644" spans="1:7" ht="16">
      <c r="A644" s="15">
        <v>892</v>
      </c>
      <c r="B644" s="15">
        <v>6.3548499999999999</v>
      </c>
      <c r="C644" s="15">
        <v>8.1996649999999995</v>
      </c>
      <c r="D644" s="15">
        <v>5.6001000000000003</v>
      </c>
      <c r="E644" s="15">
        <v>8.9642649999999993</v>
      </c>
      <c r="F644" s="15">
        <v>4.2324000000000002</v>
      </c>
      <c r="G644" s="15">
        <v>7.9581150000000003</v>
      </c>
    </row>
    <row r="645" spans="1:7" ht="16">
      <c r="A645" s="15">
        <v>893</v>
      </c>
      <c r="B645" s="15">
        <v>5.5223899999999997</v>
      </c>
      <c r="C645" s="15">
        <v>7.659605</v>
      </c>
      <c r="D645" s="15">
        <v>5.3278150000000002</v>
      </c>
      <c r="E645" s="15">
        <v>8.1344600000000007</v>
      </c>
      <c r="F645" s="15">
        <v>3.7504499999999998</v>
      </c>
      <c r="G645" s="15">
        <v>7.6813700000000003</v>
      </c>
    </row>
    <row r="646" spans="1:7" ht="16">
      <c r="A646" s="15">
        <v>894</v>
      </c>
      <c r="B646" s="15">
        <v>5.5592199999999998</v>
      </c>
      <c r="C646" s="15">
        <v>7.7151800000000001</v>
      </c>
      <c r="D646" s="15">
        <v>5.4808300000000001</v>
      </c>
      <c r="E646" s="15">
        <v>8.0217949999999991</v>
      </c>
      <c r="F646" s="15">
        <v>3.7916799999999999</v>
      </c>
      <c r="G646" s="15">
        <v>8.0018449999999994</v>
      </c>
    </row>
    <row r="647" spans="1:7" ht="16">
      <c r="A647" s="15">
        <v>895</v>
      </c>
      <c r="B647" s="15">
        <v>5.7612699999999997</v>
      </c>
      <c r="C647" s="15">
        <v>7.7900799999999997</v>
      </c>
      <c r="D647" s="15">
        <v>5.5616149999999998</v>
      </c>
      <c r="E647" s="15">
        <v>8.2036449999999999</v>
      </c>
      <c r="F647" s="15">
        <v>3.6894300000000002</v>
      </c>
      <c r="G647" s="15">
        <v>8.0669050000000002</v>
      </c>
    </row>
    <row r="648" spans="1:7" ht="16">
      <c r="A648" s="15">
        <v>896</v>
      </c>
      <c r="B648" s="15">
        <v>5.6870450000000003</v>
      </c>
      <c r="C648" s="15">
        <v>7.7158499999999997</v>
      </c>
      <c r="D648" s="15">
        <v>5.4307100000000004</v>
      </c>
      <c r="E648" s="15">
        <v>8.1983549999999994</v>
      </c>
      <c r="F648" s="15">
        <v>3.8169300000000002</v>
      </c>
      <c r="G648" s="15">
        <v>8.0052450000000004</v>
      </c>
    </row>
    <row r="649" spans="1:7" ht="16">
      <c r="A649" s="15">
        <v>897</v>
      </c>
      <c r="B649" s="15">
        <v>5.9107149999999997</v>
      </c>
      <c r="C649" s="15">
        <v>8.055555</v>
      </c>
      <c r="D649" s="15">
        <v>5.7542099999999996</v>
      </c>
      <c r="E649" s="15">
        <v>8.3845899999999993</v>
      </c>
      <c r="F649" s="15">
        <v>4.264335</v>
      </c>
      <c r="G649" s="15">
        <v>8.1878700000000002</v>
      </c>
    </row>
    <row r="650" spans="1:7" ht="16">
      <c r="A650" s="15">
        <v>898</v>
      </c>
      <c r="B650" s="15">
        <v>6.2768699999999997</v>
      </c>
      <c r="C650" s="15">
        <v>8.3919049999999995</v>
      </c>
      <c r="D650" s="15">
        <v>6.1285249999999998</v>
      </c>
      <c r="E650" s="15">
        <v>8.5609599999999997</v>
      </c>
      <c r="F650" s="15">
        <v>4.4359149999999996</v>
      </c>
      <c r="G650" s="15">
        <v>8.3513800000000007</v>
      </c>
    </row>
    <row r="651" spans="1:7" ht="16">
      <c r="A651" s="15">
        <v>899</v>
      </c>
      <c r="B651" s="15">
        <v>6.0041799999999999</v>
      </c>
      <c r="C651" s="15">
        <v>7.73461</v>
      </c>
      <c r="D651" s="15">
        <v>5.4616100000000003</v>
      </c>
      <c r="E651" s="15">
        <v>8.1260700000000003</v>
      </c>
      <c r="F651" s="15">
        <v>3.689845</v>
      </c>
      <c r="G651" s="15">
        <v>7.8751449999999998</v>
      </c>
    </row>
    <row r="652" spans="1:7" ht="16">
      <c r="A652" s="15">
        <v>900</v>
      </c>
      <c r="B652" s="15">
        <v>6.2459350000000002</v>
      </c>
      <c r="C652" s="15">
        <v>8.0756750000000004</v>
      </c>
      <c r="D652" s="15">
        <v>5.6104099999999999</v>
      </c>
      <c r="E652" s="15">
        <v>8.5416699999999999</v>
      </c>
      <c r="F652" s="15">
        <v>4.0681500000000002</v>
      </c>
      <c r="G652" s="15">
        <v>7.8544349999999996</v>
      </c>
    </row>
    <row r="653" spans="1:7" ht="16">
      <c r="A653" s="15">
        <v>901</v>
      </c>
      <c r="B653" s="15">
        <v>6.7942900000000002</v>
      </c>
      <c r="C653" s="15">
        <v>8.7179950000000002</v>
      </c>
      <c r="D653" s="15">
        <v>6.1627700000000001</v>
      </c>
      <c r="E653" s="15">
        <v>9.0185650000000006</v>
      </c>
      <c r="F653" s="15">
        <v>4.8390050000000002</v>
      </c>
      <c r="G653" s="15">
        <v>8.3102800000000006</v>
      </c>
    </row>
    <row r="654" spans="1:7" ht="16">
      <c r="A654" s="15">
        <v>902</v>
      </c>
      <c r="B654" s="15">
        <v>6.58094</v>
      </c>
      <c r="C654" s="15">
        <v>8.6105699999999992</v>
      </c>
      <c r="D654" s="15">
        <v>6.1535500000000001</v>
      </c>
      <c r="E654" s="15">
        <v>8.8173449999999995</v>
      </c>
      <c r="F654" s="15">
        <v>4.691865</v>
      </c>
      <c r="G654" s="15">
        <v>8.4744349999999997</v>
      </c>
    </row>
    <row r="655" spans="1:7" ht="16">
      <c r="A655" s="15">
        <v>903</v>
      </c>
      <c r="B655" s="15">
        <v>5.5428949999999997</v>
      </c>
      <c r="C655" s="15">
        <v>7.73752</v>
      </c>
      <c r="D655" s="15">
        <v>5.4708600000000001</v>
      </c>
      <c r="E655" s="15">
        <v>8.0717300000000005</v>
      </c>
      <c r="F655" s="15">
        <v>3.6037650000000001</v>
      </c>
      <c r="G655" s="15">
        <v>8.0591849999999994</v>
      </c>
    </row>
    <row r="656" spans="1:7" ht="16">
      <c r="A656" s="15">
        <v>904</v>
      </c>
      <c r="B656" s="15">
        <v>5.6944299999999997</v>
      </c>
      <c r="C656" s="15">
        <v>7.8121799999999997</v>
      </c>
      <c r="D656" s="15">
        <v>5.6295999999999999</v>
      </c>
      <c r="E656" s="15">
        <v>8.1056050000000006</v>
      </c>
      <c r="F656" s="15">
        <v>3.807175</v>
      </c>
      <c r="G656" s="15">
        <v>8.0944299999999991</v>
      </c>
    </row>
    <row r="657" spans="1:7" ht="16">
      <c r="A657" s="15">
        <v>905</v>
      </c>
      <c r="B657" s="15">
        <v>5.6032599999999997</v>
      </c>
      <c r="C657" s="15">
        <v>7.6877750000000002</v>
      </c>
      <c r="D657" s="15">
        <v>5.5184949999999997</v>
      </c>
      <c r="E657" s="15">
        <v>8.1958199999999994</v>
      </c>
      <c r="F657" s="15">
        <v>3.7484649999999999</v>
      </c>
      <c r="G657" s="15">
        <v>8.1996900000000004</v>
      </c>
    </row>
    <row r="658" spans="1:7" ht="16">
      <c r="A658" s="15">
        <v>906</v>
      </c>
      <c r="B658" s="15">
        <v>5.4551999999999996</v>
      </c>
      <c r="C658" s="15">
        <v>7.5241699999999998</v>
      </c>
      <c r="D658" s="15">
        <v>5.4580549999999999</v>
      </c>
      <c r="E658" s="15">
        <v>8.2377249999999993</v>
      </c>
      <c r="F658" s="15">
        <v>3.5378150000000002</v>
      </c>
      <c r="G658" s="15">
        <v>8.0405700000000007</v>
      </c>
    </row>
    <row r="659" spans="1:7" ht="16">
      <c r="A659" s="15">
        <v>907</v>
      </c>
      <c r="B659" s="15">
        <v>5.5064450000000003</v>
      </c>
      <c r="C659" s="15">
        <v>7.5034599999999996</v>
      </c>
      <c r="D659" s="15">
        <v>5.6534500000000003</v>
      </c>
      <c r="E659" s="15">
        <v>8.1943649999999995</v>
      </c>
      <c r="F659" s="15">
        <v>3.5656850000000002</v>
      </c>
      <c r="G659" s="15">
        <v>7.79697</v>
      </c>
    </row>
    <row r="660" spans="1:7" ht="16">
      <c r="A660" s="15">
        <v>908</v>
      </c>
      <c r="B660" s="15">
        <v>5.8199249999999996</v>
      </c>
      <c r="C660" s="15">
        <v>7.70214</v>
      </c>
      <c r="D660" s="15">
        <v>5.9641149999999996</v>
      </c>
      <c r="E660" s="15">
        <v>8.1497499999999992</v>
      </c>
      <c r="F660" s="15">
        <v>4.0172999999999996</v>
      </c>
      <c r="G660" s="15">
        <v>7.8625350000000003</v>
      </c>
    </row>
    <row r="661" spans="1:7" ht="16">
      <c r="A661" s="15">
        <v>909</v>
      </c>
      <c r="B661" s="15">
        <v>6.2796050000000001</v>
      </c>
      <c r="C661" s="15">
        <v>8.3356100000000009</v>
      </c>
      <c r="D661" s="15">
        <v>5.9589600000000003</v>
      </c>
      <c r="E661" s="15">
        <v>8.57254</v>
      </c>
      <c r="F661" s="15">
        <v>4.3580449999999997</v>
      </c>
      <c r="G661" s="15">
        <v>7.9718799999999996</v>
      </c>
    </row>
    <row r="662" spans="1:7" ht="16">
      <c r="A662" s="15">
        <v>910</v>
      </c>
      <c r="B662" s="15">
        <v>7.19224</v>
      </c>
      <c r="C662" s="15">
        <v>8.9718649999999993</v>
      </c>
      <c r="D662" s="15">
        <v>6.4022449999999997</v>
      </c>
      <c r="E662" s="15">
        <v>9.6606950000000005</v>
      </c>
      <c r="F662" s="15">
        <v>5.0630850000000001</v>
      </c>
      <c r="G662" s="15">
        <v>8.8940649999999994</v>
      </c>
    </row>
    <row r="663" spans="1:7" ht="16">
      <c r="A663" s="15">
        <v>911</v>
      </c>
      <c r="B663" s="15">
        <v>7.3117599999999996</v>
      </c>
      <c r="C663" s="15">
        <v>9.0809049999999996</v>
      </c>
      <c r="D663" s="15">
        <v>6.6816300000000002</v>
      </c>
      <c r="E663" s="15">
        <v>9.9983649999999997</v>
      </c>
      <c r="F663" s="15">
        <v>5.16282</v>
      </c>
      <c r="G663" s="15">
        <v>9.2315349999999992</v>
      </c>
    </row>
    <row r="664" spans="1:7" ht="16">
      <c r="A664" s="15">
        <v>912</v>
      </c>
      <c r="B664" s="15">
        <v>6.6695549999999999</v>
      </c>
      <c r="C664" s="15">
        <v>8.7561400000000003</v>
      </c>
      <c r="D664" s="15">
        <v>6.45343</v>
      </c>
      <c r="E664" s="15">
        <v>9.3097349999999999</v>
      </c>
      <c r="F664" s="15">
        <v>4.6072300000000004</v>
      </c>
      <c r="G664" s="15">
        <v>8.6133050000000004</v>
      </c>
    </row>
    <row r="665" spans="1:7" ht="16">
      <c r="A665" s="15">
        <v>913</v>
      </c>
      <c r="B665" s="15">
        <v>7.0658250000000002</v>
      </c>
      <c r="C665" s="15">
        <v>8.7297100000000007</v>
      </c>
      <c r="D665" s="15">
        <v>6.2424549999999996</v>
      </c>
      <c r="E665" s="15">
        <v>9.1785449999999997</v>
      </c>
      <c r="F665" s="15">
        <v>4.7704000000000004</v>
      </c>
      <c r="G665" s="15">
        <v>8.6158750000000008</v>
      </c>
    </row>
    <row r="666" spans="1:7" ht="16">
      <c r="A666" s="15">
        <v>914</v>
      </c>
      <c r="B666" s="15">
        <v>6.4160050000000002</v>
      </c>
      <c r="C666" s="15">
        <v>8.27224</v>
      </c>
      <c r="D666" s="15">
        <v>5.9274849999999999</v>
      </c>
      <c r="E666" s="15">
        <v>8.7736850000000004</v>
      </c>
      <c r="F666" s="15">
        <v>4.3741349999999999</v>
      </c>
      <c r="G666" s="15">
        <v>8.4681300000000004</v>
      </c>
    </row>
    <row r="667" spans="1:7" ht="16">
      <c r="A667" s="15">
        <v>915</v>
      </c>
      <c r="B667" s="15">
        <v>5.989935</v>
      </c>
      <c r="C667" s="15">
        <v>7.9995900000000004</v>
      </c>
      <c r="D667" s="15">
        <v>5.7631800000000002</v>
      </c>
      <c r="E667" s="15">
        <v>8.4836799999999997</v>
      </c>
      <c r="F667" s="15">
        <v>3.9683549999999999</v>
      </c>
      <c r="G667" s="15">
        <v>8.3045299999999997</v>
      </c>
    </row>
    <row r="668" spans="1:7" ht="16">
      <c r="A668" s="15">
        <v>916</v>
      </c>
      <c r="B668" s="15">
        <v>5.7856750000000003</v>
      </c>
      <c r="C668" s="15">
        <v>7.8139200000000004</v>
      </c>
      <c r="D668" s="15">
        <v>5.6029200000000001</v>
      </c>
      <c r="E668" s="15">
        <v>8.2908399999999993</v>
      </c>
      <c r="F668" s="15">
        <v>3.8202050000000001</v>
      </c>
      <c r="G668" s="15">
        <v>8.1136149999999994</v>
      </c>
    </row>
    <row r="669" spans="1:7" ht="16">
      <c r="A669" s="15">
        <v>917</v>
      </c>
      <c r="B669" s="15">
        <v>5.4150150000000004</v>
      </c>
      <c r="C669" s="15">
        <v>7.4831250000000002</v>
      </c>
      <c r="D669" s="15">
        <v>5.3434850000000003</v>
      </c>
      <c r="E669" s="15">
        <v>8.062735</v>
      </c>
      <c r="F669" s="15">
        <v>3.8411</v>
      </c>
      <c r="G669" s="15">
        <v>7.8878050000000002</v>
      </c>
    </row>
    <row r="670" spans="1:7" ht="16">
      <c r="A670" s="15">
        <v>918</v>
      </c>
      <c r="B670" s="15">
        <v>5.7649999999999997</v>
      </c>
      <c r="C670" s="15">
        <v>7.6047399999999996</v>
      </c>
      <c r="D670" s="15">
        <v>5.5536300000000001</v>
      </c>
      <c r="E670" s="15">
        <v>8.0958500000000004</v>
      </c>
      <c r="F670" s="15">
        <v>3.7768099999999998</v>
      </c>
      <c r="G670" s="15">
        <v>7.9071249999999997</v>
      </c>
    </row>
    <row r="671" spans="1:7" ht="16">
      <c r="A671" s="15">
        <v>919</v>
      </c>
      <c r="B671" s="15">
        <v>5.6348050000000001</v>
      </c>
      <c r="C671" s="15">
        <v>7.4232550000000002</v>
      </c>
      <c r="D671" s="15">
        <v>5.3618199999999998</v>
      </c>
      <c r="E671" s="15">
        <v>7.9717599999999997</v>
      </c>
      <c r="F671" s="15">
        <v>3.635535</v>
      </c>
      <c r="G671" s="15">
        <v>7.7510599999999998</v>
      </c>
    </row>
    <row r="672" spans="1:7" ht="16">
      <c r="A672" s="15">
        <v>920</v>
      </c>
      <c r="B672" s="15">
        <v>5.9354550000000001</v>
      </c>
      <c r="C672" s="15">
        <v>7.7207249999999998</v>
      </c>
      <c r="D672" s="15">
        <v>5.4559449999999998</v>
      </c>
      <c r="E672" s="15">
        <v>8.2735450000000004</v>
      </c>
      <c r="F672" s="15">
        <v>3.7787500000000001</v>
      </c>
      <c r="G672" s="15">
        <v>8.0446050000000007</v>
      </c>
    </row>
    <row r="673" spans="1:7" ht="16">
      <c r="A673" s="15">
        <v>921</v>
      </c>
      <c r="B673" s="15">
        <v>6.6179249999999996</v>
      </c>
      <c r="C673" s="15">
        <v>8.3842199999999991</v>
      </c>
      <c r="D673" s="15">
        <v>6.0088200000000001</v>
      </c>
      <c r="E673" s="15">
        <v>8.8904250000000005</v>
      </c>
      <c r="F673" s="15">
        <v>4.0873799999999996</v>
      </c>
      <c r="G673" s="15">
        <v>8.4530449999999995</v>
      </c>
    </row>
    <row r="674" spans="1:7" ht="16">
      <c r="A674" s="15">
        <v>922</v>
      </c>
      <c r="B674" s="15">
        <v>6.5694650000000001</v>
      </c>
      <c r="C674" s="15">
        <v>8.4328149999999997</v>
      </c>
      <c r="D674" s="15">
        <v>6.3916599999999999</v>
      </c>
      <c r="E674" s="15">
        <v>9.0413999999999994</v>
      </c>
      <c r="F674" s="15">
        <v>4.0945</v>
      </c>
      <c r="G674" s="15">
        <v>7.9816450000000003</v>
      </c>
    </row>
    <row r="675" spans="1:7" ht="16">
      <c r="A675" s="15">
        <v>923</v>
      </c>
      <c r="B675" s="15">
        <v>6.6011150000000001</v>
      </c>
      <c r="C675" s="15">
        <v>8.8441600000000005</v>
      </c>
      <c r="D675" s="15">
        <v>6.4474600000000004</v>
      </c>
      <c r="E675" s="15">
        <v>9.2103149999999996</v>
      </c>
      <c r="F675" s="15">
        <v>4.3971799999999996</v>
      </c>
      <c r="G675" s="15">
        <v>8.2378850000000003</v>
      </c>
    </row>
    <row r="676" spans="1:7" ht="16">
      <c r="A676" s="15">
        <v>924</v>
      </c>
      <c r="B676" s="15">
        <v>7.2337850000000001</v>
      </c>
      <c r="C676" s="15">
        <v>8.9975450000000006</v>
      </c>
      <c r="D676" s="15">
        <v>7.0674250000000001</v>
      </c>
      <c r="E676" s="15">
        <v>9.6086200000000002</v>
      </c>
      <c r="F676" s="15">
        <v>4.9402900000000001</v>
      </c>
      <c r="G676" s="15">
        <v>8.6849600000000002</v>
      </c>
    </row>
    <row r="677" spans="1:7" ht="16">
      <c r="A677" s="15">
        <v>925</v>
      </c>
      <c r="B677" s="15">
        <v>8.2376799999999992</v>
      </c>
      <c r="C677" s="15">
        <v>9.1519399999999997</v>
      </c>
      <c r="D677" s="15">
        <v>7.8554550000000001</v>
      </c>
      <c r="E677" s="15">
        <v>9.9266450000000006</v>
      </c>
      <c r="F677" s="15">
        <v>5.5902900000000004</v>
      </c>
      <c r="G677" s="15">
        <v>8.7270199999999996</v>
      </c>
    </row>
    <row r="678" spans="1:7" ht="16">
      <c r="A678" s="15">
        <v>926</v>
      </c>
      <c r="B678" s="15">
        <v>8.9319349999999993</v>
      </c>
      <c r="C678" s="15">
        <v>9.8425100000000008</v>
      </c>
      <c r="D678" s="15">
        <v>8.1107650000000007</v>
      </c>
      <c r="E678" s="15">
        <v>10.258330000000001</v>
      </c>
      <c r="F678" s="15">
        <v>6.0896400000000002</v>
      </c>
      <c r="G678" s="15">
        <v>8.377955</v>
      </c>
    </row>
    <row r="679" spans="1:7" ht="16">
      <c r="A679" s="15">
        <v>927</v>
      </c>
      <c r="B679" s="15">
        <v>8.6535200000000003</v>
      </c>
      <c r="C679" s="15">
        <v>11.15875</v>
      </c>
      <c r="D679" s="15">
        <v>7.7851549999999996</v>
      </c>
      <c r="E679" s="15">
        <v>11.60765</v>
      </c>
      <c r="F679" s="15">
        <v>6.0856149999999998</v>
      </c>
      <c r="G679" s="15">
        <v>8.5710549999999994</v>
      </c>
    </row>
    <row r="680" spans="1:7" ht="16">
      <c r="A680" s="15">
        <v>928</v>
      </c>
      <c r="B680" s="15">
        <v>8.6916949999999993</v>
      </c>
      <c r="C680" s="15">
        <v>10.79435</v>
      </c>
      <c r="D680" s="15">
        <v>7.253145</v>
      </c>
      <c r="E680" s="15">
        <v>11.29105</v>
      </c>
      <c r="F680" s="15">
        <v>6.0307500000000003</v>
      </c>
      <c r="G680" s="15">
        <v>8.2347049999999999</v>
      </c>
    </row>
    <row r="681" spans="1:7" ht="16">
      <c r="A681" s="15">
        <v>929</v>
      </c>
      <c r="B681" s="15">
        <v>8.5481449999999999</v>
      </c>
      <c r="C681" s="15">
        <v>10.208449999999999</v>
      </c>
      <c r="D681" s="15">
        <v>7.1465750000000003</v>
      </c>
      <c r="E681" s="15">
        <v>10.687900000000001</v>
      </c>
      <c r="F681" s="15">
        <v>5.7185350000000001</v>
      </c>
      <c r="G681" s="15">
        <v>8.1478249999999992</v>
      </c>
    </row>
    <row r="682" spans="1:7" ht="16">
      <c r="A682" s="15">
        <v>930</v>
      </c>
      <c r="B682" s="15">
        <v>8.6420600000000007</v>
      </c>
      <c r="C682" s="15">
        <v>10.02323</v>
      </c>
      <c r="D682" s="15">
        <v>7.4546950000000001</v>
      </c>
      <c r="E682" s="15">
        <v>10.749599999999999</v>
      </c>
      <c r="F682" s="15">
        <v>5.698245</v>
      </c>
      <c r="G682" s="15">
        <v>8.5619949999999996</v>
      </c>
    </row>
    <row r="683" spans="1:7" ht="16">
      <c r="A683" s="15">
        <v>931</v>
      </c>
      <c r="B683" s="15">
        <v>9.5239650000000005</v>
      </c>
      <c r="C683" s="15">
        <v>9.8144200000000001</v>
      </c>
      <c r="D683" s="15">
        <v>7.7149700000000001</v>
      </c>
      <c r="E683" s="15">
        <v>11.114000000000001</v>
      </c>
      <c r="F683" s="15">
        <v>6.498945</v>
      </c>
      <c r="G683" s="15">
        <v>8.7961449999999992</v>
      </c>
    </row>
    <row r="684" spans="1:7" ht="16">
      <c r="A684" s="15">
        <v>932</v>
      </c>
      <c r="B684" s="15">
        <v>8.6302500000000002</v>
      </c>
      <c r="C684" s="15">
        <v>10.142374999999999</v>
      </c>
      <c r="D684" s="15">
        <v>8.0272799999999993</v>
      </c>
      <c r="E684" s="15">
        <v>10.1793</v>
      </c>
      <c r="F684" s="15">
        <v>6.1766949999999996</v>
      </c>
      <c r="G684" s="15">
        <v>7.2028249999999998</v>
      </c>
    </row>
    <row r="685" spans="1:7" ht="16">
      <c r="A685" s="15">
        <v>933</v>
      </c>
      <c r="B685" s="15">
        <v>7.9515599999999997</v>
      </c>
      <c r="C685" s="15">
        <v>8.9790449999999993</v>
      </c>
      <c r="D685" s="15">
        <v>6.7589600000000001</v>
      </c>
      <c r="E685" s="15">
        <v>10.122999999999999</v>
      </c>
      <c r="F685" s="15">
        <v>5.1362050000000004</v>
      </c>
      <c r="G685" s="15">
        <v>6.8221600000000002</v>
      </c>
    </row>
    <row r="686" spans="1:7" ht="16">
      <c r="A686" s="15">
        <v>934</v>
      </c>
      <c r="B686" s="15">
        <v>8.0876800000000006</v>
      </c>
      <c r="C686" s="15">
        <v>8.6277699999999999</v>
      </c>
      <c r="D686" s="15">
        <v>6.2790999999999997</v>
      </c>
      <c r="E686" s="15">
        <v>10.443300000000001</v>
      </c>
      <c r="F686" s="15">
        <v>4.7612750000000004</v>
      </c>
      <c r="G686" s="15">
        <v>7.0351749999999997</v>
      </c>
    </row>
    <row r="687" spans="1:7" ht="16">
      <c r="A687" s="15">
        <v>935</v>
      </c>
      <c r="B687" s="15">
        <v>8.8333250000000003</v>
      </c>
      <c r="C687" s="15">
        <v>9.7817399999999992</v>
      </c>
      <c r="D687" s="15">
        <v>7.7008000000000001</v>
      </c>
      <c r="E687" s="15">
        <v>10.4278</v>
      </c>
      <c r="F687" s="15">
        <v>5.5490399999999998</v>
      </c>
      <c r="G687" s="15">
        <v>7.2616949999999996</v>
      </c>
    </row>
    <row r="688" spans="1:7" ht="16">
      <c r="A688" s="15">
        <v>936</v>
      </c>
      <c r="B688" s="15">
        <v>9.4936749999999996</v>
      </c>
      <c r="C688" s="15">
        <v>9.11294</v>
      </c>
      <c r="D688" s="15">
        <v>8.3512900000000005</v>
      </c>
      <c r="E688" s="15">
        <v>10.43835</v>
      </c>
      <c r="F688" s="15">
        <v>6.1988250000000003</v>
      </c>
      <c r="G688" s="15">
        <v>8.5704150000000006</v>
      </c>
    </row>
    <row r="689" spans="1:7" ht="16">
      <c r="A689" s="15">
        <v>937</v>
      </c>
      <c r="B689" s="15">
        <v>8.3490500000000001</v>
      </c>
      <c r="C689" s="15">
        <v>8.8169050000000002</v>
      </c>
      <c r="D689" s="15">
        <v>7.192005</v>
      </c>
      <c r="E689" s="15">
        <v>9.7647750000000002</v>
      </c>
      <c r="F689" s="15">
        <v>5.5792599999999997</v>
      </c>
      <c r="G689" s="15">
        <v>8.2322249999999997</v>
      </c>
    </row>
    <row r="690" spans="1:7" ht="16">
      <c r="A690" s="15">
        <v>938</v>
      </c>
      <c r="B690" s="15">
        <v>8.5364000000000004</v>
      </c>
      <c r="C690" s="15">
        <v>10.15075</v>
      </c>
      <c r="D690" s="15">
        <v>7.433605</v>
      </c>
      <c r="E690" s="15">
        <v>10.343665</v>
      </c>
      <c r="F690" s="15">
        <v>6.4879049999999996</v>
      </c>
      <c r="G690" s="15">
        <v>7.8222699999999996</v>
      </c>
    </row>
    <row r="691" spans="1:7" ht="16">
      <c r="A691" s="15">
        <v>939</v>
      </c>
      <c r="B691" s="15">
        <v>9.5240150000000003</v>
      </c>
      <c r="C691" s="15">
        <v>11.2799</v>
      </c>
      <c r="D691" s="15">
        <v>8.1102100000000004</v>
      </c>
      <c r="E691" s="15">
        <v>11.00145</v>
      </c>
      <c r="F691" s="15">
        <v>7.8923949999999996</v>
      </c>
      <c r="G691" s="15">
        <v>7.9969450000000002</v>
      </c>
    </row>
    <row r="692" spans="1:7" ht="16">
      <c r="A692" s="15">
        <v>940</v>
      </c>
      <c r="B692" s="15">
        <v>9.1433999999999997</v>
      </c>
      <c r="C692" s="15">
        <v>10.31667</v>
      </c>
      <c r="D692" s="15">
        <v>7.0964299999999998</v>
      </c>
      <c r="E692" s="15">
        <v>10.1166</v>
      </c>
      <c r="F692" s="15">
        <v>7.3960100000000004</v>
      </c>
      <c r="G692" s="15">
        <v>8.3015349999999994</v>
      </c>
    </row>
    <row r="693" spans="1:7" ht="16">
      <c r="A693" s="15">
        <v>941</v>
      </c>
      <c r="B693" s="15">
        <v>8.8522049999999997</v>
      </c>
      <c r="C693" s="15">
        <v>10.84005</v>
      </c>
      <c r="D693" s="15">
        <v>8.1532400000000003</v>
      </c>
      <c r="E693" s="15">
        <v>11.395949999999999</v>
      </c>
      <c r="F693" s="15">
        <v>7.0010849999999998</v>
      </c>
      <c r="G693" s="15">
        <v>8.0265550000000001</v>
      </c>
    </row>
    <row r="694" spans="1:7" ht="16">
      <c r="A694" s="15">
        <v>942</v>
      </c>
      <c r="B694" s="15">
        <v>10.097614999999999</v>
      </c>
      <c r="C694" s="15">
        <v>11.795450000000001</v>
      </c>
      <c r="D694" s="15">
        <v>9.2602949999999993</v>
      </c>
      <c r="E694" s="15">
        <v>11.937150000000001</v>
      </c>
      <c r="F694" s="15">
        <v>8.2653750000000006</v>
      </c>
      <c r="G694" s="15">
        <v>8.7079850000000008</v>
      </c>
    </row>
    <row r="695" spans="1:7" ht="16">
      <c r="A695" s="15">
        <v>943</v>
      </c>
      <c r="B695" s="15">
        <v>11.1044</v>
      </c>
      <c r="C695" s="15">
        <v>12.398849999999999</v>
      </c>
      <c r="D695" s="15">
        <v>9.6366449999999997</v>
      </c>
      <c r="E695" s="15">
        <v>12.3918</v>
      </c>
      <c r="F695" s="15">
        <v>8.7651850000000007</v>
      </c>
      <c r="G695" s="15">
        <v>8.7165400000000002</v>
      </c>
    </row>
    <row r="696" spans="1:7" ht="16">
      <c r="A696" s="15">
        <v>944</v>
      </c>
      <c r="B696" s="15">
        <v>10.242369999999999</v>
      </c>
      <c r="C696" s="15">
        <v>11.453950000000001</v>
      </c>
      <c r="D696" s="15">
        <v>8.9258950000000006</v>
      </c>
      <c r="E696" s="15">
        <v>12.34395</v>
      </c>
      <c r="F696" s="15">
        <v>7.315995</v>
      </c>
      <c r="G696" s="15">
        <v>7.474545</v>
      </c>
    </row>
    <row r="697" spans="1:7" ht="16">
      <c r="A697" s="15">
        <v>945</v>
      </c>
      <c r="B697" s="15">
        <v>7.8788400000000003</v>
      </c>
      <c r="C697" s="15">
        <v>8.2959549999999993</v>
      </c>
      <c r="D697" s="15">
        <v>7.3520149999999997</v>
      </c>
      <c r="E697" s="15">
        <v>9.9546050000000008</v>
      </c>
      <c r="F697" s="15">
        <v>5.767315</v>
      </c>
      <c r="G697" s="15">
        <v>6.7136750000000003</v>
      </c>
    </row>
    <row r="698" spans="1:7" ht="16">
      <c r="A698" s="15">
        <v>946</v>
      </c>
      <c r="B698" s="15">
        <v>7.4335599999999999</v>
      </c>
      <c r="C698" s="15">
        <v>8.5121599999999997</v>
      </c>
      <c r="D698" s="15">
        <v>7.8035050000000004</v>
      </c>
      <c r="E698" s="15">
        <v>10.221575</v>
      </c>
      <c r="F698" s="15">
        <v>5.4507050000000001</v>
      </c>
      <c r="G698" s="15">
        <v>7.2955399999999999</v>
      </c>
    </row>
    <row r="699" spans="1:7" ht="16">
      <c r="A699" s="15">
        <v>947</v>
      </c>
      <c r="B699" s="15">
        <v>8.4955700000000007</v>
      </c>
      <c r="C699" s="15">
        <v>9.4909250000000007</v>
      </c>
      <c r="D699" s="15">
        <v>8.6509499999999999</v>
      </c>
      <c r="E699" s="15">
        <v>11.62965</v>
      </c>
      <c r="F699" s="15">
        <v>6.5049049999999999</v>
      </c>
      <c r="G699" s="15">
        <v>8.0522600000000004</v>
      </c>
    </row>
    <row r="700" spans="1:7" ht="16">
      <c r="A700" s="15">
        <v>948</v>
      </c>
      <c r="B700" s="15">
        <v>9.0610649999999993</v>
      </c>
      <c r="C700" s="15">
        <v>9.0328850000000003</v>
      </c>
      <c r="D700" s="15">
        <v>8.5976700000000008</v>
      </c>
      <c r="E700" s="15">
        <v>11.692600000000001</v>
      </c>
      <c r="F700" s="15">
        <v>7.0984850000000002</v>
      </c>
      <c r="G700" s="15">
        <v>8.25854</v>
      </c>
    </row>
    <row r="701" spans="1:7" ht="16">
      <c r="A701" s="15">
        <v>949</v>
      </c>
      <c r="B701" s="15">
        <v>7.9765800000000002</v>
      </c>
      <c r="C701" s="15">
        <v>7.4799100000000003</v>
      </c>
      <c r="D701" s="15">
        <v>7.5744800000000003</v>
      </c>
      <c r="E701" s="15">
        <v>9.9470749999999999</v>
      </c>
      <c r="F701" s="15">
        <v>6.1329700000000003</v>
      </c>
      <c r="G701" s="15">
        <v>8.0198999999999998</v>
      </c>
    </row>
    <row r="702" spans="1:7" ht="16">
      <c r="A702" s="15">
        <v>950</v>
      </c>
      <c r="B702" s="15">
        <v>7.58385</v>
      </c>
      <c r="C702" s="15">
        <v>9.1651399999999992</v>
      </c>
      <c r="D702" s="15">
        <v>7.1650499999999999</v>
      </c>
      <c r="E702" s="15">
        <v>10.83535</v>
      </c>
      <c r="F702" s="15">
        <v>6.51051</v>
      </c>
      <c r="G702" s="15">
        <v>8.3678749999999997</v>
      </c>
    </row>
    <row r="703" spans="1:7" ht="16">
      <c r="A703" s="15">
        <v>951</v>
      </c>
      <c r="B703" s="15">
        <v>8.0769950000000001</v>
      </c>
      <c r="C703" s="15">
        <v>10.267049999999999</v>
      </c>
      <c r="D703" s="15">
        <v>8.2217699999999994</v>
      </c>
      <c r="E703" s="15">
        <v>11.77275</v>
      </c>
      <c r="F703" s="15">
        <v>7.2169999999999996</v>
      </c>
      <c r="G703" s="15">
        <v>8.3534900000000007</v>
      </c>
    </row>
    <row r="704" spans="1:7" ht="16">
      <c r="A704" s="15">
        <v>952</v>
      </c>
      <c r="B704" s="15">
        <v>8.4741400000000002</v>
      </c>
      <c r="C704" s="15">
        <v>10.626049999999999</v>
      </c>
      <c r="D704" s="15">
        <v>9.0653000000000006</v>
      </c>
      <c r="E704" s="15">
        <v>11.7164</v>
      </c>
      <c r="F704" s="15">
        <v>7.6078450000000002</v>
      </c>
      <c r="G704" s="15">
        <v>9.2089999999999996</v>
      </c>
    </row>
    <row r="705" spans="1:7" ht="16">
      <c r="A705" s="15">
        <v>953</v>
      </c>
      <c r="B705" s="15">
        <v>8.8698149999999991</v>
      </c>
      <c r="C705" s="15">
        <v>10.65615</v>
      </c>
      <c r="D705" s="15">
        <v>9.2097200000000008</v>
      </c>
      <c r="E705" s="15">
        <v>11.57555</v>
      </c>
      <c r="F705" s="15">
        <v>7.7712349999999999</v>
      </c>
      <c r="G705" s="15">
        <v>10.28735</v>
      </c>
    </row>
    <row r="706" spans="1:7" ht="16">
      <c r="A706" s="15">
        <v>954</v>
      </c>
      <c r="B706" s="15">
        <v>10.144545000000001</v>
      </c>
      <c r="C706" s="15">
        <v>10.554254999999999</v>
      </c>
      <c r="D706" s="15">
        <v>9.7624549999999992</v>
      </c>
      <c r="E706" s="15">
        <v>13.05115</v>
      </c>
      <c r="F706" s="15">
        <v>8.2363800000000005</v>
      </c>
      <c r="G706" s="15">
        <v>9.3479799999999997</v>
      </c>
    </row>
    <row r="707" spans="1:7" ht="16">
      <c r="A707" s="15">
        <v>955</v>
      </c>
      <c r="B707" s="15">
        <v>9.0911600000000004</v>
      </c>
      <c r="C707" s="15">
        <v>10.9648</v>
      </c>
      <c r="D707" s="15">
        <v>9.5399650000000005</v>
      </c>
      <c r="E707" s="15">
        <v>12.8917</v>
      </c>
      <c r="F707" s="15">
        <v>7.815105</v>
      </c>
      <c r="G707" s="15">
        <v>8.7205999999999992</v>
      </c>
    </row>
    <row r="708" spans="1:7" ht="16">
      <c r="A708" s="15">
        <v>956</v>
      </c>
      <c r="B708" s="15">
        <v>10.231515</v>
      </c>
      <c r="C708" s="15">
        <v>11.68465</v>
      </c>
      <c r="D708" s="15">
        <v>9.1232349999999993</v>
      </c>
      <c r="E708" s="15">
        <v>14.6717</v>
      </c>
      <c r="F708" s="15">
        <v>8.5717099999999995</v>
      </c>
      <c r="G708" s="15">
        <v>10.36345</v>
      </c>
    </row>
    <row r="709" spans="1:7" ht="16">
      <c r="A709" s="15">
        <v>957</v>
      </c>
      <c r="B709" s="15">
        <v>11.9344</v>
      </c>
      <c r="C709" s="15">
        <v>12.59055</v>
      </c>
      <c r="D709" s="15">
        <v>9.7090800000000002</v>
      </c>
      <c r="E709" s="15">
        <v>16.271049999999999</v>
      </c>
      <c r="F709" s="15">
        <v>9.8859250000000003</v>
      </c>
      <c r="G709" s="15">
        <v>11.634550000000001</v>
      </c>
    </row>
    <row r="710" spans="1:7" ht="16">
      <c r="A710" s="15">
        <v>958</v>
      </c>
      <c r="B710" s="15">
        <v>11.35685</v>
      </c>
      <c r="C710" s="15">
        <v>12.940849999999999</v>
      </c>
      <c r="D710" s="15">
        <v>10.806380000000001</v>
      </c>
      <c r="E710" s="15">
        <v>14.946400000000001</v>
      </c>
      <c r="F710" s="15">
        <v>10.14002</v>
      </c>
      <c r="G710" s="15">
        <v>10.188425000000001</v>
      </c>
    </row>
    <row r="711" spans="1:7" ht="16">
      <c r="A711" s="15">
        <v>959</v>
      </c>
      <c r="B711" s="15">
        <v>10.149875</v>
      </c>
      <c r="C711" s="15">
        <v>10.8879</v>
      </c>
      <c r="D711" s="15">
        <v>8.5000699999999991</v>
      </c>
      <c r="E711" s="15">
        <v>13.0001</v>
      </c>
      <c r="F711" s="15">
        <v>8.8831150000000001</v>
      </c>
      <c r="G711" s="15">
        <v>8.96007</v>
      </c>
    </row>
    <row r="712" spans="1:7" ht="16">
      <c r="A712" s="15">
        <v>960</v>
      </c>
      <c r="B712" s="15">
        <v>11.9534</v>
      </c>
      <c r="C712" s="15">
        <v>11.47125</v>
      </c>
      <c r="D712" s="15">
        <v>10.734299999999999</v>
      </c>
      <c r="E712" s="15">
        <v>14.680149999999999</v>
      </c>
      <c r="F712" s="15">
        <v>9.6473600000000008</v>
      </c>
      <c r="G712" s="15">
        <v>8.8185850000000006</v>
      </c>
    </row>
    <row r="713" spans="1:7" ht="16">
      <c r="A713" s="15">
        <v>961</v>
      </c>
      <c r="B713" s="15">
        <v>12.36895</v>
      </c>
      <c r="C713" s="15">
        <v>12.138450000000001</v>
      </c>
      <c r="D713" s="15">
        <v>12.6371</v>
      </c>
      <c r="E713" s="15">
        <v>15.3248</v>
      </c>
      <c r="F713" s="15">
        <v>10.113035</v>
      </c>
      <c r="G713" s="15">
        <v>9.3797149999999991</v>
      </c>
    </row>
    <row r="714" spans="1:7" ht="16">
      <c r="A714" s="15">
        <v>962</v>
      </c>
      <c r="B714" s="15">
        <v>10.9435</v>
      </c>
      <c r="C714" s="15">
        <v>10.9938</v>
      </c>
      <c r="D714" s="15">
        <v>11.029249999999999</v>
      </c>
      <c r="E714" s="15">
        <v>13.672700000000001</v>
      </c>
      <c r="F714" s="15">
        <v>9.2344000000000008</v>
      </c>
      <c r="G714" s="15">
        <v>9.1121750000000006</v>
      </c>
    </row>
    <row r="715" spans="1:7" ht="16">
      <c r="A715" s="15">
        <v>963</v>
      </c>
      <c r="B715" s="15">
        <v>11.2507</v>
      </c>
      <c r="C715" s="15">
        <v>8.9936349999999994</v>
      </c>
      <c r="D715" s="15">
        <v>7.8803099999999997</v>
      </c>
      <c r="E715" s="15">
        <v>12.907249999999999</v>
      </c>
      <c r="F715" s="15">
        <v>8.3271599999999992</v>
      </c>
      <c r="G715" s="15">
        <v>7.0237949999999998</v>
      </c>
    </row>
    <row r="716" spans="1:7" ht="16">
      <c r="A716" s="15">
        <v>964</v>
      </c>
      <c r="B716" s="15">
        <v>9.8433600000000006</v>
      </c>
      <c r="C716" s="15">
        <v>9.6037800000000004</v>
      </c>
      <c r="D716" s="15">
        <v>8.3970500000000001</v>
      </c>
      <c r="E716" s="15">
        <v>12.42445</v>
      </c>
      <c r="F716" s="15">
        <v>7.994745</v>
      </c>
      <c r="G716" s="15">
        <v>7.8137350000000003</v>
      </c>
    </row>
    <row r="717" spans="1:7" ht="16">
      <c r="A717" s="15">
        <v>965</v>
      </c>
      <c r="B717" s="15">
        <v>10.809100000000001</v>
      </c>
      <c r="C717" s="15">
        <v>10.72275</v>
      </c>
      <c r="D717" s="15">
        <v>9.6812199999999997</v>
      </c>
      <c r="E717" s="15">
        <v>13.915850000000001</v>
      </c>
      <c r="F717" s="15">
        <v>8.6471499999999999</v>
      </c>
      <c r="G717" s="15">
        <v>7.2565549999999996</v>
      </c>
    </row>
    <row r="718" spans="1:7" ht="16">
      <c r="A718" s="15">
        <v>966</v>
      </c>
      <c r="B718" s="15">
        <v>11.534605000000001</v>
      </c>
      <c r="C718" s="15">
        <v>10.920349999999999</v>
      </c>
      <c r="D718" s="15">
        <v>9.4685500000000005</v>
      </c>
      <c r="E718" s="15">
        <v>13.9223</v>
      </c>
      <c r="F718" s="15">
        <v>9.0955899999999996</v>
      </c>
      <c r="G718" s="15">
        <v>7.0496999999999996</v>
      </c>
    </row>
    <row r="719" spans="1:7" ht="16">
      <c r="A719" s="15">
        <v>967</v>
      </c>
      <c r="B719" s="15">
        <v>10.125540000000001</v>
      </c>
      <c r="C719" s="15">
        <v>10.721159999999999</v>
      </c>
      <c r="D719" s="15">
        <v>8.3810749999999992</v>
      </c>
      <c r="E719" s="15">
        <v>11.685600000000001</v>
      </c>
      <c r="F719" s="15">
        <v>8.7318449999999999</v>
      </c>
      <c r="G719" s="15">
        <v>8.8688350000000007</v>
      </c>
    </row>
    <row r="720" spans="1:7" ht="16">
      <c r="A720" s="15">
        <v>968</v>
      </c>
      <c r="B720" s="15">
        <v>11.424899999999999</v>
      </c>
      <c r="C720" s="15">
        <v>12.99145</v>
      </c>
      <c r="D720" s="15">
        <v>10.814735000000001</v>
      </c>
      <c r="E720" s="15">
        <v>14.818</v>
      </c>
      <c r="F720" s="15">
        <v>9.1873149999999999</v>
      </c>
      <c r="G720" s="15">
        <v>9.3298850000000009</v>
      </c>
    </row>
    <row r="721" spans="1:7" ht="16">
      <c r="A721" s="15">
        <v>969</v>
      </c>
      <c r="B721" s="15">
        <v>12.5802</v>
      </c>
      <c r="C721" s="15">
        <v>13.449949999999999</v>
      </c>
      <c r="D721" s="15">
        <v>10.49727</v>
      </c>
      <c r="E721" s="15">
        <v>16.46715</v>
      </c>
      <c r="F721" s="15">
        <v>9.3332700000000006</v>
      </c>
      <c r="G721" s="15">
        <v>9.3377750000000006</v>
      </c>
    </row>
    <row r="722" spans="1:7" ht="16">
      <c r="A722" s="15">
        <v>970</v>
      </c>
      <c r="B722" s="15">
        <v>11.393549999999999</v>
      </c>
      <c r="C722" s="15">
        <v>12.182600000000001</v>
      </c>
      <c r="D722" s="15">
        <v>9.3427100000000003</v>
      </c>
      <c r="E722" s="15">
        <v>14.397</v>
      </c>
      <c r="F722" s="15">
        <v>7.7146699999999999</v>
      </c>
      <c r="G722" s="15">
        <v>8.3401800000000001</v>
      </c>
    </row>
    <row r="723" spans="1:7" ht="16">
      <c r="A723" s="15">
        <v>971</v>
      </c>
      <c r="B723" s="15">
        <v>9.7486549999999994</v>
      </c>
      <c r="C723" s="15">
        <v>11.310635</v>
      </c>
      <c r="D723" s="15">
        <v>9.4146850000000004</v>
      </c>
      <c r="E723" s="15">
        <v>12.358449999999999</v>
      </c>
      <c r="F723" s="15">
        <v>6.8327099999999996</v>
      </c>
      <c r="G723" s="15">
        <v>7.6211799999999998</v>
      </c>
    </row>
    <row r="724" spans="1:7" ht="16">
      <c r="A724" s="15">
        <v>972</v>
      </c>
      <c r="B724" s="15">
        <v>11.002649999999999</v>
      </c>
      <c r="C724" s="15">
        <v>12.428850000000001</v>
      </c>
      <c r="D724" s="15">
        <v>10.58</v>
      </c>
      <c r="E724" s="15">
        <v>15.164999999999999</v>
      </c>
      <c r="F724" s="15">
        <v>9.8605599999999995</v>
      </c>
      <c r="G724" s="15">
        <v>8.9505250000000007</v>
      </c>
    </row>
    <row r="725" spans="1:7" ht="16">
      <c r="A725" s="15">
        <v>973</v>
      </c>
      <c r="B725" s="15">
        <v>10.2384</v>
      </c>
      <c r="C725" s="15">
        <v>10.86135</v>
      </c>
      <c r="D725" s="15">
        <v>9.0314250000000005</v>
      </c>
      <c r="E725" s="15">
        <v>13.725099999999999</v>
      </c>
      <c r="F725" s="15">
        <v>8.5371900000000007</v>
      </c>
      <c r="G725" s="15">
        <v>8.9845050000000004</v>
      </c>
    </row>
    <row r="726" spans="1:7" ht="16">
      <c r="A726" s="15">
        <v>974</v>
      </c>
      <c r="B726" s="15">
        <v>9.2646549999999994</v>
      </c>
      <c r="C726" s="15">
        <v>9.5155600000000007</v>
      </c>
      <c r="D726" s="15">
        <v>7.8288349999999998</v>
      </c>
      <c r="E726" s="15">
        <v>12.142099999999999</v>
      </c>
      <c r="F726" s="15">
        <v>6.752885</v>
      </c>
      <c r="G726" s="15">
        <v>8.3724150000000002</v>
      </c>
    </row>
    <row r="727" spans="1:7" ht="16">
      <c r="A727" s="15">
        <v>975</v>
      </c>
      <c r="B727" s="15">
        <v>8.3476549999999996</v>
      </c>
      <c r="C727" s="15">
        <v>8.8709600000000002</v>
      </c>
      <c r="D727" s="15">
        <v>7.1412149999999999</v>
      </c>
      <c r="E727" s="15">
        <v>11.1549</v>
      </c>
      <c r="F727" s="15">
        <v>5.7418699999999996</v>
      </c>
      <c r="G727" s="15">
        <v>7.4603000000000002</v>
      </c>
    </row>
    <row r="728" spans="1:7" ht="16">
      <c r="A728" s="15">
        <v>976</v>
      </c>
      <c r="B728" s="15">
        <v>7.5903200000000002</v>
      </c>
      <c r="C728" s="15">
        <v>8.5441549999999999</v>
      </c>
      <c r="D728" s="15">
        <v>6.608695</v>
      </c>
      <c r="E728" s="15">
        <v>10.4701</v>
      </c>
      <c r="F728" s="15">
        <v>5.4552849999999999</v>
      </c>
      <c r="G728" s="15">
        <v>6.972925</v>
      </c>
    </row>
    <row r="729" spans="1:7" ht="16">
      <c r="A729" s="15">
        <v>977</v>
      </c>
      <c r="B729" s="15">
        <v>7.8106350000000004</v>
      </c>
      <c r="C729" s="15">
        <v>8.5554649999999999</v>
      </c>
      <c r="D729" s="15">
        <v>7.0360500000000004</v>
      </c>
      <c r="E729" s="15">
        <v>10.53275</v>
      </c>
      <c r="F729" s="15">
        <v>5.6776499999999999</v>
      </c>
      <c r="G729" s="15">
        <v>8.1732150000000008</v>
      </c>
    </row>
    <row r="730" spans="1:7" ht="16">
      <c r="A730" s="15">
        <v>978</v>
      </c>
      <c r="B730" s="15">
        <v>7.1075400000000002</v>
      </c>
      <c r="C730" s="15">
        <v>8.3159349999999996</v>
      </c>
      <c r="D730" s="15">
        <v>6.1737500000000001</v>
      </c>
      <c r="E730" s="15">
        <v>10.063475</v>
      </c>
      <c r="F730" s="15">
        <v>4.9644300000000001</v>
      </c>
      <c r="G730" s="15">
        <v>7.9407649999999999</v>
      </c>
    </row>
    <row r="731" spans="1:7" ht="16">
      <c r="A731" s="15">
        <v>979</v>
      </c>
      <c r="B731" s="15">
        <v>7.0413750000000004</v>
      </c>
      <c r="C731" s="15">
        <v>8.2734699999999997</v>
      </c>
      <c r="D731" s="15">
        <v>5.9672450000000001</v>
      </c>
      <c r="E731" s="15">
        <v>9.7742249999999995</v>
      </c>
      <c r="F731" s="15">
        <v>4.7156700000000003</v>
      </c>
      <c r="G731" s="15">
        <v>7.6803299999999997</v>
      </c>
    </row>
    <row r="732" spans="1:7" ht="16">
      <c r="A732" s="15">
        <v>980</v>
      </c>
      <c r="B732" s="15">
        <v>7.2297849999999997</v>
      </c>
      <c r="C732" s="15">
        <v>8.3137699999999999</v>
      </c>
      <c r="D732" s="15">
        <v>6.4217649999999997</v>
      </c>
      <c r="E732" s="15">
        <v>9.9249899999999993</v>
      </c>
      <c r="F732" s="15">
        <v>5.05</v>
      </c>
      <c r="G732" s="15">
        <v>7.8003999999999998</v>
      </c>
    </row>
    <row r="733" spans="1:7" ht="16">
      <c r="A733" s="15">
        <v>981</v>
      </c>
      <c r="B733" s="15">
        <v>6.345205</v>
      </c>
      <c r="C733" s="15">
        <v>8.1904350000000008</v>
      </c>
      <c r="D733" s="15">
        <v>6.1443050000000001</v>
      </c>
      <c r="E733" s="15">
        <v>10.217454999999999</v>
      </c>
      <c r="F733" s="15">
        <v>5.0201450000000003</v>
      </c>
      <c r="G733" s="15">
        <v>7.61538</v>
      </c>
    </row>
    <row r="734" spans="1:7" ht="16">
      <c r="A734" s="15">
        <v>982</v>
      </c>
      <c r="B734" s="15">
        <v>7.81196</v>
      </c>
      <c r="C734" s="15">
        <v>9.7915700000000001</v>
      </c>
      <c r="D734" s="15">
        <v>7.2275</v>
      </c>
      <c r="E734" s="15">
        <v>10.9071</v>
      </c>
      <c r="F734" s="15">
        <v>5.4948949999999996</v>
      </c>
      <c r="G734" s="15">
        <v>8.2301599999999997</v>
      </c>
    </row>
    <row r="735" spans="1:7" ht="16">
      <c r="A735" s="15">
        <v>983</v>
      </c>
      <c r="B735" s="15">
        <v>9.4585500000000007</v>
      </c>
      <c r="C735" s="15">
        <v>9.8912800000000001</v>
      </c>
      <c r="D735" s="15">
        <v>8.4633450000000003</v>
      </c>
      <c r="E735" s="15">
        <v>11.78725</v>
      </c>
      <c r="F735" s="15">
        <v>6.3389850000000001</v>
      </c>
      <c r="G735" s="15">
        <v>8.5122199999999992</v>
      </c>
    </row>
    <row r="736" spans="1:7" ht="16">
      <c r="A736" s="15">
        <v>984</v>
      </c>
      <c r="B736" s="15">
        <v>10.325950000000001</v>
      </c>
      <c r="C736" s="15">
        <v>10.50075</v>
      </c>
      <c r="D736" s="15">
        <v>9.3940750000000008</v>
      </c>
      <c r="E736" s="15">
        <v>12.977399999999999</v>
      </c>
      <c r="F736" s="15">
        <v>8.2302300000000006</v>
      </c>
      <c r="G736" s="15">
        <v>9.1980599999999999</v>
      </c>
    </row>
    <row r="737" spans="1:7" ht="16">
      <c r="A737" s="15">
        <v>985</v>
      </c>
      <c r="B737" s="15">
        <v>10.0779</v>
      </c>
      <c r="C737" s="15">
        <v>12.439349999999999</v>
      </c>
      <c r="D737" s="15">
        <v>9.7685449999999996</v>
      </c>
      <c r="E737" s="15">
        <v>14.1495</v>
      </c>
      <c r="F737" s="15">
        <v>10.037355</v>
      </c>
      <c r="G737" s="15">
        <v>10.127205</v>
      </c>
    </row>
    <row r="738" spans="1:7" ht="16">
      <c r="A738" s="15">
        <v>986</v>
      </c>
      <c r="B738" s="15">
        <v>8.7101450000000007</v>
      </c>
      <c r="C738" s="15">
        <v>11.399050000000001</v>
      </c>
      <c r="D738" s="15">
        <v>9.2487349999999999</v>
      </c>
      <c r="E738" s="15">
        <v>14.1713</v>
      </c>
      <c r="F738" s="15">
        <v>7.8301850000000002</v>
      </c>
      <c r="G738" s="15">
        <v>8.7817550000000004</v>
      </c>
    </row>
    <row r="739" spans="1:7" ht="16">
      <c r="A739" s="15">
        <v>987</v>
      </c>
      <c r="B739" s="15">
        <v>8.7137650000000004</v>
      </c>
      <c r="C739" s="15">
        <v>9.8953299999999995</v>
      </c>
      <c r="D739" s="15">
        <v>8.7377549999999999</v>
      </c>
      <c r="E739" s="15">
        <v>13.65785</v>
      </c>
      <c r="F739" s="15">
        <v>6.2279249999999999</v>
      </c>
      <c r="G739" s="15">
        <v>8.0879349999999999</v>
      </c>
    </row>
    <row r="740" spans="1:7" ht="16">
      <c r="A740" s="15">
        <v>988</v>
      </c>
      <c r="B740" s="15">
        <v>9.4075450000000007</v>
      </c>
      <c r="C740" s="15">
        <v>9.5145700000000009</v>
      </c>
      <c r="D740" s="15">
        <v>8.5160199999999993</v>
      </c>
      <c r="E740" s="15">
        <v>12.428800000000001</v>
      </c>
      <c r="F740" s="15">
        <v>6.0142249999999997</v>
      </c>
      <c r="G740" s="15">
        <v>7.9521699999999997</v>
      </c>
    </row>
    <row r="741" spans="1:7" ht="16">
      <c r="A741" s="15">
        <v>989</v>
      </c>
      <c r="B741" s="15">
        <v>9.0004849999999994</v>
      </c>
      <c r="C741" s="15">
        <v>9.6251300000000004</v>
      </c>
      <c r="D741" s="15">
        <v>8.0942000000000007</v>
      </c>
      <c r="E741" s="15">
        <v>10.83615</v>
      </c>
      <c r="F741" s="15">
        <v>5.9439200000000003</v>
      </c>
      <c r="G741" s="15">
        <v>7.7460100000000001</v>
      </c>
    </row>
    <row r="742" spans="1:7" ht="16">
      <c r="A742" s="15">
        <v>990</v>
      </c>
      <c r="B742" s="15">
        <v>6.7070249999999998</v>
      </c>
      <c r="C742" s="15">
        <v>8.7397349999999996</v>
      </c>
      <c r="D742" s="15">
        <v>7.0174250000000002</v>
      </c>
      <c r="E742" s="15">
        <v>9.8038150000000002</v>
      </c>
      <c r="F742" s="15">
        <v>4.7834300000000001</v>
      </c>
      <c r="G742" s="15">
        <v>7.2603299999999997</v>
      </c>
    </row>
    <row r="743" spans="1:7" ht="16">
      <c r="A743" s="15">
        <v>991</v>
      </c>
      <c r="B743" s="15">
        <v>7.0751499999999998</v>
      </c>
      <c r="C743" s="15">
        <v>8.9201650000000008</v>
      </c>
      <c r="D743" s="15">
        <v>7.0742349999999998</v>
      </c>
      <c r="E743" s="15">
        <v>10.615600000000001</v>
      </c>
      <c r="F743" s="15">
        <v>5.9761350000000002</v>
      </c>
      <c r="G743" s="15">
        <v>8.0697799999999997</v>
      </c>
    </row>
    <row r="744" spans="1:7" ht="16">
      <c r="A744" s="15">
        <v>992</v>
      </c>
      <c r="B744" s="15">
        <v>7.3547250000000002</v>
      </c>
      <c r="C744" s="15">
        <v>8.9723199999999999</v>
      </c>
      <c r="D744" s="15">
        <v>6.8685499999999999</v>
      </c>
      <c r="E744" s="15">
        <v>10.567</v>
      </c>
      <c r="F744" s="15">
        <v>5.6942300000000001</v>
      </c>
      <c r="G744" s="15">
        <v>8.3637499999999996</v>
      </c>
    </row>
    <row r="745" spans="1:7" ht="16">
      <c r="A745" s="15">
        <v>993</v>
      </c>
      <c r="B745" s="15">
        <v>7.463025</v>
      </c>
      <c r="C745" s="15">
        <v>8.8986999999999998</v>
      </c>
      <c r="D745" s="15">
        <v>6.7350599999999998</v>
      </c>
      <c r="E745" s="15">
        <v>10.15218</v>
      </c>
      <c r="F745" s="15">
        <v>4.9567050000000004</v>
      </c>
      <c r="G745" s="15">
        <v>8.2846299999999999</v>
      </c>
    </row>
    <row r="746" spans="1:7" ht="16">
      <c r="A746" s="15">
        <v>994</v>
      </c>
      <c r="B746" s="15">
        <v>7.868735</v>
      </c>
      <c r="C746" s="15">
        <v>9.0605049999999991</v>
      </c>
      <c r="D746" s="15">
        <v>7.1974549999999997</v>
      </c>
      <c r="E746" s="15">
        <v>10.451549999999999</v>
      </c>
      <c r="F746" s="15">
        <v>5.4174850000000001</v>
      </c>
      <c r="G746" s="15">
        <v>8.3412000000000006</v>
      </c>
    </row>
    <row r="747" spans="1:7" ht="16">
      <c r="A747" s="15">
        <v>995</v>
      </c>
      <c r="B747" s="15">
        <v>8.164415</v>
      </c>
      <c r="C747" s="15">
        <v>9.5602300000000007</v>
      </c>
      <c r="D747" s="15">
        <v>7.8767149999999999</v>
      </c>
      <c r="E747" s="15">
        <v>11.184150000000001</v>
      </c>
      <c r="F747" s="15">
        <v>6.29115</v>
      </c>
      <c r="G747" s="15">
        <v>8.2772550000000003</v>
      </c>
    </row>
    <row r="748" spans="1:7" ht="16">
      <c r="A748" s="15">
        <v>996</v>
      </c>
      <c r="B748" s="15">
        <v>9.5148399999999995</v>
      </c>
      <c r="C748" s="15">
        <v>10.715</v>
      </c>
      <c r="D748" s="15">
        <v>8.6667749999999995</v>
      </c>
      <c r="E748" s="15">
        <v>11.989599999999999</v>
      </c>
      <c r="F748" s="15">
        <v>6.7525449999999996</v>
      </c>
      <c r="G748" s="15">
        <v>8.3655200000000001</v>
      </c>
    </row>
    <row r="749" spans="1:7" ht="16">
      <c r="A749" s="15">
        <v>997</v>
      </c>
      <c r="B749" s="15">
        <v>10.184570000000001</v>
      </c>
      <c r="C749" s="15">
        <v>11.5091</v>
      </c>
      <c r="D749" s="15">
        <v>9.3564500000000006</v>
      </c>
      <c r="E749" s="15">
        <v>14.426500000000001</v>
      </c>
      <c r="F749" s="15">
        <v>7.3684700000000003</v>
      </c>
      <c r="G749" s="15">
        <v>9.3745250000000002</v>
      </c>
    </row>
    <row r="750" spans="1:7" ht="16">
      <c r="A750" s="15">
        <v>998</v>
      </c>
      <c r="B750" s="15">
        <v>10.063955</v>
      </c>
      <c r="C750" s="15">
        <v>11.0967</v>
      </c>
      <c r="D750" s="15">
        <v>9.3484800000000003</v>
      </c>
      <c r="E750" s="15">
        <v>15.6181</v>
      </c>
      <c r="F750" s="15">
        <v>7.9028749999999999</v>
      </c>
      <c r="G750" s="15">
        <v>9.4520099999999996</v>
      </c>
    </row>
    <row r="751" spans="1:7" ht="16">
      <c r="A751" s="15">
        <v>999</v>
      </c>
      <c r="B751" s="15">
        <v>10.5928</v>
      </c>
      <c r="C751" s="15">
        <v>9.8090899999999994</v>
      </c>
      <c r="D751" s="15">
        <v>8.6695799999999998</v>
      </c>
      <c r="E751" s="15">
        <v>12.257350000000001</v>
      </c>
      <c r="F751" s="15">
        <v>7.8173950000000003</v>
      </c>
      <c r="G751" s="15">
        <v>6.6418299999999997</v>
      </c>
    </row>
    <row r="752" spans="1:7" ht="16">
      <c r="A752" s="15">
        <v>1000</v>
      </c>
      <c r="B752" s="15">
        <v>12.153700000000001</v>
      </c>
      <c r="C752" s="15">
        <v>11.093400000000001</v>
      </c>
      <c r="D752" s="15">
        <v>11.190905000000001</v>
      </c>
      <c r="E752" s="15">
        <v>15.041</v>
      </c>
      <c r="F752" s="15">
        <v>8.9236149999999999</v>
      </c>
      <c r="G752" s="15">
        <v>7.333075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A41"/>
  <sheetViews>
    <sheetView tabSelected="1" zoomScaleNormal="70" workbookViewId="0">
      <selection activeCell="AI40" sqref="AI40:AI41"/>
    </sheetView>
  </sheetViews>
  <sheetFormatPr baseColWidth="10" defaultColWidth="8.83203125" defaultRowHeight="14"/>
  <cols>
    <col min="1" max="1" width="6.5" customWidth="1"/>
    <col min="2" max="2" width="8.83203125" customWidth="1"/>
    <col min="3" max="3" width="8.6640625" bestFit="1" customWidth="1"/>
    <col min="4" max="4" width="17" bestFit="1" customWidth="1"/>
    <col min="5" max="5" width="17.1640625" bestFit="1" customWidth="1"/>
    <col min="6" max="6" width="11.83203125" bestFit="1" customWidth="1"/>
    <col min="7" max="7" width="8.83203125" customWidth="1"/>
    <col min="8" max="8" width="16.5" bestFit="1" customWidth="1"/>
    <col min="9" max="10" width="8.83203125" customWidth="1"/>
    <col min="11" max="11" width="11.1640625" bestFit="1" customWidth="1"/>
    <col min="12" max="12" width="11" bestFit="1" customWidth="1"/>
    <col min="13" max="13" width="9.83203125" bestFit="1" customWidth="1"/>
    <col min="14" max="14" width="8.83203125" customWidth="1"/>
    <col min="15" max="15" width="16.5" bestFit="1" customWidth="1"/>
    <col min="16" max="17" width="8.83203125" customWidth="1"/>
    <col min="18" max="18" width="11.6640625" bestFit="1" customWidth="1"/>
    <col min="19" max="22" width="8.83203125" customWidth="1"/>
    <col min="23" max="23" width="8.6640625" bestFit="1" customWidth="1"/>
    <col min="24" max="24" width="17" bestFit="1" customWidth="1"/>
    <col min="25" max="25" width="17.1640625" bestFit="1" customWidth="1"/>
    <col min="26" max="26" width="11.83203125" bestFit="1" customWidth="1"/>
    <col min="27" max="27" width="8.83203125" customWidth="1"/>
    <col min="28" max="28" width="9.1640625" bestFit="1" customWidth="1"/>
    <col min="29" max="29" width="8.83203125" customWidth="1"/>
    <col min="30" max="30" width="17" bestFit="1" customWidth="1"/>
    <col min="31" max="31" width="17.1640625" bestFit="1" customWidth="1"/>
    <col min="32" max="32" width="11.83203125" bestFit="1" customWidth="1"/>
    <col min="33" max="34" width="8.83203125" customWidth="1"/>
    <col min="35" max="35" width="8.6640625" bestFit="1" customWidth="1"/>
    <col min="36" max="36" width="17" bestFit="1" customWidth="1"/>
    <col min="37" max="37" width="17.1640625" bestFit="1" customWidth="1"/>
    <col min="38" max="38" width="11.83203125" bestFit="1" customWidth="1"/>
    <col min="39" max="40" width="8.83203125" customWidth="1"/>
    <col min="41" max="41" width="9.1640625" bestFit="1" customWidth="1"/>
    <col min="42" max="46" width="8.83203125" customWidth="1"/>
    <col min="47" max="47" width="9.1640625" bestFit="1" customWidth="1"/>
    <col min="48" max="62" width="8.83203125" customWidth="1"/>
    <col min="63" max="63" width="9.1640625" bestFit="1" customWidth="1"/>
  </cols>
  <sheetData>
    <row r="2" spans="2:26">
      <c r="B2" s="5" t="s">
        <v>2</v>
      </c>
      <c r="C2" s="14" t="s">
        <v>19</v>
      </c>
      <c r="D2" s="5" t="s">
        <v>18</v>
      </c>
      <c r="E2" s="5" t="s">
        <v>20</v>
      </c>
      <c r="F2" s="5" t="s">
        <v>17</v>
      </c>
      <c r="I2" s="5" t="s">
        <v>12</v>
      </c>
      <c r="J2" s="14" t="s">
        <v>19</v>
      </c>
      <c r="K2" s="5" t="s">
        <v>18</v>
      </c>
      <c r="L2" s="5" t="s">
        <v>20</v>
      </c>
      <c r="M2" s="5" t="s">
        <v>17</v>
      </c>
      <c r="P2" s="5" t="s">
        <v>3</v>
      </c>
      <c r="Q2" s="14" t="s">
        <v>19</v>
      </c>
      <c r="R2" s="5" t="s">
        <v>18</v>
      </c>
      <c r="S2" s="5" t="s">
        <v>20</v>
      </c>
      <c r="T2" s="5" t="s">
        <v>17</v>
      </c>
      <c r="V2" s="5" t="s">
        <v>4</v>
      </c>
      <c r="W2" s="14" t="s">
        <v>19</v>
      </c>
      <c r="X2" s="5" t="s">
        <v>18</v>
      </c>
      <c r="Y2" s="5" t="s">
        <v>20</v>
      </c>
      <c r="Z2" s="5" t="s">
        <v>17</v>
      </c>
    </row>
    <row r="3" spans="2:26">
      <c r="B3" s="11" t="s">
        <v>15</v>
      </c>
      <c r="C3">
        <v>1</v>
      </c>
      <c r="D3">
        <v>0</v>
      </c>
      <c r="E3">
        <v>0</v>
      </c>
      <c r="F3">
        <f>0/20*100</f>
        <v>0</v>
      </c>
      <c r="I3" s="11" t="s">
        <v>15</v>
      </c>
      <c r="J3">
        <v>1</v>
      </c>
      <c r="K3">
        <v>2</v>
      </c>
      <c r="L3">
        <v>1</v>
      </c>
      <c r="M3">
        <f>2/20*100</f>
        <v>10</v>
      </c>
      <c r="P3" s="11" t="s">
        <v>15</v>
      </c>
      <c r="Q3">
        <v>1</v>
      </c>
      <c r="R3">
        <v>2</v>
      </c>
      <c r="S3">
        <v>1</v>
      </c>
      <c r="T3">
        <f t="shared" ref="T3:T12" si="0">R3/20*100</f>
        <v>10</v>
      </c>
      <c r="V3" s="2"/>
      <c r="W3">
        <v>1</v>
      </c>
      <c r="X3" s="2">
        <v>3</v>
      </c>
      <c r="Y3" s="2">
        <v>10</v>
      </c>
      <c r="Z3">
        <f>X3/20*100</f>
        <v>15</v>
      </c>
    </row>
    <row r="4" spans="2:26">
      <c r="B4" s="2"/>
      <c r="C4">
        <v>2</v>
      </c>
      <c r="D4">
        <v>0</v>
      </c>
      <c r="E4">
        <v>0</v>
      </c>
      <c r="F4">
        <f>0/20*100</f>
        <v>0</v>
      </c>
      <c r="I4" s="2"/>
      <c r="J4">
        <v>2</v>
      </c>
      <c r="K4">
        <v>5</v>
      </c>
      <c r="L4">
        <v>8</v>
      </c>
      <c r="M4">
        <f>5/20*100</f>
        <v>25</v>
      </c>
      <c r="P4" s="2"/>
      <c r="Q4">
        <v>2</v>
      </c>
      <c r="R4">
        <v>3</v>
      </c>
      <c r="S4">
        <v>5</v>
      </c>
      <c r="T4">
        <f t="shared" si="0"/>
        <v>15</v>
      </c>
      <c r="V4" s="2"/>
      <c r="W4">
        <v>2</v>
      </c>
      <c r="X4" s="2">
        <v>2</v>
      </c>
      <c r="Y4" s="2">
        <v>7</v>
      </c>
      <c r="Z4">
        <f t="shared" ref="Z4:Z12" si="1">X4/20*100</f>
        <v>10</v>
      </c>
    </row>
    <row r="5" spans="2:26">
      <c r="B5" s="2"/>
      <c r="C5">
        <v>3</v>
      </c>
      <c r="D5">
        <v>1</v>
      </c>
      <c r="E5">
        <v>2</v>
      </c>
      <c r="F5">
        <f>1/20*100</f>
        <v>5</v>
      </c>
      <c r="I5" s="2"/>
      <c r="J5">
        <v>3</v>
      </c>
      <c r="K5">
        <v>6</v>
      </c>
      <c r="L5">
        <v>3</v>
      </c>
      <c r="M5">
        <f>6/20*100</f>
        <v>30</v>
      </c>
      <c r="P5" s="2"/>
      <c r="Q5">
        <v>3</v>
      </c>
      <c r="R5">
        <v>1</v>
      </c>
      <c r="S5">
        <v>5</v>
      </c>
      <c r="T5">
        <f t="shared" si="0"/>
        <v>5</v>
      </c>
      <c r="V5" s="2"/>
      <c r="W5">
        <v>3</v>
      </c>
      <c r="X5" s="2">
        <v>1</v>
      </c>
      <c r="Y5" s="2">
        <v>5</v>
      </c>
      <c r="Z5">
        <f t="shared" si="1"/>
        <v>5</v>
      </c>
    </row>
    <row r="6" spans="2:26">
      <c r="B6" s="2"/>
      <c r="C6">
        <v>4</v>
      </c>
      <c r="D6">
        <v>0</v>
      </c>
      <c r="E6">
        <v>1</v>
      </c>
      <c r="F6">
        <f>0/20*100</f>
        <v>0</v>
      </c>
      <c r="I6" s="2"/>
      <c r="J6">
        <v>4</v>
      </c>
      <c r="K6">
        <v>1</v>
      </c>
      <c r="L6">
        <v>0</v>
      </c>
      <c r="M6">
        <f>1/20*100</f>
        <v>5</v>
      </c>
      <c r="P6" s="2"/>
      <c r="Q6">
        <v>4</v>
      </c>
      <c r="R6">
        <v>1</v>
      </c>
      <c r="S6">
        <v>1</v>
      </c>
      <c r="T6">
        <f t="shared" si="0"/>
        <v>5</v>
      </c>
      <c r="V6" s="2"/>
      <c r="W6">
        <v>4</v>
      </c>
      <c r="X6" s="2">
        <v>6</v>
      </c>
      <c r="Y6" s="2">
        <v>10</v>
      </c>
      <c r="Z6">
        <f t="shared" si="1"/>
        <v>30</v>
      </c>
    </row>
    <row r="7" spans="2:26">
      <c r="B7" s="2"/>
      <c r="C7">
        <v>5</v>
      </c>
      <c r="D7">
        <v>0</v>
      </c>
      <c r="E7">
        <v>0</v>
      </c>
      <c r="F7">
        <f>0/20*100</f>
        <v>0</v>
      </c>
      <c r="I7" s="2"/>
      <c r="J7">
        <v>5</v>
      </c>
      <c r="K7">
        <v>1</v>
      </c>
      <c r="L7">
        <v>0</v>
      </c>
      <c r="M7">
        <f>1/20*100</f>
        <v>5</v>
      </c>
      <c r="P7" s="2"/>
      <c r="Q7">
        <v>5</v>
      </c>
      <c r="R7">
        <v>3</v>
      </c>
      <c r="S7">
        <v>2</v>
      </c>
      <c r="T7">
        <f t="shared" si="0"/>
        <v>15</v>
      </c>
      <c r="V7" s="2"/>
      <c r="W7">
        <v>5</v>
      </c>
      <c r="X7" s="2">
        <v>3</v>
      </c>
      <c r="Y7" s="2">
        <v>7</v>
      </c>
      <c r="Z7">
        <f t="shared" si="1"/>
        <v>15</v>
      </c>
    </row>
    <row r="8" spans="2:26">
      <c r="B8" s="2"/>
      <c r="C8">
        <v>6</v>
      </c>
      <c r="D8">
        <v>0</v>
      </c>
      <c r="E8">
        <v>0</v>
      </c>
      <c r="F8">
        <f>0/20*100</f>
        <v>0</v>
      </c>
      <c r="I8" s="2"/>
      <c r="J8">
        <v>6</v>
      </c>
      <c r="K8">
        <v>1</v>
      </c>
      <c r="L8">
        <v>0</v>
      </c>
      <c r="M8">
        <f>1/20*100</f>
        <v>5</v>
      </c>
      <c r="P8" s="2"/>
      <c r="Q8">
        <v>6</v>
      </c>
      <c r="R8">
        <v>2</v>
      </c>
      <c r="S8">
        <v>3</v>
      </c>
      <c r="T8">
        <f t="shared" si="0"/>
        <v>10</v>
      </c>
      <c r="V8" s="2"/>
      <c r="W8">
        <v>6</v>
      </c>
      <c r="X8" s="2">
        <v>6</v>
      </c>
      <c r="Y8" s="2">
        <v>8</v>
      </c>
      <c r="Z8">
        <f t="shared" si="1"/>
        <v>30</v>
      </c>
    </row>
    <row r="9" spans="2:26">
      <c r="B9" s="2"/>
      <c r="C9">
        <v>7</v>
      </c>
      <c r="D9">
        <v>2</v>
      </c>
      <c r="E9">
        <v>9</v>
      </c>
      <c r="F9">
        <f>2/20*100</f>
        <v>10</v>
      </c>
      <c r="I9" s="2"/>
      <c r="J9">
        <v>7</v>
      </c>
      <c r="K9">
        <v>3</v>
      </c>
      <c r="L9">
        <v>6</v>
      </c>
      <c r="M9">
        <f>3/20*100</f>
        <v>15</v>
      </c>
      <c r="P9" s="2"/>
      <c r="Q9">
        <v>7</v>
      </c>
      <c r="R9">
        <v>1</v>
      </c>
      <c r="S9">
        <v>0</v>
      </c>
      <c r="T9">
        <f t="shared" si="0"/>
        <v>5</v>
      </c>
      <c r="V9" s="2"/>
      <c r="W9">
        <v>7</v>
      </c>
      <c r="X9" s="2">
        <v>9</v>
      </c>
      <c r="Y9" s="2">
        <v>12</v>
      </c>
      <c r="Z9">
        <f t="shared" si="1"/>
        <v>45</v>
      </c>
    </row>
    <row r="10" spans="2:26">
      <c r="B10" s="2"/>
      <c r="C10">
        <v>8</v>
      </c>
      <c r="D10">
        <v>0</v>
      </c>
      <c r="E10">
        <v>0</v>
      </c>
      <c r="F10">
        <f>0/20*100</f>
        <v>0</v>
      </c>
      <c r="I10" s="2"/>
      <c r="J10">
        <v>8</v>
      </c>
      <c r="K10">
        <v>1</v>
      </c>
      <c r="L10">
        <v>3</v>
      </c>
      <c r="M10">
        <f>1/20*100</f>
        <v>5</v>
      </c>
      <c r="P10" s="2"/>
      <c r="Q10">
        <v>8</v>
      </c>
      <c r="R10">
        <v>4</v>
      </c>
      <c r="S10">
        <v>8</v>
      </c>
      <c r="T10">
        <f t="shared" si="0"/>
        <v>20</v>
      </c>
      <c r="V10" s="2"/>
      <c r="W10">
        <v>8</v>
      </c>
      <c r="X10" s="2">
        <v>5</v>
      </c>
      <c r="Y10" s="2">
        <v>13</v>
      </c>
      <c r="Z10">
        <f t="shared" si="1"/>
        <v>25</v>
      </c>
    </row>
    <row r="11" spans="2:26">
      <c r="B11" s="2"/>
      <c r="C11">
        <v>9</v>
      </c>
      <c r="D11">
        <v>6</v>
      </c>
      <c r="E11">
        <v>10</v>
      </c>
      <c r="F11">
        <f>6/20*100</f>
        <v>30</v>
      </c>
      <c r="I11" s="2"/>
      <c r="J11">
        <v>9</v>
      </c>
      <c r="K11">
        <v>1</v>
      </c>
      <c r="L11">
        <v>1</v>
      </c>
      <c r="M11">
        <f>1/20*100</f>
        <v>5</v>
      </c>
      <c r="P11" s="2"/>
      <c r="Q11">
        <v>9</v>
      </c>
      <c r="R11">
        <v>2</v>
      </c>
      <c r="S11">
        <v>8</v>
      </c>
      <c r="T11">
        <f t="shared" si="0"/>
        <v>10</v>
      </c>
      <c r="V11" s="2"/>
      <c r="W11">
        <v>9</v>
      </c>
      <c r="X11" s="2">
        <v>9</v>
      </c>
      <c r="Y11" s="2">
        <v>6</v>
      </c>
      <c r="Z11">
        <f t="shared" si="1"/>
        <v>45</v>
      </c>
    </row>
    <row r="12" spans="2:26">
      <c r="B12" s="2"/>
      <c r="C12">
        <v>10</v>
      </c>
      <c r="D12">
        <v>0</v>
      </c>
      <c r="E12">
        <v>3</v>
      </c>
      <c r="F12">
        <f>0/20*100</f>
        <v>0</v>
      </c>
      <c r="I12" s="2"/>
      <c r="J12">
        <v>10</v>
      </c>
      <c r="K12">
        <v>1</v>
      </c>
      <c r="L12">
        <v>4</v>
      </c>
      <c r="M12">
        <f>1/20*100</f>
        <v>5</v>
      </c>
      <c r="P12" s="2"/>
      <c r="Q12">
        <v>10</v>
      </c>
      <c r="R12">
        <v>8</v>
      </c>
      <c r="S12">
        <v>11</v>
      </c>
      <c r="T12">
        <f t="shared" si="0"/>
        <v>40</v>
      </c>
      <c r="V12" s="2"/>
      <c r="W12">
        <v>10</v>
      </c>
      <c r="X12" s="2">
        <v>0</v>
      </c>
      <c r="Y12" s="2">
        <v>0</v>
      </c>
      <c r="Z12">
        <f t="shared" si="1"/>
        <v>0</v>
      </c>
    </row>
    <row r="13" spans="2:26">
      <c r="B13" s="2"/>
      <c r="C13" s="5" t="s">
        <v>44</v>
      </c>
      <c r="D13" s="4">
        <f>AVERAGE(D3:D12)</f>
        <v>0.9</v>
      </c>
      <c r="E13" s="4">
        <f>AVERAGE(E3:E12)</f>
        <v>2.5</v>
      </c>
      <c r="F13" s="4">
        <f>AVERAGE(F3:F12)</f>
        <v>4.5</v>
      </c>
      <c r="I13" s="2"/>
      <c r="J13" s="5" t="s">
        <v>44</v>
      </c>
      <c r="K13" s="4">
        <f>AVERAGE(K3:K12)</f>
        <v>2.2000000000000002</v>
      </c>
      <c r="L13" s="4">
        <f>AVERAGE(L3:L12)</f>
        <v>2.6</v>
      </c>
      <c r="M13" s="4">
        <f>AVERAGE(M3:M12)</f>
        <v>11</v>
      </c>
      <c r="P13" s="2"/>
      <c r="Q13" s="5" t="s">
        <v>44</v>
      </c>
      <c r="R13" s="4">
        <f>AVERAGE(R3:R12)</f>
        <v>2.7</v>
      </c>
      <c r="S13" s="4">
        <f>AVERAGE(S3:S12)</f>
        <v>4.4000000000000004</v>
      </c>
      <c r="T13" s="4">
        <f>AVERAGE(T3:T12)</f>
        <v>13.5</v>
      </c>
      <c r="V13" s="2"/>
      <c r="W13" s="5" t="s">
        <v>44</v>
      </c>
      <c r="X13" s="4">
        <f>AVERAGE(X3:X12)</f>
        <v>4.4000000000000004</v>
      </c>
      <c r="Y13" s="4">
        <f t="shared" ref="Y13:Z13" si="2">AVERAGE(Y3:Y12)</f>
        <v>7.8</v>
      </c>
      <c r="Z13" s="4">
        <f t="shared" si="2"/>
        <v>22</v>
      </c>
    </row>
    <row r="14" spans="2:26">
      <c r="B14" s="2"/>
      <c r="C14" s="5" t="s">
        <v>45</v>
      </c>
      <c r="D14" s="4">
        <f>STDEVP(D3:D12)</f>
        <v>1.8138357147217055</v>
      </c>
      <c r="E14" s="4">
        <f>STDEVP(E3:E12)</f>
        <v>3.640054944640259</v>
      </c>
      <c r="F14" s="4">
        <f>STDEVP(F3:F12)</f>
        <v>9.0691785736085269</v>
      </c>
      <c r="I14" s="2"/>
      <c r="J14" s="5" t="s">
        <v>45</v>
      </c>
      <c r="K14" s="4">
        <f>STDEVP(K3:K12)</f>
        <v>1.7776388834631178</v>
      </c>
      <c r="L14" s="4">
        <f>STDEVP(L3:L12)</f>
        <v>2.6153393661244042</v>
      </c>
      <c r="M14" s="4">
        <f>STDEVP(M3:M12)</f>
        <v>8.8881944173155887</v>
      </c>
      <c r="P14" s="2"/>
      <c r="Q14" s="5" t="s">
        <v>45</v>
      </c>
      <c r="R14" s="4">
        <f>STDEVP(R3:R12)</f>
        <v>2.0024984394500787</v>
      </c>
      <c r="S14" s="4">
        <f>STDEVP(S3:S12)</f>
        <v>3.4698703145794942</v>
      </c>
      <c r="T14" s="4">
        <f>STDEVP(T3:T12)</f>
        <v>10.012492197250394</v>
      </c>
      <c r="W14" s="5" t="s">
        <v>45</v>
      </c>
      <c r="X14" s="4">
        <f>STDEVP(X3:X12)</f>
        <v>2.9732137494637012</v>
      </c>
      <c r="Y14" s="4">
        <f t="shared" ref="Y14:Z14" si="3">STDEVP(Y3:Y12)</f>
        <v>3.5721142198983502</v>
      </c>
      <c r="Z14" s="4">
        <f t="shared" si="3"/>
        <v>14.866068747318506</v>
      </c>
    </row>
    <row r="15" spans="2:26">
      <c r="B15" s="2"/>
      <c r="E15" s="4"/>
      <c r="F15" s="4"/>
      <c r="I15" s="2"/>
      <c r="L15" s="4"/>
      <c r="M15" s="4"/>
      <c r="P15" s="2"/>
      <c r="R15" s="4"/>
      <c r="S15" s="4"/>
      <c r="T15" s="4"/>
      <c r="X15" s="4"/>
      <c r="Y15" s="4"/>
      <c r="Z15" s="4"/>
    </row>
    <row r="16" spans="2:26">
      <c r="B16" s="11" t="s">
        <v>16</v>
      </c>
      <c r="C16">
        <v>1</v>
      </c>
      <c r="D16" s="4">
        <v>0</v>
      </c>
      <c r="E16">
        <v>1</v>
      </c>
      <c r="F16">
        <v>0</v>
      </c>
      <c r="I16" s="11" t="s">
        <v>16</v>
      </c>
      <c r="J16">
        <v>1</v>
      </c>
      <c r="K16" s="4">
        <v>1</v>
      </c>
      <c r="L16">
        <v>0</v>
      </c>
      <c r="M16">
        <v>5</v>
      </c>
      <c r="P16" s="11" t="s">
        <v>16</v>
      </c>
      <c r="Q16">
        <v>1</v>
      </c>
      <c r="R16" s="4">
        <v>0</v>
      </c>
      <c r="S16">
        <v>0</v>
      </c>
      <c r="T16">
        <v>0</v>
      </c>
      <c r="X16" s="4"/>
      <c r="Y16" s="4"/>
      <c r="Z16" s="4"/>
    </row>
    <row r="17" spans="2:52">
      <c r="C17">
        <v>2</v>
      </c>
      <c r="D17" s="4">
        <v>0</v>
      </c>
      <c r="E17">
        <v>0</v>
      </c>
      <c r="F17">
        <v>0</v>
      </c>
      <c r="J17">
        <v>2</v>
      </c>
      <c r="K17" s="4">
        <v>6</v>
      </c>
      <c r="L17">
        <v>4</v>
      </c>
      <c r="M17">
        <v>30</v>
      </c>
      <c r="Q17">
        <v>2</v>
      </c>
      <c r="R17" s="4">
        <v>8</v>
      </c>
      <c r="S17">
        <v>9</v>
      </c>
      <c r="T17">
        <v>40</v>
      </c>
    </row>
    <row r="18" spans="2:52">
      <c r="C18">
        <v>3</v>
      </c>
      <c r="D18" s="4">
        <v>0</v>
      </c>
      <c r="E18">
        <v>0</v>
      </c>
      <c r="F18">
        <v>0</v>
      </c>
      <c r="J18">
        <v>3</v>
      </c>
      <c r="K18" s="4">
        <v>6</v>
      </c>
      <c r="L18">
        <v>2</v>
      </c>
      <c r="M18">
        <v>30</v>
      </c>
      <c r="Q18">
        <v>3</v>
      </c>
      <c r="R18" s="2">
        <v>5</v>
      </c>
      <c r="S18">
        <v>3</v>
      </c>
      <c r="T18">
        <v>25</v>
      </c>
    </row>
    <row r="19" spans="2:52">
      <c r="C19">
        <v>4</v>
      </c>
      <c r="D19" s="2">
        <v>6</v>
      </c>
      <c r="E19">
        <v>4</v>
      </c>
      <c r="F19">
        <f>6/20*100</f>
        <v>30</v>
      </c>
      <c r="J19">
        <v>4</v>
      </c>
      <c r="K19" s="4">
        <v>3</v>
      </c>
      <c r="L19">
        <v>11</v>
      </c>
      <c r="M19">
        <v>15</v>
      </c>
      <c r="Q19">
        <v>4</v>
      </c>
      <c r="R19" s="2">
        <v>4</v>
      </c>
      <c r="S19">
        <v>8</v>
      </c>
      <c r="T19">
        <v>20</v>
      </c>
    </row>
    <row r="20" spans="2:52">
      <c r="C20">
        <v>5</v>
      </c>
      <c r="D20" s="2">
        <v>0</v>
      </c>
      <c r="E20">
        <v>0</v>
      </c>
      <c r="F20">
        <v>0</v>
      </c>
      <c r="J20">
        <v>5</v>
      </c>
      <c r="K20" s="4">
        <v>0</v>
      </c>
      <c r="L20">
        <v>4</v>
      </c>
      <c r="M20">
        <v>0</v>
      </c>
      <c r="Q20">
        <v>5</v>
      </c>
      <c r="R20">
        <v>0</v>
      </c>
      <c r="S20">
        <v>1</v>
      </c>
      <c r="T20">
        <v>0</v>
      </c>
      <c r="X20" s="4"/>
      <c r="Y20" s="4"/>
    </row>
    <row r="21" spans="2:52">
      <c r="C21">
        <v>6</v>
      </c>
      <c r="D21" s="2">
        <v>3</v>
      </c>
      <c r="E21">
        <v>1</v>
      </c>
      <c r="F21">
        <v>15</v>
      </c>
      <c r="J21">
        <v>6</v>
      </c>
      <c r="K21" s="4">
        <v>2</v>
      </c>
      <c r="L21">
        <v>3</v>
      </c>
      <c r="M21">
        <v>10</v>
      </c>
      <c r="Q21">
        <v>6</v>
      </c>
      <c r="R21">
        <v>1</v>
      </c>
      <c r="S21">
        <v>3</v>
      </c>
      <c r="T21">
        <v>5</v>
      </c>
      <c r="X21" s="4"/>
      <c r="Y21" s="4"/>
    </row>
    <row r="22" spans="2:52">
      <c r="C22">
        <v>7</v>
      </c>
      <c r="D22" s="2">
        <v>1</v>
      </c>
      <c r="E22">
        <v>0</v>
      </c>
      <c r="F22">
        <v>5</v>
      </c>
      <c r="J22">
        <v>7</v>
      </c>
      <c r="K22" s="4">
        <v>2</v>
      </c>
      <c r="L22">
        <v>3</v>
      </c>
      <c r="M22">
        <v>10</v>
      </c>
      <c r="Q22">
        <v>7</v>
      </c>
      <c r="R22">
        <v>5</v>
      </c>
      <c r="S22">
        <v>6</v>
      </c>
      <c r="T22">
        <v>25</v>
      </c>
      <c r="X22" s="4"/>
      <c r="Y22" s="4"/>
    </row>
    <row r="23" spans="2:52">
      <c r="C23">
        <v>8</v>
      </c>
      <c r="D23" s="2">
        <v>3</v>
      </c>
      <c r="E23">
        <v>3</v>
      </c>
      <c r="F23">
        <v>15</v>
      </c>
      <c r="J23">
        <v>8</v>
      </c>
      <c r="K23" s="4">
        <v>5</v>
      </c>
      <c r="L23">
        <v>10</v>
      </c>
      <c r="M23">
        <v>25</v>
      </c>
      <c r="Q23">
        <v>8</v>
      </c>
      <c r="R23">
        <v>3</v>
      </c>
      <c r="S23">
        <v>5</v>
      </c>
      <c r="T23">
        <v>15</v>
      </c>
      <c r="X23" s="4"/>
      <c r="Y23" s="4"/>
    </row>
    <row r="24" spans="2:52">
      <c r="C24">
        <v>9</v>
      </c>
      <c r="D24" s="2">
        <v>2</v>
      </c>
      <c r="E24">
        <v>1</v>
      </c>
      <c r="F24">
        <v>10</v>
      </c>
      <c r="J24">
        <v>9</v>
      </c>
      <c r="K24" s="4">
        <v>8</v>
      </c>
      <c r="L24">
        <v>8</v>
      </c>
      <c r="M24">
        <v>40</v>
      </c>
      <c r="Q24">
        <v>9</v>
      </c>
      <c r="R24">
        <v>5</v>
      </c>
      <c r="S24">
        <v>5</v>
      </c>
      <c r="T24">
        <v>25</v>
      </c>
      <c r="X24" s="4"/>
      <c r="Y24" s="4"/>
    </row>
    <row r="25" spans="2:52">
      <c r="C25">
        <v>10</v>
      </c>
      <c r="D25" s="2">
        <v>3</v>
      </c>
      <c r="E25">
        <v>4</v>
      </c>
      <c r="F25">
        <v>15</v>
      </c>
      <c r="J25">
        <v>10</v>
      </c>
      <c r="K25" s="4">
        <v>2</v>
      </c>
      <c r="L25">
        <v>1</v>
      </c>
      <c r="M25">
        <v>10</v>
      </c>
      <c r="Q25">
        <v>10</v>
      </c>
      <c r="R25">
        <v>9</v>
      </c>
      <c r="S25">
        <v>2</v>
      </c>
      <c r="T25">
        <v>45</v>
      </c>
    </row>
    <row r="26" spans="2:52">
      <c r="C26" s="5" t="s">
        <v>44</v>
      </c>
      <c r="D26" s="4">
        <f>AVERAGE(D16:D25)</f>
        <v>1.8</v>
      </c>
      <c r="E26" s="4">
        <f>AVERAGE(E16:E25)</f>
        <v>1.4</v>
      </c>
      <c r="F26" s="4">
        <f>AVERAGE(F16:F25)</f>
        <v>9</v>
      </c>
      <c r="J26" s="5" t="s">
        <v>44</v>
      </c>
      <c r="K26" s="4">
        <f>AVERAGE(K16:K25)</f>
        <v>3.5</v>
      </c>
      <c r="L26" s="4">
        <f>AVERAGE(L16:L25)</f>
        <v>4.5999999999999996</v>
      </c>
      <c r="M26" s="4">
        <f>AVERAGE(M16:M25)</f>
        <v>17.5</v>
      </c>
      <c r="Q26" s="5" t="s">
        <v>44</v>
      </c>
      <c r="R26" s="4">
        <f>AVERAGE(R16:R25)</f>
        <v>4</v>
      </c>
      <c r="S26" s="4">
        <f>AVERAGE(S16:S25)</f>
        <v>4.2</v>
      </c>
      <c r="T26" s="4">
        <f>AVERAGE(T16:T25)</f>
        <v>20</v>
      </c>
    </row>
    <row r="27" spans="2:52">
      <c r="C27" s="5" t="s">
        <v>45</v>
      </c>
      <c r="D27" s="4">
        <f>STDEVP(D16:D25)</f>
        <v>1.8867962264113207</v>
      </c>
      <c r="E27" s="4">
        <f>STDEVP(E16:E25)</f>
        <v>1.5620499351813308</v>
      </c>
      <c r="F27" s="4">
        <f>STDEVP(F16:F25)</f>
        <v>9.4339811320566032</v>
      </c>
      <c r="J27" s="5" t="s">
        <v>45</v>
      </c>
      <c r="K27" s="4">
        <f>STDEVP(K16:K25)</f>
        <v>2.4596747752497685</v>
      </c>
      <c r="L27" s="4">
        <f>STDEVP(L16:L25)</f>
        <v>3.5832945734337835</v>
      </c>
      <c r="M27" s="4">
        <f>STDEVP(M16:M25)</f>
        <v>12.298373876248844</v>
      </c>
      <c r="Q27" s="5" t="s">
        <v>45</v>
      </c>
      <c r="R27" s="4">
        <f>STDEVP(R16:R25)</f>
        <v>2.9325756597230361</v>
      </c>
      <c r="S27" s="4">
        <f>STDEVP(S16:S25)</f>
        <v>2.7856776554368237</v>
      </c>
      <c r="T27" s="4">
        <f>STDEVP(T16:T25)</f>
        <v>14.66287829861518</v>
      </c>
    </row>
    <row r="28" spans="2:52">
      <c r="D28" s="2"/>
      <c r="V28" s="13" t="s">
        <v>1</v>
      </c>
      <c r="W28" s="14" t="s">
        <v>19</v>
      </c>
      <c r="X28" s="5" t="s">
        <v>18</v>
      </c>
      <c r="Y28" s="5" t="s">
        <v>20</v>
      </c>
      <c r="Z28" s="5" t="s">
        <v>17</v>
      </c>
      <c r="AB28" s="5" t="s">
        <v>14</v>
      </c>
      <c r="AC28" s="14" t="s">
        <v>19</v>
      </c>
      <c r="AD28" s="5" t="s">
        <v>18</v>
      </c>
      <c r="AE28" s="5" t="s">
        <v>20</v>
      </c>
      <c r="AF28" s="5" t="s">
        <v>17</v>
      </c>
    </row>
    <row r="29" spans="2:52">
      <c r="B29" s="5" t="s">
        <v>0</v>
      </c>
      <c r="C29">
        <v>1</v>
      </c>
      <c r="D29">
        <v>2</v>
      </c>
      <c r="E29">
        <v>4</v>
      </c>
      <c r="F29">
        <f>D29/20*100</f>
        <v>10</v>
      </c>
      <c r="I29" s="5" t="s">
        <v>0</v>
      </c>
      <c r="J29">
        <v>1</v>
      </c>
      <c r="K29" s="2">
        <v>2</v>
      </c>
      <c r="L29" s="2">
        <v>3</v>
      </c>
      <c r="M29">
        <f>K29/20*100</f>
        <v>10</v>
      </c>
      <c r="P29" s="5" t="s">
        <v>0</v>
      </c>
      <c r="Q29">
        <v>1</v>
      </c>
      <c r="R29" s="2">
        <v>7</v>
      </c>
      <c r="S29" s="2">
        <v>10</v>
      </c>
      <c r="T29">
        <f>R29/20*100</f>
        <v>35</v>
      </c>
      <c r="V29" s="5" t="s">
        <v>0</v>
      </c>
      <c r="W29">
        <v>1</v>
      </c>
      <c r="X29" s="2">
        <v>0</v>
      </c>
      <c r="Y29">
        <v>0</v>
      </c>
      <c r="Z29">
        <f>X29/20*100</f>
        <v>0</v>
      </c>
      <c r="AB29" s="5" t="s">
        <v>0</v>
      </c>
      <c r="AC29">
        <v>1</v>
      </c>
      <c r="AD29" s="4">
        <v>0</v>
      </c>
      <c r="AE29" s="4">
        <v>2</v>
      </c>
      <c r="AF29">
        <f>AD29/20*100</f>
        <v>0</v>
      </c>
      <c r="AH29" s="5" t="s">
        <v>13</v>
      </c>
      <c r="AI29" s="14" t="s">
        <v>19</v>
      </c>
      <c r="AJ29" s="5" t="s">
        <v>18</v>
      </c>
      <c r="AK29" s="5" t="s">
        <v>20</v>
      </c>
      <c r="AL29" s="5" t="s">
        <v>17</v>
      </c>
    </row>
    <row r="30" spans="2:52">
      <c r="C30">
        <v>2</v>
      </c>
      <c r="D30" s="2">
        <v>0</v>
      </c>
      <c r="E30">
        <v>4</v>
      </c>
      <c r="F30">
        <f t="shared" ref="F30:F38" si="4">D30/20*100</f>
        <v>0</v>
      </c>
      <c r="J30">
        <v>2</v>
      </c>
      <c r="K30" s="2">
        <v>2</v>
      </c>
      <c r="L30" s="2">
        <v>7</v>
      </c>
      <c r="M30">
        <f t="shared" ref="M30:M38" si="5">K30/20*100</f>
        <v>10</v>
      </c>
      <c r="Q30">
        <v>2</v>
      </c>
      <c r="R30" s="2">
        <v>1</v>
      </c>
      <c r="S30" s="2">
        <v>7</v>
      </c>
      <c r="T30">
        <f t="shared" ref="T30:T38" si="6">R30/20*100</f>
        <v>5</v>
      </c>
      <c r="W30">
        <v>2</v>
      </c>
      <c r="X30" s="2">
        <v>0</v>
      </c>
      <c r="Y30">
        <v>0</v>
      </c>
      <c r="Z30">
        <f t="shared" ref="Z30:Z38" si="7">X30/20*100</f>
        <v>0</v>
      </c>
      <c r="AC30">
        <v>2</v>
      </c>
      <c r="AD30" s="4">
        <v>0</v>
      </c>
      <c r="AE30" s="4">
        <v>0</v>
      </c>
      <c r="AF30">
        <f t="shared" ref="AF30:AF38" si="8">AD30/20*100</f>
        <v>0</v>
      </c>
      <c r="AH30" s="5" t="s">
        <v>0</v>
      </c>
      <c r="AI30">
        <v>1</v>
      </c>
      <c r="AJ30" s="2">
        <v>0</v>
      </c>
      <c r="AK30">
        <v>6</v>
      </c>
      <c r="AL30">
        <v>0</v>
      </c>
      <c r="AN30" s="3"/>
      <c r="AO30" s="2"/>
      <c r="AS30" s="3"/>
      <c r="AT30" s="2"/>
      <c r="AY30" s="3"/>
      <c r="AZ30" s="2"/>
    </row>
    <row r="31" spans="2:52">
      <c r="C31">
        <v>3</v>
      </c>
      <c r="D31" s="2">
        <v>1</v>
      </c>
      <c r="E31">
        <v>2</v>
      </c>
      <c r="F31">
        <f t="shared" si="4"/>
        <v>5</v>
      </c>
      <c r="J31">
        <v>3</v>
      </c>
      <c r="K31" s="2">
        <v>2</v>
      </c>
      <c r="L31" s="2">
        <v>5</v>
      </c>
      <c r="M31">
        <f t="shared" si="5"/>
        <v>10</v>
      </c>
      <c r="Q31">
        <v>3</v>
      </c>
      <c r="R31" s="2">
        <v>11</v>
      </c>
      <c r="S31" s="2">
        <v>19</v>
      </c>
      <c r="T31">
        <f t="shared" si="6"/>
        <v>55.000000000000007</v>
      </c>
      <c r="W31">
        <v>3</v>
      </c>
      <c r="X31" s="2">
        <v>0</v>
      </c>
      <c r="Y31">
        <v>0</v>
      </c>
      <c r="Z31">
        <f t="shared" si="7"/>
        <v>0</v>
      </c>
      <c r="AC31">
        <v>3</v>
      </c>
      <c r="AD31" s="4">
        <v>0</v>
      </c>
      <c r="AE31" s="4">
        <v>1</v>
      </c>
      <c r="AF31">
        <f t="shared" si="8"/>
        <v>0</v>
      </c>
      <c r="AI31">
        <v>2</v>
      </c>
      <c r="AJ31" s="2">
        <v>0</v>
      </c>
      <c r="AK31">
        <v>0</v>
      </c>
      <c r="AL31">
        <v>0</v>
      </c>
      <c r="AN31" s="3"/>
      <c r="AO31" s="2"/>
      <c r="AS31" s="3"/>
      <c r="AT31" s="2"/>
      <c r="AY31" s="3"/>
      <c r="AZ31" s="2"/>
    </row>
    <row r="32" spans="2:52">
      <c r="C32">
        <v>4</v>
      </c>
      <c r="D32" s="2">
        <v>1</v>
      </c>
      <c r="E32">
        <v>2</v>
      </c>
      <c r="F32">
        <f t="shared" si="4"/>
        <v>5</v>
      </c>
      <c r="J32">
        <v>4</v>
      </c>
      <c r="K32" s="2">
        <v>3</v>
      </c>
      <c r="L32" s="2">
        <v>11</v>
      </c>
      <c r="M32">
        <f t="shared" si="5"/>
        <v>15</v>
      </c>
      <c r="Q32">
        <v>4</v>
      </c>
      <c r="R32" s="2">
        <v>7</v>
      </c>
      <c r="S32" s="2">
        <v>11</v>
      </c>
      <c r="T32">
        <f t="shared" si="6"/>
        <v>35</v>
      </c>
      <c r="W32">
        <v>4</v>
      </c>
      <c r="X32" s="2">
        <v>1</v>
      </c>
      <c r="Y32">
        <v>3</v>
      </c>
      <c r="Z32">
        <f t="shared" si="7"/>
        <v>5</v>
      </c>
      <c r="AC32">
        <v>4</v>
      </c>
      <c r="AD32" s="4">
        <v>0</v>
      </c>
      <c r="AE32" s="4">
        <v>0</v>
      </c>
      <c r="AF32">
        <f t="shared" si="8"/>
        <v>0</v>
      </c>
      <c r="AI32">
        <v>3</v>
      </c>
      <c r="AJ32" s="2">
        <v>10</v>
      </c>
      <c r="AK32">
        <v>3</v>
      </c>
      <c r="AL32">
        <v>50</v>
      </c>
      <c r="AN32" s="3"/>
      <c r="AO32" s="2"/>
      <c r="AS32" s="3"/>
      <c r="AT32" s="2"/>
      <c r="AY32" s="3"/>
      <c r="AZ32" s="2"/>
    </row>
    <row r="33" spans="3:53">
      <c r="C33">
        <v>5</v>
      </c>
      <c r="D33" s="2">
        <v>3</v>
      </c>
      <c r="E33">
        <v>3</v>
      </c>
      <c r="F33">
        <f t="shared" si="4"/>
        <v>15</v>
      </c>
      <c r="J33">
        <v>5</v>
      </c>
      <c r="K33" s="2">
        <v>3</v>
      </c>
      <c r="L33" s="2">
        <v>4</v>
      </c>
      <c r="M33">
        <f t="shared" si="5"/>
        <v>15</v>
      </c>
      <c r="Q33">
        <v>5</v>
      </c>
      <c r="R33" s="2">
        <v>3</v>
      </c>
      <c r="S33" s="2">
        <v>5</v>
      </c>
      <c r="T33">
        <f t="shared" si="6"/>
        <v>15</v>
      </c>
      <c r="W33">
        <v>5</v>
      </c>
      <c r="X33" s="2">
        <v>0</v>
      </c>
      <c r="Y33">
        <v>0</v>
      </c>
      <c r="Z33">
        <f t="shared" si="7"/>
        <v>0</v>
      </c>
      <c r="AC33">
        <v>5</v>
      </c>
      <c r="AD33" s="4">
        <v>0</v>
      </c>
      <c r="AE33" s="4">
        <v>0</v>
      </c>
      <c r="AF33">
        <f t="shared" si="8"/>
        <v>0</v>
      </c>
      <c r="AI33">
        <v>4</v>
      </c>
      <c r="AJ33" s="2">
        <v>8</v>
      </c>
      <c r="AK33">
        <v>8</v>
      </c>
      <c r="AL33">
        <v>40</v>
      </c>
      <c r="AN33" s="3"/>
      <c r="AO33" s="2"/>
      <c r="AS33" s="3"/>
      <c r="AT33" s="2"/>
      <c r="AY33" s="3"/>
      <c r="AZ33" s="2"/>
    </row>
    <row r="34" spans="3:53">
      <c r="C34">
        <v>6</v>
      </c>
      <c r="D34" s="2">
        <v>0</v>
      </c>
      <c r="E34">
        <v>0</v>
      </c>
      <c r="F34">
        <f t="shared" si="4"/>
        <v>0</v>
      </c>
      <c r="J34">
        <v>6</v>
      </c>
      <c r="K34" s="2">
        <v>1</v>
      </c>
      <c r="L34" s="2">
        <v>6</v>
      </c>
      <c r="M34">
        <f t="shared" si="5"/>
        <v>5</v>
      </c>
      <c r="Q34">
        <v>6</v>
      </c>
      <c r="R34" s="2">
        <v>0</v>
      </c>
      <c r="S34" s="2">
        <v>0</v>
      </c>
      <c r="T34">
        <f t="shared" si="6"/>
        <v>0</v>
      </c>
      <c r="W34">
        <v>6</v>
      </c>
      <c r="X34" s="2">
        <v>0</v>
      </c>
      <c r="Y34">
        <v>1</v>
      </c>
      <c r="Z34">
        <f t="shared" si="7"/>
        <v>0</v>
      </c>
      <c r="AC34">
        <v>6</v>
      </c>
      <c r="AD34" s="4">
        <v>0</v>
      </c>
      <c r="AE34" s="4">
        <v>0</v>
      </c>
      <c r="AF34">
        <f t="shared" si="8"/>
        <v>0</v>
      </c>
      <c r="AI34">
        <v>5</v>
      </c>
      <c r="AJ34" s="2">
        <v>6</v>
      </c>
      <c r="AK34">
        <v>0</v>
      </c>
      <c r="AL34">
        <v>30</v>
      </c>
      <c r="AN34" s="3"/>
      <c r="AO34" s="2"/>
      <c r="AS34" s="3"/>
      <c r="AT34" s="2"/>
      <c r="AY34" s="3"/>
      <c r="AZ34" s="2"/>
    </row>
    <row r="35" spans="3:53">
      <c r="C35">
        <v>7</v>
      </c>
      <c r="D35" s="2">
        <v>0</v>
      </c>
      <c r="E35">
        <v>0</v>
      </c>
      <c r="F35">
        <f t="shared" si="4"/>
        <v>0</v>
      </c>
      <c r="J35">
        <v>7</v>
      </c>
      <c r="K35" s="2">
        <v>0</v>
      </c>
      <c r="L35" s="2">
        <v>0</v>
      </c>
      <c r="M35">
        <f t="shared" si="5"/>
        <v>0</v>
      </c>
      <c r="Q35">
        <v>7</v>
      </c>
      <c r="R35" s="2">
        <v>4</v>
      </c>
      <c r="S35" s="2">
        <v>9</v>
      </c>
      <c r="T35">
        <f t="shared" si="6"/>
        <v>20</v>
      </c>
      <c r="W35">
        <v>7</v>
      </c>
      <c r="X35" s="2">
        <v>0</v>
      </c>
      <c r="Y35">
        <v>1</v>
      </c>
      <c r="Z35">
        <f t="shared" si="7"/>
        <v>0</v>
      </c>
      <c r="AC35">
        <v>7</v>
      </c>
      <c r="AD35" s="4">
        <v>0</v>
      </c>
      <c r="AE35" s="4">
        <v>0</v>
      </c>
      <c r="AF35">
        <f t="shared" si="8"/>
        <v>0</v>
      </c>
      <c r="AI35">
        <v>6</v>
      </c>
      <c r="AJ35" s="2">
        <v>2</v>
      </c>
      <c r="AK35" s="2">
        <v>2</v>
      </c>
      <c r="AL35">
        <v>10</v>
      </c>
      <c r="AN35" s="3"/>
      <c r="AO35" s="2"/>
      <c r="AP35" s="2"/>
      <c r="AS35" s="3"/>
      <c r="AT35" s="2"/>
      <c r="AU35" s="2"/>
      <c r="AY35" s="3"/>
      <c r="AZ35" s="2"/>
      <c r="BA35" s="2"/>
    </row>
    <row r="36" spans="3:53">
      <c r="C36">
        <v>8</v>
      </c>
      <c r="D36" s="2">
        <v>3</v>
      </c>
      <c r="E36">
        <v>7</v>
      </c>
      <c r="F36">
        <f t="shared" si="4"/>
        <v>15</v>
      </c>
      <c r="J36">
        <v>8</v>
      </c>
      <c r="K36" s="2">
        <v>4</v>
      </c>
      <c r="L36" s="2">
        <v>1</v>
      </c>
      <c r="M36">
        <f t="shared" si="5"/>
        <v>20</v>
      </c>
      <c r="Q36">
        <v>8</v>
      </c>
      <c r="R36" s="2">
        <v>2</v>
      </c>
      <c r="S36" s="2">
        <v>1</v>
      </c>
      <c r="T36">
        <f t="shared" si="6"/>
        <v>10</v>
      </c>
      <c r="W36">
        <v>8</v>
      </c>
      <c r="X36" s="2">
        <v>2</v>
      </c>
      <c r="Y36">
        <v>5</v>
      </c>
      <c r="Z36">
        <f t="shared" si="7"/>
        <v>10</v>
      </c>
      <c r="AC36">
        <v>8</v>
      </c>
      <c r="AD36" s="4">
        <v>0</v>
      </c>
      <c r="AE36" s="4">
        <v>0</v>
      </c>
      <c r="AF36">
        <f t="shared" si="8"/>
        <v>0</v>
      </c>
      <c r="AI36">
        <v>7</v>
      </c>
      <c r="AJ36" s="2">
        <v>5</v>
      </c>
      <c r="AK36">
        <v>1</v>
      </c>
      <c r="AL36">
        <v>25</v>
      </c>
      <c r="AN36" s="3"/>
      <c r="AO36" s="2"/>
      <c r="AS36" s="3"/>
      <c r="AT36" s="2"/>
      <c r="AY36" s="3"/>
      <c r="AZ36" s="2"/>
    </row>
    <row r="37" spans="3:53">
      <c r="C37">
        <v>9</v>
      </c>
      <c r="D37" s="2">
        <v>2</v>
      </c>
      <c r="E37">
        <v>3</v>
      </c>
      <c r="F37">
        <f t="shared" si="4"/>
        <v>10</v>
      </c>
      <c r="J37">
        <v>9</v>
      </c>
      <c r="K37" s="2">
        <v>3</v>
      </c>
      <c r="L37" s="2">
        <v>4</v>
      </c>
      <c r="M37">
        <f t="shared" si="5"/>
        <v>15</v>
      </c>
      <c r="Q37">
        <v>9</v>
      </c>
      <c r="R37" s="2">
        <v>5</v>
      </c>
      <c r="S37" s="2">
        <v>9</v>
      </c>
      <c r="T37">
        <f t="shared" si="6"/>
        <v>25</v>
      </c>
      <c r="W37">
        <v>9</v>
      </c>
      <c r="X37" s="2">
        <v>0</v>
      </c>
      <c r="Y37" s="2">
        <v>0</v>
      </c>
      <c r="Z37">
        <f t="shared" si="7"/>
        <v>0</v>
      </c>
      <c r="AC37">
        <v>9</v>
      </c>
      <c r="AD37" s="2">
        <v>0</v>
      </c>
      <c r="AE37" s="2">
        <v>0</v>
      </c>
      <c r="AF37">
        <f t="shared" si="8"/>
        <v>0</v>
      </c>
      <c r="AI37">
        <v>8</v>
      </c>
      <c r="AJ37" s="2">
        <v>5</v>
      </c>
      <c r="AK37">
        <v>6</v>
      </c>
      <c r="AL37">
        <v>25</v>
      </c>
      <c r="AN37" s="3"/>
      <c r="AO37" s="2"/>
      <c r="AS37" s="3"/>
      <c r="AT37" s="2"/>
      <c r="AY37" s="3"/>
      <c r="AZ37" s="2"/>
    </row>
    <row r="38" spans="3:53">
      <c r="C38">
        <v>10</v>
      </c>
      <c r="D38" s="2">
        <v>1</v>
      </c>
      <c r="E38">
        <v>0</v>
      </c>
      <c r="F38">
        <f t="shared" si="4"/>
        <v>5</v>
      </c>
      <c r="J38">
        <v>10</v>
      </c>
      <c r="K38" s="2">
        <v>1</v>
      </c>
      <c r="L38" s="2">
        <v>2</v>
      </c>
      <c r="M38">
        <f t="shared" si="5"/>
        <v>5</v>
      </c>
      <c r="Q38">
        <v>10</v>
      </c>
      <c r="R38" s="2">
        <v>2</v>
      </c>
      <c r="S38" s="2">
        <v>6</v>
      </c>
      <c r="T38">
        <f t="shared" si="6"/>
        <v>10</v>
      </c>
      <c r="W38">
        <v>10</v>
      </c>
      <c r="X38" s="2">
        <v>2</v>
      </c>
      <c r="Y38">
        <v>7</v>
      </c>
      <c r="Z38">
        <f t="shared" si="7"/>
        <v>10</v>
      </c>
      <c r="AC38">
        <v>10</v>
      </c>
      <c r="AD38" s="4">
        <v>3</v>
      </c>
      <c r="AE38" s="4">
        <v>5</v>
      </c>
      <c r="AF38">
        <f t="shared" si="8"/>
        <v>15</v>
      </c>
      <c r="AI38">
        <v>9</v>
      </c>
      <c r="AJ38" s="2">
        <v>0</v>
      </c>
      <c r="AK38">
        <v>0</v>
      </c>
      <c r="AL38">
        <v>0</v>
      </c>
      <c r="AN38" s="3"/>
      <c r="AO38" s="2"/>
      <c r="AS38" s="3"/>
      <c r="AT38" s="2"/>
      <c r="AY38" s="3"/>
      <c r="AZ38" s="2"/>
    </row>
    <row r="39" spans="3:53">
      <c r="C39" s="5" t="s">
        <v>44</v>
      </c>
      <c r="D39" s="2">
        <f>AVERAGE(D29:D38)</f>
        <v>1.3</v>
      </c>
      <c r="E39" s="2">
        <f>AVERAGE(E29:E38)</f>
        <v>2.5</v>
      </c>
      <c r="F39">
        <f>AVERAGE(F29:F38)</f>
        <v>6.5</v>
      </c>
      <c r="J39" s="5" t="s">
        <v>44</v>
      </c>
      <c r="K39" s="2">
        <f>AVERAGE(K29:K38)</f>
        <v>2.1</v>
      </c>
      <c r="L39" s="2">
        <f>AVERAGE(L29:L38)</f>
        <v>4.3</v>
      </c>
      <c r="M39">
        <f>AVERAGE(M29:M38)</f>
        <v>10.5</v>
      </c>
      <c r="Q39" s="5" t="s">
        <v>44</v>
      </c>
      <c r="R39" s="2">
        <f>AVERAGE(R29:R38)</f>
        <v>4.2</v>
      </c>
      <c r="S39" s="2">
        <f>AVERAGE(S29:S38)</f>
        <v>7.7</v>
      </c>
      <c r="T39">
        <f>AVERAGE(T29:T38)</f>
        <v>21</v>
      </c>
      <c r="W39" s="5" t="s">
        <v>44</v>
      </c>
      <c r="X39" s="2">
        <f>AVERAGE(X29:X38)</f>
        <v>0.5</v>
      </c>
      <c r="Y39" s="2">
        <f>AVERAGE(Y29:Y38)</f>
        <v>1.7</v>
      </c>
      <c r="Z39">
        <f>AVERAGE(Z29:Z38)</f>
        <v>2.5</v>
      </c>
      <c r="AC39" s="5" t="s">
        <v>44</v>
      </c>
      <c r="AD39" s="2">
        <f>AVERAGE(AD29:AD38)</f>
        <v>0.3</v>
      </c>
      <c r="AE39" s="2">
        <f>AVERAGE(AE29:AE38)</f>
        <v>0.8</v>
      </c>
      <c r="AF39">
        <f>AVERAGE(AF29:AF38)</f>
        <v>1.5</v>
      </c>
      <c r="AI39">
        <v>10</v>
      </c>
      <c r="AJ39" s="2">
        <v>1</v>
      </c>
      <c r="AK39">
        <v>2</v>
      </c>
      <c r="AL39">
        <v>5</v>
      </c>
      <c r="AN39" s="3"/>
      <c r="AO39" s="2"/>
      <c r="AS39" s="3"/>
      <c r="AT39" s="2"/>
      <c r="AY39" s="3"/>
      <c r="AZ39" s="2"/>
    </row>
    <row r="40" spans="3:53">
      <c r="C40" s="5" t="s">
        <v>45</v>
      </c>
      <c r="D40" s="4">
        <f t="shared" ref="D40:F40" si="9">STDEVP(D29:D38)</f>
        <v>1.1000000000000001</v>
      </c>
      <c r="E40" s="4">
        <f t="shared" si="9"/>
        <v>2.1095023109728985</v>
      </c>
      <c r="F40" s="4">
        <f t="shared" si="9"/>
        <v>5.5</v>
      </c>
      <c r="J40" s="5" t="s">
        <v>45</v>
      </c>
      <c r="K40" s="4">
        <f t="shared" ref="K40:M40" si="10">STDEVP(K29:K38)</f>
        <v>1.1357816691600546</v>
      </c>
      <c r="L40" s="4">
        <f t="shared" si="10"/>
        <v>3.0347981810987039</v>
      </c>
      <c r="M40" s="4">
        <f t="shared" si="10"/>
        <v>5.6789083458002736</v>
      </c>
      <c r="Q40" s="5" t="s">
        <v>45</v>
      </c>
      <c r="R40" s="4">
        <f t="shared" ref="R40:T40" si="11">STDEVP(R29:R38)</f>
        <v>3.1874754901018454</v>
      </c>
      <c r="S40" s="4">
        <f t="shared" si="11"/>
        <v>5.1195702944680814</v>
      </c>
      <c r="T40" s="4">
        <f t="shared" si="11"/>
        <v>15.937377450509231</v>
      </c>
      <c r="W40" s="5" t="s">
        <v>45</v>
      </c>
      <c r="X40" s="4">
        <f t="shared" ref="X40:Z40" si="12">STDEVP(X29:X38)</f>
        <v>0.80622577482985502</v>
      </c>
      <c r="Y40" s="4">
        <f t="shared" si="12"/>
        <v>2.3685438564654024</v>
      </c>
      <c r="Z40" s="4">
        <f t="shared" si="12"/>
        <v>4.0311288741492746</v>
      </c>
      <c r="AC40" s="5" t="s">
        <v>45</v>
      </c>
      <c r="AD40" s="4">
        <f t="shared" ref="AD40:AF40" si="13">STDEVP(AD29:AD38)</f>
        <v>0.9</v>
      </c>
      <c r="AE40" s="4">
        <f t="shared" si="13"/>
        <v>1.5362291495737217</v>
      </c>
      <c r="AF40" s="4">
        <f t="shared" si="13"/>
        <v>4.5</v>
      </c>
      <c r="AI40" s="5" t="s">
        <v>44</v>
      </c>
      <c r="AJ40" s="2">
        <f t="shared" ref="AJ40:AL40" si="14">AVERAGE(AJ30:AJ39)</f>
        <v>3.7</v>
      </c>
      <c r="AK40" s="2">
        <f t="shared" si="14"/>
        <v>2.8</v>
      </c>
      <c r="AL40" s="2">
        <f t="shared" si="14"/>
        <v>18.5</v>
      </c>
    </row>
    <row r="41" spans="3:53">
      <c r="AI41" s="5" t="s">
        <v>45</v>
      </c>
      <c r="AJ41" s="4">
        <f t="shared" ref="AJ41:AL41" si="15">STDEVP(AJ30:AJ39)</f>
        <v>3.4365680554879168</v>
      </c>
      <c r="AK41" s="4">
        <f t="shared" si="15"/>
        <v>2.7495454169735041</v>
      </c>
      <c r="AL41" s="4">
        <f t="shared" si="15"/>
        <v>17.182840277439581</v>
      </c>
    </row>
  </sheetData>
  <phoneticPr fontId="1"/>
  <pageMargins left="0.75" right="0.75" top="1" bottom="1" header="0.51200000000000001" footer="0.51200000000000001"/>
  <pageSetup paperSize="9" orientation="portrait" verticalDpi="0"/>
  <headerFooter alignWithMargins="0"/>
  <ignoredErrors>
    <ignoredError sqref="F5:F11" formula="1"/>
    <ignoredError sqref="D39:E3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BB185"/>
  <sheetViews>
    <sheetView topLeftCell="A18" workbookViewId="0">
      <selection activeCell="AK35" sqref="AK35"/>
    </sheetView>
  </sheetViews>
  <sheetFormatPr baseColWidth="10" defaultColWidth="8.83203125" defaultRowHeight="14"/>
  <cols>
    <col min="1" max="2" width="8.83203125" customWidth="1"/>
    <col min="3" max="3" width="11" bestFit="1" customWidth="1"/>
    <col min="4" max="8" width="8.83203125" customWidth="1"/>
    <col min="9" max="9" width="9.1640625" bestFit="1" customWidth="1"/>
    <col min="10" max="14" width="8.83203125" customWidth="1"/>
    <col min="15" max="15" width="9.1640625" bestFit="1" customWidth="1"/>
  </cols>
  <sheetData>
    <row r="1" spans="3:19">
      <c r="C1" t="s">
        <v>0</v>
      </c>
    </row>
    <row r="2" spans="3:19">
      <c r="C2" s="5" t="s">
        <v>27</v>
      </c>
      <c r="D2" s="17" t="s">
        <v>25</v>
      </c>
      <c r="E2" s="17"/>
      <c r="F2" s="17" t="s">
        <v>26</v>
      </c>
      <c r="G2" s="17"/>
      <c r="I2" s="5" t="s">
        <v>28</v>
      </c>
      <c r="J2" s="17" t="s">
        <v>25</v>
      </c>
      <c r="K2" s="17"/>
      <c r="L2" s="17" t="s">
        <v>26</v>
      </c>
      <c r="M2" s="17"/>
      <c r="O2" s="5" t="s">
        <v>29</v>
      </c>
      <c r="P2" s="17" t="s">
        <v>25</v>
      </c>
      <c r="Q2" s="17"/>
      <c r="R2" s="17" t="s">
        <v>26</v>
      </c>
      <c r="S2" s="17"/>
    </row>
    <row r="3" spans="3:19">
      <c r="D3" s="14" t="s">
        <v>2</v>
      </c>
      <c r="E3" s="14" t="s">
        <v>14</v>
      </c>
      <c r="F3" s="14" t="s">
        <v>2</v>
      </c>
      <c r="G3" s="14" t="s">
        <v>14</v>
      </c>
      <c r="J3" s="14" t="s">
        <v>2</v>
      </c>
      <c r="K3" s="14" t="s">
        <v>1</v>
      </c>
      <c r="L3" s="14" t="s">
        <v>2</v>
      </c>
      <c r="M3" s="14" t="s">
        <v>1</v>
      </c>
      <c r="P3" s="14" t="s">
        <v>2</v>
      </c>
      <c r="Q3" s="14" t="s">
        <v>12</v>
      </c>
      <c r="R3" s="14" t="s">
        <v>2</v>
      </c>
      <c r="S3" s="14" t="s">
        <v>12</v>
      </c>
    </row>
    <row r="4" spans="3:19">
      <c r="D4">
        <v>3</v>
      </c>
      <c r="E4">
        <v>3</v>
      </c>
      <c r="F4">
        <v>6</v>
      </c>
      <c r="G4">
        <v>3</v>
      </c>
      <c r="J4">
        <v>2</v>
      </c>
      <c r="K4">
        <v>3</v>
      </c>
      <c r="L4">
        <v>0</v>
      </c>
      <c r="M4">
        <v>4</v>
      </c>
      <c r="P4">
        <v>2</v>
      </c>
      <c r="Q4">
        <v>5</v>
      </c>
      <c r="R4">
        <v>4</v>
      </c>
      <c r="S4">
        <v>4</v>
      </c>
    </row>
    <row r="5" spans="3:19">
      <c r="D5">
        <v>2</v>
      </c>
      <c r="E5">
        <v>1</v>
      </c>
      <c r="F5">
        <v>3</v>
      </c>
      <c r="G5">
        <v>1</v>
      </c>
      <c r="J5">
        <v>6</v>
      </c>
      <c r="K5">
        <v>3</v>
      </c>
      <c r="L5">
        <v>4</v>
      </c>
      <c r="M5">
        <v>2</v>
      </c>
      <c r="P5">
        <v>1</v>
      </c>
      <c r="Q5">
        <v>7</v>
      </c>
      <c r="R5">
        <v>3</v>
      </c>
      <c r="S5">
        <v>8</v>
      </c>
    </row>
    <row r="6" spans="3:19">
      <c r="C6" s="3"/>
      <c r="D6">
        <v>0</v>
      </c>
      <c r="E6">
        <v>4</v>
      </c>
      <c r="F6">
        <v>0</v>
      </c>
      <c r="G6">
        <v>4</v>
      </c>
      <c r="I6" s="3"/>
      <c r="J6">
        <v>0</v>
      </c>
      <c r="K6">
        <v>1</v>
      </c>
      <c r="L6">
        <v>0</v>
      </c>
      <c r="M6">
        <v>3</v>
      </c>
      <c r="O6" s="3"/>
      <c r="P6">
        <v>3</v>
      </c>
      <c r="Q6">
        <v>6</v>
      </c>
      <c r="R6">
        <v>5</v>
      </c>
      <c r="S6">
        <v>6</v>
      </c>
    </row>
    <row r="7" spans="3:19">
      <c r="C7" s="3"/>
      <c r="D7">
        <v>1</v>
      </c>
      <c r="E7">
        <v>1</v>
      </c>
      <c r="F7">
        <v>0</v>
      </c>
      <c r="G7">
        <v>1</v>
      </c>
      <c r="I7" s="3"/>
      <c r="J7">
        <v>7</v>
      </c>
      <c r="K7">
        <v>0</v>
      </c>
      <c r="L7">
        <v>6</v>
      </c>
      <c r="M7">
        <v>0</v>
      </c>
      <c r="O7" s="3"/>
      <c r="P7">
        <v>1</v>
      </c>
      <c r="Q7">
        <v>7</v>
      </c>
      <c r="R7">
        <v>1</v>
      </c>
      <c r="S7">
        <v>4</v>
      </c>
    </row>
    <row r="8" spans="3:19">
      <c r="C8" s="3"/>
      <c r="D8">
        <v>1</v>
      </c>
      <c r="E8">
        <v>3</v>
      </c>
      <c r="F8">
        <v>4</v>
      </c>
      <c r="G8">
        <v>2</v>
      </c>
      <c r="I8" s="3"/>
      <c r="J8">
        <v>8</v>
      </c>
      <c r="K8">
        <v>4</v>
      </c>
      <c r="L8">
        <v>10</v>
      </c>
      <c r="M8">
        <v>3</v>
      </c>
      <c r="O8" s="3"/>
      <c r="P8">
        <v>0</v>
      </c>
      <c r="Q8">
        <v>9</v>
      </c>
      <c r="R8">
        <v>0</v>
      </c>
      <c r="S8">
        <v>10</v>
      </c>
    </row>
    <row r="9" spans="3:19">
      <c r="C9" s="3"/>
      <c r="D9">
        <v>2</v>
      </c>
      <c r="E9">
        <v>1</v>
      </c>
      <c r="F9">
        <v>3</v>
      </c>
      <c r="G9">
        <v>2</v>
      </c>
      <c r="I9" s="3"/>
      <c r="J9">
        <v>0</v>
      </c>
      <c r="K9">
        <v>2</v>
      </c>
      <c r="L9">
        <v>2</v>
      </c>
      <c r="M9">
        <v>3</v>
      </c>
      <c r="O9" s="3"/>
      <c r="P9">
        <v>1</v>
      </c>
      <c r="Q9">
        <v>10</v>
      </c>
      <c r="R9">
        <v>3</v>
      </c>
      <c r="S9">
        <v>7</v>
      </c>
    </row>
    <row r="10" spans="3:19">
      <c r="C10" s="5" t="s">
        <v>44</v>
      </c>
      <c r="D10" s="4">
        <f>AVERAGE(D4:D9)</f>
        <v>1.5</v>
      </c>
      <c r="E10" s="4">
        <f>AVERAGE(E4:E9)</f>
        <v>2.1666666666666665</v>
      </c>
      <c r="F10" s="4">
        <f>AVERAGE(F4:F9)</f>
        <v>2.6666666666666665</v>
      </c>
      <c r="G10" s="4">
        <f>AVERAGE(G4:G9)</f>
        <v>2.1666666666666665</v>
      </c>
      <c r="I10" s="5" t="s">
        <v>44</v>
      </c>
      <c r="J10" s="4">
        <f>AVERAGE(J4:J9)</f>
        <v>3.8333333333333335</v>
      </c>
      <c r="K10" s="4">
        <f>AVERAGE(K4:K9)</f>
        <v>2.1666666666666665</v>
      </c>
      <c r="L10" s="4">
        <f>AVERAGE(L4:L9)</f>
        <v>3.6666666666666665</v>
      </c>
      <c r="M10" s="4">
        <f>AVERAGE(M4:M9)</f>
        <v>2.5</v>
      </c>
      <c r="O10" s="5" t="s">
        <v>44</v>
      </c>
      <c r="P10" s="4">
        <f>AVERAGE(P4:P9)</f>
        <v>1.3333333333333333</v>
      </c>
      <c r="Q10" s="4">
        <f>AVERAGE(Q4:Q9)</f>
        <v>7.333333333333333</v>
      </c>
      <c r="R10" s="4">
        <f>AVERAGE(R4:R9)</f>
        <v>2.6666666666666665</v>
      </c>
      <c r="S10" s="4">
        <f>AVERAGE(S4:S9)</f>
        <v>6.5</v>
      </c>
    </row>
    <row r="11" spans="3:19">
      <c r="C11" s="5" t="s">
        <v>45</v>
      </c>
      <c r="D11" s="4">
        <f>STDEVP(D4:D9)</f>
        <v>0.9574271077563381</v>
      </c>
      <c r="E11" s="4">
        <f>STDEVP(E4:E9)</f>
        <v>1.2133516482134197</v>
      </c>
      <c r="F11" s="4">
        <f>STDEVP(F4:F9)</f>
        <v>2.1343747458109497</v>
      </c>
      <c r="G11" s="4">
        <f>STDEVP(G4:G9)</f>
        <v>1.0671873729054748</v>
      </c>
      <c r="I11" s="5" t="s">
        <v>45</v>
      </c>
      <c r="J11" s="4">
        <f>STDEVP(J4:J9)</f>
        <v>3.2871804872193366</v>
      </c>
      <c r="K11" s="4">
        <f>STDEVP(K4:K9)</f>
        <v>1.3437096247164249</v>
      </c>
      <c r="L11" s="4">
        <f>STDEVP(L4:L9)</f>
        <v>3.5433819375782165</v>
      </c>
      <c r="M11" s="4">
        <f>STDEVP(M4:M9)</f>
        <v>1.2583057392117916</v>
      </c>
      <c r="O11" s="5" t="s">
        <v>45</v>
      </c>
      <c r="P11" s="4">
        <f>STDEVP(P4:P9)</f>
        <v>0.94280904158206336</v>
      </c>
      <c r="Q11" s="4">
        <f>STDEVP(Q4:Q9)</f>
        <v>1.699673171197595</v>
      </c>
      <c r="R11" s="4">
        <f>STDEVP(R4:R9)</f>
        <v>1.699673171197595</v>
      </c>
      <c r="S11" s="4">
        <f>STDEVP(S4:S9)</f>
        <v>2.1408720964441881</v>
      </c>
    </row>
    <row r="14" spans="3:19">
      <c r="C14" s="5" t="s">
        <v>30</v>
      </c>
      <c r="D14" s="17" t="s">
        <v>25</v>
      </c>
      <c r="E14" s="17"/>
      <c r="F14" s="17" t="s">
        <v>26</v>
      </c>
      <c r="G14" s="17"/>
      <c r="I14" s="5" t="s">
        <v>31</v>
      </c>
      <c r="J14" s="17" t="s">
        <v>25</v>
      </c>
      <c r="K14" s="17"/>
      <c r="L14" s="17" t="s">
        <v>26</v>
      </c>
      <c r="M14" s="17"/>
    </row>
    <row r="15" spans="3:19">
      <c r="D15" s="14" t="s">
        <v>2</v>
      </c>
      <c r="E15" s="14" t="s">
        <v>3</v>
      </c>
      <c r="F15" s="14" t="s">
        <v>2</v>
      </c>
      <c r="G15" s="14" t="s">
        <v>3</v>
      </c>
      <c r="J15" s="14" t="s">
        <v>14</v>
      </c>
      <c r="K15" s="14" t="s">
        <v>1</v>
      </c>
      <c r="L15" s="14" t="s">
        <v>14</v>
      </c>
      <c r="M15" s="14" t="s">
        <v>1</v>
      </c>
    </row>
    <row r="16" spans="3:19">
      <c r="D16">
        <v>3</v>
      </c>
      <c r="E16">
        <v>2</v>
      </c>
      <c r="F16">
        <v>0</v>
      </c>
      <c r="G16">
        <v>0</v>
      </c>
      <c r="J16">
        <v>0</v>
      </c>
      <c r="K16">
        <v>8</v>
      </c>
      <c r="L16">
        <v>0</v>
      </c>
      <c r="M16">
        <v>4</v>
      </c>
    </row>
    <row r="17" spans="3:54">
      <c r="D17">
        <v>0</v>
      </c>
      <c r="E17">
        <v>11</v>
      </c>
      <c r="F17">
        <v>0</v>
      </c>
      <c r="G17">
        <v>16</v>
      </c>
      <c r="J17">
        <v>3</v>
      </c>
      <c r="K17">
        <v>1</v>
      </c>
      <c r="L17">
        <v>5</v>
      </c>
      <c r="M17">
        <v>2</v>
      </c>
      <c r="W17" s="5"/>
      <c r="Z17" s="5"/>
      <c r="AD17" s="5"/>
      <c r="AG17" s="5"/>
      <c r="AK17" s="5"/>
      <c r="AN17" s="5"/>
    </row>
    <row r="18" spans="3:54">
      <c r="C18" s="3"/>
      <c r="D18">
        <v>2</v>
      </c>
      <c r="E18">
        <v>9</v>
      </c>
      <c r="F18">
        <v>2</v>
      </c>
      <c r="G18">
        <v>16</v>
      </c>
      <c r="I18" s="3"/>
      <c r="J18">
        <v>1</v>
      </c>
      <c r="K18">
        <v>0</v>
      </c>
      <c r="L18">
        <v>1</v>
      </c>
      <c r="M18">
        <v>0</v>
      </c>
      <c r="AR18" s="5"/>
      <c r="AU18" s="5"/>
      <c r="AY18" s="5"/>
      <c r="BB18" s="5"/>
    </row>
    <row r="19" spans="3:54">
      <c r="C19" s="3"/>
      <c r="D19">
        <v>1</v>
      </c>
      <c r="E19">
        <v>5</v>
      </c>
      <c r="F19">
        <v>1</v>
      </c>
      <c r="G19">
        <v>6</v>
      </c>
      <c r="I19" s="3"/>
      <c r="J19">
        <v>4</v>
      </c>
      <c r="K19">
        <v>1</v>
      </c>
      <c r="L19">
        <v>5</v>
      </c>
      <c r="M19">
        <v>0</v>
      </c>
    </row>
    <row r="20" spans="3:54">
      <c r="C20" s="3"/>
      <c r="D20">
        <v>2</v>
      </c>
      <c r="E20">
        <v>4</v>
      </c>
      <c r="F20">
        <v>2</v>
      </c>
      <c r="G20">
        <v>3</v>
      </c>
      <c r="I20" s="3"/>
      <c r="J20">
        <v>0</v>
      </c>
      <c r="K20">
        <v>4</v>
      </c>
      <c r="L20">
        <v>0</v>
      </c>
      <c r="M20">
        <v>6</v>
      </c>
    </row>
    <row r="21" spans="3:54">
      <c r="C21" s="3"/>
      <c r="D21">
        <v>0</v>
      </c>
      <c r="E21">
        <v>2</v>
      </c>
      <c r="F21">
        <v>0</v>
      </c>
      <c r="G21">
        <v>1</v>
      </c>
      <c r="I21" s="3"/>
      <c r="J21">
        <v>1</v>
      </c>
      <c r="K21">
        <v>0</v>
      </c>
      <c r="L21">
        <v>1</v>
      </c>
      <c r="M21">
        <v>2</v>
      </c>
    </row>
    <row r="22" spans="3:54">
      <c r="C22" s="5" t="s">
        <v>44</v>
      </c>
      <c r="D22" s="4">
        <f>AVERAGE(D16:D21)</f>
        <v>1.3333333333333333</v>
      </c>
      <c r="E22" s="4">
        <f>AVERAGE(E16:E21)</f>
        <v>5.5</v>
      </c>
      <c r="F22" s="4">
        <f>AVERAGE(F16:F21)</f>
        <v>0.83333333333333337</v>
      </c>
      <c r="G22" s="4">
        <f>AVERAGE(G16:G21)</f>
        <v>7</v>
      </c>
      <c r="I22" s="5" t="s">
        <v>44</v>
      </c>
      <c r="J22" s="4">
        <f>AVERAGE(J16:J21)</f>
        <v>1.5</v>
      </c>
      <c r="K22" s="4">
        <f>AVERAGE(K16:K21)</f>
        <v>2.3333333333333335</v>
      </c>
      <c r="L22" s="4">
        <f>AVERAGE(L16:L21)</f>
        <v>2</v>
      </c>
      <c r="M22" s="4">
        <f>AVERAGE(M16:M21)</f>
        <v>2.3333333333333335</v>
      </c>
    </row>
    <row r="23" spans="3:54">
      <c r="C23" s="5" t="s">
        <v>45</v>
      </c>
      <c r="D23" s="4">
        <f>STDEVP(D16:D21)</f>
        <v>1.1055415967851334</v>
      </c>
      <c r="E23" s="4">
        <f>STDEVP(E16:E21)</f>
        <v>3.4034296427770228</v>
      </c>
      <c r="F23" s="4">
        <f>STDEVP(F16:F21)</f>
        <v>0.89752746785575066</v>
      </c>
      <c r="G23" s="4">
        <f>STDEVP(G16:G21)</f>
        <v>6.6332495807107996</v>
      </c>
      <c r="I23" s="5" t="s">
        <v>45</v>
      </c>
      <c r="J23" s="4">
        <f>STDEVP(J16:J21)</f>
        <v>1.5</v>
      </c>
      <c r="K23" s="4">
        <f>STDEVP(K16:K21)</f>
        <v>2.8674417556808756</v>
      </c>
      <c r="L23" s="4">
        <f>STDEVP(L16:L21)</f>
        <v>2.1602468994692869</v>
      </c>
      <c r="M23" s="4">
        <f>STDEVP(M16:M21)</f>
        <v>2.1343747458109497</v>
      </c>
    </row>
    <row r="26" spans="3:54">
      <c r="C26" s="5" t="s">
        <v>32</v>
      </c>
      <c r="D26" s="17" t="s">
        <v>25</v>
      </c>
      <c r="E26" s="17"/>
      <c r="F26" s="17" t="s">
        <v>26</v>
      </c>
      <c r="G26" s="17"/>
      <c r="I26" s="5" t="s">
        <v>33</v>
      </c>
      <c r="J26" s="17" t="s">
        <v>25</v>
      </c>
      <c r="K26" s="17"/>
      <c r="L26" s="17" t="s">
        <v>26</v>
      </c>
      <c r="M26" s="17"/>
      <c r="P26" s="17"/>
      <c r="Q26" s="17"/>
      <c r="R26" s="17"/>
      <c r="S26" s="17"/>
    </row>
    <row r="27" spans="3:54">
      <c r="D27" s="14" t="s">
        <v>14</v>
      </c>
      <c r="E27" s="14" t="s">
        <v>12</v>
      </c>
      <c r="F27" s="14" t="s">
        <v>14</v>
      </c>
      <c r="G27" s="14" t="s">
        <v>12</v>
      </c>
      <c r="J27" s="14" t="s">
        <v>14</v>
      </c>
      <c r="K27" s="14" t="s">
        <v>3</v>
      </c>
      <c r="L27" s="14" t="s">
        <v>14</v>
      </c>
      <c r="M27" s="14" t="s">
        <v>3</v>
      </c>
      <c r="P27" s="1"/>
      <c r="Q27" s="1"/>
      <c r="R27" s="1"/>
      <c r="S27" s="1"/>
    </row>
    <row r="28" spans="3:54">
      <c r="D28">
        <v>1</v>
      </c>
      <c r="E28">
        <v>5</v>
      </c>
      <c r="F28">
        <v>0</v>
      </c>
      <c r="G28">
        <v>6</v>
      </c>
      <c r="J28">
        <v>2</v>
      </c>
      <c r="K28">
        <v>7</v>
      </c>
      <c r="L28">
        <v>1</v>
      </c>
      <c r="M28">
        <v>5</v>
      </c>
    </row>
    <row r="29" spans="3:54">
      <c r="D29">
        <v>2</v>
      </c>
      <c r="E29">
        <v>9</v>
      </c>
      <c r="F29">
        <v>4</v>
      </c>
      <c r="G29">
        <v>6</v>
      </c>
      <c r="J29">
        <v>2</v>
      </c>
      <c r="K29">
        <v>2</v>
      </c>
      <c r="L29">
        <v>0</v>
      </c>
      <c r="M29">
        <v>3</v>
      </c>
    </row>
    <row r="30" spans="3:54">
      <c r="C30" s="3"/>
      <c r="D30">
        <v>0</v>
      </c>
      <c r="E30">
        <v>10</v>
      </c>
      <c r="F30">
        <v>0</v>
      </c>
      <c r="G30">
        <v>8</v>
      </c>
      <c r="I30" s="3"/>
      <c r="J30">
        <v>0</v>
      </c>
      <c r="K30">
        <v>1</v>
      </c>
      <c r="L30">
        <v>0</v>
      </c>
      <c r="M30">
        <v>3</v>
      </c>
    </row>
    <row r="31" spans="3:54">
      <c r="C31" s="3"/>
      <c r="D31">
        <v>0</v>
      </c>
      <c r="E31">
        <v>2</v>
      </c>
      <c r="F31">
        <v>1</v>
      </c>
      <c r="G31">
        <v>3</v>
      </c>
      <c r="I31" s="3"/>
      <c r="J31">
        <v>0</v>
      </c>
      <c r="K31">
        <v>2</v>
      </c>
      <c r="L31">
        <v>0</v>
      </c>
      <c r="M31">
        <v>2</v>
      </c>
    </row>
    <row r="32" spans="3:54">
      <c r="C32" s="3"/>
      <c r="D32">
        <v>0</v>
      </c>
      <c r="E32">
        <v>2</v>
      </c>
      <c r="F32">
        <v>0</v>
      </c>
      <c r="G32">
        <v>5</v>
      </c>
      <c r="I32" s="3"/>
      <c r="J32">
        <v>1</v>
      </c>
      <c r="K32">
        <v>5</v>
      </c>
      <c r="L32">
        <v>0</v>
      </c>
      <c r="M32">
        <v>8</v>
      </c>
    </row>
    <row r="33" spans="3:54">
      <c r="C33" s="3"/>
      <c r="D33">
        <v>2</v>
      </c>
      <c r="E33">
        <v>6</v>
      </c>
      <c r="F33">
        <v>1</v>
      </c>
      <c r="G33">
        <v>3</v>
      </c>
      <c r="I33" s="3"/>
      <c r="J33">
        <v>0</v>
      </c>
      <c r="K33">
        <v>2</v>
      </c>
      <c r="L33">
        <v>0</v>
      </c>
      <c r="M33">
        <v>4</v>
      </c>
    </row>
    <row r="34" spans="3:54">
      <c r="C34" s="5" t="s">
        <v>44</v>
      </c>
      <c r="D34" s="4">
        <f>AVERAGE(D28:D33)</f>
        <v>0.83333333333333337</v>
      </c>
      <c r="E34" s="4">
        <f>AVERAGE(E28:E33)</f>
        <v>5.666666666666667</v>
      </c>
      <c r="F34" s="4">
        <f>AVERAGE(F28:F33)</f>
        <v>1</v>
      </c>
      <c r="G34" s="4">
        <f>AVERAGE(G28:G33)</f>
        <v>5.166666666666667</v>
      </c>
      <c r="I34" s="5" t="s">
        <v>44</v>
      </c>
      <c r="J34" s="4">
        <f>AVERAGE(J28:J33)</f>
        <v>0.83333333333333337</v>
      </c>
      <c r="K34" s="4">
        <f>AVERAGE(K28:K33)</f>
        <v>3.1666666666666665</v>
      </c>
      <c r="L34" s="4">
        <f>AVERAGE(L28:L33)</f>
        <v>0.16666666666666666</v>
      </c>
      <c r="M34" s="4">
        <f>AVERAGE(M28:M33)</f>
        <v>4.166666666666667</v>
      </c>
      <c r="W34" s="5"/>
      <c r="Z34" s="5"/>
    </row>
    <row r="35" spans="3:54">
      <c r="C35" s="5" t="s">
        <v>45</v>
      </c>
      <c r="D35" s="4">
        <f>STDEVP(D28:D33)</f>
        <v>0.89752746785575066</v>
      </c>
      <c r="E35" s="4">
        <f>STDEVP(E28:E33)</f>
        <v>3.0912061651652345</v>
      </c>
      <c r="F35" s="4">
        <f>STDEVP(F28:F33)</f>
        <v>1.4142135623730951</v>
      </c>
      <c r="G35" s="4">
        <f>STDEVP(G28:G33)</f>
        <v>1.7716909687891083</v>
      </c>
      <c r="I35" s="5" t="s">
        <v>45</v>
      </c>
      <c r="J35" s="4">
        <f>STDEVP(J28:J33)</f>
        <v>0.89752746785575066</v>
      </c>
      <c r="K35" s="4">
        <f>STDEVP(K28:K33)</f>
        <v>2.1147629234082532</v>
      </c>
      <c r="L35" s="4">
        <f>STDEVP(L28:L33)</f>
        <v>0.37267799624996495</v>
      </c>
      <c r="M35" s="4">
        <f>STDEVP(M28:M33)</f>
        <v>1.9507833184532708</v>
      </c>
      <c r="AD35" s="5"/>
      <c r="AG35" s="5"/>
      <c r="AK35" s="5"/>
      <c r="AN35" s="5"/>
      <c r="AR35" s="5"/>
      <c r="AU35" s="5"/>
    </row>
    <row r="36" spans="3:54">
      <c r="AY36" s="5"/>
      <c r="BB36" s="5"/>
    </row>
    <row r="38" spans="3:54">
      <c r="C38" s="5" t="s">
        <v>34</v>
      </c>
      <c r="D38" s="17" t="s">
        <v>25</v>
      </c>
      <c r="E38" s="17"/>
      <c r="F38" s="17" t="s">
        <v>26</v>
      </c>
      <c r="G38" s="17"/>
      <c r="I38" s="5" t="s">
        <v>35</v>
      </c>
      <c r="J38" s="17" t="s">
        <v>25</v>
      </c>
      <c r="K38" s="17"/>
      <c r="L38" s="17" t="s">
        <v>26</v>
      </c>
      <c r="M38" s="17"/>
      <c r="P38" s="17"/>
      <c r="Q38" s="17"/>
      <c r="R38" s="17"/>
      <c r="S38" s="17"/>
    </row>
    <row r="39" spans="3:54">
      <c r="D39" s="14" t="s">
        <v>1</v>
      </c>
      <c r="E39" s="14" t="s">
        <v>12</v>
      </c>
      <c r="F39" s="14" t="s">
        <v>1</v>
      </c>
      <c r="G39" s="14" t="s">
        <v>12</v>
      </c>
      <c r="J39" s="14" t="s">
        <v>1</v>
      </c>
      <c r="K39" s="14" t="s">
        <v>3</v>
      </c>
      <c r="L39" s="14" t="s">
        <v>1</v>
      </c>
      <c r="M39" s="14" t="s">
        <v>3</v>
      </c>
      <c r="P39" s="1"/>
      <c r="Q39" s="1"/>
      <c r="R39" s="1"/>
      <c r="S39" s="1"/>
    </row>
    <row r="40" spans="3:54">
      <c r="D40">
        <v>2</v>
      </c>
      <c r="E40">
        <v>8</v>
      </c>
      <c r="F40">
        <v>0</v>
      </c>
      <c r="G40">
        <v>5</v>
      </c>
      <c r="I40" s="3"/>
      <c r="J40">
        <v>0</v>
      </c>
      <c r="K40">
        <v>7</v>
      </c>
      <c r="L40">
        <v>0</v>
      </c>
      <c r="M40">
        <v>5</v>
      </c>
    </row>
    <row r="41" spans="3:54">
      <c r="D41">
        <v>0</v>
      </c>
      <c r="E41">
        <v>2</v>
      </c>
      <c r="F41">
        <v>0</v>
      </c>
      <c r="G41">
        <v>4</v>
      </c>
      <c r="I41" s="3"/>
      <c r="J41">
        <v>1</v>
      </c>
      <c r="K41">
        <v>3</v>
      </c>
      <c r="L41">
        <v>0</v>
      </c>
      <c r="M41">
        <v>6</v>
      </c>
    </row>
    <row r="42" spans="3:54">
      <c r="C42" s="3"/>
      <c r="D42">
        <v>0</v>
      </c>
      <c r="E42">
        <v>3</v>
      </c>
      <c r="F42">
        <v>0</v>
      </c>
      <c r="G42">
        <v>7</v>
      </c>
      <c r="I42" s="3"/>
      <c r="J42">
        <v>0</v>
      </c>
      <c r="K42">
        <v>11</v>
      </c>
      <c r="L42">
        <v>1</v>
      </c>
      <c r="M42">
        <v>13</v>
      </c>
    </row>
    <row r="43" spans="3:54">
      <c r="C43" s="3"/>
      <c r="D43">
        <v>1</v>
      </c>
      <c r="E43">
        <v>7</v>
      </c>
      <c r="F43">
        <v>1</v>
      </c>
      <c r="G43">
        <v>10</v>
      </c>
      <c r="I43" s="3"/>
      <c r="J43">
        <v>3</v>
      </c>
      <c r="K43">
        <v>7</v>
      </c>
      <c r="L43">
        <v>2</v>
      </c>
      <c r="M43">
        <v>12</v>
      </c>
    </row>
    <row r="44" spans="3:54">
      <c r="C44" s="3"/>
      <c r="D44">
        <v>2</v>
      </c>
      <c r="E44">
        <v>4</v>
      </c>
      <c r="F44">
        <v>3</v>
      </c>
      <c r="G44">
        <v>5</v>
      </c>
      <c r="I44" s="3"/>
      <c r="J44">
        <v>0</v>
      </c>
      <c r="K44">
        <v>12</v>
      </c>
      <c r="L44">
        <v>2</v>
      </c>
      <c r="M44">
        <v>11</v>
      </c>
    </row>
    <row r="45" spans="3:54">
      <c r="C45" s="3"/>
      <c r="D45">
        <v>1</v>
      </c>
      <c r="E45">
        <v>3</v>
      </c>
      <c r="F45">
        <v>1</v>
      </c>
      <c r="G45">
        <v>6</v>
      </c>
      <c r="I45" s="3"/>
      <c r="J45">
        <v>1</v>
      </c>
      <c r="K45">
        <v>13</v>
      </c>
      <c r="L45">
        <v>4</v>
      </c>
      <c r="M45">
        <v>9</v>
      </c>
    </row>
    <row r="46" spans="3:54">
      <c r="C46" s="5" t="s">
        <v>44</v>
      </c>
      <c r="D46" s="4">
        <f>AVERAGE(D40:D45)</f>
        <v>1</v>
      </c>
      <c r="E46" s="4">
        <f>AVERAGE(E40:E45)</f>
        <v>4.5</v>
      </c>
      <c r="F46" s="4">
        <f>AVERAGE(F40:F45)</f>
        <v>0.83333333333333337</v>
      </c>
      <c r="G46" s="4">
        <f>AVERAGE(G40:G45)</f>
        <v>6.166666666666667</v>
      </c>
      <c r="I46" s="5" t="s">
        <v>44</v>
      </c>
      <c r="J46" s="4">
        <f>AVERAGE(J40:J45)</f>
        <v>0.83333333333333337</v>
      </c>
      <c r="K46" s="4">
        <f>AVERAGE(K40:K45)</f>
        <v>8.8333333333333339</v>
      </c>
      <c r="L46" s="4">
        <f>AVERAGE(L40:L45)</f>
        <v>1.5</v>
      </c>
      <c r="M46" s="4">
        <f>AVERAGE(M40:M45)</f>
        <v>9.3333333333333339</v>
      </c>
    </row>
    <row r="47" spans="3:54">
      <c r="C47" s="5" t="s">
        <v>45</v>
      </c>
      <c r="D47" s="4">
        <f>STDEVP(D40:D45)</f>
        <v>0.81649658092772603</v>
      </c>
      <c r="E47" s="4">
        <f>STDEVP(E40:E45)</f>
        <v>2.2173557826083452</v>
      </c>
      <c r="F47" s="4">
        <f>STDEVP(F40:F45)</f>
        <v>1.0671873729054748</v>
      </c>
      <c r="G47" s="4">
        <f>STDEVP(G40:G45)</f>
        <v>1.9507833184532708</v>
      </c>
      <c r="I47" s="5" t="s">
        <v>45</v>
      </c>
      <c r="J47" s="4">
        <f>STDEVP(J40:J45)</f>
        <v>1.0671873729054748</v>
      </c>
      <c r="K47" s="4">
        <f>STDEVP(K40:K45)</f>
        <v>3.4840908267278121</v>
      </c>
      <c r="L47" s="4">
        <f>STDEVP(L40:L45)</f>
        <v>1.3844373104863459</v>
      </c>
      <c r="M47" s="4">
        <f>STDEVP(M40:M45)</f>
        <v>2.9814239699997196</v>
      </c>
    </row>
    <row r="50" spans="3:19">
      <c r="C50" s="5" t="s">
        <v>36</v>
      </c>
      <c r="D50" s="17" t="s">
        <v>25</v>
      </c>
      <c r="E50" s="17"/>
      <c r="F50" s="17" t="s">
        <v>26</v>
      </c>
      <c r="G50" s="17"/>
      <c r="J50" s="17"/>
      <c r="K50" s="17"/>
      <c r="L50" s="17"/>
      <c r="M50" s="17"/>
      <c r="P50" s="17"/>
      <c r="Q50" s="17"/>
      <c r="R50" s="17"/>
      <c r="S50" s="17"/>
    </row>
    <row r="51" spans="3:19">
      <c r="D51" s="14" t="s">
        <v>12</v>
      </c>
      <c r="E51" s="14" t="s">
        <v>3</v>
      </c>
      <c r="F51" s="14" t="s">
        <v>12</v>
      </c>
      <c r="G51" s="14" t="s">
        <v>3</v>
      </c>
      <c r="J51" s="1"/>
      <c r="K51" s="1"/>
      <c r="L51" s="1"/>
      <c r="M51" s="1"/>
      <c r="P51" s="1"/>
      <c r="Q51" s="1"/>
      <c r="R51" s="1"/>
      <c r="S51" s="1"/>
    </row>
    <row r="52" spans="3:19">
      <c r="C52" s="3"/>
      <c r="D52">
        <v>3</v>
      </c>
      <c r="E52">
        <v>1</v>
      </c>
      <c r="F52">
        <v>7</v>
      </c>
      <c r="G52">
        <v>0</v>
      </c>
    </row>
    <row r="53" spans="3:19">
      <c r="C53" s="3"/>
      <c r="D53">
        <v>5</v>
      </c>
      <c r="E53">
        <v>1</v>
      </c>
      <c r="F53">
        <v>6</v>
      </c>
      <c r="G53">
        <v>3</v>
      </c>
    </row>
    <row r="54" spans="3:19">
      <c r="C54" s="3"/>
      <c r="D54">
        <v>4</v>
      </c>
      <c r="E54">
        <v>3</v>
      </c>
      <c r="F54">
        <v>5</v>
      </c>
      <c r="G54">
        <v>9</v>
      </c>
    </row>
    <row r="55" spans="3:19">
      <c r="C55" s="3"/>
      <c r="D55">
        <v>3</v>
      </c>
      <c r="E55">
        <v>1</v>
      </c>
      <c r="F55">
        <v>9</v>
      </c>
      <c r="G55">
        <v>2</v>
      </c>
    </row>
    <row r="56" spans="3:19">
      <c r="C56" s="3"/>
      <c r="D56">
        <v>2</v>
      </c>
      <c r="E56">
        <v>0</v>
      </c>
      <c r="F56">
        <v>6</v>
      </c>
      <c r="G56">
        <v>0</v>
      </c>
    </row>
    <row r="57" spans="3:19">
      <c r="C57" s="3"/>
      <c r="D57">
        <v>5</v>
      </c>
      <c r="E57">
        <v>1</v>
      </c>
      <c r="F57">
        <v>6</v>
      </c>
      <c r="G57">
        <v>0</v>
      </c>
    </row>
    <row r="58" spans="3:19">
      <c r="C58" s="5" t="s">
        <v>44</v>
      </c>
      <c r="D58" s="4">
        <f>AVERAGE(D52:D57)</f>
        <v>3.6666666666666665</v>
      </c>
      <c r="E58" s="4">
        <f>AVERAGE(E52:E57)</f>
        <v>1.1666666666666667</v>
      </c>
      <c r="F58" s="4">
        <f>AVERAGE(F52:F57)</f>
        <v>6.5</v>
      </c>
      <c r="G58" s="4">
        <f>AVERAGE(G52:G57)</f>
        <v>2.3333333333333335</v>
      </c>
    </row>
    <row r="59" spans="3:19">
      <c r="C59" s="5" t="s">
        <v>45</v>
      </c>
      <c r="D59" s="4">
        <f>STDEVP(D52:D57)</f>
        <v>1.1055415967851334</v>
      </c>
      <c r="E59" s="4">
        <f>STDEVP(E52:E57)</f>
        <v>0.89752746785575066</v>
      </c>
      <c r="F59" s="4">
        <f>STDEVP(F52:F57)</f>
        <v>1.2583057392117916</v>
      </c>
      <c r="G59" s="4">
        <f>STDEVP(G52:G57)</f>
        <v>3.197221015541813</v>
      </c>
    </row>
    <row r="66" spans="3:19">
      <c r="D66" s="17"/>
      <c r="E66" s="17"/>
      <c r="F66" s="17"/>
      <c r="G66" s="17"/>
      <c r="J66" s="17"/>
      <c r="K66" s="17"/>
      <c r="L66" s="17"/>
      <c r="M66" s="17"/>
      <c r="P66" s="17"/>
      <c r="Q66" s="17"/>
      <c r="R66" s="17"/>
      <c r="S66" s="17"/>
    </row>
    <row r="67" spans="3:19">
      <c r="D67" s="1"/>
      <c r="E67" s="1"/>
      <c r="F67" s="1"/>
      <c r="G67" s="1"/>
      <c r="J67" s="1"/>
      <c r="K67" s="1"/>
      <c r="L67" s="1"/>
      <c r="M67" s="1"/>
      <c r="P67" s="1"/>
      <c r="Q67" s="1"/>
      <c r="R67" s="1"/>
      <c r="S67" s="1"/>
    </row>
    <row r="72" spans="3:19">
      <c r="C72" s="3"/>
      <c r="I72" s="3"/>
      <c r="O72" s="3"/>
    </row>
    <row r="73" spans="3:19">
      <c r="C73" s="3"/>
      <c r="I73" s="3"/>
      <c r="O73" s="3"/>
    </row>
    <row r="74" spans="3:19">
      <c r="D74" s="4"/>
      <c r="E74" s="4"/>
      <c r="F74" s="4"/>
      <c r="G74" s="4"/>
      <c r="J74" s="4"/>
      <c r="K74" s="4"/>
      <c r="L74" s="4"/>
      <c r="M74" s="4"/>
      <c r="P74" s="4"/>
      <c r="Q74" s="4"/>
      <c r="R74" s="4"/>
      <c r="S74" s="4"/>
    </row>
    <row r="75" spans="3:19">
      <c r="D75" s="4"/>
      <c r="E75" s="4"/>
      <c r="F75" s="4"/>
      <c r="G75" s="4"/>
      <c r="J75" s="4"/>
      <c r="K75" s="4"/>
      <c r="L75" s="4"/>
      <c r="M75" s="4"/>
      <c r="P75" s="4"/>
      <c r="Q75" s="4"/>
      <c r="R75" s="4"/>
      <c r="S75" s="4"/>
    </row>
    <row r="78" spans="3:19">
      <c r="D78" s="17"/>
      <c r="E78" s="17"/>
      <c r="F78" s="17"/>
      <c r="G78" s="17"/>
      <c r="J78" s="17"/>
      <c r="K78" s="17"/>
      <c r="L78" s="17"/>
      <c r="M78" s="17"/>
      <c r="P78" s="17"/>
      <c r="Q78" s="17"/>
      <c r="R78" s="17"/>
      <c r="S78" s="17"/>
    </row>
    <row r="79" spans="3:19">
      <c r="D79" s="1"/>
      <c r="E79" s="1"/>
      <c r="F79" s="1"/>
      <c r="G79" s="1"/>
      <c r="J79" s="1"/>
      <c r="K79" s="1"/>
      <c r="L79" s="1"/>
      <c r="M79" s="1"/>
      <c r="P79" s="1"/>
      <c r="Q79" s="1"/>
      <c r="R79" s="1"/>
      <c r="S79" s="1"/>
    </row>
    <row r="80" spans="3:19">
      <c r="O80" s="3"/>
    </row>
    <row r="81" spans="3:19">
      <c r="O81" s="3"/>
    </row>
    <row r="82" spans="3:19">
      <c r="O82" s="3"/>
    </row>
    <row r="83" spans="3:19">
      <c r="O83" s="3"/>
    </row>
    <row r="84" spans="3:19">
      <c r="C84" s="3"/>
      <c r="O84" s="3"/>
    </row>
    <row r="85" spans="3:19">
      <c r="C85" s="3"/>
      <c r="O85" s="3"/>
    </row>
    <row r="86" spans="3:19">
      <c r="D86" s="4"/>
      <c r="E86" s="4"/>
      <c r="F86" s="4"/>
      <c r="G86" s="4"/>
      <c r="P86" s="4"/>
      <c r="Q86" s="4"/>
      <c r="R86" s="4"/>
      <c r="S86" s="4"/>
    </row>
    <row r="87" spans="3:19">
      <c r="P87" s="4"/>
      <c r="Q87" s="4"/>
      <c r="R87" s="4"/>
      <c r="S87" s="4"/>
    </row>
    <row r="90" spans="3:19">
      <c r="D90" s="17"/>
      <c r="E90" s="17"/>
      <c r="F90" s="17"/>
      <c r="G90" s="17"/>
      <c r="J90" s="17"/>
      <c r="K90" s="17"/>
      <c r="L90" s="17"/>
      <c r="M90" s="17"/>
      <c r="P90" s="17"/>
      <c r="Q90" s="17"/>
      <c r="R90" s="17"/>
      <c r="S90" s="17"/>
    </row>
    <row r="91" spans="3:19">
      <c r="D91" s="1"/>
      <c r="E91" s="1"/>
      <c r="F91" s="1"/>
      <c r="G91" s="1"/>
      <c r="J91" s="1"/>
      <c r="K91" s="1"/>
      <c r="L91" s="1"/>
      <c r="M91" s="1"/>
      <c r="P91" s="1"/>
      <c r="Q91" s="1"/>
      <c r="R91" s="1"/>
      <c r="S91" s="1"/>
    </row>
    <row r="92" spans="3:19">
      <c r="C92" s="3"/>
      <c r="I92" s="3"/>
    </row>
    <row r="93" spans="3:19">
      <c r="C93" s="3"/>
      <c r="I93" s="3"/>
    </row>
    <row r="94" spans="3:19">
      <c r="C94" s="3"/>
      <c r="I94" s="3"/>
    </row>
    <row r="95" spans="3:19">
      <c r="C95" s="3"/>
      <c r="I95" s="3"/>
    </row>
    <row r="96" spans="3:19">
      <c r="C96" s="3"/>
      <c r="I96" s="3"/>
    </row>
    <row r="97" spans="3:19">
      <c r="C97" s="3"/>
      <c r="I97" s="3"/>
    </row>
    <row r="98" spans="3:19">
      <c r="D98" s="4"/>
      <c r="E98" s="4"/>
      <c r="F98" s="4"/>
      <c r="G98" s="4"/>
      <c r="J98" s="4"/>
      <c r="K98" s="4"/>
      <c r="L98" s="4"/>
      <c r="M98" s="4"/>
    </row>
    <row r="99" spans="3:19">
      <c r="D99" s="4"/>
      <c r="E99" s="4"/>
      <c r="F99" s="4"/>
      <c r="G99" s="4"/>
      <c r="J99" s="4"/>
      <c r="K99" s="4"/>
      <c r="L99" s="4"/>
      <c r="M99" s="4"/>
    </row>
    <row r="102" spans="3:19">
      <c r="D102" s="17"/>
      <c r="E102" s="17"/>
      <c r="F102" s="17"/>
      <c r="G102" s="17"/>
      <c r="J102" s="17"/>
      <c r="K102" s="17"/>
      <c r="L102" s="17"/>
      <c r="M102" s="17"/>
      <c r="P102" s="17"/>
      <c r="Q102" s="17"/>
      <c r="R102" s="17"/>
      <c r="S102" s="17"/>
    </row>
    <row r="103" spans="3:19">
      <c r="D103" s="1"/>
      <c r="E103" s="1"/>
      <c r="F103" s="1"/>
      <c r="G103" s="1"/>
      <c r="J103" s="1"/>
      <c r="K103" s="1"/>
      <c r="L103" s="1"/>
      <c r="M103" s="1"/>
      <c r="P103" s="1"/>
      <c r="Q103" s="1"/>
      <c r="R103" s="1"/>
      <c r="S103" s="1"/>
    </row>
    <row r="104" spans="3:19">
      <c r="C104" s="3"/>
      <c r="I104" s="3"/>
    </row>
    <row r="105" spans="3:19">
      <c r="C105" s="3"/>
      <c r="I105" s="3"/>
    </row>
    <row r="106" spans="3:19">
      <c r="C106" s="3"/>
      <c r="I106" s="3"/>
    </row>
    <row r="107" spans="3:19">
      <c r="C107" s="3"/>
      <c r="I107" s="3"/>
    </row>
    <row r="108" spans="3:19">
      <c r="C108" s="3"/>
      <c r="I108" s="3"/>
    </row>
    <row r="109" spans="3:19">
      <c r="C109" s="3"/>
      <c r="I109" s="3"/>
    </row>
    <row r="110" spans="3:19">
      <c r="D110" s="4"/>
      <c r="E110" s="4"/>
      <c r="F110" s="4"/>
      <c r="G110" s="4"/>
      <c r="J110" s="4"/>
      <c r="K110" s="4"/>
      <c r="L110" s="4"/>
      <c r="M110" s="4"/>
    </row>
    <row r="111" spans="3:19">
      <c r="D111" s="4"/>
      <c r="E111" s="4"/>
      <c r="F111" s="4"/>
      <c r="G111" s="4"/>
      <c r="J111" s="4"/>
      <c r="K111" s="4"/>
      <c r="L111" s="4"/>
      <c r="M111" s="4"/>
    </row>
    <row r="114" spans="3:19">
      <c r="D114" s="17"/>
      <c r="E114" s="17"/>
      <c r="F114" s="17"/>
      <c r="G114" s="17"/>
      <c r="J114" s="17"/>
      <c r="K114" s="17"/>
      <c r="L114" s="17"/>
      <c r="M114" s="17"/>
      <c r="P114" s="17"/>
      <c r="Q114" s="17"/>
      <c r="R114" s="17"/>
      <c r="S114" s="17"/>
    </row>
    <row r="115" spans="3:19">
      <c r="D115" s="1"/>
      <c r="E115" s="1"/>
      <c r="F115" s="1"/>
      <c r="G115" s="1"/>
      <c r="J115" s="1"/>
      <c r="K115" s="1"/>
      <c r="L115" s="1"/>
      <c r="M115" s="1"/>
      <c r="P115" s="1"/>
      <c r="Q115" s="1"/>
      <c r="R115" s="1"/>
      <c r="S115" s="1"/>
    </row>
    <row r="116" spans="3:19">
      <c r="C116" s="3"/>
    </row>
    <row r="117" spans="3:19">
      <c r="C117" s="3"/>
    </row>
    <row r="118" spans="3:19">
      <c r="C118" s="3"/>
    </row>
    <row r="119" spans="3:19">
      <c r="C119" s="3"/>
    </row>
    <row r="120" spans="3:19">
      <c r="C120" s="3"/>
    </row>
    <row r="121" spans="3:19">
      <c r="C121" s="3"/>
    </row>
    <row r="122" spans="3:19">
      <c r="D122" s="4"/>
      <c r="E122" s="4"/>
      <c r="F122" s="4"/>
      <c r="G122" s="4"/>
    </row>
    <row r="123" spans="3:19">
      <c r="D123" s="4"/>
      <c r="E123" s="4"/>
      <c r="F123" s="4"/>
      <c r="G123" s="4"/>
    </row>
    <row r="129" spans="3:19">
      <c r="D129" s="17"/>
      <c r="E129" s="17"/>
      <c r="F129" s="17"/>
      <c r="G129" s="17"/>
      <c r="J129" s="17"/>
      <c r="K129" s="17"/>
      <c r="L129" s="17"/>
      <c r="M129" s="17"/>
      <c r="P129" s="17"/>
      <c r="Q129" s="17"/>
      <c r="R129" s="17"/>
      <c r="S129" s="17"/>
    </row>
    <row r="130" spans="3:19">
      <c r="D130" s="1"/>
      <c r="E130" s="1"/>
      <c r="F130" s="1"/>
      <c r="G130" s="1"/>
      <c r="J130" s="1"/>
      <c r="K130" s="1"/>
      <c r="L130" s="1"/>
      <c r="M130" s="1"/>
      <c r="P130" s="1"/>
      <c r="Q130" s="1"/>
      <c r="R130" s="1"/>
      <c r="S130" s="1"/>
    </row>
    <row r="132" spans="3:19">
      <c r="C132" s="3"/>
      <c r="I132" s="3"/>
      <c r="O132" s="3"/>
    </row>
    <row r="133" spans="3:19">
      <c r="C133" s="3"/>
      <c r="I133" s="3"/>
      <c r="O133" s="3"/>
    </row>
    <row r="137" spans="3:19">
      <c r="D137" s="4"/>
      <c r="E137" s="4"/>
      <c r="F137" s="4"/>
      <c r="G137" s="4"/>
      <c r="J137" s="4"/>
      <c r="K137" s="4"/>
      <c r="L137" s="4"/>
      <c r="M137" s="4"/>
      <c r="P137" s="4"/>
      <c r="Q137" s="4"/>
      <c r="R137" s="4"/>
      <c r="S137" s="4"/>
    </row>
    <row r="141" spans="3:19">
      <c r="D141" s="17"/>
      <c r="E141" s="17"/>
      <c r="F141" s="17"/>
      <c r="G141" s="17"/>
      <c r="J141" s="17"/>
      <c r="K141" s="17"/>
      <c r="L141" s="17"/>
      <c r="M141" s="17"/>
      <c r="P141" s="17"/>
      <c r="Q141" s="17"/>
      <c r="R141" s="17"/>
      <c r="S141" s="17"/>
    </row>
    <row r="142" spans="3:19">
      <c r="D142" s="1"/>
      <c r="E142" s="1"/>
      <c r="F142" s="1"/>
      <c r="G142" s="1"/>
      <c r="J142" s="1"/>
      <c r="K142" s="1"/>
      <c r="L142" s="1"/>
      <c r="M142" s="1"/>
      <c r="P142" s="1"/>
      <c r="Q142" s="1"/>
      <c r="R142" s="1"/>
      <c r="S142" s="1"/>
    </row>
    <row r="144" spans="3:19">
      <c r="C144" s="3"/>
    </row>
    <row r="145" spans="3:19">
      <c r="C145" s="3"/>
    </row>
    <row r="149" spans="3:19">
      <c r="D149" s="4"/>
      <c r="E149" s="4"/>
      <c r="F149" s="4"/>
      <c r="G149" s="4"/>
      <c r="P149" s="4"/>
      <c r="Q149" s="4"/>
      <c r="R149" s="4"/>
      <c r="S149" s="4"/>
    </row>
    <row r="153" spans="3:19">
      <c r="D153" s="17"/>
      <c r="E153" s="17"/>
      <c r="F153" s="17"/>
      <c r="G153" s="17"/>
      <c r="J153" s="17"/>
      <c r="K153" s="17"/>
      <c r="L153" s="17"/>
      <c r="M153" s="17"/>
      <c r="P153" s="17"/>
      <c r="Q153" s="17"/>
      <c r="R153" s="17"/>
      <c r="S153" s="17"/>
    </row>
    <row r="154" spans="3:19">
      <c r="D154" s="1"/>
      <c r="E154" s="1"/>
      <c r="F154" s="1"/>
      <c r="G154" s="1"/>
      <c r="J154" s="1"/>
      <c r="K154" s="1"/>
      <c r="L154" s="1"/>
      <c r="M154" s="1"/>
      <c r="P154" s="1"/>
      <c r="Q154" s="1"/>
      <c r="R154" s="1"/>
      <c r="S154" s="1"/>
    </row>
    <row r="161" spans="4:19">
      <c r="D161" s="4"/>
      <c r="E161" s="4"/>
      <c r="F161" s="4"/>
      <c r="G161" s="4"/>
      <c r="J161" s="4"/>
      <c r="K161" s="4"/>
      <c r="L161" s="4"/>
      <c r="M161" s="4"/>
    </row>
    <row r="165" spans="4:19">
      <c r="D165" s="17"/>
      <c r="E165" s="17"/>
      <c r="F165" s="17"/>
      <c r="G165" s="17"/>
      <c r="J165" s="17"/>
      <c r="K165" s="17"/>
      <c r="L165" s="17"/>
      <c r="M165" s="17"/>
      <c r="P165" s="17"/>
      <c r="Q165" s="17"/>
      <c r="R165" s="17"/>
      <c r="S165" s="17"/>
    </row>
    <row r="166" spans="4:19">
      <c r="D166" s="1"/>
      <c r="E166" s="1"/>
      <c r="F166" s="1"/>
      <c r="G166" s="1"/>
      <c r="J166" s="1"/>
      <c r="K166" s="1"/>
      <c r="L166" s="1"/>
      <c r="M166" s="1"/>
      <c r="P166" s="1"/>
      <c r="Q166" s="1"/>
      <c r="R166" s="1"/>
      <c r="S166" s="1"/>
    </row>
    <row r="173" spans="4:19">
      <c r="D173" s="4"/>
      <c r="E173" s="4"/>
      <c r="F173" s="4"/>
      <c r="G173" s="4"/>
      <c r="J173" s="4"/>
      <c r="K173" s="4"/>
      <c r="L173" s="4"/>
      <c r="M173" s="4"/>
    </row>
    <row r="177" spans="4:19">
      <c r="D177" s="17"/>
      <c r="E177" s="17"/>
      <c r="F177" s="17"/>
      <c r="G177" s="17"/>
      <c r="J177" s="17"/>
      <c r="K177" s="17"/>
      <c r="L177" s="17"/>
      <c r="M177" s="17"/>
      <c r="P177" s="17"/>
      <c r="Q177" s="17"/>
      <c r="R177" s="17"/>
      <c r="S177" s="17"/>
    </row>
    <row r="178" spans="4:19">
      <c r="D178" s="1"/>
      <c r="E178" s="1"/>
      <c r="F178" s="1"/>
      <c r="G178" s="1"/>
      <c r="J178" s="1"/>
      <c r="K178" s="1"/>
      <c r="L178" s="1"/>
      <c r="M178" s="1"/>
      <c r="P178" s="1"/>
      <c r="Q178" s="1"/>
      <c r="R178" s="1"/>
      <c r="S178" s="1"/>
    </row>
    <row r="185" spans="4:19">
      <c r="D185" s="4"/>
      <c r="E185" s="4"/>
      <c r="F185" s="4"/>
      <c r="G185" s="4"/>
    </row>
  </sheetData>
  <mergeCells count="88">
    <mergeCell ref="P141:Q141"/>
    <mergeCell ref="R141:S141"/>
    <mergeCell ref="P153:Q153"/>
    <mergeCell ref="R153:S153"/>
    <mergeCell ref="P177:Q177"/>
    <mergeCell ref="R177:S177"/>
    <mergeCell ref="P165:Q165"/>
    <mergeCell ref="R165:S165"/>
    <mergeCell ref="D177:E177"/>
    <mergeCell ref="F177:G177"/>
    <mergeCell ref="J177:K177"/>
    <mergeCell ref="L177:M177"/>
    <mergeCell ref="D141:E141"/>
    <mergeCell ref="F141:G141"/>
    <mergeCell ref="J141:K141"/>
    <mergeCell ref="L141:M141"/>
    <mergeCell ref="J165:K165"/>
    <mergeCell ref="L165:M165"/>
    <mergeCell ref="D165:E165"/>
    <mergeCell ref="F165:G165"/>
    <mergeCell ref="D153:E153"/>
    <mergeCell ref="F153:G153"/>
    <mergeCell ref="J153:K153"/>
    <mergeCell ref="L153:M153"/>
    <mergeCell ref="D129:E129"/>
    <mergeCell ref="F129:G129"/>
    <mergeCell ref="J129:K129"/>
    <mergeCell ref="L129:M129"/>
    <mergeCell ref="J38:K38"/>
    <mergeCell ref="L38:M38"/>
    <mergeCell ref="D38:E38"/>
    <mergeCell ref="F38:G38"/>
    <mergeCell ref="D66:E66"/>
    <mergeCell ref="F66:G66"/>
    <mergeCell ref="D50:E50"/>
    <mergeCell ref="F50:G50"/>
    <mergeCell ref="J102:K102"/>
    <mergeCell ref="L102:M102"/>
    <mergeCell ref="D102:E102"/>
    <mergeCell ref="F102:G102"/>
    <mergeCell ref="D26:E26"/>
    <mergeCell ref="F26:G26"/>
    <mergeCell ref="P114:Q114"/>
    <mergeCell ref="R114:S114"/>
    <mergeCell ref="P66:Q66"/>
    <mergeCell ref="R66:S66"/>
    <mergeCell ref="P90:Q90"/>
    <mergeCell ref="R90:S90"/>
    <mergeCell ref="J26:K26"/>
    <mergeCell ref="L26:M26"/>
    <mergeCell ref="P38:Q38"/>
    <mergeCell ref="R38:S38"/>
    <mergeCell ref="D114:E114"/>
    <mergeCell ref="F114:G114"/>
    <mergeCell ref="D90:E90"/>
    <mergeCell ref="F90:G90"/>
    <mergeCell ref="P129:Q129"/>
    <mergeCell ref="R129:S129"/>
    <mergeCell ref="J50:K50"/>
    <mergeCell ref="L50:M50"/>
    <mergeCell ref="J90:K90"/>
    <mergeCell ref="L90:M90"/>
    <mergeCell ref="P50:Q50"/>
    <mergeCell ref="R50:S50"/>
    <mergeCell ref="P78:Q78"/>
    <mergeCell ref="R78:S78"/>
    <mergeCell ref="J66:K66"/>
    <mergeCell ref="L66:M66"/>
    <mergeCell ref="J114:K114"/>
    <mergeCell ref="L114:M114"/>
    <mergeCell ref="J78:K78"/>
    <mergeCell ref="L78:M78"/>
    <mergeCell ref="P102:Q102"/>
    <mergeCell ref="R102:S102"/>
    <mergeCell ref="D78:E78"/>
    <mergeCell ref="F78:G78"/>
    <mergeCell ref="P2:Q2"/>
    <mergeCell ref="R2:S2"/>
    <mergeCell ref="J14:K14"/>
    <mergeCell ref="L14:M14"/>
    <mergeCell ref="P26:Q26"/>
    <mergeCell ref="R26:S26"/>
    <mergeCell ref="D2:E2"/>
    <mergeCell ref="F2:G2"/>
    <mergeCell ref="J2:K2"/>
    <mergeCell ref="L2:M2"/>
    <mergeCell ref="D14:E14"/>
    <mergeCell ref="F14:G14"/>
  </mergeCells>
  <phoneticPr fontId="1"/>
  <pageMargins left="0.7" right="0.7" top="0.75" bottom="0.75" header="0.3" footer="0.3"/>
  <pageSetup paperSize="9" orientation="portrait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I52"/>
  <sheetViews>
    <sheetView topLeftCell="A7" workbookViewId="0">
      <selection activeCell="G68" sqref="G68"/>
    </sheetView>
  </sheetViews>
  <sheetFormatPr baseColWidth="10" defaultRowHeight="14"/>
  <cols>
    <col min="7" max="9" width="13.33203125" bestFit="1" customWidth="1"/>
    <col min="10" max="10" width="14.5" bestFit="1" customWidth="1"/>
    <col min="23" max="36" width="10.83203125" style="7"/>
    <col min="38" max="41" width="10.83203125" style="7"/>
    <col min="43" max="56" width="10.83203125" style="7"/>
    <col min="58" max="61" width="10.83203125" style="7"/>
    <col min="263" max="265" width="13.33203125" bestFit="1" customWidth="1"/>
    <col min="266" max="266" width="14.5" bestFit="1" customWidth="1"/>
    <col min="519" max="521" width="13.33203125" bestFit="1" customWidth="1"/>
    <col min="522" max="522" width="14.5" bestFit="1" customWidth="1"/>
    <col min="775" max="777" width="13.33203125" bestFit="1" customWidth="1"/>
    <col min="778" max="778" width="14.5" bestFit="1" customWidth="1"/>
    <col min="1031" max="1033" width="13.33203125" bestFit="1" customWidth="1"/>
    <col min="1034" max="1034" width="14.5" bestFit="1" customWidth="1"/>
    <col min="1287" max="1289" width="13.33203125" bestFit="1" customWidth="1"/>
    <col min="1290" max="1290" width="14.5" bestFit="1" customWidth="1"/>
    <col min="1543" max="1545" width="13.33203125" bestFit="1" customWidth="1"/>
    <col min="1546" max="1546" width="14.5" bestFit="1" customWidth="1"/>
    <col min="1799" max="1801" width="13.33203125" bestFit="1" customWidth="1"/>
    <col min="1802" max="1802" width="14.5" bestFit="1" customWidth="1"/>
    <col min="2055" max="2057" width="13.33203125" bestFit="1" customWidth="1"/>
    <col min="2058" max="2058" width="14.5" bestFit="1" customWidth="1"/>
    <col min="2311" max="2313" width="13.33203125" bestFit="1" customWidth="1"/>
    <col min="2314" max="2314" width="14.5" bestFit="1" customWidth="1"/>
    <col min="2567" max="2569" width="13.33203125" bestFit="1" customWidth="1"/>
    <col min="2570" max="2570" width="14.5" bestFit="1" customWidth="1"/>
    <col min="2823" max="2825" width="13.33203125" bestFit="1" customWidth="1"/>
    <col min="2826" max="2826" width="14.5" bestFit="1" customWidth="1"/>
    <col min="3079" max="3081" width="13.33203125" bestFit="1" customWidth="1"/>
    <col min="3082" max="3082" width="14.5" bestFit="1" customWidth="1"/>
    <col min="3335" max="3337" width="13.33203125" bestFit="1" customWidth="1"/>
    <col min="3338" max="3338" width="14.5" bestFit="1" customWidth="1"/>
    <col min="3591" max="3593" width="13.33203125" bestFit="1" customWidth="1"/>
    <col min="3594" max="3594" width="14.5" bestFit="1" customWidth="1"/>
    <col min="3847" max="3849" width="13.33203125" bestFit="1" customWidth="1"/>
    <col min="3850" max="3850" width="14.5" bestFit="1" customWidth="1"/>
    <col min="4103" max="4105" width="13.33203125" bestFit="1" customWidth="1"/>
    <col min="4106" max="4106" width="14.5" bestFit="1" customWidth="1"/>
    <col min="4359" max="4361" width="13.33203125" bestFit="1" customWidth="1"/>
    <col min="4362" max="4362" width="14.5" bestFit="1" customWidth="1"/>
    <col min="4615" max="4617" width="13.33203125" bestFit="1" customWidth="1"/>
    <col min="4618" max="4618" width="14.5" bestFit="1" customWidth="1"/>
    <col min="4871" max="4873" width="13.33203125" bestFit="1" customWidth="1"/>
    <col min="4874" max="4874" width="14.5" bestFit="1" customWidth="1"/>
    <col min="5127" max="5129" width="13.33203125" bestFit="1" customWidth="1"/>
    <col min="5130" max="5130" width="14.5" bestFit="1" customWidth="1"/>
    <col min="5383" max="5385" width="13.33203125" bestFit="1" customWidth="1"/>
    <col min="5386" max="5386" width="14.5" bestFit="1" customWidth="1"/>
    <col min="5639" max="5641" width="13.33203125" bestFit="1" customWidth="1"/>
    <col min="5642" max="5642" width="14.5" bestFit="1" customWidth="1"/>
    <col min="5895" max="5897" width="13.33203125" bestFit="1" customWidth="1"/>
    <col min="5898" max="5898" width="14.5" bestFit="1" customWidth="1"/>
    <col min="6151" max="6153" width="13.33203125" bestFit="1" customWidth="1"/>
    <col min="6154" max="6154" width="14.5" bestFit="1" customWidth="1"/>
    <col min="6407" max="6409" width="13.33203125" bestFit="1" customWidth="1"/>
    <col min="6410" max="6410" width="14.5" bestFit="1" customWidth="1"/>
    <col min="6663" max="6665" width="13.33203125" bestFit="1" customWidth="1"/>
    <col min="6666" max="6666" width="14.5" bestFit="1" customWidth="1"/>
    <col min="6919" max="6921" width="13.33203125" bestFit="1" customWidth="1"/>
    <col min="6922" max="6922" width="14.5" bestFit="1" customWidth="1"/>
    <col min="7175" max="7177" width="13.33203125" bestFit="1" customWidth="1"/>
    <col min="7178" max="7178" width="14.5" bestFit="1" customWidth="1"/>
    <col min="7431" max="7433" width="13.33203125" bestFit="1" customWidth="1"/>
    <col min="7434" max="7434" width="14.5" bestFit="1" customWidth="1"/>
    <col min="7687" max="7689" width="13.33203125" bestFit="1" customWidth="1"/>
    <col min="7690" max="7690" width="14.5" bestFit="1" customWidth="1"/>
    <col min="7943" max="7945" width="13.33203125" bestFit="1" customWidth="1"/>
    <col min="7946" max="7946" width="14.5" bestFit="1" customWidth="1"/>
    <col min="8199" max="8201" width="13.33203125" bestFit="1" customWidth="1"/>
    <col min="8202" max="8202" width="14.5" bestFit="1" customWidth="1"/>
    <col min="8455" max="8457" width="13.33203125" bestFit="1" customWidth="1"/>
    <col min="8458" max="8458" width="14.5" bestFit="1" customWidth="1"/>
    <col min="8711" max="8713" width="13.33203125" bestFit="1" customWidth="1"/>
    <col min="8714" max="8714" width="14.5" bestFit="1" customWidth="1"/>
    <col min="8967" max="8969" width="13.33203125" bestFit="1" customWidth="1"/>
    <col min="8970" max="8970" width="14.5" bestFit="1" customWidth="1"/>
    <col min="9223" max="9225" width="13.33203125" bestFit="1" customWidth="1"/>
    <col min="9226" max="9226" width="14.5" bestFit="1" customWidth="1"/>
    <col min="9479" max="9481" width="13.33203125" bestFit="1" customWidth="1"/>
    <col min="9482" max="9482" width="14.5" bestFit="1" customWidth="1"/>
    <col min="9735" max="9737" width="13.33203125" bestFit="1" customWidth="1"/>
    <col min="9738" max="9738" width="14.5" bestFit="1" customWidth="1"/>
    <col min="9991" max="9993" width="13.33203125" bestFit="1" customWidth="1"/>
    <col min="9994" max="9994" width="14.5" bestFit="1" customWidth="1"/>
    <col min="10247" max="10249" width="13.33203125" bestFit="1" customWidth="1"/>
    <col min="10250" max="10250" width="14.5" bestFit="1" customWidth="1"/>
    <col min="10503" max="10505" width="13.33203125" bestFit="1" customWidth="1"/>
    <col min="10506" max="10506" width="14.5" bestFit="1" customWidth="1"/>
    <col min="10759" max="10761" width="13.33203125" bestFit="1" customWidth="1"/>
    <col min="10762" max="10762" width="14.5" bestFit="1" customWidth="1"/>
    <col min="11015" max="11017" width="13.33203125" bestFit="1" customWidth="1"/>
    <col min="11018" max="11018" width="14.5" bestFit="1" customWidth="1"/>
    <col min="11271" max="11273" width="13.33203125" bestFit="1" customWidth="1"/>
    <col min="11274" max="11274" width="14.5" bestFit="1" customWidth="1"/>
    <col min="11527" max="11529" width="13.33203125" bestFit="1" customWidth="1"/>
    <col min="11530" max="11530" width="14.5" bestFit="1" customWidth="1"/>
    <col min="11783" max="11785" width="13.33203125" bestFit="1" customWidth="1"/>
    <col min="11786" max="11786" width="14.5" bestFit="1" customWidth="1"/>
    <col min="12039" max="12041" width="13.33203125" bestFit="1" customWidth="1"/>
    <col min="12042" max="12042" width="14.5" bestFit="1" customWidth="1"/>
    <col min="12295" max="12297" width="13.33203125" bestFit="1" customWidth="1"/>
    <col min="12298" max="12298" width="14.5" bestFit="1" customWidth="1"/>
    <col min="12551" max="12553" width="13.33203125" bestFit="1" customWidth="1"/>
    <col min="12554" max="12554" width="14.5" bestFit="1" customWidth="1"/>
    <col min="12807" max="12809" width="13.33203125" bestFit="1" customWidth="1"/>
    <col min="12810" max="12810" width="14.5" bestFit="1" customWidth="1"/>
    <col min="13063" max="13065" width="13.33203125" bestFit="1" customWidth="1"/>
    <col min="13066" max="13066" width="14.5" bestFit="1" customWidth="1"/>
    <col min="13319" max="13321" width="13.33203125" bestFit="1" customWidth="1"/>
    <col min="13322" max="13322" width="14.5" bestFit="1" customWidth="1"/>
    <col min="13575" max="13577" width="13.33203125" bestFit="1" customWidth="1"/>
    <col min="13578" max="13578" width="14.5" bestFit="1" customWidth="1"/>
    <col min="13831" max="13833" width="13.33203125" bestFit="1" customWidth="1"/>
    <col min="13834" max="13834" width="14.5" bestFit="1" customWidth="1"/>
    <col min="14087" max="14089" width="13.33203125" bestFit="1" customWidth="1"/>
    <col min="14090" max="14090" width="14.5" bestFit="1" customWidth="1"/>
    <col min="14343" max="14345" width="13.33203125" bestFit="1" customWidth="1"/>
    <col min="14346" max="14346" width="14.5" bestFit="1" customWidth="1"/>
    <col min="14599" max="14601" width="13.33203125" bestFit="1" customWidth="1"/>
    <col min="14602" max="14602" width="14.5" bestFit="1" customWidth="1"/>
    <col min="14855" max="14857" width="13.33203125" bestFit="1" customWidth="1"/>
    <col min="14858" max="14858" width="14.5" bestFit="1" customWidth="1"/>
    <col min="15111" max="15113" width="13.33203125" bestFit="1" customWidth="1"/>
    <col min="15114" max="15114" width="14.5" bestFit="1" customWidth="1"/>
    <col min="15367" max="15369" width="13.33203125" bestFit="1" customWidth="1"/>
    <col min="15370" max="15370" width="14.5" bestFit="1" customWidth="1"/>
    <col min="15623" max="15625" width="13.33203125" bestFit="1" customWidth="1"/>
    <col min="15626" max="15626" width="14.5" bestFit="1" customWidth="1"/>
    <col min="15879" max="15881" width="13.33203125" bestFit="1" customWidth="1"/>
    <col min="15882" max="15882" width="14.5" bestFit="1" customWidth="1"/>
    <col min="16135" max="16137" width="13.33203125" bestFit="1" customWidth="1"/>
    <col min="16138" max="16138" width="14.5" bestFit="1" customWidth="1"/>
  </cols>
  <sheetData>
    <row r="1" spans="1:61">
      <c r="A1" s="5"/>
      <c r="W1" s="6" t="s">
        <v>6</v>
      </c>
      <c r="AQ1" s="6" t="s">
        <v>8</v>
      </c>
    </row>
    <row r="2" spans="1:61">
      <c r="B2" s="12">
        <v>45112</v>
      </c>
      <c r="C2" s="5" t="s">
        <v>5</v>
      </c>
      <c r="G2" s="12">
        <v>45127</v>
      </c>
      <c r="H2" s="5" t="s">
        <v>5</v>
      </c>
      <c r="L2" s="12">
        <v>45140</v>
      </c>
      <c r="M2" s="5" t="s">
        <v>5</v>
      </c>
      <c r="Q2" s="12">
        <v>45153</v>
      </c>
      <c r="R2" s="5" t="s">
        <v>5</v>
      </c>
      <c r="W2" s="12">
        <v>45112</v>
      </c>
      <c r="X2" s="5" t="s">
        <v>7</v>
      </c>
      <c r="AB2" s="12">
        <v>45127</v>
      </c>
      <c r="AC2" s="5" t="s">
        <v>7</v>
      </c>
      <c r="AD2"/>
      <c r="AE2"/>
      <c r="AF2"/>
      <c r="AG2" s="12">
        <v>45140</v>
      </c>
      <c r="AH2" s="5" t="s">
        <v>7</v>
      </c>
      <c r="AI2"/>
      <c r="AJ2"/>
      <c r="AL2" s="12">
        <v>45153</v>
      </c>
      <c r="AM2" s="5" t="s">
        <v>7</v>
      </c>
      <c r="AQ2" s="12">
        <v>45112</v>
      </c>
      <c r="AR2" s="5" t="s">
        <v>9</v>
      </c>
      <c r="AV2" s="12">
        <v>45127</v>
      </c>
      <c r="AW2" s="5" t="s">
        <v>9</v>
      </c>
      <c r="AX2"/>
      <c r="AY2"/>
      <c r="AZ2"/>
      <c r="BA2" s="12">
        <v>45140</v>
      </c>
      <c r="BB2" s="5" t="s">
        <v>9</v>
      </c>
      <c r="BC2"/>
      <c r="BD2"/>
      <c r="BF2" s="12">
        <v>45153</v>
      </c>
      <c r="BG2" s="5" t="s">
        <v>9</v>
      </c>
    </row>
    <row r="3" spans="1:61">
      <c r="B3" s="5" t="s">
        <v>1</v>
      </c>
      <c r="C3" s="5" t="s">
        <v>2</v>
      </c>
      <c r="D3" s="5" t="s">
        <v>3</v>
      </c>
      <c r="E3" s="5" t="s">
        <v>4</v>
      </c>
      <c r="G3" s="5" t="s">
        <v>1</v>
      </c>
      <c r="H3" s="5" t="s">
        <v>2</v>
      </c>
      <c r="I3" s="5" t="s">
        <v>3</v>
      </c>
      <c r="J3" s="5" t="s">
        <v>4</v>
      </c>
      <c r="L3" s="5" t="s">
        <v>1</v>
      </c>
      <c r="M3" s="5" t="s">
        <v>2</v>
      </c>
      <c r="N3" s="5" t="s">
        <v>3</v>
      </c>
      <c r="O3" s="5" t="s">
        <v>4</v>
      </c>
      <c r="Q3" s="5" t="s">
        <v>1</v>
      </c>
      <c r="R3" s="5" t="s">
        <v>2</v>
      </c>
      <c r="S3" s="5" t="s">
        <v>3</v>
      </c>
      <c r="T3" s="5" t="s">
        <v>4</v>
      </c>
      <c r="W3" s="5" t="s">
        <v>1</v>
      </c>
      <c r="X3" s="5" t="s">
        <v>2</v>
      </c>
      <c r="Y3" s="5" t="s">
        <v>3</v>
      </c>
      <c r="Z3" s="5" t="s">
        <v>4</v>
      </c>
      <c r="AB3" s="5" t="s">
        <v>1</v>
      </c>
      <c r="AC3" s="5" t="s">
        <v>2</v>
      </c>
      <c r="AD3" s="5" t="s">
        <v>3</v>
      </c>
      <c r="AE3" s="5" t="s">
        <v>4</v>
      </c>
      <c r="AG3" s="5" t="s">
        <v>1</v>
      </c>
      <c r="AH3" s="5" t="s">
        <v>2</v>
      </c>
      <c r="AI3" s="5" t="s">
        <v>3</v>
      </c>
      <c r="AJ3" s="5" t="s">
        <v>4</v>
      </c>
      <c r="AL3" s="5" t="s">
        <v>1</v>
      </c>
      <c r="AM3" s="5" t="s">
        <v>2</v>
      </c>
      <c r="AN3" s="5" t="s">
        <v>3</v>
      </c>
      <c r="AO3" s="5" t="s">
        <v>4</v>
      </c>
      <c r="AQ3" s="5" t="s">
        <v>1</v>
      </c>
      <c r="AR3" s="5" t="s">
        <v>2</v>
      </c>
      <c r="AS3" s="5" t="s">
        <v>3</v>
      </c>
      <c r="AT3" s="5" t="s">
        <v>4</v>
      </c>
      <c r="AV3" s="5" t="s">
        <v>1</v>
      </c>
      <c r="AW3" s="5" t="s">
        <v>2</v>
      </c>
      <c r="AX3" s="5" t="s">
        <v>3</v>
      </c>
      <c r="AY3" s="5" t="s">
        <v>4</v>
      </c>
      <c r="BA3" s="5" t="s">
        <v>1</v>
      </c>
      <c r="BB3" s="5" t="s">
        <v>2</v>
      </c>
      <c r="BC3" s="5" t="s">
        <v>3</v>
      </c>
      <c r="BD3" s="5" t="s">
        <v>4</v>
      </c>
      <c r="BF3" s="5" t="s">
        <v>1</v>
      </c>
      <c r="BG3" s="5" t="s">
        <v>2</v>
      </c>
      <c r="BH3" s="5" t="s">
        <v>3</v>
      </c>
      <c r="BI3" s="5" t="s">
        <v>4</v>
      </c>
    </row>
    <row r="4" spans="1:61">
      <c r="B4" s="8">
        <v>0</v>
      </c>
      <c r="C4" s="9">
        <v>0</v>
      </c>
      <c r="D4" s="9">
        <v>1</v>
      </c>
      <c r="E4">
        <v>1</v>
      </c>
      <c r="G4" s="8">
        <v>0</v>
      </c>
      <c r="H4" s="9">
        <v>0</v>
      </c>
      <c r="I4" s="9">
        <v>1</v>
      </c>
      <c r="J4">
        <v>2</v>
      </c>
      <c r="L4" s="8">
        <v>0</v>
      </c>
      <c r="M4" s="9">
        <v>0</v>
      </c>
      <c r="N4" s="9">
        <v>1</v>
      </c>
      <c r="O4">
        <v>2</v>
      </c>
      <c r="Q4" s="8">
        <v>0</v>
      </c>
      <c r="R4" s="9">
        <v>2</v>
      </c>
      <c r="S4" s="9">
        <v>8</v>
      </c>
      <c r="T4">
        <v>10</v>
      </c>
      <c r="W4" s="10">
        <v>0</v>
      </c>
      <c r="X4" s="9">
        <v>0</v>
      </c>
      <c r="Y4" s="9">
        <v>1</v>
      </c>
      <c r="Z4" s="7">
        <v>1</v>
      </c>
      <c r="AB4" s="10">
        <v>0</v>
      </c>
      <c r="AC4" s="9">
        <v>0</v>
      </c>
      <c r="AD4" s="9">
        <v>1</v>
      </c>
      <c r="AE4" s="7">
        <v>2</v>
      </c>
      <c r="AG4" s="10">
        <v>0</v>
      </c>
      <c r="AH4" s="9">
        <v>0</v>
      </c>
      <c r="AI4" s="9">
        <v>1</v>
      </c>
      <c r="AJ4" s="7">
        <v>2</v>
      </c>
      <c r="AL4" s="10">
        <v>0</v>
      </c>
      <c r="AM4" s="9">
        <v>1</v>
      </c>
      <c r="AN4" s="9">
        <v>7</v>
      </c>
      <c r="AO4" s="7">
        <v>8</v>
      </c>
      <c r="AQ4" s="10">
        <v>0</v>
      </c>
      <c r="AR4" s="9">
        <v>0</v>
      </c>
      <c r="AS4" s="9">
        <v>0</v>
      </c>
      <c r="AT4" s="7">
        <v>0</v>
      </c>
      <c r="AV4" s="10">
        <v>0</v>
      </c>
      <c r="AW4" s="9">
        <v>0</v>
      </c>
      <c r="AX4" s="9">
        <v>0</v>
      </c>
      <c r="AY4" s="7">
        <v>0</v>
      </c>
      <c r="BA4" s="10">
        <v>0</v>
      </c>
      <c r="BB4" s="9">
        <v>0</v>
      </c>
      <c r="BC4" s="9">
        <v>0</v>
      </c>
      <c r="BD4" s="7">
        <v>0</v>
      </c>
      <c r="BF4" s="10">
        <v>0</v>
      </c>
      <c r="BG4" s="9">
        <v>1</v>
      </c>
      <c r="BH4" s="9">
        <v>1</v>
      </c>
      <c r="BI4" s="7">
        <v>2</v>
      </c>
    </row>
    <row r="5" spans="1:61">
      <c r="B5" s="8">
        <v>0</v>
      </c>
      <c r="C5">
        <v>0</v>
      </c>
      <c r="D5">
        <v>0</v>
      </c>
      <c r="E5">
        <v>0</v>
      </c>
      <c r="G5" s="8">
        <v>0</v>
      </c>
      <c r="H5">
        <v>0</v>
      </c>
      <c r="I5">
        <v>1</v>
      </c>
      <c r="J5">
        <v>1</v>
      </c>
      <c r="L5" s="8">
        <v>0</v>
      </c>
      <c r="M5">
        <v>1</v>
      </c>
      <c r="N5">
        <v>2</v>
      </c>
      <c r="O5">
        <v>5</v>
      </c>
      <c r="Q5" s="8">
        <v>2</v>
      </c>
      <c r="R5">
        <v>2</v>
      </c>
      <c r="S5">
        <v>5</v>
      </c>
      <c r="T5">
        <v>16</v>
      </c>
      <c r="W5" s="10">
        <v>0</v>
      </c>
      <c r="X5" s="7">
        <v>0</v>
      </c>
      <c r="Y5" s="7">
        <v>0</v>
      </c>
      <c r="Z5" s="7">
        <v>0</v>
      </c>
      <c r="AB5" s="10">
        <v>0</v>
      </c>
      <c r="AC5" s="7">
        <v>0</v>
      </c>
      <c r="AD5" s="7">
        <v>1</v>
      </c>
      <c r="AE5" s="7">
        <v>1</v>
      </c>
      <c r="AG5" s="10">
        <v>0</v>
      </c>
      <c r="AH5" s="7">
        <v>0</v>
      </c>
      <c r="AI5" s="7">
        <v>2</v>
      </c>
      <c r="AJ5" s="7">
        <v>2</v>
      </c>
      <c r="AL5" s="10">
        <v>2</v>
      </c>
      <c r="AM5" s="7">
        <v>2</v>
      </c>
      <c r="AN5" s="7">
        <v>5</v>
      </c>
      <c r="AO5" s="7">
        <v>6</v>
      </c>
      <c r="AQ5" s="10">
        <v>0</v>
      </c>
      <c r="AR5" s="7">
        <v>0</v>
      </c>
      <c r="AS5" s="7">
        <v>0</v>
      </c>
      <c r="AT5" s="7">
        <v>0</v>
      </c>
      <c r="AV5" s="10">
        <v>0</v>
      </c>
      <c r="AW5" s="7">
        <v>0</v>
      </c>
      <c r="AX5" s="7">
        <v>0</v>
      </c>
      <c r="AY5" s="7">
        <v>0</v>
      </c>
      <c r="BA5" s="10">
        <v>0</v>
      </c>
      <c r="BB5" s="7">
        <v>1</v>
      </c>
      <c r="BC5" s="7">
        <v>0</v>
      </c>
      <c r="BD5" s="7">
        <v>3</v>
      </c>
      <c r="BF5" s="10">
        <v>0</v>
      </c>
      <c r="BG5" s="7">
        <v>0</v>
      </c>
      <c r="BH5" s="7">
        <v>0</v>
      </c>
      <c r="BI5" s="7">
        <v>10</v>
      </c>
    </row>
    <row r="6" spans="1:61">
      <c r="B6" s="8">
        <v>0</v>
      </c>
      <c r="C6">
        <v>0</v>
      </c>
      <c r="D6">
        <v>1</v>
      </c>
      <c r="E6">
        <v>0</v>
      </c>
      <c r="G6" s="8">
        <v>0</v>
      </c>
      <c r="H6">
        <v>0</v>
      </c>
      <c r="I6">
        <v>0</v>
      </c>
      <c r="J6">
        <v>2</v>
      </c>
      <c r="L6" s="8">
        <v>0</v>
      </c>
      <c r="M6">
        <v>0</v>
      </c>
      <c r="N6">
        <v>0</v>
      </c>
      <c r="O6">
        <v>4</v>
      </c>
      <c r="Q6" s="8">
        <v>1</v>
      </c>
      <c r="R6">
        <v>0</v>
      </c>
      <c r="S6">
        <v>8</v>
      </c>
      <c r="T6">
        <v>8</v>
      </c>
      <c r="W6" s="10">
        <v>0</v>
      </c>
      <c r="X6" s="7">
        <v>0</v>
      </c>
      <c r="Y6" s="7">
        <v>1</v>
      </c>
      <c r="Z6" s="7">
        <v>0</v>
      </c>
      <c r="AB6" s="10">
        <v>0</v>
      </c>
      <c r="AC6" s="7">
        <v>0</v>
      </c>
      <c r="AD6" s="7">
        <v>0</v>
      </c>
      <c r="AE6" s="7">
        <v>2</v>
      </c>
      <c r="AG6" s="10">
        <v>0</v>
      </c>
      <c r="AH6" s="7">
        <v>0</v>
      </c>
      <c r="AI6" s="7">
        <v>0</v>
      </c>
      <c r="AJ6" s="7">
        <v>3</v>
      </c>
      <c r="AL6" s="10">
        <v>1</v>
      </c>
      <c r="AM6" s="7">
        <v>0</v>
      </c>
      <c r="AN6" s="7">
        <v>6</v>
      </c>
      <c r="AO6" s="7">
        <v>7</v>
      </c>
      <c r="AQ6" s="10">
        <v>0</v>
      </c>
      <c r="AR6" s="7">
        <v>0</v>
      </c>
      <c r="AS6" s="7">
        <v>0</v>
      </c>
      <c r="AT6" s="7">
        <v>0</v>
      </c>
      <c r="AV6" s="10">
        <v>0</v>
      </c>
      <c r="AW6" s="7">
        <v>0</v>
      </c>
      <c r="AX6" s="7">
        <v>0</v>
      </c>
      <c r="AY6" s="7">
        <v>0</v>
      </c>
      <c r="BA6" s="10">
        <v>0</v>
      </c>
      <c r="BB6" s="7">
        <v>0</v>
      </c>
      <c r="BC6" s="7">
        <v>0</v>
      </c>
      <c r="BD6" s="7">
        <v>1</v>
      </c>
      <c r="BF6" s="10">
        <v>0</v>
      </c>
      <c r="BG6" s="7">
        <v>0</v>
      </c>
      <c r="BH6" s="7">
        <v>2</v>
      </c>
      <c r="BI6" s="7">
        <v>1</v>
      </c>
    </row>
    <row r="7" spans="1:61">
      <c r="B7" s="8">
        <v>0</v>
      </c>
      <c r="C7">
        <v>1</v>
      </c>
      <c r="D7">
        <v>1</v>
      </c>
      <c r="E7">
        <v>0</v>
      </c>
      <c r="G7" s="8">
        <v>0</v>
      </c>
      <c r="H7">
        <v>0</v>
      </c>
      <c r="I7">
        <v>0</v>
      </c>
      <c r="J7">
        <v>1</v>
      </c>
      <c r="L7" s="8">
        <v>0</v>
      </c>
      <c r="M7">
        <v>0</v>
      </c>
      <c r="N7">
        <v>0</v>
      </c>
      <c r="O7">
        <v>3</v>
      </c>
      <c r="Q7" s="8">
        <v>2</v>
      </c>
      <c r="R7">
        <v>3</v>
      </c>
      <c r="S7">
        <v>8</v>
      </c>
      <c r="T7">
        <v>17</v>
      </c>
      <c r="W7" s="10">
        <v>0</v>
      </c>
      <c r="X7" s="7">
        <v>1</v>
      </c>
      <c r="Y7" s="7">
        <v>1</v>
      </c>
      <c r="Z7" s="7">
        <v>0</v>
      </c>
      <c r="AB7" s="10">
        <v>0</v>
      </c>
      <c r="AC7" s="7">
        <v>0</v>
      </c>
      <c r="AD7" s="7">
        <v>0</v>
      </c>
      <c r="AE7" s="7">
        <v>1</v>
      </c>
      <c r="AG7" s="10">
        <v>0</v>
      </c>
      <c r="AH7" s="7">
        <v>0</v>
      </c>
      <c r="AI7" s="7">
        <v>0</v>
      </c>
      <c r="AJ7" s="7">
        <v>3</v>
      </c>
      <c r="AL7" s="10">
        <v>2</v>
      </c>
      <c r="AM7" s="7">
        <v>3</v>
      </c>
      <c r="AN7" s="7">
        <v>4</v>
      </c>
      <c r="AO7" s="7">
        <v>13</v>
      </c>
      <c r="AQ7" s="10">
        <v>0</v>
      </c>
      <c r="AR7" s="7">
        <v>0</v>
      </c>
      <c r="AS7" s="7">
        <v>0</v>
      </c>
      <c r="AT7" s="7">
        <v>0</v>
      </c>
      <c r="AV7" s="10">
        <v>0</v>
      </c>
      <c r="AW7" s="7">
        <v>0</v>
      </c>
      <c r="AX7" s="7">
        <v>0</v>
      </c>
      <c r="AY7" s="7">
        <v>0</v>
      </c>
      <c r="BA7" s="10">
        <v>0</v>
      </c>
      <c r="BB7" s="7">
        <v>0</v>
      </c>
      <c r="BC7" s="7">
        <v>0</v>
      </c>
      <c r="BD7" s="7">
        <v>0</v>
      </c>
      <c r="BF7" s="10">
        <v>0</v>
      </c>
      <c r="BG7" s="7">
        <v>0</v>
      </c>
      <c r="BH7" s="7">
        <v>4</v>
      </c>
      <c r="BI7" s="7">
        <v>4</v>
      </c>
    </row>
    <row r="8" spans="1:61">
      <c r="B8" s="8">
        <v>0</v>
      </c>
      <c r="C8">
        <v>0</v>
      </c>
      <c r="D8">
        <v>0</v>
      </c>
      <c r="E8">
        <v>0</v>
      </c>
      <c r="G8" s="8">
        <v>0</v>
      </c>
      <c r="H8">
        <v>0</v>
      </c>
      <c r="I8">
        <v>0</v>
      </c>
      <c r="J8">
        <v>2</v>
      </c>
      <c r="L8" s="8">
        <v>0</v>
      </c>
      <c r="M8">
        <v>1</v>
      </c>
      <c r="N8">
        <v>0</v>
      </c>
      <c r="O8">
        <v>3</v>
      </c>
      <c r="Q8" s="8">
        <v>1</v>
      </c>
      <c r="R8">
        <v>1</v>
      </c>
      <c r="S8">
        <v>11</v>
      </c>
      <c r="T8">
        <v>13</v>
      </c>
      <c r="W8" s="10">
        <v>0</v>
      </c>
      <c r="X8" s="7">
        <v>0</v>
      </c>
      <c r="Y8" s="7">
        <v>0</v>
      </c>
      <c r="Z8" s="7">
        <v>0</v>
      </c>
      <c r="AB8" s="10">
        <v>0</v>
      </c>
      <c r="AC8" s="7">
        <v>0</v>
      </c>
      <c r="AD8" s="7">
        <v>0</v>
      </c>
      <c r="AE8" s="7">
        <v>2</v>
      </c>
      <c r="AG8" s="10">
        <v>0</v>
      </c>
      <c r="AH8" s="7">
        <v>1</v>
      </c>
      <c r="AI8" s="7">
        <v>0</v>
      </c>
      <c r="AJ8" s="7">
        <v>3</v>
      </c>
      <c r="AL8" s="10">
        <v>1</v>
      </c>
      <c r="AM8" s="7">
        <v>1</v>
      </c>
      <c r="AN8" s="7">
        <v>6</v>
      </c>
      <c r="AO8" s="7">
        <v>10</v>
      </c>
      <c r="AQ8" s="10">
        <v>0</v>
      </c>
      <c r="AR8" s="7">
        <v>0</v>
      </c>
      <c r="AS8" s="7">
        <v>0</v>
      </c>
      <c r="AT8" s="7">
        <v>0</v>
      </c>
      <c r="AV8" s="10">
        <v>0</v>
      </c>
      <c r="AW8" s="7">
        <v>0</v>
      </c>
      <c r="AX8" s="7">
        <v>0</v>
      </c>
      <c r="AY8" s="7">
        <v>0</v>
      </c>
      <c r="BA8" s="10">
        <v>0</v>
      </c>
      <c r="BB8" s="7">
        <v>0</v>
      </c>
      <c r="BC8" s="7">
        <v>0</v>
      </c>
      <c r="BD8" s="7">
        <v>0</v>
      </c>
      <c r="BF8" s="10">
        <v>0</v>
      </c>
      <c r="BG8" s="7">
        <v>0</v>
      </c>
      <c r="BH8" s="7">
        <v>5</v>
      </c>
      <c r="BI8" s="7">
        <v>3</v>
      </c>
    </row>
    <row r="9" spans="1:61">
      <c r="B9" s="8">
        <v>0</v>
      </c>
      <c r="C9">
        <v>0</v>
      </c>
      <c r="D9">
        <v>0</v>
      </c>
      <c r="E9">
        <v>0</v>
      </c>
      <c r="G9" s="8">
        <v>0</v>
      </c>
      <c r="H9">
        <v>0</v>
      </c>
      <c r="I9">
        <v>2</v>
      </c>
      <c r="J9">
        <v>0</v>
      </c>
      <c r="L9" s="8">
        <v>0</v>
      </c>
      <c r="M9">
        <v>0</v>
      </c>
      <c r="N9">
        <v>2</v>
      </c>
      <c r="O9">
        <v>0</v>
      </c>
      <c r="Q9" s="8">
        <v>1</v>
      </c>
      <c r="R9">
        <v>2</v>
      </c>
      <c r="S9">
        <v>6</v>
      </c>
      <c r="T9">
        <v>9</v>
      </c>
      <c r="W9" s="10">
        <v>0</v>
      </c>
      <c r="X9" s="7">
        <v>0</v>
      </c>
      <c r="Y9" s="7">
        <v>0</v>
      </c>
      <c r="Z9" s="7">
        <v>0</v>
      </c>
      <c r="AB9" s="10">
        <v>0</v>
      </c>
      <c r="AC9" s="7">
        <v>0</v>
      </c>
      <c r="AD9" s="7">
        <v>0</v>
      </c>
      <c r="AE9" s="7">
        <v>0</v>
      </c>
      <c r="AG9" s="10">
        <v>0</v>
      </c>
      <c r="AH9" s="7">
        <v>0</v>
      </c>
      <c r="AI9" s="7">
        <v>2</v>
      </c>
      <c r="AJ9" s="7">
        <v>0</v>
      </c>
      <c r="AL9" s="10">
        <v>1</v>
      </c>
      <c r="AM9" s="7">
        <v>2</v>
      </c>
      <c r="AN9" s="7">
        <v>6</v>
      </c>
      <c r="AO9" s="7">
        <v>5</v>
      </c>
      <c r="AQ9" s="10">
        <v>0</v>
      </c>
      <c r="AR9" s="7">
        <v>0</v>
      </c>
      <c r="AS9" s="7">
        <v>0</v>
      </c>
      <c r="AT9" s="7">
        <v>0</v>
      </c>
      <c r="AV9" s="10">
        <v>0</v>
      </c>
      <c r="AW9" s="7">
        <v>0</v>
      </c>
      <c r="AX9" s="7">
        <v>2</v>
      </c>
      <c r="AY9" s="7">
        <v>0</v>
      </c>
      <c r="BA9" s="10">
        <v>0</v>
      </c>
      <c r="BB9" s="7">
        <v>0</v>
      </c>
      <c r="BC9" s="7">
        <v>0</v>
      </c>
      <c r="BD9" s="7">
        <v>0</v>
      </c>
      <c r="BF9" s="10">
        <v>0</v>
      </c>
      <c r="BG9" s="7">
        <v>0</v>
      </c>
      <c r="BH9" s="7">
        <v>0</v>
      </c>
      <c r="BI9" s="7">
        <v>4</v>
      </c>
    </row>
    <row r="10" spans="1:61">
      <c r="B10" s="8">
        <v>0</v>
      </c>
      <c r="C10">
        <v>1</v>
      </c>
      <c r="D10">
        <v>0</v>
      </c>
      <c r="E10">
        <v>1</v>
      </c>
      <c r="G10" s="8">
        <v>0</v>
      </c>
      <c r="H10">
        <v>0</v>
      </c>
      <c r="I10">
        <v>1</v>
      </c>
      <c r="J10">
        <v>0</v>
      </c>
      <c r="L10" s="8">
        <v>0</v>
      </c>
      <c r="M10">
        <v>0</v>
      </c>
      <c r="N10">
        <v>1</v>
      </c>
      <c r="O10">
        <v>2</v>
      </c>
      <c r="Q10" s="8">
        <v>1</v>
      </c>
      <c r="R10">
        <v>0</v>
      </c>
      <c r="S10">
        <v>12</v>
      </c>
      <c r="T10">
        <v>6</v>
      </c>
      <c r="W10" s="10">
        <v>0</v>
      </c>
      <c r="X10" s="7">
        <v>1</v>
      </c>
      <c r="Y10" s="7">
        <v>0</v>
      </c>
      <c r="Z10" s="7">
        <v>1</v>
      </c>
      <c r="AB10" s="10">
        <v>0</v>
      </c>
      <c r="AC10" s="7">
        <v>0</v>
      </c>
      <c r="AD10" s="7">
        <v>1</v>
      </c>
      <c r="AE10" s="7">
        <v>0</v>
      </c>
      <c r="AG10" s="10">
        <v>0</v>
      </c>
      <c r="AH10" s="7">
        <v>0</v>
      </c>
      <c r="AI10" s="7">
        <v>1</v>
      </c>
      <c r="AJ10" s="7">
        <v>2</v>
      </c>
      <c r="AL10" s="10">
        <v>1</v>
      </c>
      <c r="AM10" s="7">
        <v>0</v>
      </c>
      <c r="AN10" s="7">
        <v>8</v>
      </c>
      <c r="AO10" s="7">
        <v>4</v>
      </c>
      <c r="AQ10" s="10">
        <v>0</v>
      </c>
      <c r="AR10" s="7">
        <v>0</v>
      </c>
      <c r="AS10" s="7">
        <v>0</v>
      </c>
      <c r="AT10" s="7">
        <v>0</v>
      </c>
      <c r="AV10" s="10">
        <v>0</v>
      </c>
      <c r="AW10" s="7">
        <v>0</v>
      </c>
      <c r="AX10" s="7">
        <v>0</v>
      </c>
      <c r="AY10" s="7">
        <v>0</v>
      </c>
      <c r="BA10" s="10">
        <v>0</v>
      </c>
      <c r="BB10" s="7">
        <v>0</v>
      </c>
      <c r="BC10" s="7">
        <v>0</v>
      </c>
      <c r="BD10" s="7">
        <v>0</v>
      </c>
      <c r="BF10" s="10">
        <v>0</v>
      </c>
      <c r="BG10" s="7">
        <v>0</v>
      </c>
      <c r="BH10" s="7">
        <v>4</v>
      </c>
      <c r="BI10" s="7">
        <v>2</v>
      </c>
    </row>
    <row r="11" spans="1:61">
      <c r="B11" s="8">
        <v>0</v>
      </c>
      <c r="C11">
        <v>0</v>
      </c>
      <c r="D11">
        <v>1</v>
      </c>
      <c r="E11">
        <v>1</v>
      </c>
      <c r="G11" s="8">
        <v>0</v>
      </c>
      <c r="H11">
        <v>0</v>
      </c>
      <c r="I11">
        <v>0</v>
      </c>
      <c r="J11">
        <v>0</v>
      </c>
      <c r="L11" s="8">
        <v>0</v>
      </c>
      <c r="M11">
        <v>0</v>
      </c>
      <c r="N11">
        <v>1</v>
      </c>
      <c r="O11">
        <v>2</v>
      </c>
      <c r="Q11" s="8">
        <v>0</v>
      </c>
      <c r="R11">
        <v>0</v>
      </c>
      <c r="S11">
        <v>9</v>
      </c>
      <c r="T11">
        <v>10</v>
      </c>
      <c r="W11" s="10">
        <v>0</v>
      </c>
      <c r="X11" s="7">
        <v>0</v>
      </c>
      <c r="Y11" s="7">
        <v>1</v>
      </c>
      <c r="Z11" s="7">
        <v>1</v>
      </c>
      <c r="AB11" s="10">
        <v>0</v>
      </c>
      <c r="AC11" s="7">
        <v>0</v>
      </c>
      <c r="AD11" s="7">
        <v>0</v>
      </c>
      <c r="AE11" s="7">
        <v>0</v>
      </c>
      <c r="AG11" s="10">
        <v>0</v>
      </c>
      <c r="AH11" s="7">
        <v>0</v>
      </c>
      <c r="AI11" s="7">
        <v>1</v>
      </c>
      <c r="AJ11" s="7">
        <v>1</v>
      </c>
      <c r="AL11" s="10">
        <v>0</v>
      </c>
      <c r="AM11" s="7">
        <v>0</v>
      </c>
      <c r="AN11" s="7">
        <v>7</v>
      </c>
      <c r="AO11" s="7">
        <v>8</v>
      </c>
      <c r="AQ11" s="10">
        <v>0</v>
      </c>
      <c r="AR11" s="7">
        <v>0</v>
      </c>
      <c r="AS11" s="7">
        <v>0</v>
      </c>
      <c r="AT11" s="7">
        <v>0</v>
      </c>
      <c r="AV11" s="10">
        <v>0</v>
      </c>
      <c r="AW11" s="7">
        <v>0</v>
      </c>
      <c r="AX11" s="7">
        <v>0</v>
      </c>
      <c r="AY11" s="7">
        <v>0</v>
      </c>
      <c r="BA11" s="10">
        <v>0</v>
      </c>
      <c r="BB11" s="7">
        <v>0</v>
      </c>
      <c r="BC11" s="7">
        <v>0</v>
      </c>
      <c r="BD11" s="7">
        <v>1</v>
      </c>
      <c r="BF11" s="10">
        <v>0</v>
      </c>
      <c r="BG11" s="7">
        <v>0</v>
      </c>
      <c r="BH11" s="7">
        <v>2</v>
      </c>
      <c r="BI11" s="7">
        <v>2</v>
      </c>
    </row>
    <row r="12" spans="1:61">
      <c r="B12" s="8">
        <v>0</v>
      </c>
      <c r="C12">
        <v>0</v>
      </c>
      <c r="D12">
        <v>0</v>
      </c>
      <c r="E12">
        <v>1</v>
      </c>
      <c r="G12" s="8">
        <v>0</v>
      </c>
      <c r="H12">
        <v>0</v>
      </c>
      <c r="I12">
        <v>0</v>
      </c>
      <c r="J12">
        <v>0</v>
      </c>
      <c r="L12" s="8">
        <v>0</v>
      </c>
      <c r="M12">
        <v>0</v>
      </c>
      <c r="N12">
        <v>1</v>
      </c>
      <c r="O12">
        <v>2</v>
      </c>
      <c r="Q12" s="8">
        <v>2</v>
      </c>
      <c r="R12">
        <v>1</v>
      </c>
      <c r="S12">
        <v>10</v>
      </c>
      <c r="T12">
        <v>4</v>
      </c>
      <c r="W12" s="10">
        <v>0</v>
      </c>
      <c r="X12" s="7">
        <v>0</v>
      </c>
      <c r="Y12" s="7">
        <v>0</v>
      </c>
      <c r="Z12" s="7">
        <v>1</v>
      </c>
      <c r="AB12" s="10">
        <v>0</v>
      </c>
      <c r="AC12" s="7">
        <v>0</v>
      </c>
      <c r="AD12" s="7">
        <v>0</v>
      </c>
      <c r="AE12" s="7">
        <v>0</v>
      </c>
      <c r="AG12" s="10">
        <v>0</v>
      </c>
      <c r="AH12" s="7">
        <v>0</v>
      </c>
      <c r="AI12" s="7">
        <v>0</v>
      </c>
      <c r="AJ12" s="7">
        <v>0</v>
      </c>
      <c r="AL12" s="10">
        <v>1</v>
      </c>
      <c r="AM12" s="7">
        <v>1</v>
      </c>
      <c r="AN12" s="7">
        <v>7</v>
      </c>
      <c r="AO12" s="7">
        <v>3</v>
      </c>
      <c r="AQ12" s="10">
        <v>0</v>
      </c>
      <c r="AR12" s="7">
        <v>0</v>
      </c>
      <c r="AS12" s="7">
        <v>0</v>
      </c>
      <c r="AT12" s="7">
        <v>0</v>
      </c>
      <c r="AV12" s="10">
        <v>0</v>
      </c>
      <c r="AW12" s="7">
        <v>0</v>
      </c>
      <c r="AX12" s="7">
        <v>0</v>
      </c>
      <c r="AY12" s="7">
        <v>0</v>
      </c>
      <c r="BA12" s="10">
        <v>0</v>
      </c>
      <c r="BB12" s="7">
        <v>0</v>
      </c>
      <c r="BC12" s="7">
        <v>1</v>
      </c>
      <c r="BD12" s="7">
        <v>2</v>
      </c>
      <c r="BF12" s="10">
        <v>1</v>
      </c>
      <c r="BG12" s="7">
        <v>0</v>
      </c>
      <c r="BH12" s="7">
        <v>3</v>
      </c>
      <c r="BI12" s="7">
        <v>1</v>
      </c>
    </row>
    <row r="13" spans="1:61">
      <c r="B13" s="8">
        <v>0</v>
      </c>
      <c r="C13">
        <v>0</v>
      </c>
      <c r="D13">
        <v>0</v>
      </c>
      <c r="E13">
        <v>0</v>
      </c>
      <c r="G13" s="8">
        <v>0</v>
      </c>
      <c r="H13">
        <v>0</v>
      </c>
      <c r="I13">
        <v>2</v>
      </c>
      <c r="J13">
        <v>0</v>
      </c>
      <c r="L13" s="8">
        <v>0</v>
      </c>
      <c r="M13">
        <v>0</v>
      </c>
      <c r="N13">
        <v>0</v>
      </c>
      <c r="O13">
        <v>2</v>
      </c>
      <c r="Q13" s="8">
        <v>3</v>
      </c>
      <c r="R13">
        <v>0</v>
      </c>
      <c r="S13">
        <v>16</v>
      </c>
      <c r="T13">
        <v>14</v>
      </c>
      <c r="W13" s="10">
        <v>0</v>
      </c>
      <c r="X13" s="7">
        <v>0</v>
      </c>
      <c r="Y13" s="7">
        <v>0</v>
      </c>
      <c r="Z13" s="7">
        <v>0</v>
      </c>
      <c r="AB13" s="10">
        <v>0</v>
      </c>
      <c r="AC13" s="7">
        <v>0</v>
      </c>
      <c r="AD13" s="7">
        <v>2</v>
      </c>
      <c r="AE13" s="7">
        <v>0</v>
      </c>
      <c r="AG13" s="10">
        <v>0</v>
      </c>
      <c r="AH13" s="7">
        <v>0</v>
      </c>
      <c r="AI13" s="7">
        <v>0</v>
      </c>
      <c r="AJ13" s="7">
        <v>2</v>
      </c>
      <c r="AL13" s="10">
        <v>3</v>
      </c>
      <c r="AM13" s="7">
        <v>0</v>
      </c>
      <c r="AN13" s="7">
        <v>10</v>
      </c>
      <c r="AO13" s="7">
        <v>12</v>
      </c>
      <c r="AQ13" s="10">
        <v>0</v>
      </c>
      <c r="AR13" s="7">
        <v>0</v>
      </c>
      <c r="AS13" s="7">
        <v>0</v>
      </c>
      <c r="AT13" s="7">
        <v>0</v>
      </c>
      <c r="AV13" s="10">
        <v>0</v>
      </c>
      <c r="AW13" s="7">
        <v>0</v>
      </c>
      <c r="AX13" s="7">
        <v>0</v>
      </c>
      <c r="AY13" s="7">
        <v>0</v>
      </c>
      <c r="BA13" s="10">
        <v>0</v>
      </c>
      <c r="BB13" s="7">
        <v>0</v>
      </c>
      <c r="BC13" s="7">
        <v>0</v>
      </c>
      <c r="BD13" s="7">
        <v>0</v>
      </c>
      <c r="BF13" s="10">
        <v>0</v>
      </c>
      <c r="BG13" s="7">
        <v>0</v>
      </c>
      <c r="BH13" s="7">
        <v>6</v>
      </c>
      <c r="BI13" s="7">
        <v>2</v>
      </c>
    </row>
    <row r="14" spans="1:61">
      <c r="B14" s="8">
        <v>0</v>
      </c>
      <c r="C14">
        <v>0</v>
      </c>
      <c r="D14">
        <v>0</v>
      </c>
      <c r="E14">
        <v>3</v>
      </c>
      <c r="G14" s="8">
        <v>0</v>
      </c>
      <c r="H14">
        <v>1</v>
      </c>
      <c r="I14">
        <v>0</v>
      </c>
      <c r="J14">
        <v>1</v>
      </c>
      <c r="L14" s="8">
        <v>0</v>
      </c>
      <c r="M14">
        <v>0</v>
      </c>
      <c r="N14">
        <v>0</v>
      </c>
      <c r="O14">
        <v>2</v>
      </c>
      <c r="Q14" s="8">
        <v>0</v>
      </c>
      <c r="R14">
        <v>0</v>
      </c>
      <c r="S14">
        <v>12</v>
      </c>
      <c r="T14">
        <v>16</v>
      </c>
      <c r="W14" s="10">
        <v>0</v>
      </c>
      <c r="X14" s="7">
        <v>0</v>
      </c>
      <c r="Y14" s="7">
        <v>0</v>
      </c>
      <c r="Z14" s="7">
        <v>0</v>
      </c>
      <c r="AB14" s="10">
        <v>0</v>
      </c>
      <c r="AC14" s="7">
        <v>0</v>
      </c>
      <c r="AD14" s="7">
        <v>0</v>
      </c>
      <c r="AE14" s="7">
        <v>1</v>
      </c>
      <c r="AG14" s="10">
        <v>0</v>
      </c>
      <c r="AH14" s="7">
        <v>0</v>
      </c>
      <c r="AI14" s="7">
        <v>0</v>
      </c>
      <c r="AJ14" s="7">
        <v>0</v>
      </c>
      <c r="AL14" s="10">
        <v>0</v>
      </c>
      <c r="AM14" s="7">
        <v>0</v>
      </c>
      <c r="AN14" s="7">
        <v>8</v>
      </c>
      <c r="AO14" s="7">
        <v>11</v>
      </c>
      <c r="AQ14" s="10">
        <v>0</v>
      </c>
      <c r="AR14" s="7">
        <v>0</v>
      </c>
      <c r="AS14" s="7">
        <v>0</v>
      </c>
      <c r="AT14" s="7">
        <v>3</v>
      </c>
      <c r="AV14" s="10">
        <v>0</v>
      </c>
      <c r="AW14" s="7">
        <v>1</v>
      </c>
      <c r="AX14" s="7">
        <v>0</v>
      </c>
      <c r="AY14" s="7">
        <v>0</v>
      </c>
      <c r="BA14" s="10">
        <v>0</v>
      </c>
      <c r="BB14" s="7">
        <v>0</v>
      </c>
      <c r="BC14" s="7">
        <v>0</v>
      </c>
      <c r="BD14" s="7">
        <v>2</v>
      </c>
      <c r="BF14" s="10">
        <v>0</v>
      </c>
      <c r="BG14" s="7">
        <v>0</v>
      </c>
      <c r="BH14" s="7">
        <v>4</v>
      </c>
      <c r="BI14" s="7">
        <v>5</v>
      </c>
    </row>
    <row r="15" spans="1:61">
      <c r="B15" s="8">
        <v>0</v>
      </c>
      <c r="C15">
        <v>0</v>
      </c>
      <c r="D15">
        <v>0</v>
      </c>
      <c r="E15">
        <v>0</v>
      </c>
      <c r="G15" s="8">
        <v>0</v>
      </c>
      <c r="H15">
        <v>0</v>
      </c>
      <c r="I15">
        <v>1</v>
      </c>
      <c r="J15">
        <v>2</v>
      </c>
      <c r="L15" s="8">
        <v>0</v>
      </c>
      <c r="M15">
        <v>0</v>
      </c>
      <c r="N15">
        <v>1</v>
      </c>
      <c r="O15">
        <v>5</v>
      </c>
      <c r="Q15" s="8">
        <v>0</v>
      </c>
      <c r="R15">
        <v>2</v>
      </c>
      <c r="S15">
        <v>12</v>
      </c>
      <c r="T15">
        <v>7</v>
      </c>
      <c r="W15" s="10">
        <v>0</v>
      </c>
      <c r="X15" s="7">
        <v>0</v>
      </c>
      <c r="Y15" s="7">
        <v>0</v>
      </c>
      <c r="Z15" s="7">
        <v>0</v>
      </c>
      <c r="AB15" s="10">
        <v>0</v>
      </c>
      <c r="AC15" s="7">
        <v>0</v>
      </c>
      <c r="AD15" s="7">
        <v>1</v>
      </c>
      <c r="AE15" s="7">
        <v>2</v>
      </c>
      <c r="AG15" s="10">
        <v>0</v>
      </c>
      <c r="AH15" s="7">
        <v>0</v>
      </c>
      <c r="AI15" s="7">
        <v>0</v>
      </c>
      <c r="AJ15" s="7">
        <v>3</v>
      </c>
      <c r="AL15" s="10">
        <v>0</v>
      </c>
      <c r="AM15" s="7">
        <v>2</v>
      </c>
      <c r="AN15" s="7">
        <v>10</v>
      </c>
      <c r="AO15" s="7">
        <v>5</v>
      </c>
      <c r="AQ15" s="10">
        <v>0</v>
      </c>
      <c r="AR15" s="7">
        <v>0</v>
      </c>
      <c r="AS15" s="7">
        <v>0</v>
      </c>
      <c r="AT15" s="7">
        <v>0</v>
      </c>
      <c r="AV15" s="10">
        <v>0</v>
      </c>
      <c r="AW15" s="7">
        <v>0</v>
      </c>
      <c r="AX15" s="7">
        <v>0</v>
      </c>
      <c r="AY15" s="7">
        <v>0</v>
      </c>
      <c r="BA15" s="10">
        <v>0</v>
      </c>
      <c r="BB15" s="7">
        <v>0</v>
      </c>
      <c r="BC15" s="7">
        <v>1</v>
      </c>
      <c r="BD15" s="7">
        <v>2</v>
      </c>
      <c r="BF15" s="10">
        <v>0</v>
      </c>
      <c r="BG15" s="7">
        <v>0</v>
      </c>
      <c r="BH15" s="7">
        <v>2</v>
      </c>
      <c r="BI15" s="7">
        <v>2</v>
      </c>
    </row>
    <row r="16" spans="1:61">
      <c r="B16" s="8">
        <v>0</v>
      </c>
      <c r="C16">
        <v>1</v>
      </c>
      <c r="D16">
        <v>2</v>
      </c>
      <c r="E16">
        <v>0</v>
      </c>
      <c r="G16" s="8">
        <v>0</v>
      </c>
      <c r="H16">
        <v>0</v>
      </c>
      <c r="I16">
        <v>1</v>
      </c>
      <c r="J16">
        <v>0</v>
      </c>
      <c r="L16" s="8">
        <v>0</v>
      </c>
      <c r="M16">
        <v>0</v>
      </c>
      <c r="N16">
        <v>2</v>
      </c>
      <c r="O16">
        <v>7</v>
      </c>
      <c r="Q16" s="8">
        <v>0</v>
      </c>
      <c r="R16">
        <v>1</v>
      </c>
      <c r="S16">
        <v>9</v>
      </c>
      <c r="T16">
        <v>8</v>
      </c>
      <c r="W16" s="10">
        <v>0</v>
      </c>
      <c r="X16" s="7">
        <v>1</v>
      </c>
      <c r="Y16" s="7">
        <v>2</v>
      </c>
      <c r="Z16" s="7">
        <v>0</v>
      </c>
      <c r="AB16" s="10">
        <v>0</v>
      </c>
      <c r="AC16" s="7">
        <v>0</v>
      </c>
      <c r="AD16" s="7">
        <v>1</v>
      </c>
      <c r="AE16" s="7">
        <v>0</v>
      </c>
      <c r="AG16" s="10">
        <v>0</v>
      </c>
      <c r="AH16" s="7">
        <v>0</v>
      </c>
      <c r="AI16" s="7">
        <v>2</v>
      </c>
      <c r="AJ16" s="7">
        <v>3</v>
      </c>
      <c r="AL16" s="10">
        <v>0</v>
      </c>
      <c r="AM16" s="7">
        <v>1</v>
      </c>
      <c r="AN16" s="7">
        <v>5</v>
      </c>
      <c r="AO16" s="7">
        <v>8</v>
      </c>
      <c r="AQ16" s="10">
        <v>0</v>
      </c>
      <c r="AR16" s="7">
        <v>0</v>
      </c>
      <c r="AS16" s="7">
        <v>0</v>
      </c>
      <c r="AT16" s="7">
        <v>0</v>
      </c>
      <c r="AV16" s="10">
        <v>0</v>
      </c>
      <c r="AW16" s="7">
        <v>0</v>
      </c>
      <c r="AX16" s="7">
        <v>0</v>
      </c>
      <c r="AY16" s="7">
        <v>0</v>
      </c>
      <c r="BA16" s="10">
        <v>0</v>
      </c>
      <c r="BB16" s="7">
        <v>0</v>
      </c>
      <c r="BC16" s="7">
        <v>0</v>
      </c>
      <c r="BD16" s="7">
        <v>4</v>
      </c>
      <c r="BF16" s="10">
        <v>0</v>
      </c>
      <c r="BG16" s="7">
        <v>0</v>
      </c>
      <c r="BH16" s="7">
        <v>4</v>
      </c>
      <c r="BI16" s="7">
        <v>0</v>
      </c>
    </row>
    <row r="17" spans="1:61">
      <c r="B17" s="8">
        <v>0</v>
      </c>
      <c r="C17">
        <v>0</v>
      </c>
      <c r="D17">
        <v>0</v>
      </c>
      <c r="E17">
        <v>1</v>
      </c>
      <c r="G17" s="8">
        <v>0</v>
      </c>
      <c r="H17">
        <v>0</v>
      </c>
      <c r="I17">
        <v>0</v>
      </c>
      <c r="J17">
        <v>4</v>
      </c>
      <c r="L17" s="8">
        <v>0</v>
      </c>
      <c r="M17">
        <v>0</v>
      </c>
      <c r="N17">
        <v>0</v>
      </c>
      <c r="O17">
        <v>3</v>
      </c>
      <c r="Q17" s="8">
        <v>0</v>
      </c>
      <c r="R17">
        <v>1</v>
      </c>
      <c r="S17">
        <v>7</v>
      </c>
      <c r="T17">
        <v>19</v>
      </c>
      <c r="W17" s="10">
        <v>0</v>
      </c>
      <c r="X17" s="7">
        <v>0</v>
      </c>
      <c r="Y17" s="7">
        <v>0</v>
      </c>
      <c r="Z17" s="7">
        <v>1</v>
      </c>
      <c r="AB17" s="10">
        <v>0</v>
      </c>
      <c r="AC17" s="7">
        <v>0</v>
      </c>
      <c r="AD17" s="7">
        <v>0</v>
      </c>
      <c r="AE17" s="7">
        <v>3</v>
      </c>
      <c r="AG17" s="10">
        <v>0</v>
      </c>
      <c r="AH17" s="7">
        <v>0</v>
      </c>
      <c r="AI17" s="7">
        <v>0</v>
      </c>
      <c r="AJ17" s="7">
        <v>1</v>
      </c>
      <c r="AL17" s="10">
        <v>0</v>
      </c>
      <c r="AM17" s="7">
        <v>1</v>
      </c>
      <c r="AN17" s="7">
        <v>2</v>
      </c>
      <c r="AO17" s="7">
        <v>16</v>
      </c>
      <c r="AQ17" s="10">
        <v>0</v>
      </c>
      <c r="AR17" s="7">
        <v>0</v>
      </c>
      <c r="AS17" s="7">
        <v>0</v>
      </c>
      <c r="AT17" s="7">
        <v>0</v>
      </c>
      <c r="AV17" s="10">
        <v>0</v>
      </c>
      <c r="AW17" s="7">
        <v>0</v>
      </c>
      <c r="AX17" s="7">
        <v>0</v>
      </c>
      <c r="AY17" s="7">
        <v>1</v>
      </c>
      <c r="BA17" s="10">
        <v>0</v>
      </c>
      <c r="BB17" s="7">
        <v>0</v>
      </c>
      <c r="BC17" s="7">
        <v>0</v>
      </c>
      <c r="BD17" s="7">
        <v>2</v>
      </c>
      <c r="BF17" s="10">
        <v>0</v>
      </c>
      <c r="BG17" s="7">
        <v>0</v>
      </c>
      <c r="BH17" s="7">
        <v>5</v>
      </c>
      <c r="BI17" s="7">
        <v>3</v>
      </c>
    </row>
    <row r="18" spans="1:61">
      <c r="B18" s="8">
        <v>0</v>
      </c>
      <c r="C18">
        <v>0</v>
      </c>
      <c r="D18">
        <v>1</v>
      </c>
      <c r="E18">
        <v>0</v>
      </c>
      <c r="G18" s="8">
        <v>0</v>
      </c>
      <c r="H18">
        <v>0</v>
      </c>
      <c r="I18">
        <v>0</v>
      </c>
      <c r="J18">
        <v>0</v>
      </c>
      <c r="L18" s="8">
        <v>0</v>
      </c>
      <c r="M18">
        <v>1</v>
      </c>
      <c r="N18">
        <v>0</v>
      </c>
      <c r="O18">
        <v>5</v>
      </c>
      <c r="Q18" s="8">
        <v>1</v>
      </c>
      <c r="R18">
        <v>1</v>
      </c>
      <c r="S18">
        <v>9</v>
      </c>
      <c r="T18">
        <v>14</v>
      </c>
      <c r="W18" s="10">
        <v>0</v>
      </c>
      <c r="X18" s="7">
        <v>0</v>
      </c>
      <c r="Y18" s="7">
        <v>1</v>
      </c>
      <c r="Z18" s="7">
        <v>0</v>
      </c>
      <c r="AB18" s="10">
        <v>0</v>
      </c>
      <c r="AC18" s="7">
        <v>0</v>
      </c>
      <c r="AD18" s="7">
        <v>0</v>
      </c>
      <c r="AE18" s="7">
        <v>0</v>
      </c>
      <c r="AG18" s="10">
        <v>0</v>
      </c>
      <c r="AH18" s="7">
        <v>1</v>
      </c>
      <c r="AI18" s="7">
        <v>0</v>
      </c>
      <c r="AJ18" s="7">
        <v>1</v>
      </c>
      <c r="AL18" s="10">
        <v>1</v>
      </c>
      <c r="AM18" s="7">
        <v>1</v>
      </c>
      <c r="AN18" s="7">
        <v>8</v>
      </c>
      <c r="AO18" s="7">
        <v>11</v>
      </c>
      <c r="AQ18" s="10">
        <v>0</v>
      </c>
      <c r="AR18" s="7">
        <v>0</v>
      </c>
      <c r="AS18" s="7">
        <v>0</v>
      </c>
      <c r="AT18" s="7">
        <v>0</v>
      </c>
      <c r="AV18" s="10">
        <v>0</v>
      </c>
      <c r="AW18" s="7">
        <v>0</v>
      </c>
      <c r="AX18" s="7">
        <v>0</v>
      </c>
      <c r="AY18" s="7">
        <v>0</v>
      </c>
      <c r="BA18" s="10">
        <v>0</v>
      </c>
      <c r="BB18" s="7">
        <v>0</v>
      </c>
      <c r="BC18" s="7">
        <v>0</v>
      </c>
      <c r="BD18" s="7">
        <v>4</v>
      </c>
      <c r="BF18" s="10">
        <v>0</v>
      </c>
      <c r="BG18" s="7">
        <v>0</v>
      </c>
      <c r="BH18" s="7">
        <v>1</v>
      </c>
      <c r="BI18" s="7">
        <v>3</v>
      </c>
    </row>
    <row r="19" spans="1:61">
      <c r="B19" s="8">
        <v>0</v>
      </c>
      <c r="C19">
        <v>0</v>
      </c>
      <c r="D19">
        <v>0</v>
      </c>
      <c r="E19">
        <v>2</v>
      </c>
      <c r="G19" s="8">
        <v>0</v>
      </c>
      <c r="H19">
        <v>0</v>
      </c>
      <c r="I19">
        <v>0</v>
      </c>
      <c r="J19">
        <v>1</v>
      </c>
      <c r="L19" s="8">
        <v>0</v>
      </c>
      <c r="M19">
        <v>0</v>
      </c>
      <c r="N19">
        <v>1</v>
      </c>
      <c r="O19">
        <v>0</v>
      </c>
      <c r="Q19" s="8">
        <v>1</v>
      </c>
      <c r="R19">
        <v>1</v>
      </c>
      <c r="S19">
        <v>6</v>
      </c>
      <c r="T19">
        <v>9</v>
      </c>
      <c r="W19" s="10">
        <v>0</v>
      </c>
      <c r="X19" s="7">
        <v>0</v>
      </c>
      <c r="Y19" s="7">
        <v>0</v>
      </c>
      <c r="Z19" s="7">
        <v>1</v>
      </c>
      <c r="AB19" s="10">
        <v>0</v>
      </c>
      <c r="AC19" s="7">
        <v>0</v>
      </c>
      <c r="AD19" s="7">
        <v>0</v>
      </c>
      <c r="AE19" s="7">
        <v>0</v>
      </c>
      <c r="AG19" s="10">
        <v>0</v>
      </c>
      <c r="AH19" s="7">
        <v>0</v>
      </c>
      <c r="AI19" s="7">
        <v>1</v>
      </c>
      <c r="AJ19" s="7">
        <v>0</v>
      </c>
      <c r="AL19" s="10">
        <v>1</v>
      </c>
      <c r="AM19" s="7">
        <v>1</v>
      </c>
      <c r="AN19" s="7">
        <v>5</v>
      </c>
      <c r="AO19" s="7">
        <v>3</v>
      </c>
      <c r="AQ19" s="10">
        <v>0</v>
      </c>
      <c r="AR19" s="7">
        <v>0</v>
      </c>
      <c r="AS19" s="7">
        <v>0</v>
      </c>
      <c r="AT19" s="7">
        <v>1</v>
      </c>
      <c r="AV19" s="10">
        <v>0</v>
      </c>
      <c r="AW19" s="7">
        <v>0</v>
      </c>
      <c r="AX19" s="7">
        <v>0</v>
      </c>
      <c r="AY19" s="7">
        <v>1</v>
      </c>
      <c r="BA19" s="10">
        <v>0</v>
      </c>
      <c r="BB19" s="7">
        <v>0</v>
      </c>
      <c r="BC19" s="7">
        <v>0</v>
      </c>
      <c r="BD19" s="7">
        <v>0</v>
      </c>
      <c r="BF19" s="10">
        <v>0</v>
      </c>
      <c r="BG19" s="7">
        <v>0</v>
      </c>
      <c r="BH19" s="7">
        <v>1</v>
      </c>
      <c r="BI19" s="7">
        <v>6</v>
      </c>
    </row>
    <row r="20" spans="1:61">
      <c r="B20" s="8">
        <v>0</v>
      </c>
      <c r="C20">
        <v>0</v>
      </c>
      <c r="D20">
        <v>0</v>
      </c>
      <c r="E20">
        <v>0</v>
      </c>
      <c r="G20" s="8">
        <v>0</v>
      </c>
      <c r="H20">
        <v>1</v>
      </c>
      <c r="I20">
        <v>0</v>
      </c>
      <c r="J20">
        <v>1</v>
      </c>
      <c r="L20" s="8">
        <v>0</v>
      </c>
      <c r="M20">
        <v>0</v>
      </c>
      <c r="N20">
        <v>3</v>
      </c>
      <c r="O20">
        <v>1</v>
      </c>
      <c r="Q20" s="8">
        <v>0</v>
      </c>
      <c r="R20">
        <v>0</v>
      </c>
      <c r="S20">
        <v>3</v>
      </c>
      <c r="T20">
        <v>12</v>
      </c>
      <c r="W20" s="10">
        <v>0</v>
      </c>
      <c r="X20" s="7">
        <v>0</v>
      </c>
      <c r="Y20" s="7">
        <v>0</v>
      </c>
      <c r="Z20" s="7">
        <v>0</v>
      </c>
      <c r="AB20" s="10">
        <v>0</v>
      </c>
      <c r="AC20" s="7">
        <v>0</v>
      </c>
      <c r="AD20" s="7">
        <v>0</v>
      </c>
      <c r="AE20" s="7">
        <v>1</v>
      </c>
      <c r="AG20" s="10">
        <v>0</v>
      </c>
      <c r="AH20" s="7">
        <v>0</v>
      </c>
      <c r="AI20" s="7">
        <v>1</v>
      </c>
      <c r="AJ20" s="7">
        <v>1</v>
      </c>
      <c r="AL20" s="10">
        <v>0</v>
      </c>
      <c r="AM20" s="7">
        <v>0</v>
      </c>
      <c r="AN20" s="7">
        <v>3</v>
      </c>
      <c r="AO20" s="7">
        <v>7</v>
      </c>
      <c r="AQ20" s="10">
        <v>0</v>
      </c>
      <c r="AR20" s="7">
        <v>0</v>
      </c>
      <c r="AS20" s="7">
        <v>0</v>
      </c>
      <c r="AT20" s="7">
        <v>0</v>
      </c>
      <c r="AV20" s="10">
        <v>0</v>
      </c>
      <c r="AW20" s="7">
        <v>1</v>
      </c>
      <c r="AX20" s="7">
        <v>0</v>
      </c>
      <c r="AY20" s="7">
        <v>0</v>
      </c>
      <c r="BA20" s="10">
        <v>0</v>
      </c>
      <c r="BB20" s="7">
        <v>0</v>
      </c>
      <c r="BC20" s="7">
        <v>2</v>
      </c>
      <c r="BD20" s="7">
        <v>0</v>
      </c>
      <c r="BF20" s="10">
        <v>0</v>
      </c>
      <c r="BG20" s="7">
        <v>0</v>
      </c>
      <c r="BH20" s="7">
        <v>0</v>
      </c>
      <c r="BI20" s="7">
        <v>5</v>
      </c>
    </row>
    <row r="21" spans="1:61">
      <c r="B21" s="8">
        <v>0</v>
      </c>
      <c r="C21">
        <v>0</v>
      </c>
      <c r="D21">
        <v>0</v>
      </c>
      <c r="E21">
        <v>2</v>
      </c>
      <c r="G21" s="8">
        <v>0</v>
      </c>
      <c r="H21">
        <v>0</v>
      </c>
      <c r="I21">
        <v>0</v>
      </c>
      <c r="J21">
        <v>0</v>
      </c>
      <c r="L21" s="8">
        <v>0</v>
      </c>
      <c r="M21">
        <v>0</v>
      </c>
      <c r="N21">
        <v>2</v>
      </c>
      <c r="O21">
        <v>1</v>
      </c>
      <c r="Q21" s="8">
        <v>0</v>
      </c>
      <c r="R21">
        <v>4</v>
      </c>
      <c r="S21">
        <v>6</v>
      </c>
      <c r="T21">
        <v>9</v>
      </c>
      <c r="W21" s="10">
        <v>0</v>
      </c>
      <c r="X21" s="7">
        <v>0</v>
      </c>
      <c r="Y21" s="7">
        <v>0</v>
      </c>
      <c r="Z21" s="7">
        <v>1</v>
      </c>
      <c r="AB21" s="10">
        <v>0</v>
      </c>
      <c r="AC21" s="7">
        <v>0</v>
      </c>
      <c r="AD21" s="7">
        <v>0</v>
      </c>
      <c r="AE21" s="7">
        <v>0</v>
      </c>
      <c r="AG21" s="10">
        <v>0</v>
      </c>
      <c r="AH21" s="7">
        <v>0</v>
      </c>
      <c r="AI21" s="7">
        <v>2</v>
      </c>
      <c r="AJ21" s="7">
        <v>1</v>
      </c>
      <c r="AL21" s="10">
        <v>0</v>
      </c>
      <c r="AM21" s="7">
        <v>4</v>
      </c>
      <c r="AN21" s="7">
        <v>1</v>
      </c>
      <c r="AO21" s="7">
        <v>1</v>
      </c>
      <c r="AQ21" s="10">
        <v>0</v>
      </c>
      <c r="AR21" s="7">
        <v>0</v>
      </c>
      <c r="AS21" s="7">
        <v>0</v>
      </c>
      <c r="AT21" s="7">
        <v>1</v>
      </c>
      <c r="AV21" s="10">
        <v>0</v>
      </c>
      <c r="AW21" s="7">
        <v>0</v>
      </c>
      <c r="AX21" s="7">
        <v>0</v>
      </c>
      <c r="AY21" s="7">
        <v>0</v>
      </c>
      <c r="BA21" s="10">
        <v>0</v>
      </c>
      <c r="BB21" s="7">
        <v>0</v>
      </c>
      <c r="BC21" s="7">
        <v>0</v>
      </c>
      <c r="BD21" s="7">
        <v>0</v>
      </c>
      <c r="BF21" s="10">
        <v>0</v>
      </c>
      <c r="BG21" s="7">
        <v>0</v>
      </c>
      <c r="BH21" s="7">
        <v>5</v>
      </c>
      <c r="BI21" s="7">
        <v>8</v>
      </c>
    </row>
    <row r="22" spans="1:61">
      <c r="B22" s="8">
        <v>0</v>
      </c>
      <c r="C22">
        <v>0</v>
      </c>
      <c r="D22">
        <v>1</v>
      </c>
      <c r="E22">
        <v>0</v>
      </c>
      <c r="G22" s="8">
        <v>0</v>
      </c>
      <c r="H22">
        <v>0</v>
      </c>
      <c r="I22">
        <v>0</v>
      </c>
      <c r="J22">
        <v>0</v>
      </c>
      <c r="L22" s="8">
        <v>0</v>
      </c>
      <c r="M22">
        <v>3</v>
      </c>
      <c r="N22">
        <v>2</v>
      </c>
      <c r="O22">
        <v>1</v>
      </c>
      <c r="Q22" s="8">
        <v>2</v>
      </c>
      <c r="R22">
        <v>1</v>
      </c>
      <c r="S22">
        <v>8</v>
      </c>
      <c r="T22">
        <v>12</v>
      </c>
      <c r="W22" s="10">
        <v>0</v>
      </c>
      <c r="X22" s="7">
        <v>0</v>
      </c>
      <c r="Y22" s="7">
        <v>1</v>
      </c>
      <c r="Z22" s="7">
        <v>0</v>
      </c>
      <c r="AB22" s="10">
        <v>0</v>
      </c>
      <c r="AC22" s="7">
        <v>0</v>
      </c>
      <c r="AD22" s="7">
        <v>0</v>
      </c>
      <c r="AE22" s="7">
        <v>0</v>
      </c>
      <c r="AG22" s="10">
        <v>0</v>
      </c>
      <c r="AH22" s="7">
        <v>0</v>
      </c>
      <c r="AI22" s="7">
        <v>2</v>
      </c>
      <c r="AJ22" s="7">
        <v>1</v>
      </c>
      <c r="AL22" s="10">
        <v>2</v>
      </c>
      <c r="AM22" s="7">
        <v>1</v>
      </c>
      <c r="AN22" s="7">
        <v>2</v>
      </c>
      <c r="AO22" s="7">
        <v>2</v>
      </c>
      <c r="AQ22" s="10">
        <v>0</v>
      </c>
      <c r="AR22" s="7">
        <v>0</v>
      </c>
      <c r="AS22" s="7">
        <v>0</v>
      </c>
      <c r="AT22" s="7">
        <v>0</v>
      </c>
      <c r="AV22" s="10">
        <v>0</v>
      </c>
      <c r="AW22" s="7">
        <v>0</v>
      </c>
      <c r="AX22" s="7">
        <v>0</v>
      </c>
      <c r="AY22" s="7">
        <v>0</v>
      </c>
      <c r="BA22" s="10">
        <v>0</v>
      </c>
      <c r="BB22" s="7">
        <v>3</v>
      </c>
      <c r="BC22" s="7">
        <v>0</v>
      </c>
      <c r="BD22" s="7">
        <v>0</v>
      </c>
      <c r="BF22" s="10">
        <v>0</v>
      </c>
      <c r="BG22" s="7">
        <v>0</v>
      </c>
      <c r="BH22" s="7">
        <v>6</v>
      </c>
      <c r="BI22" s="7">
        <v>10</v>
      </c>
    </row>
    <row r="23" spans="1:61">
      <c r="B23" s="8">
        <v>0</v>
      </c>
      <c r="C23">
        <v>0</v>
      </c>
      <c r="D23">
        <v>0</v>
      </c>
      <c r="E23">
        <v>4</v>
      </c>
      <c r="G23" s="8">
        <v>0</v>
      </c>
      <c r="H23">
        <v>0</v>
      </c>
      <c r="I23">
        <v>0</v>
      </c>
      <c r="J23">
        <v>0</v>
      </c>
      <c r="L23" s="8">
        <v>0</v>
      </c>
      <c r="M23">
        <v>0</v>
      </c>
      <c r="N23">
        <v>3</v>
      </c>
      <c r="O23">
        <v>4</v>
      </c>
      <c r="Q23" s="8">
        <v>2</v>
      </c>
      <c r="R23">
        <v>0</v>
      </c>
      <c r="S23">
        <v>11</v>
      </c>
      <c r="T23">
        <v>15</v>
      </c>
      <c r="W23" s="10">
        <v>0</v>
      </c>
      <c r="X23" s="7">
        <v>0</v>
      </c>
      <c r="Y23" s="7">
        <v>0</v>
      </c>
      <c r="Z23" s="7">
        <v>1</v>
      </c>
      <c r="AB23" s="10">
        <v>0</v>
      </c>
      <c r="AC23" s="7">
        <v>0</v>
      </c>
      <c r="AD23" s="7">
        <v>0</v>
      </c>
      <c r="AE23" s="7">
        <v>0</v>
      </c>
      <c r="AG23" s="10">
        <v>0</v>
      </c>
      <c r="AH23" s="7">
        <v>0</v>
      </c>
      <c r="AI23" s="7">
        <v>0</v>
      </c>
      <c r="AJ23" s="7">
        <v>0</v>
      </c>
      <c r="AL23" s="10">
        <v>2</v>
      </c>
      <c r="AM23" s="7">
        <v>0</v>
      </c>
      <c r="AN23" s="7">
        <v>6</v>
      </c>
      <c r="AO23" s="7">
        <v>5</v>
      </c>
      <c r="AQ23" s="10">
        <v>0</v>
      </c>
      <c r="AR23" s="7">
        <v>0</v>
      </c>
      <c r="AS23" s="7">
        <v>0</v>
      </c>
      <c r="AT23" s="7">
        <v>3</v>
      </c>
      <c r="AV23" s="10">
        <v>0</v>
      </c>
      <c r="AW23" s="7">
        <v>0</v>
      </c>
      <c r="AX23" s="7">
        <v>0</v>
      </c>
      <c r="AY23" s="7">
        <v>0</v>
      </c>
      <c r="BA23" s="10">
        <v>0</v>
      </c>
      <c r="BB23" s="7">
        <v>0</v>
      </c>
      <c r="BC23" s="7">
        <v>3</v>
      </c>
      <c r="BD23" s="7">
        <v>4</v>
      </c>
      <c r="BF23" s="10">
        <v>0</v>
      </c>
      <c r="BG23" s="7">
        <v>0</v>
      </c>
      <c r="BH23" s="7">
        <v>5</v>
      </c>
      <c r="BI23" s="7">
        <v>10</v>
      </c>
    </row>
    <row r="25" spans="1:61">
      <c r="A25" s="5" t="s">
        <v>44</v>
      </c>
      <c r="B25" s="8">
        <f>SUM(B4:B24)</f>
        <v>0</v>
      </c>
      <c r="C25" s="8">
        <f>SUM(C4:C24)</f>
        <v>3</v>
      </c>
      <c r="D25" s="8">
        <f>SUM(D4:D24)</f>
        <v>8</v>
      </c>
      <c r="E25" s="8">
        <f>SUM(E4:E24)</f>
        <v>16</v>
      </c>
      <c r="F25" s="5" t="s">
        <v>44</v>
      </c>
      <c r="G25" s="8">
        <f>SUM(G4:G24)</f>
        <v>0</v>
      </c>
      <c r="H25" s="8">
        <f>SUM(H4:H24)</f>
        <v>2</v>
      </c>
      <c r="I25" s="8">
        <f>SUM(I4:I24)</f>
        <v>9</v>
      </c>
      <c r="J25" s="8">
        <f>SUM(J4:J24)</f>
        <v>17</v>
      </c>
      <c r="K25" s="5" t="s">
        <v>44</v>
      </c>
      <c r="L25" s="8">
        <f>SUM(L4:L24)</f>
        <v>0</v>
      </c>
      <c r="M25" s="8">
        <f>SUM(M4:M24)</f>
        <v>6</v>
      </c>
      <c r="N25" s="8">
        <f>SUM(N4:N24)</f>
        <v>22</v>
      </c>
      <c r="O25" s="8">
        <f>SUM(O4:O24)</f>
        <v>54</v>
      </c>
      <c r="P25" s="5" t="s">
        <v>44</v>
      </c>
      <c r="Q25" s="8">
        <f>SUM(Q4:Q24)</f>
        <v>19</v>
      </c>
      <c r="R25" s="8">
        <f>SUM(R4:R24)</f>
        <v>22</v>
      </c>
      <c r="S25" s="8">
        <f>SUM(S4:S24)</f>
        <v>176</v>
      </c>
      <c r="T25" s="8">
        <f>SUM(T4:T24)</f>
        <v>228</v>
      </c>
      <c r="V25" s="5" t="s">
        <v>44</v>
      </c>
      <c r="W25" s="10">
        <f>SUM(W4:W24)</f>
        <v>0</v>
      </c>
      <c r="X25" s="10">
        <f>SUM(X4:X24)</f>
        <v>3</v>
      </c>
      <c r="Y25" s="10">
        <f>SUM(Y4:Y24)</f>
        <v>8</v>
      </c>
      <c r="Z25" s="10">
        <f>SUM(Z4:Z24)</f>
        <v>8</v>
      </c>
      <c r="AA25" s="5" t="s">
        <v>44</v>
      </c>
      <c r="AB25" s="10">
        <f>SUM(AB4:AB24)</f>
        <v>0</v>
      </c>
      <c r="AC25" s="10">
        <f>SUM(AC4:AC24)</f>
        <v>0</v>
      </c>
      <c r="AD25" s="10">
        <f>SUM(AD4:AD24)</f>
        <v>7</v>
      </c>
      <c r="AE25" s="10">
        <f>SUM(AE4:AE24)</f>
        <v>15</v>
      </c>
      <c r="AF25" s="5" t="s">
        <v>44</v>
      </c>
      <c r="AG25" s="10">
        <f>SUM(AG4:AG24)</f>
        <v>0</v>
      </c>
      <c r="AH25" s="10">
        <f>SUM(AH4:AH24)</f>
        <v>2</v>
      </c>
      <c r="AI25" s="10">
        <f>SUM(AI4:AI24)</f>
        <v>15</v>
      </c>
      <c r="AJ25" s="10">
        <f>SUM(AJ4:AJ24)</f>
        <v>29</v>
      </c>
      <c r="AK25" s="5" t="s">
        <v>44</v>
      </c>
      <c r="AL25" s="10">
        <f>SUM(AL4:AL24)</f>
        <v>18</v>
      </c>
      <c r="AM25" s="10">
        <f>SUM(AM4:AM24)</f>
        <v>21</v>
      </c>
      <c r="AN25" s="10">
        <f>SUM(AN4:AN24)</f>
        <v>116</v>
      </c>
      <c r="AO25" s="10">
        <f>SUM(AO4:AO24)</f>
        <v>145</v>
      </c>
      <c r="AP25" s="5" t="s">
        <v>44</v>
      </c>
      <c r="AQ25" s="10">
        <f>SUM(AQ4:AQ24)</f>
        <v>0</v>
      </c>
      <c r="AR25" s="10">
        <f>SUM(AR4:AR24)</f>
        <v>0</v>
      </c>
      <c r="AS25" s="10">
        <f>SUM(AS4:AS24)</f>
        <v>0</v>
      </c>
      <c r="AT25" s="10">
        <f>SUM(AT4:AT24)</f>
        <v>8</v>
      </c>
      <c r="AU25" s="5" t="s">
        <v>44</v>
      </c>
      <c r="AV25" s="10">
        <f>SUM(AV4:AV24)</f>
        <v>0</v>
      </c>
      <c r="AW25" s="10">
        <f>SUM(AW4:AW24)</f>
        <v>2</v>
      </c>
      <c r="AX25" s="10">
        <f>SUM(AX4:AX24)</f>
        <v>2</v>
      </c>
      <c r="AY25" s="10">
        <f>SUM(AY4:AY24)</f>
        <v>2</v>
      </c>
      <c r="AZ25" s="5" t="s">
        <v>44</v>
      </c>
      <c r="BA25" s="10">
        <f>SUM(BA4:BA24)</f>
        <v>0</v>
      </c>
      <c r="BB25" s="10">
        <f>SUM(BB4:BB24)</f>
        <v>4</v>
      </c>
      <c r="BC25" s="10">
        <f>SUM(BC4:BC24)</f>
        <v>7</v>
      </c>
      <c r="BD25" s="10">
        <f>SUM(BD4:BD24)</f>
        <v>25</v>
      </c>
      <c r="BE25" s="5" t="s">
        <v>44</v>
      </c>
      <c r="BF25" s="10">
        <f>SUM(BF4:BF24)</f>
        <v>1</v>
      </c>
      <c r="BG25" s="10">
        <f>SUM(BG4:BG24)</f>
        <v>1</v>
      </c>
      <c r="BH25" s="10">
        <f>SUM(BH4:BH24)</f>
        <v>60</v>
      </c>
      <c r="BI25" s="10">
        <f>SUM(BI4:BI24)</f>
        <v>83</v>
      </c>
    </row>
    <row r="26" spans="1:61">
      <c r="A26" s="5" t="s">
        <v>45</v>
      </c>
      <c r="B26" s="4">
        <f>STDEVP(B4:B23)</f>
        <v>0</v>
      </c>
      <c r="C26" s="4">
        <f t="shared" ref="C26:E26" si="0">STDEVP(C4:C23)</f>
        <v>0.35707142142714249</v>
      </c>
      <c r="D26" s="4">
        <f t="shared" si="0"/>
        <v>0.5830951894845301</v>
      </c>
      <c r="E26" s="4">
        <f t="shared" si="0"/>
        <v>1.1224972160321824</v>
      </c>
      <c r="F26" s="5" t="s">
        <v>45</v>
      </c>
      <c r="G26" s="4">
        <f t="shared" ref="G26:J26" si="1">STDEVP(G4:G23)</f>
        <v>0</v>
      </c>
      <c r="H26" s="4">
        <f t="shared" si="1"/>
        <v>0.3</v>
      </c>
      <c r="I26" s="4">
        <f t="shared" si="1"/>
        <v>0.66895440801298256</v>
      </c>
      <c r="J26" s="4">
        <f t="shared" si="1"/>
        <v>1.0618380290797651</v>
      </c>
      <c r="K26" s="5" t="s">
        <v>45</v>
      </c>
      <c r="L26" s="4">
        <f t="shared" ref="L26:O26" si="2">STDEVP(L4:L23)</f>
        <v>0</v>
      </c>
      <c r="M26" s="4">
        <f t="shared" si="2"/>
        <v>0.71414284285428498</v>
      </c>
      <c r="N26" s="4">
        <f t="shared" si="2"/>
        <v>0.99498743710661997</v>
      </c>
      <c r="O26" s="4">
        <f t="shared" si="2"/>
        <v>1.7916472867168918</v>
      </c>
      <c r="P26" s="5" t="s">
        <v>45</v>
      </c>
      <c r="Q26" s="4">
        <f t="shared" ref="Q26:T26" si="3">STDEVP(Q4:Q23)</f>
        <v>0.92059763197609845</v>
      </c>
      <c r="R26" s="4">
        <f t="shared" si="3"/>
        <v>1.0908712114635715</v>
      </c>
      <c r="S26" s="4">
        <f t="shared" si="3"/>
        <v>2.925747767665559</v>
      </c>
      <c r="T26" s="4">
        <f t="shared" si="3"/>
        <v>3.9293765408776999</v>
      </c>
      <c r="V26" s="5" t="s">
        <v>45</v>
      </c>
      <c r="W26" s="4">
        <f t="shared" ref="W26:Z26" si="4">STDEVP(W4:W23)</f>
        <v>0</v>
      </c>
      <c r="X26" s="4">
        <f t="shared" si="4"/>
        <v>0.35707142142714249</v>
      </c>
      <c r="Y26" s="4">
        <f t="shared" si="4"/>
        <v>0.5830951894845301</v>
      </c>
      <c r="Z26" s="4">
        <f t="shared" si="4"/>
        <v>0.4898979485566356</v>
      </c>
      <c r="AA26" s="5" t="s">
        <v>45</v>
      </c>
      <c r="AB26" s="4">
        <f t="shared" ref="AB26:AE26" si="5">STDEVP(AB4:AB23)</f>
        <v>0</v>
      </c>
      <c r="AC26" s="4">
        <f t="shared" si="5"/>
        <v>0</v>
      </c>
      <c r="AD26" s="4">
        <f t="shared" si="5"/>
        <v>0.57227615711297986</v>
      </c>
      <c r="AE26" s="4">
        <f t="shared" si="5"/>
        <v>0.94207218407083859</v>
      </c>
      <c r="AF26" s="5" t="s">
        <v>45</v>
      </c>
      <c r="AG26" s="4">
        <f t="shared" ref="AG26:AJ26" si="6">STDEVP(AG4:AG23)</f>
        <v>0</v>
      </c>
      <c r="AH26" s="4">
        <f t="shared" si="6"/>
        <v>0.3</v>
      </c>
      <c r="AI26" s="4">
        <f t="shared" si="6"/>
        <v>0.82915619758884995</v>
      </c>
      <c r="AJ26" s="4">
        <f t="shared" si="6"/>
        <v>1.1169153951844339</v>
      </c>
      <c r="AK26" s="5" t="s">
        <v>45</v>
      </c>
      <c r="AL26" s="4">
        <f t="shared" ref="AL26:AO26" si="7">STDEVP(AL4:AL23)</f>
        <v>0.88881944173155891</v>
      </c>
      <c r="AM26" s="4">
        <f t="shared" si="7"/>
        <v>1.0712142642814275</v>
      </c>
      <c r="AN26" s="4">
        <f t="shared" si="7"/>
        <v>2.4413111231467406</v>
      </c>
      <c r="AO26" s="4">
        <f t="shared" si="7"/>
        <v>3.8713692668098711</v>
      </c>
      <c r="AP26" s="5" t="s">
        <v>45</v>
      </c>
      <c r="AQ26" s="4">
        <f t="shared" ref="AQ26:AT26" si="8">STDEVP(AQ4:AQ23)</f>
        <v>0</v>
      </c>
      <c r="AR26" s="4">
        <f t="shared" si="8"/>
        <v>0</v>
      </c>
      <c r="AS26" s="4">
        <f t="shared" si="8"/>
        <v>0</v>
      </c>
      <c r="AT26" s="4">
        <f t="shared" si="8"/>
        <v>0.91651513899116799</v>
      </c>
      <c r="AU26" s="5" t="s">
        <v>45</v>
      </c>
      <c r="AV26" s="4">
        <f t="shared" ref="AV26:AY26" si="9">STDEVP(AV4:AV23)</f>
        <v>0</v>
      </c>
      <c r="AW26" s="4">
        <f t="shared" si="9"/>
        <v>0.3</v>
      </c>
      <c r="AX26" s="4">
        <f t="shared" si="9"/>
        <v>0.43588989435406733</v>
      </c>
      <c r="AY26" s="4">
        <f t="shared" si="9"/>
        <v>0.3</v>
      </c>
      <c r="AZ26" s="5" t="s">
        <v>45</v>
      </c>
      <c r="BA26" s="4">
        <f t="shared" ref="BA26:BD26" si="10">STDEVP(BA4:BA23)</f>
        <v>0</v>
      </c>
      <c r="BB26" s="4">
        <f t="shared" si="10"/>
        <v>0.67823299831252681</v>
      </c>
      <c r="BC26" s="4">
        <f t="shared" si="10"/>
        <v>0.79214897588774291</v>
      </c>
      <c r="BD26" s="4">
        <f t="shared" si="10"/>
        <v>1.479019945774904</v>
      </c>
      <c r="BE26" s="5" t="s">
        <v>45</v>
      </c>
      <c r="BF26" s="4">
        <f t="shared" ref="BF26:BI26" si="11">STDEVP(BF4:BF23)</f>
        <v>0.21794494717703367</v>
      </c>
      <c r="BG26" s="4">
        <f t="shared" si="11"/>
        <v>0.21794494717703367</v>
      </c>
      <c r="BH26" s="4">
        <f t="shared" si="11"/>
        <v>2</v>
      </c>
      <c r="BI26" s="4">
        <f t="shared" si="11"/>
        <v>3.0540956108150903</v>
      </c>
    </row>
    <row r="28" spans="1:61">
      <c r="B28" s="12">
        <v>45112</v>
      </c>
      <c r="C28" s="5" t="s">
        <v>10</v>
      </c>
      <c r="G28" s="12">
        <v>45127</v>
      </c>
      <c r="H28" s="5" t="s">
        <v>10</v>
      </c>
      <c r="L28" s="12">
        <v>45140</v>
      </c>
      <c r="M28" s="5" t="s">
        <v>10</v>
      </c>
      <c r="Q28" s="12">
        <v>45153</v>
      </c>
      <c r="R28" s="5" t="s">
        <v>10</v>
      </c>
    </row>
    <row r="29" spans="1:61">
      <c r="B29" s="5" t="s">
        <v>1</v>
      </c>
      <c r="C29" s="5" t="s">
        <v>2</v>
      </c>
      <c r="D29" s="5" t="s">
        <v>3</v>
      </c>
      <c r="E29" s="5" t="s">
        <v>4</v>
      </c>
      <c r="G29" s="5" t="s">
        <v>1</v>
      </c>
      <c r="H29" s="5" t="s">
        <v>2</v>
      </c>
      <c r="I29" s="5" t="s">
        <v>3</v>
      </c>
      <c r="J29" s="5" t="s">
        <v>4</v>
      </c>
      <c r="L29" s="5" t="s">
        <v>1</v>
      </c>
      <c r="M29" s="5" t="s">
        <v>2</v>
      </c>
      <c r="N29" s="5" t="s">
        <v>3</v>
      </c>
      <c r="O29" s="5" t="s">
        <v>4</v>
      </c>
      <c r="Q29" s="5" t="s">
        <v>1</v>
      </c>
      <c r="R29" s="5" t="s">
        <v>2</v>
      </c>
      <c r="S29" s="5" t="s">
        <v>3</v>
      </c>
      <c r="T29" s="5" t="s">
        <v>4</v>
      </c>
    </row>
    <row r="30" spans="1:61">
      <c r="B30" s="4">
        <v>0</v>
      </c>
      <c r="C30" s="4">
        <v>0</v>
      </c>
      <c r="D30" s="4">
        <v>0</v>
      </c>
      <c r="E30" s="4">
        <v>0</v>
      </c>
      <c r="G30" s="4">
        <v>0</v>
      </c>
      <c r="H30" s="4">
        <v>0</v>
      </c>
      <c r="I30" s="4">
        <v>0</v>
      </c>
      <c r="J30" s="4">
        <v>0</v>
      </c>
      <c r="L30" s="4">
        <v>0</v>
      </c>
      <c r="M30" s="4">
        <v>0</v>
      </c>
      <c r="N30" s="4">
        <f>1/16*100</f>
        <v>6.25</v>
      </c>
      <c r="O30" s="4">
        <f>0/14*100</f>
        <v>0</v>
      </c>
      <c r="Q30" s="4">
        <v>0</v>
      </c>
      <c r="R30" s="4">
        <v>0</v>
      </c>
      <c r="S30" s="4">
        <v>0</v>
      </c>
      <c r="T30" s="4">
        <v>0</v>
      </c>
    </row>
    <row r="31" spans="1:61">
      <c r="B31" s="4">
        <v>0</v>
      </c>
      <c r="C31" s="4">
        <v>0</v>
      </c>
      <c r="D31" s="4">
        <v>0</v>
      </c>
      <c r="E31" s="4">
        <v>0</v>
      </c>
      <c r="G31" s="4">
        <v>0</v>
      </c>
      <c r="H31" s="4">
        <v>0</v>
      </c>
      <c r="I31" s="4">
        <v>0</v>
      </c>
      <c r="J31" s="4">
        <v>0</v>
      </c>
      <c r="L31" s="4">
        <v>0</v>
      </c>
      <c r="M31" s="4">
        <v>0</v>
      </c>
      <c r="N31" s="4">
        <v>0</v>
      </c>
      <c r="O31" s="4">
        <v>0</v>
      </c>
      <c r="Q31" s="4">
        <v>0</v>
      </c>
      <c r="R31" s="4">
        <v>0</v>
      </c>
      <c r="S31" s="4">
        <v>0</v>
      </c>
      <c r="T31" s="4">
        <v>0</v>
      </c>
    </row>
    <row r="32" spans="1:61">
      <c r="B32" s="4">
        <v>0</v>
      </c>
      <c r="C32" s="4">
        <v>0</v>
      </c>
      <c r="D32" s="4">
        <v>0</v>
      </c>
      <c r="E32" s="4">
        <v>0</v>
      </c>
      <c r="G32" s="4">
        <v>0</v>
      </c>
      <c r="H32" s="4">
        <v>0</v>
      </c>
      <c r="I32" s="4">
        <v>0</v>
      </c>
      <c r="J32" s="4">
        <v>0</v>
      </c>
      <c r="L32" s="4">
        <v>0</v>
      </c>
      <c r="M32" s="4">
        <v>0</v>
      </c>
      <c r="N32" s="4">
        <v>0</v>
      </c>
      <c r="O32" s="4">
        <v>0</v>
      </c>
      <c r="Q32" s="4">
        <v>0</v>
      </c>
      <c r="R32" s="4">
        <v>0</v>
      </c>
      <c r="S32" s="4">
        <v>0</v>
      </c>
      <c r="T32" s="4">
        <v>0</v>
      </c>
    </row>
    <row r="33" spans="2:20">
      <c r="B33" s="4">
        <v>0</v>
      </c>
      <c r="C33" s="4">
        <v>0</v>
      </c>
      <c r="D33" s="4">
        <v>0</v>
      </c>
      <c r="E33" s="4">
        <v>0</v>
      </c>
      <c r="G33" s="4">
        <v>0</v>
      </c>
      <c r="H33" s="4">
        <v>0</v>
      </c>
      <c r="I33" s="4">
        <v>0</v>
      </c>
      <c r="J33" s="4">
        <v>0</v>
      </c>
      <c r="L33" s="4">
        <v>0</v>
      </c>
      <c r="M33" s="4">
        <v>0</v>
      </c>
      <c r="N33" s="4">
        <v>0</v>
      </c>
      <c r="O33" s="4">
        <f>1/17*100</f>
        <v>5.8823529411764701</v>
      </c>
      <c r="Q33" s="4">
        <v>0</v>
      </c>
      <c r="R33" s="4">
        <f>1/16*100</f>
        <v>6.25</v>
      </c>
      <c r="S33" s="4">
        <v>0</v>
      </c>
      <c r="T33" s="4">
        <v>0</v>
      </c>
    </row>
    <row r="34" spans="2:20">
      <c r="B34" s="4">
        <v>0</v>
      </c>
      <c r="C34" s="4">
        <v>0</v>
      </c>
      <c r="D34" s="4">
        <v>0</v>
      </c>
      <c r="E34" s="4">
        <v>0</v>
      </c>
      <c r="G34" s="4">
        <v>0</v>
      </c>
      <c r="H34" s="4">
        <v>0</v>
      </c>
      <c r="I34" s="4">
        <v>0</v>
      </c>
      <c r="J34" s="4">
        <v>0</v>
      </c>
      <c r="L34" s="4">
        <v>0</v>
      </c>
      <c r="M34" s="4">
        <v>0</v>
      </c>
      <c r="N34" s="4">
        <f>1/15*100</f>
        <v>6.666666666666667</v>
      </c>
      <c r="O34" s="4">
        <v>0</v>
      </c>
      <c r="Q34" s="4">
        <v>0</v>
      </c>
      <c r="R34" s="4">
        <v>0</v>
      </c>
      <c r="S34" s="4">
        <v>0</v>
      </c>
      <c r="T34" s="4">
        <v>0</v>
      </c>
    </row>
    <row r="35" spans="2:20">
      <c r="B35" s="4">
        <v>0</v>
      </c>
      <c r="C35" s="4">
        <v>0</v>
      </c>
      <c r="D35" s="4">
        <v>0</v>
      </c>
      <c r="E35" s="4">
        <v>0</v>
      </c>
      <c r="G35" s="4">
        <v>0</v>
      </c>
      <c r="H35" s="4">
        <v>0</v>
      </c>
      <c r="I35" s="4">
        <v>0</v>
      </c>
      <c r="J35" s="4">
        <f>1/17*100</f>
        <v>5.8823529411764701</v>
      </c>
      <c r="L35" s="4">
        <v>0</v>
      </c>
      <c r="M35" s="4">
        <v>0</v>
      </c>
      <c r="N35" s="4">
        <f>3/19*100</f>
        <v>15.789473684210526</v>
      </c>
      <c r="O35" s="4">
        <v>0</v>
      </c>
      <c r="Q35" s="4">
        <v>0</v>
      </c>
      <c r="R35" s="4">
        <v>0</v>
      </c>
      <c r="S35" s="4">
        <f>2/19*100</f>
        <v>10.526315789473683</v>
      </c>
      <c r="T35" s="4">
        <f>2/22*100</f>
        <v>9.0909090909090917</v>
      </c>
    </row>
    <row r="36" spans="2:20">
      <c r="B36" s="4">
        <v>0</v>
      </c>
      <c r="C36" s="4">
        <v>0</v>
      </c>
      <c r="D36" s="4">
        <v>0</v>
      </c>
      <c r="E36" s="4">
        <v>0</v>
      </c>
      <c r="G36" s="4">
        <v>0</v>
      </c>
      <c r="H36" s="4">
        <v>0</v>
      </c>
      <c r="I36" s="4">
        <v>0</v>
      </c>
      <c r="J36" s="4">
        <v>0</v>
      </c>
      <c r="L36" s="4">
        <v>0</v>
      </c>
      <c r="M36" s="4">
        <v>0</v>
      </c>
      <c r="N36" s="4">
        <f>2/19*100</f>
        <v>10.526315789473683</v>
      </c>
      <c r="O36" s="4">
        <f>1/19*100</f>
        <v>5.2631578947368416</v>
      </c>
      <c r="Q36" s="4">
        <f>2/19*100</f>
        <v>10.526315789473683</v>
      </c>
      <c r="R36" s="4">
        <v>0</v>
      </c>
      <c r="S36" s="4">
        <f>2/18*100</f>
        <v>11.111111111111111</v>
      </c>
      <c r="T36" s="4">
        <f>2/14*100</f>
        <v>14.285714285714285</v>
      </c>
    </row>
    <row r="37" spans="2:20">
      <c r="B37" s="4">
        <v>0</v>
      </c>
      <c r="C37" s="4">
        <v>0</v>
      </c>
      <c r="D37" s="4">
        <v>0</v>
      </c>
      <c r="E37" s="4">
        <v>0</v>
      </c>
      <c r="G37" s="4">
        <v>0</v>
      </c>
      <c r="H37" s="4">
        <v>0</v>
      </c>
      <c r="I37" s="4">
        <v>0</v>
      </c>
      <c r="J37" s="4">
        <v>0</v>
      </c>
      <c r="L37" s="4">
        <v>0</v>
      </c>
      <c r="M37" s="4">
        <v>0</v>
      </c>
      <c r="N37" s="4">
        <f>1/12*100</f>
        <v>8.3333333333333321</v>
      </c>
      <c r="O37" s="4">
        <f>3/16*100</f>
        <v>18.75</v>
      </c>
      <c r="Q37" s="4">
        <v>0</v>
      </c>
      <c r="R37" s="4">
        <v>0</v>
      </c>
      <c r="S37" s="4">
        <f>2/18*100</f>
        <v>11.111111111111111</v>
      </c>
      <c r="T37" s="4">
        <f>1/17*100</f>
        <v>5.8823529411764701</v>
      </c>
    </row>
    <row r="38" spans="2:20">
      <c r="B38" s="4">
        <v>0</v>
      </c>
      <c r="C38" s="4">
        <v>0</v>
      </c>
      <c r="D38" s="4">
        <v>0</v>
      </c>
      <c r="E38" s="4">
        <v>0</v>
      </c>
      <c r="G38" s="4">
        <v>0</v>
      </c>
      <c r="H38" s="4">
        <v>0</v>
      </c>
      <c r="I38" s="4">
        <v>0</v>
      </c>
      <c r="J38" s="4">
        <f>1/16*100</f>
        <v>6.25</v>
      </c>
      <c r="L38" s="4">
        <v>0</v>
      </c>
      <c r="M38" s="4">
        <v>0</v>
      </c>
      <c r="N38" s="4">
        <f>1/16*100</f>
        <v>6.25</v>
      </c>
      <c r="O38" s="4">
        <f>2/18*100</f>
        <v>11.111111111111111</v>
      </c>
      <c r="Q38" s="4">
        <v>0</v>
      </c>
      <c r="R38" s="4">
        <f>1/18*100</f>
        <v>5.5555555555555554</v>
      </c>
      <c r="S38" s="4">
        <f>3/20*100</f>
        <v>15</v>
      </c>
      <c r="T38" s="4">
        <v>0</v>
      </c>
    </row>
    <row r="39" spans="2:20">
      <c r="B39" s="4">
        <v>0</v>
      </c>
      <c r="C39" s="4">
        <v>0</v>
      </c>
      <c r="D39" s="4">
        <v>0</v>
      </c>
      <c r="E39" s="4">
        <v>0</v>
      </c>
      <c r="G39" s="4">
        <v>0</v>
      </c>
      <c r="H39" s="4">
        <v>0</v>
      </c>
      <c r="I39" s="4">
        <v>0</v>
      </c>
      <c r="J39" s="4">
        <f>3/18*100</f>
        <v>16.666666666666664</v>
      </c>
      <c r="L39" s="4">
        <v>0</v>
      </c>
      <c r="M39" s="4">
        <v>0</v>
      </c>
      <c r="N39" s="4">
        <f>2/13*100</f>
        <v>15.384615384615385</v>
      </c>
      <c r="O39" s="4">
        <f>1/19*100</f>
        <v>5.2631578947368416</v>
      </c>
      <c r="Q39" s="4">
        <v>0</v>
      </c>
      <c r="R39" s="4">
        <v>0</v>
      </c>
      <c r="S39" s="4">
        <f>2/19*100</f>
        <v>10.526315789473683</v>
      </c>
      <c r="T39" s="4">
        <v>0</v>
      </c>
    </row>
    <row r="40" spans="2:20">
      <c r="B40" s="4">
        <v>0</v>
      </c>
      <c r="C40" s="4">
        <v>0</v>
      </c>
      <c r="D40" s="4">
        <v>0</v>
      </c>
      <c r="E40" s="4">
        <v>0</v>
      </c>
      <c r="G40" s="4">
        <v>0</v>
      </c>
      <c r="H40" s="4">
        <v>0</v>
      </c>
      <c r="I40" s="4">
        <v>0</v>
      </c>
      <c r="J40" s="4">
        <v>0</v>
      </c>
      <c r="L40" s="4">
        <v>0</v>
      </c>
      <c r="M40" s="4">
        <v>0</v>
      </c>
      <c r="N40" s="4">
        <v>0</v>
      </c>
      <c r="O40" s="4">
        <v>0</v>
      </c>
      <c r="Q40" s="4">
        <v>0</v>
      </c>
      <c r="R40" s="4">
        <v>0</v>
      </c>
      <c r="S40" s="4">
        <v>0</v>
      </c>
      <c r="T40" s="4">
        <v>0</v>
      </c>
    </row>
    <row r="41" spans="2:20">
      <c r="B41" s="4">
        <v>0</v>
      </c>
      <c r="C41" s="4">
        <v>0</v>
      </c>
      <c r="D41" s="4">
        <v>0</v>
      </c>
      <c r="E41" s="4">
        <v>0</v>
      </c>
      <c r="G41" s="4">
        <v>0</v>
      </c>
      <c r="H41" s="4">
        <v>0</v>
      </c>
      <c r="I41" s="4">
        <v>0</v>
      </c>
      <c r="J41" s="4">
        <v>0</v>
      </c>
      <c r="L41" s="4">
        <v>0</v>
      </c>
      <c r="M41" s="4">
        <v>0</v>
      </c>
      <c r="N41" s="4">
        <f>1/19*100</f>
        <v>5.2631578947368416</v>
      </c>
      <c r="O41" s="4">
        <v>0</v>
      </c>
      <c r="Q41" s="4">
        <v>0</v>
      </c>
      <c r="R41" s="4">
        <v>0</v>
      </c>
      <c r="S41" s="4">
        <f>2/18*100</f>
        <v>11.111111111111111</v>
      </c>
      <c r="T41" s="4">
        <v>0</v>
      </c>
    </row>
    <row r="42" spans="2:20">
      <c r="B42" s="4">
        <v>0</v>
      </c>
      <c r="C42" s="4">
        <v>0</v>
      </c>
      <c r="D42" s="4">
        <v>0</v>
      </c>
      <c r="E42" s="4">
        <v>0</v>
      </c>
      <c r="G42" s="4">
        <v>0</v>
      </c>
      <c r="H42" s="4">
        <v>0</v>
      </c>
      <c r="I42" s="4">
        <v>0</v>
      </c>
      <c r="J42" s="4">
        <v>0</v>
      </c>
      <c r="L42" s="4">
        <v>0</v>
      </c>
      <c r="M42" s="4">
        <v>0</v>
      </c>
      <c r="N42" s="4">
        <v>0</v>
      </c>
      <c r="O42" s="4">
        <v>0</v>
      </c>
      <c r="Q42" s="4">
        <v>0</v>
      </c>
      <c r="R42" s="4">
        <v>0</v>
      </c>
      <c r="S42" s="4">
        <v>0</v>
      </c>
      <c r="T42" s="4">
        <v>0</v>
      </c>
    </row>
    <row r="43" spans="2:20">
      <c r="B43" s="4">
        <v>0</v>
      </c>
      <c r="C43" s="4">
        <v>0</v>
      </c>
      <c r="D43" s="4">
        <v>0</v>
      </c>
      <c r="E43" s="4">
        <v>0</v>
      </c>
      <c r="G43" s="4">
        <v>0</v>
      </c>
      <c r="H43" s="4">
        <v>0</v>
      </c>
      <c r="I43" s="4">
        <v>0</v>
      </c>
      <c r="J43" s="4">
        <v>0</v>
      </c>
      <c r="L43" s="4">
        <v>0</v>
      </c>
      <c r="M43" s="4">
        <v>0</v>
      </c>
      <c r="N43" s="4">
        <v>0</v>
      </c>
      <c r="O43" s="4">
        <v>0</v>
      </c>
      <c r="Q43" s="4">
        <v>0</v>
      </c>
      <c r="R43" s="4">
        <v>0</v>
      </c>
      <c r="S43" s="4">
        <f>2/12*100</f>
        <v>16.666666666666664</v>
      </c>
      <c r="T43" s="4">
        <v>0</v>
      </c>
    </row>
    <row r="44" spans="2:20">
      <c r="B44" s="4">
        <v>0</v>
      </c>
      <c r="C44" s="4">
        <v>0</v>
      </c>
      <c r="D44" s="4">
        <v>0</v>
      </c>
      <c r="E44" s="4">
        <v>0</v>
      </c>
      <c r="G44" s="4">
        <v>0</v>
      </c>
      <c r="H44" s="4">
        <v>0</v>
      </c>
      <c r="I44" s="4">
        <v>0</v>
      </c>
      <c r="J44" s="4">
        <v>0</v>
      </c>
      <c r="L44" s="4">
        <v>0</v>
      </c>
      <c r="M44" s="4">
        <v>0</v>
      </c>
      <c r="N44" s="4">
        <f>1/14*100</f>
        <v>7.1428571428571423</v>
      </c>
      <c r="O44" s="4">
        <v>0</v>
      </c>
      <c r="Q44" s="4">
        <v>0</v>
      </c>
      <c r="R44" s="4">
        <v>0</v>
      </c>
      <c r="S44" s="4">
        <f>2/13*100</f>
        <v>15.384615384615385</v>
      </c>
      <c r="T44" s="4">
        <v>0</v>
      </c>
    </row>
    <row r="45" spans="2:20">
      <c r="B45" s="4">
        <v>0</v>
      </c>
      <c r="C45" s="4">
        <v>0</v>
      </c>
      <c r="D45" s="4">
        <v>0</v>
      </c>
      <c r="E45" s="4">
        <v>0</v>
      </c>
      <c r="G45" s="4">
        <v>0</v>
      </c>
      <c r="H45" s="4">
        <v>0</v>
      </c>
      <c r="I45" s="4">
        <v>0</v>
      </c>
      <c r="J45" s="4">
        <v>0</v>
      </c>
      <c r="L45" s="4">
        <v>0</v>
      </c>
      <c r="M45" s="4">
        <v>0</v>
      </c>
      <c r="N45" s="4">
        <f>2/17*100</f>
        <v>11.76470588235294</v>
      </c>
      <c r="O45" s="4">
        <f>2/16*100</f>
        <v>12.5</v>
      </c>
      <c r="Q45" s="4">
        <f>1/19*100</f>
        <v>5.2631578947368416</v>
      </c>
      <c r="R45" s="4">
        <f>3/14*100</f>
        <v>21.428571428571427</v>
      </c>
      <c r="S45" s="4">
        <f>1/16*100</f>
        <v>6.25</v>
      </c>
      <c r="T45" s="4">
        <v>0</v>
      </c>
    </row>
    <row r="46" spans="2:20">
      <c r="B46" s="4">
        <v>0</v>
      </c>
      <c r="C46" s="4">
        <v>0</v>
      </c>
      <c r="D46" s="4">
        <v>0</v>
      </c>
      <c r="E46" s="4">
        <v>0</v>
      </c>
      <c r="G46" s="4">
        <v>0</v>
      </c>
      <c r="H46" s="4">
        <v>0</v>
      </c>
      <c r="I46" s="4">
        <v>0</v>
      </c>
      <c r="J46" s="4">
        <f>2/14*100</f>
        <v>14.285714285714285</v>
      </c>
      <c r="L46" s="4">
        <v>0</v>
      </c>
      <c r="M46" s="4">
        <v>0</v>
      </c>
      <c r="N46" s="4">
        <f>1/16*100</f>
        <v>6.25</v>
      </c>
      <c r="O46" s="4">
        <v>0</v>
      </c>
      <c r="Q46" s="4">
        <v>0</v>
      </c>
      <c r="R46" s="4">
        <v>0</v>
      </c>
      <c r="S46" s="4">
        <f>2/17*100</f>
        <v>11.76470588235294</v>
      </c>
      <c r="T46" s="4">
        <v>0</v>
      </c>
    </row>
    <row r="47" spans="2:20">
      <c r="B47" s="4">
        <v>0</v>
      </c>
      <c r="C47" s="4">
        <v>0</v>
      </c>
      <c r="D47" s="4">
        <v>0</v>
      </c>
      <c r="E47" s="4">
        <v>0</v>
      </c>
      <c r="G47" s="4">
        <v>0</v>
      </c>
      <c r="H47" s="4">
        <v>0</v>
      </c>
      <c r="I47" s="4">
        <v>0</v>
      </c>
      <c r="J47" s="4">
        <v>0</v>
      </c>
      <c r="L47" s="4">
        <v>0</v>
      </c>
      <c r="M47" s="4">
        <v>0</v>
      </c>
      <c r="N47" s="4">
        <v>0</v>
      </c>
      <c r="O47" s="4">
        <f>1/19*100</f>
        <v>5.2631578947368416</v>
      </c>
      <c r="Q47" s="4">
        <v>0</v>
      </c>
      <c r="R47" s="4">
        <f>1/15*100</f>
        <v>6.666666666666667</v>
      </c>
      <c r="S47" s="4">
        <v>0</v>
      </c>
      <c r="T47" s="4">
        <v>0</v>
      </c>
    </row>
    <row r="48" spans="2:20">
      <c r="B48" s="4">
        <v>0</v>
      </c>
      <c r="C48" s="4">
        <v>0</v>
      </c>
      <c r="D48" s="4">
        <v>0</v>
      </c>
      <c r="E48" s="4">
        <v>0</v>
      </c>
      <c r="G48" s="4">
        <v>0</v>
      </c>
      <c r="H48" s="4">
        <v>0</v>
      </c>
      <c r="I48" s="4">
        <v>0</v>
      </c>
      <c r="J48" s="4">
        <v>0</v>
      </c>
      <c r="L48" s="4">
        <v>0</v>
      </c>
      <c r="M48" s="4">
        <v>0</v>
      </c>
      <c r="N48" s="4">
        <v>0</v>
      </c>
      <c r="O48" s="4">
        <v>0</v>
      </c>
      <c r="Q48" s="4">
        <v>0</v>
      </c>
      <c r="R48" s="4">
        <v>0</v>
      </c>
      <c r="S48" s="4">
        <v>0</v>
      </c>
      <c r="T48" s="4">
        <v>0</v>
      </c>
    </row>
    <row r="49" spans="1:20">
      <c r="B49" s="4">
        <v>0</v>
      </c>
      <c r="C49" s="4">
        <v>0</v>
      </c>
      <c r="D49" s="4">
        <v>0</v>
      </c>
      <c r="E49" s="4">
        <v>0</v>
      </c>
      <c r="G49" s="4">
        <v>0</v>
      </c>
      <c r="H49" s="4">
        <v>0</v>
      </c>
      <c r="I49" s="4">
        <v>0</v>
      </c>
      <c r="J49" s="4">
        <v>0</v>
      </c>
      <c r="L49" s="4">
        <v>0</v>
      </c>
      <c r="M49" s="4">
        <v>0</v>
      </c>
      <c r="N49" s="4">
        <v>0</v>
      </c>
      <c r="O49" s="4">
        <f>1/16*100</f>
        <v>6.25</v>
      </c>
      <c r="Q49" s="4">
        <v>0</v>
      </c>
      <c r="R49" s="4">
        <v>0</v>
      </c>
      <c r="S49" s="4">
        <v>0</v>
      </c>
      <c r="T49" s="4">
        <v>0</v>
      </c>
    </row>
    <row r="50" spans="1:20">
      <c r="B50" s="4"/>
      <c r="C50" s="4"/>
      <c r="D50" s="4"/>
      <c r="E50" s="4"/>
      <c r="G50" s="4"/>
      <c r="H50" s="4"/>
      <c r="I50" s="4"/>
      <c r="J50" s="4"/>
      <c r="L50" s="4"/>
      <c r="M50" s="4"/>
      <c r="N50" s="4"/>
      <c r="O50" s="4"/>
      <c r="Q50" s="4"/>
      <c r="R50" s="4"/>
      <c r="S50" s="4"/>
      <c r="T50" s="4"/>
    </row>
    <row r="51" spans="1:20">
      <c r="A51" s="5" t="s">
        <v>44</v>
      </c>
      <c r="B51" s="4">
        <f>AVERAGE(B30:B49)</f>
        <v>0</v>
      </c>
      <c r="C51" s="4">
        <f>AVERAGE(C30:C49)</f>
        <v>0</v>
      </c>
      <c r="D51" s="4">
        <f>AVERAGE(D30:D49)</f>
        <v>0</v>
      </c>
      <c r="E51" s="4">
        <f>AVERAGE(E30:E49)</f>
        <v>0</v>
      </c>
      <c r="F51" s="5" t="s">
        <v>44</v>
      </c>
      <c r="G51" s="4">
        <f>AVERAGE(G30:G49)</f>
        <v>0</v>
      </c>
      <c r="H51" s="4">
        <f>AVERAGE(H30:H49)</f>
        <v>0</v>
      </c>
      <c r="I51" s="4">
        <f>AVERAGE(I30:I49)</f>
        <v>0</v>
      </c>
      <c r="J51" s="4">
        <f>AVERAGE(J30:J49)</f>
        <v>2.1542366946778708</v>
      </c>
      <c r="K51" s="5" t="s">
        <v>44</v>
      </c>
      <c r="L51" s="4">
        <f>AVERAGE(L30:L49)</f>
        <v>0</v>
      </c>
      <c r="M51" s="4">
        <f>AVERAGE(M30:M49)</f>
        <v>0</v>
      </c>
      <c r="N51" s="4">
        <f>AVERAGE(N30:N49)</f>
        <v>4.9810562889123258</v>
      </c>
      <c r="O51" s="4">
        <f>AVERAGE(O30:O49)</f>
        <v>3.5141468868249057</v>
      </c>
      <c r="P51" s="5" t="s">
        <v>44</v>
      </c>
      <c r="Q51" s="4">
        <f>AVERAGE(Q30:Q49)</f>
        <v>0.78947368421052622</v>
      </c>
      <c r="R51" s="4">
        <f>AVERAGE(R30:R49)</f>
        <v>1.9950396825396823</v>
      </c>
      <c r="S51" s="4">
        <f>AVERAGE(S30:S49)</f>
        <v>5.9725976422957849</v>
      </c>
      <c r="T51" s="4">
        <f>AVERAGE(T30:T49)</f>
        <v>1.4629488158899924</v>
      </c>
    </row>
    <row r="52" spans="1:20">
      <c r="A52" s="5" t="s">
        <v>45</v>
      </c>
      <c r="B52" s="4">
        <f t="shared" ref="B52:E52" si="12">STDEVP(B30:B49)</f>
        <v>0</v>
      </c>
      <c r="C52" s="4">
        <f t="shared" si="12"/>
        <v>0</v>
      </c>
      <c r="D52" s="4">
        <f t="shared" si="12"/>
        <v>0</v>
      </c>
      <c r="E52" s="4">
        <f t="shared" si="12"/>
        <v>0</v>
      </c>
      <c r="F52" s="5" t="s">
        <v>45</v>
      </c>
      <c r="G52" s="4">
        <f t="shared" ref="G52:J52" si="13">STDEVP(G30:G49)</f>
        <v>0</v>
      </c>
      <c r="H52" s="4">
        <f t="shared" si="13"/>
        <v>0</v>
      </c>
      <c r="I52" s="4">
        <f t="shared" si="13"/>
        <v>0</v>
      </c>
      <c r="J52" s="4">
        <f t="shared" si="13"/>
        <v>4.8099338447710149</v>
      </c>
      <c r="K52" s="5" t="s">
        <v>45</v>
      </c>
      <c r="L52" s="4">
        <f t="shared" ref="L52:O52" si="14">STDEVP(L30:L49)</f>
        <v>0</v>
      </c>
      <c r="M52" s="4">
        <f t="shared" si="14"/>
        <v>0</v>
      </c>
      <c r="N52" s="4">
        <f t="shared" si="14"/>
        <v>5.238247280177494</v>
      </c>
      <c r="O52" s="4">
        <f t="shared" si="14"/>
        <v>5.2012103998934371</v>
      </c>
      <c r="P52" s="5" t="s">
        <v>45</v>
      </c>
      <c r="Q52" s="4">
        <f t="shared" ref="Q52:T52" si="15">STDEVP(Q30:Q49)</f>
        <v>2.5103663195182779</v>
      </c>
      <c r="R52" s="4">
        <f t="shared" si="15"/>
        <v>4.9696637147121718</v>
      </c>
      <c r="S52" s="4">
        <f t="shared" si="15"/>
        <v>6.3066375329618598</v>
      </c>
      <c r="T52" s="4">
        <f t="shared" si="15"/>
        <v>3.7317820951826999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I53"/>
  <sheetViews>
    <sheetView topLeftCell="L1" workbookViewId="0">
      <selection activeCell="C39" sqref="C39"/>
    </sheetView>
  </sheetViews>
  <sheetFormatPr baseColWidth="10" defaultRowHeight="14"/>
  <cols>
    <col min="17" max="17" width="12.33203125" bestFit="1" customWidth="1"/>
    <col min="18" max="20" width="13.33203125" bestFit="1" customWidth="1"/>
    <col min="33" max="41" width="10.83203125" style="7"/>
    <col min="53" max="61" width="10.83203125" style="7"/>
    <col min="273" max="273" width="12.33203125" bestFit="1" customWidth="1"/>
    <col min="274" max="276" width="13.33203125" bestFit="1" customWidth="1"/>
    <col min="529" max="529" width="12.33203125" bestFit="1" customWidth="1"/>
    <col min="530" max="532" width="13.33203125" bestFit="1" customWidth="1"/>
    <col min="785" max="785" width="12.33203125" bestFit="1" customWidth="1"/>
    <col min="786" max="788" width="13.33203125" bestFit="1" customWidth="1"/>
    <col min="1041" max="1041" width="12.33203125" bestFit="1" customWidth="1"/>
    <col min="1042" max="1044" width="13.33203125" bestFit="1" customWidth="1"/>
    <col min="1297" max="1297" width="12.33203125" bestFit="1" customWidth="1"/>
    <col min="1298" max="1300" width="13.33203125" bestFit="1" customWidth="1"/>
    <col min="1553" max="1553" width="12.33203125" bestFit="1" customWidth="1"/>
    <col min="1554" max="1556" width="13.33203125" bestFit="1" customWidth="1"/>
    <col min="1809" max="1809" width="12.33203125" bestFit="1" customWidth="1"/>
    <col min="1810" max="1812" width="13.33203125" bestFit="1" customWidth="1"/>
    <col min="2065" max="2065" width="12.33203125" bestFit="1" customWidth="1"/>
    <col min="2066" max="2068" width="13.33203125" bestFit="1" customWidth="1"/>
    <col min="2321" max="2321" width="12.33203125" bestFit="1" customWidth="1"/>
    <col min="2322" max="2324" width="13.33203125" bestFit="1" customWidth="1"/>
    <col min="2577" max="2577" width="12.33203125" bestFit="1" customWidth="1"/>
    <col min="2578" max="2580" width="13.33203125" bestFit="1" customWidth="1"/>
    <col min="2833" max="2833" width="12.33203125" bestFit="1" customWidth="1"/>
    <col min="2834" max="2836" width="13.33203125" bestFit="1" customWidth="1"/>
    <col min="3089" max="3089" width="12.33203125" bestFit="1" customWidth="1"/>
    <col min="3090" max="3092" width="13.33203125" bestFit="1" customWidth="1"/>
    <col min="3345" max="3345" width="12.33203125" bestFit="1" customWidth="1"/>
    <col min="3346" max="3348" width="13.33203125" bestFit="1" customWidth="1"/>
    <col min="3601" max="3601" width="12.33203125" bestFit="1" customWidth="1"/>
    <col min="3602" max="3604" width="13.33203125" bestFit="1" customWidth="1"/>
    <col min="3857" max="3857" width="12.33203125" bestFit="1" customWidth="1"/>
    <col min="3858" max="3860" width="13.33203125" bestFit="1" customWidth="1"/>
    <col min="4113" max="4113" width="12.33203125" bestFit="1" customWidth="1"/>
    <col min="4114" max="4116" width="13.33203125" bestFit="1" customWidth="1"/>
    <col min="4369" max="4369" width="12.33203125" bestFit="1" customWidth="1"/>
    <col min="4370" max="4372" width="13.33203125" bestFit="1" customWidth="1"/>
    <col min="4625" max="4625" width="12.33203125" bestFit="1" customWidth="1"/>
    <col min="4626" max="4628" width="13.33203125" bestFit="1" customWidth="1"/>
    <col min="4881" max="4881" width="12.33203125" bestFit="1" customWidth="1"/>
    <col min="4882" max="4884" width="13.33203125" bestFit="1" customWidth="1"/>
    <col min="5137" max="5137" width="12.33203125" bestFit="1" customWidth="1"/>
    <col min="5138" max="5140" width="13.33203125" bestFit="1" customWidth="1"/>
    <col min="5393" max="5393" width="12.33203125" bestFit="1" customWidth="1"/>
    <col min="5394" max="5396" width="13.33203125" bestFit="1" customWidth="1"/>
    <col min="5649" max="5649" width="12.33203125" bestFit="1" customWidth="1"/>
    <col min="5650" max="5652" width="13.33203125" bestFit="1" customWidth="1"/>
    <col min="5905" max="5905" width="12.33203125" bestFit="1" customWidth="1"/>
    <col min="5906" max="5908" width="13.33203125" bestFit="1" customWidth="1"/>
    <col min="6161" max="6161" width="12.33203125" bestFit="1" customWidth="1"/>
    <col min="6162" max="6164" width="13.33203125" bestFit="1" customWidth="1"/>
    <col min="6417" max="6417" width="12.33203125" bestFit="1" customWidth="1"/>
    <col min="6418" max="6420" width="13.33203125" bestFit="1" customWidth="1"/>
    <col min="6673" max="6673" width="12.33203125" bestFit="1" customWidth="1"/>
    <col min="6674" max="6676" width="13.33203125" bestFit="1" customWidth="1"/>
    <col min="6929" max="6929" width="12.33203125" bestFit="1" customWidth="1"/>
    <col min="6930" max="6932" width="13.33203125" bestFit="1" customWidth="1"/>
    <col min="7185" max="7185" width="12.33203125" bestFit="1" customWidth="1"/>
    <col min="7186" max="7188" width="13.33203125" bestFit="1" customWidth="1"/>
    <col min="7441" max="7441" width="12.33203125" bestFit="1" customWidth="1"/>
    <col min="7442" max="7444" width="13.33203125" bestFit="1" customWidth="1"/>
    <col min="7697" max="7697" width="12.33203125" bestFit="1" customWidth="1"/>
    <col min="7698" max="7700" width="13.33203125" bestFit="1" customWidth="1"/>
    <col min="7953" max="7953" width="12.33203125" bestFit="1" customWidth="1"/>
    <col min="7954" max="7956" width="13.33203125" bestFit="1" customWidth="1"/>
    <col min="8209" max="8209" width="12.33203125" bestFit="1" customWidth="1"/>
    <col min="8210" max="8212" width="13.33203125" bestFit="1" customWidth="1"/>
    <col min="8465" max="8465" width="12.33203125" bestFit="1" customWidth="1"/>
    <col min="8466" max="8468" width="13.33203125" bestFit="1" customWidth="1"/>
    <col min="8721" max="8721" width="12.33203125" bestFit="1" customWidth="1"/>
    <col min="8722" max="8724" width="13.33203125" bestFit="1" customWidth="1"/>
    <col min="8977" max="8977" width="12.33203125" bestFit="1" customWidth="1"/>
    <col min="8978" max="8980" width="13.33203125" bestFit="1" customWidth="1"/>
    <col min="9233" max="9233" width="12.33203125" bestFit="1" customWidth="1"/>
    <col min="9234" max="9236" width="13.33203125" bestFit="1" customWidth="1"/>
    <col min="9489" max="9489" width="12.33203125" bestFit="1" customWidth="1"/>
    <col min="9490" max="9492" width="13.33203125" bestFit="1" customWidth="1"/>
    <col min="9745" max="9745" width="12.33203125" bestFit="1" customWidth="1"/>
    <col min="9746" max="9748" width="13.33203125" bestFit="1" customWidth="1"/>
    <col min="10001" max="10001" width="12.33203125" bestFit="1" customWidth="1"/>
    <col min="10002" max="10004" width="13.33203125" bestFit="1" customWidth="1"/>
    <col min="10257" max="10257" width="12.33203125" bestFit="1" customWidth="1"/>
    <col min="10258" max="10260" width="13.33203125" bestFit="1" customWidth="1"/>
    <col min="10513" max="10513" width="12.33203125" bestFit="1" customWidth="1"/>
    <col min="10514" max="10516" width="13.33203125" bestFit="1" customWidth="1"/>
    <col min="10769" max="10769" width="12.33203125" bestFit="1" customWidth="1"/>
    <col min="10770" max="10772" width="13.33203125" bestFit="1" customWidth="1"/>
    <col min="11025" max="11025" width="12.33203125" bestFit="1" customWidth="1"/>
    <col min="11026" max="11028" width="13.33203125" bestFit="1" customWidth="1"/>
    <col min="11281" max="11281" width="12.33203125" bestFit="1" customWidth="1"/>
    <col min="11282" max="11284" width="13.33203125" bestFit="1" customWidth="1"/>
    <col min="11537" max="11537" width="12.33203125" bestFit="1" customWidth="1"/>
    <col min="11538" max="11540" width="13.33203125" bestFit="1" customWidth="1"/>
    <col min="11793" max="11793" width="12.33203125" bestFit="1" customWidth="1"/>
    <col min="11794" max="11796" width="13.33203125" bestFit="1" customWidth="1"/>
    <col min="12049" max="12049" width="12.33203125" bestFit="1" customWidth="1"/>
    <col min="12050" max="12052" width="13.33203125" bestFit="1" customWidth="1"/>
    <col min="12305" max="12305" width="12.33203125" bestFit="1" customWidth="1"/>
    <col min="12306" max="12308" width="13.33203125" bestFit="1" customWidth="1"/>
    <col min="12561" max="12561" width="12.33203125" bestFit="1" customWidth="1"/>
    <col min="12562" max="12564" width="13.33203125" bestFit="1" customWidth="1"/>
    <col min="12817" max="12817" width="12.33203125" bestFit="1" customWidth="1"/>
    <col min="12818" max="12820" width="13.33203125" bestFit="1" customWidth="1"/>
    <col min="13073" max="13073" width="12.33203125" bestFit="1" customWidth="1"/>
    <col min="13074" max="13076" width="13.33203125" bestFit="1" customWidth="1"/>
    <col min="13329" max="13329" width="12.33203125" bestFit="1" customWidth="1"/>
    <col min="13330" max="13332" width="13.33203125" bestFit="1" customWidth="1"/>
    <col min="13585" max="13585" width="12.33203125" bestFit="1" customWidth="1"/>
    <col min="13586" max="13588" width="13.33203125" bestFit="1" customWidth="1"/>
    <col min="13841" max="13841" width="12.33203125" bestFit="1" customWidth="1"/>
    <col min="13842" max="13844" width="13.33203125" bestFit="1" customWidth="1"/>
    <col min="14097" max="14097" width="12.33203125" bestFit="1" customWidth="1"/>
    <col min="14098" max="14100" width="13.33203125" bestFit="1" customWidth="1"/>
    <col min="14353" max="14353" width="12.33203125" bestFit="1" customWidth="1"/>
    <col min="14354" max="14356" width="13.33203125" bestFit="1" customWidth="1"/>
    <col min="14609" max="14609" width="12.33203125" bestFit="1" customWidth="1"/>
    <col min="14610" max="14612" width="13.33203125" bestFit="1" customWidth="1"/>
    <col min="14865" max="14865" width="12.33203125" bestFit="1" customWidth="1"/>
    <col min="14866" max="14868" width="13.33203125" bestFit="1" customWidth="1"/>
    <col min="15121" max="15121" width="12.33203125" bestFit="1" customWidth="1"/>
    <col min="15122" max="15124" width="13.33203125" bestFit="1" customWidth="1"/>
    <col min="15377" max="15377" width="12.33203125" bestFit="1" customWidth="1"/>
    <col min="15378" max="15380" width="13.33203125" bestFit="1" customWidth="1"/>
    <col min="15633" max="15633" width="12.33203125" bestFit="1" customWidth="1"/>
    <col min="15634" max="15636" width="13.33203125" bestFit="1" customWidth="1"/>
    <col min="15889" max="15889" width="12.33203125" bestFit="1" customWidth="1"/>
    <col min="15890" max="15892" width="13.33203125" bestFit="1" customWidth="1"/>
    <col min="16145" max="16145" width="12.33203125" bestFit="1" customWidth="1"/>
    <col min="16146" max="16148" width="13.33203125" bestFit="1" customWidth="1"/>
  </cols>
  <sheetData>
    <row r="1" spans="1:61">
      <c r="A1" s="5"/>
      <c r="W1" s="5" t="s">
        <v>21</v>
      </c>
      <c r="AQ1" s="6" t="s">
        <v>8</v>
      </c>
    </row>
    <row r="2" spans="1:61">
      <c r="B2" s="12">
        <v>45110</v>
      </c>
      <c r="C2" s="5" t="s">
        <v>5</v>
      </c>
      <c r="G2" s="12">
        <v>45127</v>
      </c>
      <c r="H2" s="5" t="s">
        <v>5</v>
      </c>
      <c r="L2" s="12">
        <v>45139</v>
      </c>
      <c r="M2" s="5" t="s">
        <v>5</v>
      </c>
      <c r="Q2" s="12">
        <v>45152</v>
      </c>
      <c r="R2" s="5" t="s">
        <v>5</v>
      </c>
      <c r="W2" s="12">
        <v>45110</v>
      </c>
      <c r="X2" s="5" t="s">
        <v>7</v>
      </c>
      <c r="AB2" s="12">
        <v>45127</v>
      </c>
      <c r="AC2" s="5" t="s">
        <v>7</v>
      </c>
      <c r="AG2" s="12">
        <v>45139</v>
      </c>
      <c r="AH2" s="5" t="s">
        <v>7</v>
      </c>
      <c r="AL2" s="12">
        <v>45152</v>
      </c>
      <c r="AM2" s="5" t="s">
        <v>7</v>
      </c>
      <c r="AQ2" s="12">
        <v>45110</v>
      </c>
      <c r="AR2" s="5" t="s">
        <v>9</v>
      </c>
      <c r="AV2" s="12">
        <v>45127</v>
      </c>
      <c r="AW2" s="5" t="s">
        <v>9</v>
      </c>
      <c r="BA2" s="12">
        <v>45139</v>
      </c>
      <c r="BB2" s="5" t="s">
        <v>9</v>
      </c>
      <c r="BF2" s="12">
        <v>45152</v>
      </c>
      <c r="BG2" s="5" t="s">
        <v>9</v>
      </c>
    </row>
    <row r="3" spans="1:61">
      <c r="B3" s="5" t="s">
        <v>22</v>
      </c>
      <c r="C3" s="5" t="s">
        <v>23</v>
      </c>
      <c r="D3" s="5" t="s">
        <v>24</v>
      </c>
      <c r="E3" s="5" t="s">
        <v>4</v>
      </c>
      <c r="G3" s="5" t="s">
        <v>22</v>
      </c>
      <c r="H3" s="5" t="s">
        <v>23</v>
      </c>
      <c r="I3" s="5" t="s">
        <v>24</v>
      </c>
      <c r="J3" s="5" t="s">
        <v>4</v>
      </c>
      <c r="L3" s="5" t="s">
        <v>22</v>
      </c>
      <c r="M3" s="5" t="s">
        <v>23</v>
      </c>
      <c r="N3" s="5" t="s">
        <v>24</v>
      </c>
      <c r="O3" s="5" t="s">
        <v>4</v>
      </c>
      <c r="Q3" s="5" t="s">
        <v>22</v>
      </c>
      <c r="R3" s="5" t="s">
        <v>23</v>
      </c>
      <c r="S3" s="5" t="s">
        <v>24</v>
      </c>
      <c r="T3" s="5" t="s">
        <v>4</v>
      </c>
      <c r="W3" s="5" t="s">
        <v>22</v>
      </c>
      <c r="X3" s="5" t="s">
        <v>23</v>
      </c>
      <c r="Y3" s="5" t="s">
        <v>24</v>
      </c>
      <c r="Z3" s="5" t="s">
        <v>4</v>
      </c>
      <c r="AB3" s="5" t="s">
        <v>22</v>
      </c>
      <c r="AC3" s="5" t="s">
        <v>23</v>
      </c>
      <c r="AD3" s="5" t="s">
        <v>24</v>
      </c>
      <c r="AE3" s="5" t="s">
        <v>4</v>
      </c>
      <c r="AG3" s="5" t="s">
        <v>22</v>
      </c>
      <c r="AH3" s="5" t="s">
        <v>23</v>
      </c>
      <c r="AI3" s="5" t="s">
        <v>24</v>
      </c>
      <c r="AJ3" s="5" t="s">
        <v>4</v>
      </c>
      <c r="AL3" s="5" t="s">
        <v>22</v>
      </c>
      <c r="AM3" s="5" t="s">
        <v>23</v>
      </c>
      <c r="AN3" s="5" t="s">
        <v>24</v>
      </c>
      <c r="AO3" s="5" t="s">
        <v>4</v>
      </c>
      <c r="AQ3" s="5" t="s">
        <v>22</v>
      </c>
      <c r="AR3" s="5" t="s">
        <v>23</v>
      </c>
      <c r="AS3" s="5" t="s">
        <v>24</v>
      </c>
      <c r="AT3" s="5" t="s">
        <v>4</v>
      </c>
      <c r="AV3" s="5" t="s">
        <v>22</v>
      </c>
      <c r="AW3" s="5" t="s">
        <v>23</v>
      </c>
      <c r="AX3" s="5" t="s">
        <v>24</v>
      </c>
      <c r="AY3" s="5" t="s">
        <v>4</v>
      </c>
      <c r="BA3" s="5" t="s">
        <v>22</v>
      </c>
      <c r="BB3" s="5" t="s">
        <v>23</v>
      </c>
      <c r="BC3" s="5" t="s">
        <v>24</v>
      </c>
      <c r="BD3" s="5" t="s">
        <v>4</v>
      </c>
      <c r="BF3" s="5" t="s">
        <v>22</v>
      </c>
      <c r="BG3" s="5" t="s">
        <v>23</v>
      </c>
      <c r="BH3" s="5" t="s">
        <v>24</v>
      </c>
      <c r="BI3" s="5" t="s">
        <v>4</v>
      </c>
    </row>
    <row r="4" spans="1:61">
      <c r="B4" s="8">
        <v>0</v>
      </c>
      <c r="C4" s="9">
        <v>1</v>
      </c>
      <c r="D4" s="9">
        <v>1</v>
      </c>
      <c r="E4" s="9">
        <v>0</v>
      </c>
      <c r="G4" s="8">
        <v>0</v>
      </c>
      <c r="H4" s="9">
        <v>0</v>
      </c>
      <c r="I4" s="9">
        <v>1</v>
      </c>
      <c r="J4" s="9">
        <v>2</v>
      </c>
      <c r="L4" s="8">
        <v>0</v>
      </c>
      <c r="M4" s="9">
        <v>0</v>
      </c>
      <c r="N4" s="9">
        <v>2</v>
      </c>
      <c r="O4" s="9">
        <v>1</v>
      </c>
      <c r="Q4" s="8">
        <v>0</v>
      </c>
      <c r="R4" s="9">
        <v>0</v>
      </c>
      <c r="S4" s="9">
        <v>1</v>
      </c>
      <c r="T4" s="9">
        <v>0</v>
      </c>
      <c r="W4" s="8">
        <v>0</v>
      </c>
      <c r="X4" s="9">
        <v>1</v>
      </c>
      <c r="Y4" s="9">
        <v>1</v>
      </c>
      <c r="Z4" s="9">
        <v>0</v>
      </c>
      <c r="AB4" s="8">
        <v>0</v>
      </c>
      <c r="AC4" s="9">
        <v>0</v>
      </c>
      <c r="AD4" s="9">
        <v>1</v>
      </c>
      <c r="AE4" s="9">
        <v>2</v>
      </c>
      <c r="AG4" s="10">
        <v>0</v>
      </c>
      <c r="AH4" s="9">
        <v>0</v>
      </c>
      <c r="AI4" s="9">
        <v>1</v>
      </c>
      <c r="AJ4" s="9">
        <v>1</v>
      </c>
      <c r="AL4" s="10">
        <v>0</v>
      </c>
      <c r="AM4" s="9">
        <v>0</v>
      </c>
      <c r="AN4" s="9">
        <v>1</v>
      </c>
      <c r="AO4" s="9">
        <v>0</v>
      </c>
      <c r="AQ4" s="8">
        <v>0</v>
      </c>
      <c r="AR4" s="8">
        <v>0</v>
      </c>
      <c r="AS4" s="8">
        <v>0</v>
      </c>
      <c r="AT4" s="8">
        <v>0</v>
      </c>
      <c r="AV4" s="8">
        <v>0</v>
      </c>
      <c r="AW4" s="8">
        <v>0</v>
      </c>
      <c r="AX4" s="8">
        <v>0</v>
      </c>
      <c r="AY4" s="8">
        <v>0</v>
      </c>
      <c r="BA4" s="10">
        <v>0</v>
      </c>
      <c r="BB4" s="9">
        <v>0</v>
      </c>
      <c r="BC4" s="9">
        <v>1</v>
      </c>
      <c r="BD4" s="9">
        <v>0</v>
      </c>
      <c r="BF4" s="10">
        <v>0</v>
      </c>
      <c r="BG4" s="9">
        <v>0</v>
      </c>
      <c r="BH4" s="9">
        <v>0</v>
      </c>
      <c r="BI4" s="9">
        <v>0</v>
      </c>
    </row>
    <row r="5" spans="1:61">
      <c r="B5" s="8">
        <v>0</v>
      </c>
      <c r="C5">
        <v>0</v>
      </c>
      <c r="D5">
        <v>0</v>
      </c>
      <c r="E5">
        <v>1</v>
      </c>
      <c r="G5" s="8">
        <v>0</v>
      </c>
      <c r="H5">
        <v>0</v>
      </c>
      <c r="I5">
        <v>0</v>
      </c>
      <c r="J5">
        <v>0</v>
      </c>
      <c r="L5" s="8">
        <v>0</v>
      </c>
      <c r="M5">
        <v>0</v>
      </c>
      <c r="N5">
        <v>0</v>
      </c>
      <c r="O5">
        <v>1</v>
      </c>
      <c r="Q5" s="8">
        <v>1</v>
      </c>
      <c r="R5">
        <v>0</v>
      </c>
      <c r="S5">
        <v>1</v>
      </c>
      <c r="T5">
        <v>1</v>
      </c>
      <c r="W5" s="8">
        <v>0</v>
      </c>
      <c r="X5">
        <v>0</v>
      </c>
      <c r="Y5">
        <v>0</v>
      </c>
      <c r="Z5">
        <v>1</v>
      </c>
      <c r="AB5" s="8">
        <v>0</v>
      </c>
      <c r="AC5">
        <v>0</v>
      </c>
      <c r="AD5">
        <v>0</v>
      </c>
      <c r="AE5">
        <v>0</v>
      </c>
      <c r="AG5" s="10">
        <v>0</v>
      </c>
      <c r="AH5" s="7">
        <v>0</v>
      </c>
      <c r="AI5" s="7">
        <v>0</v>
      </c>
      <c r="AJ5" s="7">
        <v>1</v>
      </c>
      <c r="AL5" s="10">
        <v>1</v>
      </c>
      <c r="AM5" s="7">
        <v>0</v>
      </c>
      <c r="AN5" s="7">
        <v>1</v>
      </c>
      <c r="AO5" s="7">
        <v>1</v>
      </c>
      <c r="AQ5" s="8">
        <v>0</v>
      </c>
      <c r="AR5" s="8">
        <v>0</v>
      </c>
      <c r="AS5" s="8">
        <v>0</v>
      </c>
      <c r="AT5" s="8">
        <v>0</v>
      </c>
      <c r="AV5" s="8">
        <v>0</v>
      </c>
      <c r="AW5" s="8">
        <v>0</v>
      </c>
      <c r="AX5" s="8">
        <v>0</v>
      </c>
      <c r="AY5" s="8">
        <v>0</v>
      </c>
      <c r="BA5" s="10">
        <v>0</v>
      </c>
      <c r="BB5" s="7">
        <v>0</v>
      </c>
      <c r="BC5" s="7">
        <v>0</v>
      </c>
      <c r="BD5" s="7">
        <v>0</v>
      </c>
      <c r="BF5" s="10">
        <v>0</v>
      </c>
      <c r="BG5" s="7">
        <v>0</v>
      </c>
      <c r="BH5" s="7">
        <v>0</v>
      </c>
      <c r="BI5" s="7">
        <v>0</v>
      </c>
    </row>
    <row r="6" spans="1:61">
      <c r="B6" s="8">
        <v>0</v>
      </c>
      <c r="C6">
        <v>1</v>
      </c>
      <c r="D6">
        <v>0</v>
      </c>
      <c r="E6">
        <v>1</v>
      </c>
      <c r="G6" s="8">
        <v>0</v>
      </c>
      <c r="H6">
        <v>0</v>
      </c>
      <c r="I6">
        <v>2</v>
      </c>
      <c r="J6">
        <v>1</v>
      </c>
      <c r="L6" s="8">
        <v>0</v>
      </c>
      <c r="M6">
        <v>0</v>
      </c>
      <c r="N6">
        <v>0</v>
      </c>
      <c r="O6">
        <v>1</v>
      </c>
      <c r="Q6" s="8">
        <v>0</v>
      </c>
      <c r="R6">
        <v>1</v>
      </c>
      <c r="S6">
        <v>0</v>
      </c>
      <c r="T6">
        <v>2</v>
      </c>
      <c r="W6" s="8">
        <v>0</v>
      </c>
      <c r="X6">
        <v>1</v>
      </c>
      <c r="Y6">
        <v>0</v>
      </c>
      <c r="Z6">
        <v>1</v>
      </c>
      <c r="AB6" s="8">
        <v>0</v>
      </c>
      <c r="AC6">
        <v>0</v>
      </c>
      <c r="AD6">
        <v>2</v>
      </c>
      <c r="AE6">
        <v>1</v>
      </c>
      <c r="AG6" s="10">
        <v>0</v>
      </c>
      <c r="AH6" s="7">
        <v>0</v>
      </c>
      <c r="AI6" s="7">
        <v>0</v>
      </c>
      <c r="AJ6" s="7">
        <v>1</v>
      </c>
      <c r="AL6" s="10">
        <v>0</v>
      </c>
      <c r="AM6" s="7">
        <v>1</v>
      </c>
      <c r="AN6" s="7">
        <v>0</v>
      </c>
      <c r="AO6" s="7">
        <v>1</v>
      </c>
      <c r="AQ6" s="8">
        <v>0</v>
      </c>
      <c r="AR6" s="8">
        <v>0</v>
      </c>
      <c r="AS6" s="8">
        <v>0</v>
      </c>
      <c r="AT6" s="8">
        <v>0</v>
      </c>
      <c r="AV6" s="8">
        <v>0</v>
      </c>
      <c r="AW6" s="8">
        <v>0</v>
      </c>
      <c r="AX6" s="8">
        <v>0</v>
      </c>
      <c r="AY6" s="8">
        <v>0</v>
      </c>
      <c r="BA6" s="10">
        <v>0</v>
      </c>
      <c r="BB6" s="7">
        <v>0</v>
      </c>
      <c r="BC6" s="7">
        <v>0</v>
      </c>
      <c r="BD6" s="7">
        <v>0</v>
      </c>
      <c r="BF6" s="10">
        <v>0</v>
      </c>
      <c r="BG6" s="7">
        <v>0</v>
      </c>
      <c r="BH6" s="7">
        <v>0</v>
      </c>
      <c r="BI6" s="7">
        <v>1</v>
      </c>
    </row>
    <row r="7" spans="1:61">
      <c r="B7" s="8">
        <v>1</v>
      </c>
      <c r="C7">
        <v>1</v>
      </c>
      <c r="D7">
        <v>0</v>
      </c>
      <c r="E7">
        <v>1</v>
      </c>
      <c r="G7" s="8">
        <v>0</v>
      </c>
      <c r="H7">
        <v>1</v>
      </c>
      <c r="I7">
        <v>0</v>
      </c>
      <c r="J7">
        <v>0</v>
      </c>
      <c r="L7" s="8">
        <v>0</v>
      </c>
      <c r="M7">
        <v>0</v>
      </c>
      <c r="N7">
        <v>0</v>
      </c>
      <c r="O7">
        <v>2</v>
      </c>
      <c r="Q7" s="8">
        <v>0</v>
      </c>
      <c r="R7">
        <v>0</v>
      </c>
      <c r="S7">
        <v>0</v>
      </c>
      <c r="T7">
        <v>1</v>
      </c>
      <c r="W7" s="8">
        <v>1</v>
      </c>
      <c r="X7">
        <v>1</v>
      </c>
      <c r="Y7">
        <v>0</v>
      </c>
      <c r="Z7">
        <v>1</v>
      </c>
      <c r="AB7" s="8">
        <v>0</v>
      </c>
      <c r="AC7">
        <v>1</v>
      </c>
      <c r="AD7">
        <v>0</v>
      </c>
      <c r="AE7">
        <v>0</v>
      </c>
      <c r="AG7" s="10">
        <v>0</v>
      </c>
      <c r="AH7" s="7">
        <v>0</v>
      </c>
      <c r="AI7" s="7">
        <v>0</v>
      </c>
      <c r="AJ7" s="7">
        <v>2</v>
      </c>
      <c r="AL7" s="10">
        <v>0</v>
      </c>
      <c r="AM7" s="7">
        <v>0</v>
      </c>
      <c r="AN7" s="7">
        <v>0</v>
      </c>
      <c r="AO7" s="7">
        <v>1</v>
      </c>
      <c r="AQ7" s="8">
        <v>0</v>
      </c>
      <c r="AR7" s="8">
        <v>0</v>
      </c>
      <c r="AS7" s="8">
        <v>0</v>
      </c>
      <c r="AT7" s="8">
        <v>0</v>
      </c>
      <c r="AV7" s="8">
        <v>0</v>
      </c>
      <c r="AW7" s="8">
        <v>0</v>
      </c>
      <c r="AX7" s="8">
        <v>0</v>
      </c>
      <c r="AY7" s="8">
        <v>0</v>
      </c>
      <c r="BA7" s="10">
        <v>0</v>
      </c>
      <c r="BB7" s="7">
        <v>0</v>
      </c>
      <c r="BC7" s="7">
        <v>0</v>
      </c>
      <c r="BD7" s="7">
        <v>0</v>
      </c>
      <c r="BF7" s="10">
        <v>0</v>
      </c>
      <c r="BG7" s="7">
        <v>0</v>
      </c>
      <c r="BH7" s="7">
        <v>0</v>
      </c>
      <c r="BI7" s="7">
        <v>0</v>
      </c>
    </row>
    <row r="8" spans="1:61">
      <c r="B8" s="8">
        <v>0</v>
      </c>
      <c r="C8">
        <v>0</v>
      </c>
      <c r="D8">
        <v>0</v>
      </c>
      <c r="E8">
        <v>0</v>
      </c>
      <c r="G8" s="8">
        <v>0</v>
      </c>
      <c r="H8">
        <v>1</v>
      </c>
      <c r="I8">
        <v>1</v>
      </c>
      <c r="J8">
        <v>1</v>
      </c>
      <c r="L8" s="8">
        <v>0</v>
      </c>
      <c r="M8">
        <v>1</v>
      </c>
      <c r="N8">
        <v>0</v>
      </c>
      <c r="O8">
        <v>1</v>
      </c>
      <c r="Q8" s="8">
        <v>1</v>
      </c>
      <c r="R8">
        <v>2</v>
      </c>
      <c r="S8">
        <v>1</v>
      </c>
      <c r="T8">
        <v>0</v>
      </c>
      <c r="W8" s="8">
        <v>0</v>
      </c>
      <c r="X8">
        <v>0</v>
      </c>
      <c r="Y8">
        <v>0</v>
      </c>
      <c r="Z8">
        <v>0</v>
      </c>
      <c r="AB8" s="8">
        <v>0</v>
      </c>
      <c r="AC8">
        <v>1</v>
      </c>
      <c r="AD8">
        <v>1</v>
      </c>
      <c r="AE8">
        <v>1</v>
      </c>
      <c r="AG8" s="10">
        <v>0</v>
      </c>
      <c r="AH8" s="7">
        <v>1</v>
      </c>
      <c r="AI8" s="7">
        <v>0</v>
      </c>
      <c r="AJ8" s="7">
        <v>1</v>
      </c>
      <c r="AL8" s="10">
        <v>1</v>
      </c>
      <c r="AM8" s="7">
        <v>1</v>
      </c>
      <c r="AN8" s="7">
        <v>1</v>
      </c>
      <c r="AO8" s="7">
        <v>0</v>
      </c>
      <c r="AQ8" s="8">
        <v>0</v>
      </c>
      <c r="AR8" s="8">
        <v>0</v>
      </c>
      <c r="AS8" s="8">
        <v>0</v>
      </c>
      <c r="AT8" s="8">
        <v>0</v>
      </c>
      <c r="AV8" s="8">
        <v>0</v>
      </c>
      <c r="AW8" s="8">
        <v>0</v>
      </c>
      <c r="AX8" s="8">
        <v>0</v>
      </c>
      <c r="AY8" s="8">
        <v>0</v>
      </c>
      <c r="BA8" s="10">
        <v>0</v>
      </c>
      <c r="BB8" s="7">
        <v>0</v>
      </c>
      <c r="BC8" s="7">
        <v>0</v>
      </c>
      <c r="BD8" s="7">
        <v>0</v>
      </c>
      <c r="BF8" s="10">
        <v>0</v>
      </c>
      <c r="BG8" s="7">
        <v>1</v>
      </c>
      <c r="BH8" s="7">
        <v>0</v>
      </c>
      <c r="BI8" s="7">
        <v>0</v>
      </c>
    </row>
    <row r="9" spans="1:61">
      <c r="B9" s="8">
        <v>0</v>
      </c>
      <c r="C9">
        <v>0</v>
      </c>
      <c r="D9">
        <v>0</v>
      </c>
      <c r="E9">
        <v>1</v>
      </c>
      <c r="G9" s="8">
        <v>1</v>
      </c>
      <c r="H9">
        <v>0</v>
      </c>
      <c r="I9">
        <v>1</v>
      </c>
      <c r="J9">
        <v>0</v>
      </c>
      <c r="L9" s="8">
        <v>0</v>
      </c>
      <c r="M9">
        <v>0</v>
      </c>
      <c r="N9">
        <v>0</v>
      </c>
      <c r="O9">
        <v>0</v>
      </c>
      <c r="Q9" s="8">
        <v>0</v>
      </c>
      <c r="R9">
        <v>1</v>
      </c>
      <c r="S9">
        <v>0</v>
      </c>
      <c r="T9">
        <v>0</v>
      </c>
      <c r="W9" s="8">
        <v>0</v>
      </c>
      <c r="X9">
        <v>0</v>
      </c>
      <c r="Y9">
        <v>0</v>
      </c>
      <c r="Z9">
        <v>1</v>
      </c>
      <c r="AB9" s="8">
        <v>1</v>
      </c>
      <c r="AC9">
        <v>0</v>
      </c>
      <c r="AD9">
        <v>1</v>
      </c>
      <c r="AE9">
        <v>0</v>
      </c>
      <c r="AG9" s="10">
        <v>0</v>
      </c>
      <c r="AH9" s="7">
        <v>0</v>
      </c>
      <c r="AI9" s="7">
        <v>0</v>
      </c>
      <c r="AJ9" s="7">
        <v>0</v>
      </c>
      <c r="AL9" s="10">
        <v>0</v>
      </c>
      <c r="AM9" s="7">
        <v>1</v>
      </c>
      <c r="AN9" s="7">
        <v>0</v>
      </c>
      <c r="AO9" s="7">
        <v>0</v>
      </c>
      <c r="AQ9" s="8">
        <v>0</v>
      </c>
      <c r="AR9" s="8">
        <v>0</v>
      </c>
      <c r="AS9" s="8">
        <v>0</v>
      </c>
      <c r="AT9" s="8">
        <v>0</v>
      </c>
      <c r="AV9" s="8">
        <v>0</v>
      </c>
      <c r="AW9" s="8">
        <v>0</v>
      </c>
      <c r="AX9" s="8">
        <v>0</v>
      </c>
      <c r="AY9" s="8">
        <v>0</v>
      </c>
      <c r="BA9" s="10">
        <v>0</v>
      </c>
      <c r="BB9" s="7">
        <v>0</v>
      </c>
      <c r="BC9" s="7">
        <v>0</v>
      </c>
      <c r="BD9" s="7">
        <v>0</v>
      </c>
      <c r="BF9" s="10">
        <v>0</v>
      </c>
      <c r="BG9" s="7">
        <v>0</v>
      </c>
      <c r="BH9" s="7">
        <v>0</v>
      </c>
      <c r="BI9" s="7">
        <v>0</v>
      </c>
    </row>
    <row r="10" spans="1:61">
      <c r="B10" s="8">
        <v>0</v>
      </c>
      <c r="C10">
        <v>1</v>
      </c>
      <c r="D10">
        <v>0</v>
      </c>
      <c r="E10">
        <v>0</v>
      </c>
      <c r="G10" s="8">
        <v>1</v>
      </c>
      <c r="H10">
        <v>1</v>
      </c>
      <c r="I10">
        <v>0</v>
      </c>
      <c r="J10">
        <v>1</v>
      </c>
      <c r="L10" s="8">
        <v>0</v>
      </c>
      <c r="M10">
        <v>0</v>
      </c>
      <c r="N10">
        <v>1</v>
      </c>
      <c r="O10">
        <v>1</v>
      </c>
      <c r="Q10" s="8">
        <v>0</v>
      </c>
      <c r="R10">
        <v>0</v>
      </c>
      <c r="S10">
        <v>1</v>
      </c>
      <c r="T10">
        <v>1</v>
      </c>
      <c r="W10" s="8">
        <v>0</v>
      </c>
      <c r="X10">
        <v>1</v>
      </c>
      <c r="Y10">
        <v>0</v>
      </c>
      <c r="Z10">
        <v>0</v>
      </c>
      <c r="AB10" s="8">
        <v>1</v>
      </c>
      <c r="AC10">
        <v>1</v>
      </c>
      <c r="AD10">
        <v>0</v>
      </c>
      <c r="AE10">
        <v>1</v>
      </c>
      <c r="AG10" s="10">
        <v>0</v>
      </c>
      <c r="AH10" s="7">
        <v>0</v>
      </c>
      <c r="AI10" s="7">
        <v>1</v>
      </c>
      <c r="AJ10" s="7">
        <v>1</v>
      </c>
      <c r="AL10" s="10">
        <v>0</v>
      </c>
      <c r="AM10" s="7">
        <v>0</v>
      </c>
      <c r="AN10" s="7">
        <v>1</v>
      </c>
      <c r="AO10" s="7">
        <v>1</v>
      </c>
      <c r="AQ10" s="8">
        <v>0</v>
      </c>
      <c r="AR10" s="8">
        <v>0</v>
      </c>
      <c r="AS10" s="8">
        <v>0</v>
      </c>
      <c r="AT10" s="8">
        <v>0</v>
      </c>
      <c r="AV10" s="8">
        <v>0</v>
      </c>
      <c r="AW10" s="8">
        <v>0</v>
      </c>
      <c r="AX10" s="8">
        <v>0</v>
      </c>
      <c r="AY10" s="8">
        <v>0</v>
      </c>
      <c r="BA10" s="10">
        <v>0</v>
      </c>
      <c r="BB10" s="7">
        <v>0</v>
      </c>
      <c r="BC10" s="7">
        <v>0</v>
      </c>
      <c r="BD10" s="7">
        <v>0</v>
      </c>
      <c r="BF10" s="10">
        <v>0</v>
      </c>
      <c r="BG10" s="7">
        <v>0</v>
      </c>
      <c r="BH10" s="7">
        <v>0</v>
      </c>
      <c r="BI10" s="7">
        <v>0</v>
      </c>
    </row>
    <row r="11" spans="1:61">
      <c r="B11" s="8">
        <v>0</v>
      </c>
      <c r="C11">
        <v>0</v>
      </c>
      <c r="D11">
        <v>0</v>
      </c>
      <c r="E11">
        <v>0</v>
      </c>
      <c r="G11" s="8">
        <v>0</v>
      </c>
      <c r="H11">
        <v>0</v>
      </c>
      <c r="I11">
        <v>0</v>
      </c>
      <c r="J11">
        <v>0</v>
      </c>
      <c r="L11" s="8">
        <v>0</v>
      </c>
      <c r="M11">
        <v>0</v>
      </c>
      <c r="N11">
        <v>0</v>
      </c>
      <c r="O11">
        <v>2</v>
      </c>
      <c r="Q11" s="8">
        <v>0</v>
      </c>
      <c r="R11">
        <v>0</v>
      </c>
      <c r="S11">
        <v>0</v>
      </c>
      <c r="T11">
        <v>0</v>
      </c>
      <c r="W11" s="8">
        <v>0</v>
      </c>
      <c r="X11">
        <v>0</v>
      </c>
      <c r="Y11">
        <v>0</v>
      </c>
      <c r="Z11">
        <v>0</v>
      </c>
      <c r="AB11" s="8">
        <v>0</v>
      </c>
      <c r="AC11">
        <v>0</v>
      </c>
      <c r="AD11">
        <v>0</v>
      </c>
      <c r="AE11">
        <v>0</v>
      </c>
      <c r="AG11" s="10">
        <v>0</v>
      </c>
      <c r="AH11" s="7">
        <v>0</v>
      </c>
      <c r="AI11" s="7">
        <v>0</v>
      </c>
      <c r="AJ11" s="7">
        <v>2</v>
      </c>
      <c r="AL11" s="10">
        <v>0</v>
      </c>
      <c r="AM11" s="7">
        <v>0</v>
      </c>
      <c r="AN11" s="7">
        <v>0</v>
      </c>
      <c r="AO11" s="7">
        <v>0</v>
      </c>
      <c r="AQ11" s="8">
        <v>0</v>
      </c>
      <c r="AR11" s="8">
        <v>0</v>
      </c>
      <c r="AS11" s="8">
        <v>0</v>
      </c>
      <c r="AT11" s="8">
        <v>0</v>
      </c>
      <c r="AV11" s="8">
        <v>0</v>
      </c>
      <c r="AW11" s="8">
        <v>0</v>
      </c>
      <c r="AX11" s="8">
        <v>0</v>
      </c>
      <c r="AY11" s="8">
        <v>0</v>
      </c>
      <c r="BA11" s="10">
        <v>0</v>
      </c>
      <c r="BB11" s="7">
        <v>0</v>
      </c>
      <c r="BC11" s="7">
        <v>0</v>
      </c>
      <c r="BD11" s="7">
        <v>0</v>
      </c>
      <c r="BF11" s="10">
        <v>0</v>
      </c>
      <c r="BG11" s="7">
        <v>0</v>
      </c>
      <c r="BH11" s="7">
        <v>0</v>
      </c>
      <c r="BI11" s="7">
        <v>0</v>
      </c>
    </row>
    <row r="12" spans="1:61">
      <c r="B12" s="8">
        <v>0</v>
      </c>
      <c r="C12">
        <v>1</v>
      </c>
      <c r="D12">
        <v>0</v>
      </c>
      <c r="E12">
        <v>0</v>
      </c>
      <c r="G12" s="8">
        <v>1</v>
      </c>
      <c r="H12">
        <v>0</v>
      </c>
      <c r="I12">
        <v>1</v>
      </c>
      <c r="J12">
        <v>0</v>
      </c>
      <c r="L12" s="8">
        <v>0</v>
      </c>
      <c r="M12">
        <v>0</v>
      </c>
      <c r="N12">
        <v>1</v>
      </c>
      <c r="O12">
        <v>2</v>
      </c>
      <c r="Q12" s="8">
        <v>0</v>
      </c>
      <c r="R12">
        <v>1</v>
      </c>
      <c r="S12">
        <v>1</v>
      </c>
      <c r="T12">
        <v>0</v>
      </c>
      <c r="W12" s="8">
        <v>0</v>
      </c>
      <c r="X12">
        <v>1</v>
      </c>
      <c r="Y12">
        <v>0</v>
      </c>
      <c r="Z12">
        <v>0</v>
      </c>
      <c r="AB12" s="8">
        <v>1</v>
      </c>
      <c r="AC12">
        <v>0</v>
      </c>
      <c r="AD12">
        <v>1</v>
      </c>
      <c r="AE12">
        <v>0</v>
      </c>
      <c r="AG12" s="10">
        <v>0</v>
      </c>
      <c r="AH12" s="7">
        <v>0</v>
      </c>
      <c r="AI12" s="7">
        <v>1</v>
      </c>
      <c r="AJ12" s="7">
        <v>2</v>
      </c>
      <c r="AL12" s="10">
        <v>0</v>
      </c>
      <c r="AM12" s="7">
        <v>1</v>
      </c>
      <c r="AN12" s="7">
        <v>1</v>
      </c>
      <c r="AO12" s="7">
        <v>0</v>
      </c>
      <c r="AQ12" s="8">
        <v>0</v>
      </c>
      <c r="AR12" s="8">
        <v>0</v>
      </c>
      <c r="AS12" s="8">
        <v>0</v>
      </c>
      <c r="AT12" s="8">
        <v>0</v>
      </c>
      <c r="AV12" s="8">
        <v>0</v>
      </c>
      <c r="AW12" s="8">
        <v>0</v>
      </c>
      <c r="AX12" s="8">
        <v>0</v>
      </c>
      <c r="AY12" s="8">
        <v>0</v>
      </c>
      <c r="BA12" s="10">
        <v>0</v>
      </c>
      <c r="BB12" s="7">
        <v>0</v>
      </c>
      <c r="BC12" s="7">
        <v>0</v>
      </c>
      <c r="BD12" s="7">
        <v>0</v>
      </c>
      <c r="BF12" s="10">
        <v>0</v>
      </c>
      <c r="BG12" s="7">
        <v>0</v>
      </c>
      <c r="BH12" s="7">
        <v>0</v>
      </c>
      <c r="BI12" s="7">
        <v>0</v>
      </c>
    </row>
    <row r="13" spans="1:61">
      <c r="B13" s="8">
        <v>0</v>
      </c>
      <c r="C13">
        <v>0</v>
      </c>
      <c r="D13">
        <v>0</v>
      </c>
      <c r="E13">
        <v>1</v>
      </c>
      <c r="G13" s="8">
        <v>0</v>
      </c>
      <c r="H13">
        <v>1</v>
      </c>
      <c r="I13">
        <v>0</v>
      </c>
      <c r="J13">
        <v>1</v>
      </c>
      <c r="L13" s="8">
        <v>0</v>
      </c>
      <c r="M13">
        <v>0</v>
      </c>
      <c r="N13">
        <v>1</v>
      </c>
      <c r="O13">
        <v>3</v>
      </c>
      <c r="Q13" s="8">
        <v>0</v>
      </c>
      <c r="R13">
        <v>0</v>
      </c>
      <c r="S13">
        <v>0</v>
      </c>
      <c r="T13">
        <v>1</v>
      </c>
      <c r="W13" s="8">
        <v>0</v>
      </c>
      <c r="X13">
        <v>0</v>
      </c>
      <c r="Y13">
        <v>0</v>
      </c>
      <c r="Z13">
        <v>1</v>
      </c>
      <c r="AB13" s="8">
        <v>0</v>
      </c>
      <c r="AC13">
        <v>1</v>
      </c>
      <c r="AD13">
        <v>0</v>
      </c>
      <c r="AE13">
        <v>1</v>
      </c>
      <c r="AG13" s="10">
        <v>0</v>
      </c>
      <c r="AH13" s="7">
        <v>0</v>
      </c>
      <c r="AI13" s="7">
        <v>1</v>
      </c>
      <c r="AJ13" s="7">
        <v>1</v>
      </c>
      <c r="AL13" s="10">
        <v>0</v>
      </c>
      <c r="AM13" s="7">
        <v>0</v>
      </c>
      <c r="AN13" s="7">
        <v>0</v>
      </c>
      <c r="AO13" s="7">
        <v>1</v>
      </c>
      <c r="AQ13" s="8">
        <v>0</v>
      </c>
      <c r="AR13" s="8">
        <v>0</v>
      </c>
      <c r="AS13" s="8">
        <v>0</v>
      </c>
      <c r="AT13" s="8">
        <v>0</v>
      </c>
      <c r="AV13" s="8">
        <v>0</v>
      </c>
      <c r="AW13" s="8">
        <v>0</v>
      </c>
      <c r="AX13" s="8">
        <v>0</v>
      </c>
      <c r="AY13" s="8">
        <v>0</v>
      </c>
      <c r="BA13" s="10">
        <v>0</v>
      </c>
      <c r="BB13" s="7">
        <v>0</v>
      </c>
      <c r="BC13" s="7">
        <v>0</v>
      </c>
      <c r="BD13" s="7">
        <v>2</v>
      </c>
      <c r="BF13" s="10">
        <v>0</v>
      </c>
      <c r="BG13" s="7">
        <v>0</v>
      </c>
      <c r="BH13" s="7">
        <v>0</v>
      </c>
      <c r="BI13" s="7">
        <v>0</v>
      </c>
    </row>
    <row r="14" spans="1:61">
      <c r="B14" s="8">
        <v>0</v>
      </c>
      <c r="C14">
        <v>0</v>
      </c>
      <c r="D14">
        <v>0</v>
      </c>
      <c r="E14">
        <v>0</v>
      </c>
      <c r="G14" s="8">
        <v>1</v>
      </c>
      <c r="H14">
        <v>0</v>
      </c>
      <c r="I14">
        <v>0</v>
      </c>
      <c r="J14">
        <v>4</v>
      </c>
      <c r="L14" s="8">
        <v>2</v>
      </c>
      <c r="M14">
        <v>0</v>
      </c>
      <c r="N14">
        <v>2</v>
      </c>
      <c r="O14">
        <v>1</v>
      </c>
      <c r="Q14" s="8">
        <v>0</v>
      </c>
      <c r="R14">
        <v>1</v>
      </c>
      <c r="S14">
        <v>0</v>
      </c>
      <c r="T14">
        <v>3</v>
      </c>
      <c r="W14" s="8">
        <v>0</v>
      </c>
      <c r="X14">
        <v>0</v>
      </c>
      <c r="Y14">
        <v>0</v>
      </c>
      <c r="Z14">
        <v>0</v>
      </c>
      <c r="AB14" s="8">
        <v>1</v>
      </c>
      <c r="AC14">
        <v>0</v>
      </c>
      <c r="AD14">
        <v>0</v>
      </c>
      <c r="AE14">
        <v>4</v>
      </c>
      <c r="AG14" s="10">
        <v>2</v>
      </c>
      <c r="AH14" s="7">
        <v>0</v>
      </c>
      <c r="AI14" s="7">
        <v>2</v>
      </c>
      <c r="AJ14" s="7">
        <v>1</v>
      </c>
      <c r="AL14" s="10">
        <v>0</v>
      </c>
      <c r="AM14" s="7">
        <v>1</v>
      </c>
      <c r="AN14" s="7">
        <v>0</v>
      </c>
      <c r="AO14" s="7">
        <v>0</v>
      </c>
      <c r="AQ14" s="8">
        <v>0</v>
      </c>
      <c r="AR14" s="8">
        <v>0</v>
      </c>
      <c r="AS14" s="8">
        <v>0</v>
      </c>
      <c r="AT14" s="8">
        <v>0</v>
      </c>
      <c r="AV14" s="8">
        <v>0</v>
      </c>
      <c r="AW14" s="8">
        <v>0</v>
      </c>
      <c r="AX14" s="8">
        <v>0</v>
      </c>
      <c r="AY14" s="8">
        <v>0</v>
      </c>
      <c r="BA14" s="10">
        <v>0</v>
      </c>
      <c r="BB14" s="7">
        <v>0</v>
      </c>
      <c r="BC14" s="7">
        <v>0</v>
      </c>
      <c r="BD14" s="7">
        <v>0</v>
      </c>
      <c r="BF14" s="10">
        <v>0</v>
      </c>
      <c r="BG14" s="7">
        <v>0</v>
      </c>
      <c r="BH14" s="7">
        <v>0</v>
      </c>
      <c r="BI14" s="7">
        <v>3</v>
      </c>
    </row>
    <row r="15" spans="1:61">
      <c r="B15" s="8">
        <v>1</v>
      </c>
      <c r="C15">
        <v>1</v>
      </c>
      <c r="D15">
        <v>0</v>
      </c>
      <c r="E15">
        <v>0</v>
      </c>
      <c r="G15" s="8">
        <v>0</v>
      </c>
      <c r="H15">
        <v>0</v>
      </c>
      <c r="I15">
        <v>0</v>
      </c>
      <c r="J15">
        <v>0</v>
      </c>
      <c r="L15" s="8">
        <v>0</v>
      </c>
      <c r="M15">
        <v>0</v>
      </c>
      <c r="N15">
        <v>0</v>
      </c>
      <c r="O15">
        <v>0</v>
      </c>
      <c r="Q15" s="8">
        <v>0</v>
      </c>
      <c r="R15">
        <v>0</v>
      </c>
      <c r="S15">
        <v>0</v>
      </c>
      <c r="T15">
        <v>2</v>
      </c>
      <c r="W15" s="8">
        <v>1</v>
      </c>
      <c r="X15">
        <v>1</v>
      </c>
      <c r="Y15">
        <v>0</v>
      </c>
      <c r="Z15">
        <v>0</v>
      </c>
      <c r="AB15" s="8">
        <v>0</v>
      </c>
      <c r="AC15">
        <v>0</v>
      </c>
      <c r="AD15">
        <v>0</v>
      </c>
      <c r="AE15">
        <v>0</v>
      </c>
      <c r="AG15" s="10">
        <v>0</v>
      </c>
      <c r="AH15" s="7">
        <v>0</v>
      </c>
      <c r="AI15" s="7">
        <v>0</v>
      </c>
      <c r="AJ15" s="7">
        <v>0</v>
      </c>
      <c r="AL15" s="10">
        <v>0</v>
      </c>
      <c r="AM15" s="7">
        <v>0</v>
      </c>
      <c r="AN15" s="7">
        <v>0</v>
      </c>
      <c r="AO15" s="7">
        <v>0</v>
      </c>
      <c r="AQ15" s="8">
        <v>0</v>
      </c>
      <c r="AR15" s="8">
        <v>0</v>
      </c>
      <c r="AS15" s="8">
        <v>0</v>
      </c>
      <c r="AT15" s="8">
        <v>0</v>
      </c>
      <c r="AV15" s="8">
        <v>0</v>
      </c>
      <c r="AW15" s="8">
        <v>0</v>
      </c>
      <c r="AX15" s="8">
        <v>0</v>
      </c>
      <c r="AY15" s="8">
        <v>0</v>
      </c>
      <c r="BA15" s="10">
        <v>0</v>
      </c>
      <c r="BB15" s="7">
        <v>0</v>
      </c>
      <c r="BC15" s="7">
        <v>0</v>
      </c>
      <c r="BD15" s="7">
        <v>0</v>
      </c>
      <c r="BF15" s="10">
        <v>0</v>
      </c>
      <c r="BG15" s="7">
        <v>0</v>
      </c>
      <c r="BH15" s="7">
        <v>0</v>
      </c>
      <c r="BI15" s="7">
        <v>2</v>
      </c>
    </row>
    <row r="16" spans="1:61">
      <c r="B16" s="8">
        <v>0</v>
      </c>
      <c r="C16">
        <v>1</v>
      </c>
      <c r="D16">
        <v>0</v>
      </c>
      <c r="E16">
        <v>0</v>
      </c>
      <c r="G16" s="8">
        <v>0</v>
      </c>
      <c r="H16">
        <v>2</v>
      </c>
      <c r="I16">
        <v>0</v>
      </c>
      <c r="J16">
        <v>1</v>
      </c>
      <c r="L16" s="8">
        <v>0</v>
      </c>
      <c r="M16">
        <v>0</v>
      </c>
      <c r="N16">
        <v>0</v>
      </c>
      <c r="O16">
        <v>2</v>
      </c>
      <c r="Q16" s="8">
        <v>0</v>
      </c>
      <c r="R16">
        <v>0</v>
      </c>
      <c r="S16">
        <v>0</v>
      </c>
      <c r="T16">
        <v>1</v>
      </c>
      <c r="W16" s="8">
        <v>0</v>
      </c>
      <c r="X16">
        <v>1</v>
      </c>
      <c r="Y16">
        <v>0</v>
      </c>
      <c r="Z16">
        <v>0</v>
      </c>
      <c r="AB16" s="8">
        <v>0</v>
      </c>
      <c r="AC16">
        <v>2</v>
      </c>
      <c r="AD16">
        <v>0</v>
      </c>
      <c r="AE16">
        <v>1</v>
      </c>
      <c r="AG16" s="10">
        <v>0</v>
      </c>
      <c r="AH16" s="7">
        <v>0</v>
      </c>
      <c r="AI16" s="7">
        <v>0</v>
      </c>
      <c r="AJ16" s="7">
        <v>2</v>
      </c>
      <c r="AL16" s="10">
        <v>0</v>
      </c>
      <c r="AM16" s="7">
        <v>0</v>
      </c>
      <c r="AN16" s="7">
        <v>0</v>
      </c>
      <c r="AO16" s="7">
        <v>0</v>
      </c>
      <c r="AQ16" s="8">
        <v>0</v>
      </c>
      <c r="AR16" s="8">
        <v>0</v>
      </c>
      <c r="AS16" s="8">
        <v>0</v>
      </c>
      <c r="AT16" s="8">
        <v>0</v>
      </c>
      <c r="AV16" s="8">
        <v>0</v>
      </c>
      <c r="AW16" s="8">
        <v>0</v>
      </c>
      <c r="AX16" s="8">
        <v>0</v>
      </c>
      <c r="AY16" s="8">
        <v>0</v>
      </c>
      <c r="BA16" s="10">
        <v>0</v>
      </c>
      <c r="BB16" s="7">
        <v>0</v>
      </c>
      <c r="BC16" s="7">
        <v>0</v>
      </c>
      <c r="BD16" s="7">
        <v>0</v>
      </c>
      <c r="BF16" s="10">
        <v>0</v>
      </c>
      <c r="BG16" s="7">
        <v>0</v>
      </c>
      <c r="BH16" s="7">
        <v>0</v>
      </c>
      <c r="BI16" s="7">
        <v>1</v>
      </c>
    </row>
    <row r="17" spans="1:61">
      <c r="B17" s="8">
        <v>0</v>
      </c>
      <c r="C17">
        <v>0</v>
      </c>
      <c r="D17">
        <v>0</v>
      </c>
      <c r="E17">
        <v>1</v>
      </c>
      <c r="G17" s="8">
        <v>2</v>
      </c>
      <c r="H17">
        <v>1</v>
      </c>
      <c r="I17">
        <v>0</v>
      </c>
      <c r="J17">
        <v>1</v>
      </c>
      <c r="L17" s="8">
        <v>0</v>
      </c>
      <c r="M17">
        <v>0</v>
      </c>
      <c r="N17">
        <v>0</v>
      </c>
      <c r="O17">
        <v>1</v>
      </c>
      <c r="Q17" s="8">
        <v>0</v>
      </c>
      <c r="R17">
        <v>4</v>
      </c>
      <c r="S17">
        <v>0</v>
      </c>
      <c r="T17">
        <v>0</v>
      </c>
      <c r="W17" s="8">
        <v>0</v>
      </c>
      <c r="X17">
        <v>0</v>
      </c>
      <c r="Y17">
        <v>0</v>
      </c>
      <c r="Z17">
        <v>1</v>
      </c>
      <c r="AB17" s="8">
        <v>2</v>
      </c>
      <c r="AC17">
        <v>1</v>
      </c>
      <c r="AD17">
        <v>0</v>
      </c>
      <c r="AE17">
        <v>1</v>
      </c>
      <c r="AG17" s="10">
        <v>0</v>
      </c>
      <c r="AH17" s="7">
        <v>0</v>
      </c>
      <c r="AI17" s="7">
        <v>0</v>
      </c>
      <c r="AJ17" s="7">
        <v>1</v>
      </c>
      <c r="AL17" s="10">
        <v>0</v>
      </c>
      <c r="AM17" s="7">
        <v>0</v>
      </c>
      <c r="AN17" s="7">
        <v>0</v>
      </c>
      <c r="AO17" s="7">
        <v>0</v>
      </c>
      <c r="AQ17" s="8">
        <v>0</v>
      </c>
      <c r="AR17" s="8">
        <v>0</v>
      </c>
      <c r="AS17" s="8">
        <v>0</v>
      </c>
      <c r="AT17" s="8">
        <v>0</v>
      </c>
      <c r="AV17" s="8">
        <v>0</v>
      </c>
      <c r="AW17" s="8">
        <v>0</v>
      </c>
      <c r="AX17" s="8">
        <v>0</v>
      </c>
      <c r="AY17" s="8">
        <v>0</v>
      </c>
      <c r="BA17" s="10">
        <v>0</v>
      </c>
      <c r="BB17" s="7">
        <v>0</v>
      </c>
      <c r="BC17" s="7">
        <v>0</v>
      </c>
      <c r="BD17" s="7">
        <v>0</v>
      </c>
      <c r="BF17" s="10">
        <v>0</v>
      </c>
      <c r="BG17" s="7">
        <v>4</v>
      </c>
      <c r="BH17" s="7">
        <v>0</v>
      </c>
      <c r="BI17" s="7">
        <v>0</v>
      </c>
    </row>
    <row r="18" spans="1:61">
      <c r="B18" s="8">
        <v>0</v>
      </c>
      <c r="C18">
        <v>0</v>
      </c>
      <c r="D18">
        <v>1</v>
      </c>
      <c r="E18">
        <v>0</v>
      </c>
      <c r="G18" s="8">
        <v>1</v>
      </c>
      <c r="H18">
        <v>1</v>
      </c>
      <c r="I18">
        <v>0</v>
      </c>
      <c r="J18">
        <v>0</v>
      </c>
      <c r="L18" s="8">
        <v>0</v>
      </c>
      <c r="M18">
        <v>0</v>
      </c>
      <c r="N18">
        <v>0</v>
      </c>
      <c r="O18">
        <v>3</v>
      </c>
      <c r="Q18" s="8">
        <v>0</v>
      </c>
      <c r="R18">
        <v>2</v>
      </c>
      <c r="S18">
        <v>2</v>
      </c>
      <c r="T18">
        <v>2</v>
      </c>
      <c r="W18" s="8">
        <v>0</v>
      </c>
      <c r="X18">
        <v>0</v>
      </c>
      <c r="Y18">
        <v>1</v>
      </c>
      <c r="Z18">
        <v>0</v>
      </c>
      <c r="AB18" s="8">
        <v>1</v>
      </c>
      <c r="AC18">
        <v>1</v>
      </c>
      <c r="AD18">
        <v>0</v>
      </c>
      <c r="AE18">
        <v>0</v>
      </c>
      <c r="AG18" s="10">
        <v>0</v>
      </c>
      <c r="AH18" s="7">
        <v>0</v>
      </c>
      <c r="AI18" s="7">
        <v>0</v>
      </c>
      <c r="AJ18" s="7">
        <v>1</v>
      </c>
      <c r="AL18" s="10">
        <v>0</v>
      </c>
      <c r="AM18" s="7">
        <v>0</v>
      </c>
      <c r="AN18" s="7">
        <v>2</v>
      </c>
      <c r="AO18" s="7">
        <v>0</v>
      </c>
      <c r="AQ18" s="8">
        <v>0</v>
      </c>
      <c r="AR18" s="8">
        <v>0</v>
      </c>
      <c r="AS18" s="8">
        <v>0</v>
      </c>
      <c r="AT18" s="8">
        <v>0</v>
      </c>
      <c r="AV18" s="8">
        <v>0</v>
      </c>
      <c r="AW18" s="8">
        <v>0</v>
      </c>
      <c r="AX18" s="8">
        <v>0</v>
      </c>
      <c r="AY18" s="8">
        <v>0</v>
      </c>
      <c r="BA18" s="10">
        <v>0</v>
      </c>
      <c r="BB18" s="7">
        <v>0</v>
      </c>
      <c r="BC18" s="7">
        <v>0</v>
      </c>
      <c r="BD18" s="7">
        <v>2</v>
      </c>
      <c r="BF18" s="10">
        <v>0</v>
      </c>
      <c r="BG18" s="7">
        <v>2</v>
      </c>
      <c r="BH18" s="7">
        <v>0</v>
      </c>
      <c r="BI18" s="7">
        <v>2</v>
      </c>
    </row>
    <row r="19" spans="1:61">
      <c r="B19" s="8">
        <v>0</v>
      </c>
      <c r="C19">
        <v>0</v>
      </c>
      <c r="D19">
        <v>0</v>
      </c>
      <c r="E19">
        <v>0</v>
      </c>
      <c r="G19" s="8">
        <v>1</v>
      </c>
      <c r="H19">
        <v>1</v>
      </c>
      <c r="I19">
        <v>0</v>
      </c>
      <c r="J19">
        <v>0</v>
      </c>
      <c r="L19" s="8">
        <v>0</v>
      </c>
      <c r="M19">
        <v>0</v>
      </c>
      <c r="N19">
        <v>0</v>
      </c>
      <c r="O19">
        <v>2</v>
      </c>
      <c r="Q19" s="8">
        <v>0</v>
      </c>
      <c r="R19">
        <v>0</v>
      </c>
      <c r="S19">
        <v>3</v>
      </c>
      <c r="T19">
        <v>1</v>
      </c>
      <c r="W19" s="8">
        <v>0</v>
      </c>
      <c r="X19">
        <v>0</v>
      </c>
      <c r="Y19">
        <v>0</v>
      </c>
      <c r="Z19">
        <v>0</v>
      </c>
      <c r="AB19" s="8">
        <v>1</v>
      </c>
      <c r="AC19">
        <v>1</v>
      </c>
      <c r="AD19">
        <v>0</v>
      </c>
      <c r="AE19">
        <v>0</v>
      </c>
      <c r="AG19" s="10">
        <v>0</v>
      </c>
      <c r="AH19" s="7">
        <v>0</v>
      </c>
      <c r="AI19" s="7">
        <v>0</v>
      </c>
      <c r="AJ19" s="7">
        <v>2</v>
      </c>
      <c r="AL19" s="10">
        <v>0</v>
      </c>
      <c r="AM19" s="7">
        <v>0</v>
      </c>
      <c r="AN19" s="7">
        <v>2</v>
      </c>
      <c r="AO19" s="7">
        <v>1</v>
      </c>
      <c r="AQ19" s="8">
        <v>0</v>
      </c>
      <c r="AR19" s="8">
        <v>0</v>
      </c>
      <c r="AS19" s="8">
        <v>0</v>
      </c>
      <c r="AT19" s="8">
        <v>0</v>
      </c>
      <c r="AV19" s="8">
        <v>0</v>
      </c>
      <c r="AW19" s="8">
        <v>0</v>
      </c>
      <c r="AX19" s="8">
        <v>0</v>
      </c>
      <c r="AY19" s="8">
        <v>0</v>
      </c>
      <c r="BA19" s="10">
        <v>0</v>
      </c>
      <c r="BB19" s="7">
        <v>0</v>
      </c>
      <c r="BC19" s="7">
        <v>0</v>
      </c>
      <c r="BD19" s="7">
        <v>0</v>
      </c>
      <c r="BF19" s="10">
        <v>0</v>
      </c>
      <c r="BG19" s="7">
        <v>0</v>
      </c>
      <c r="BH19" s="7">
        <v>1</v>
      </c>
      <c r="BI19" s="7">
        <v>0</v>
      </c>
    </row>
    <row r="20" spans="1:61">
      <c r="B20" s="8">
        <v>0</v>
      </c>
      <c r="C20">
        <v>0</v>
      </c>
      <c r="D20">
        <v>0</v>
      </c>
      <c r="E20">
        <v>0</v>
      </c>
      <c r="G20" s="8">
        <v>3</v>
      </c>
      <c r="H20">
        <v>0</v>
      </c>
      <c r="I20">
        <v>0</v>
      </c>
      <c r="J20">
        <v>1</v>
      </c>
      <c r="L20" s="8">
        <v>0</v>
      </c>
      <c r="M20">
        <v>0</v>
      </c>
      <c r="N20">
        <v>0</v>
      </c>
      <c r="O20">
        <v>1</v>
      </c>
      <c r="Q20" s="8">
        <v>0</v>
      </c>
      <c r="R20">
        <v>1</v>
      </c>
      <c r="S20">
        <v>0</v>
      </c>
      <c r="T20">
        <v>3</v>
      </c>
      <c r="W20" s="8">
        <v>0</v>
      </c>
      <c r="X20">
        <v>0</v>
      </c>
      <c r="Y20">
        <v>0</v>
      </c>
      <c r="Z20">
        <v>0</v>
      </c>
      <c r="AB20" s="8">
        <v>3</v>
      </c>
      <c r="AC20">
        <v>0</v>
      </c>
      <c r="AD20">
        <v>0</v>
      </c>
      <c r="AE20">
        <v>1</v>
      </c>
      <c r="AG20" s="10">
        <v>0</v>
      </c>
      <c r="AH20" s="7">
        <v>0</v>
      </c>
      <c r="AI20" s="7">
        <v>0</v>
      </c>
      <c r="AJ20" s="7">
        <v>1</v>
      </c>
      <c r="AL20" s="10">
        <v>0</v>
      </c>
      <c r="AM20" s="7">
        <v>1</v>
      </c>
      <c r="AN20" s="7">
        <v>0</v>
      </c>
      <c r="AO20" s="7">
        <v>2</v>
      </c>
      <c r="AQ20" s="8">
        <v>0</v>
      </c>
      <c r="AR20" s="8">
        <v>0</v>
      </c>
      <c r="AS20" s="8">
        <v>0</v>
      </c>
      <c r="AT20" s="8">
        <v>0</v>
      </c>
      <c r="AV20" s="8">
        <v>0</v>
      </c>
      <c r="AW20" s="8">
        <v>0</v>
      </c>
      <c r="AX20" s="8">
        <v>0</v>
      </c>
      <c r="AY20" s="8">
        <v>0</v>
      </c>
      <c r="BA20" s="10">
        <v>0</v>
      </c>
      <c r="BB20" s="7">
        <v>0</v>
      </c>
      <c r="BC20" s="7">
        <v>0</v>
      </c>
      <c r="BD20" s="7">
        <v>0</v>
      </c>
      <c r="BF20" s="10">
        <v>0</v>
      </c>
      <c r="BG20" s="7">
        <v>0</v>
      </c>
      <c r="BH20" s="7">
        <v>0</v>
      </c>
      <c r="BI20" s="7">
        <v>1</v>
      </c>
    </row>
    <row r="21" spans="1:61">
      <c r="B21" s="8">
        <v>0</v>
      </c>
      <c r="C21">
        <v>0</v>
      </c>
      <c r="D21">
        <v>0</v>
      </c>
      <c r="E21">
        <v>0</v>
      </c>
      <c r="G21" s="8">
        <v>0</v>
      </c>
      <c r="H21">
        <v>1</v>
      </c>
      <c r="I21">
        <v>0</v>
      </c>
      <c r="J21">
        <v>1</v>
      </c>
      <c r="L21" s="8">
        <v>0</v>
      </c>
      <c r="M21">
        <v>0</v>
      </c>
      <c r="N21">
        <v>0</v>
      </c>
      <c r="O21">
        <v>2</v>
      </c>
      <c r="Q21" s="8">
        <v>0</v>
      </c>
      <c r="R21">
        <v>0</v>
      </c>
      <c r="S21">
        <v>0</v>
      </c>
      <c r="T21">
        <v>1</v>
      </c>
      <c r="W21" s="8">
        <v>0</v>
      </c>
      <c r="X21">
        <v>0</v>
      </c>
      <c r="Y21">
        <v>0</v>
      </c>
      <c r="Z21">
        <v>0</v>
      </c>
      <c r="AB21" s="8">
        <v>0</v>
      </c>
      <c r="AC21">
        <v>1</v>
      </c>
      <c r="AD21">
        <v>0</v>
      </c>
      <c r="AE21">
        <v>1</v>
      </c>
      <c r="AG21" s="10">
        <v>0</v>
      </c>
      <c r="AH21" s="7">
        <v>0</v>
      </c>
      <c r="AI21" s="7">
        <v>0</v>
      </c>
      <c r="AJ21" s="7">
        <v>2</v>
      </c>
      <c r="AL21" s="10">
        <v>0</v>
      </c>
      <c r="AM21" s="7">
        <v>0</v>
      </c>
      <c r="AN21" s="7">
        <v>0</v>
      </c>
      <c r="AO21" s="7">
        <v>1</v>
      </c>
      <c r="AQ21" s="8">
        <v>0</v>
      </c>
      <c r="AR21" s="8">
        <v>0</v>
      </c>
      <c r="AS21" s="8">
        <v>0</v>
      </c>
      <c r="AT21" s="8">
        <v>0</v>
      </c>
      <c r="AV21" s="8">
        <v>0</v>
      </c>
      <c r="AW21" s="8">
        <v>0</v>
      </c>
      <c r="AX21" s="8">
        <v>0</v>
      </c>
      <c r="AY21" s="8">
        <v>0</v>
      </c>
      <c r="BA21" s="10">
        <v>0</v>
      </c>
      <c r="BB21" s="7">
        <v>0</v>
      </c>
      <c r="BC21" s="7">
        <v>0</v>
      </c>
      <c r="BD21" s="7">
        <v>0</v>
      </c>
      <c r="BF21" s="10">
        <v>0</v>
      </c>
      <c r="BG21" s="7">
        <v>0</v>
      </c>
      <c r="BH21" s="7">
        <v>0</v>
      </c>
      <c r="BI21" s="7">
        <v>0</v>
      </c>
    </row>
    <row r="22" spans="1:61">
      <c r="B22" s="8">
        <v>0</v>
      </c>
      <c r="C22">
        <v>1</v>
      </c>
      <c r="D22">
        <v>0</v>
      </c>
      <c r="E22">
        <v>0</v>
      </c>
      <c r="G22" s="8">
        <v>0</v>
      </c>
      <c r="H22">
        <v>1</v>
      </c>
      <c r="I22">
        <v>0</v>
      </c>
      <c r="J22">
        <v>1</v>
      </c>
      <c r="L22" s="8">
        <v>0</v>
      </c>
      <c r="M22">
        <v>0</v>
      </c>
      <c r="N22">
        <v>0</v>
      </c>
      <c r="O22">
        <v>1</v>
      </c>
      <c r="Q22" s="8">
        <v>0</v>
      </c>
      <c r="R22">
        <v>1</v>
      </c>
      <c r="S22">
        <v>0</v>
      </c>
      <c r="T22">
        <v>1</v>
      </c>
      <c r="W22" s="8">
        <v>0</v>
      </c>
      <c r="X22">
        <v>1</v>
      </c>
      <c r="Y22">
        <v>0</v>
      </c>
      <c r="Z22">
        <v>0</v>
      </c>
      <c r="AB22" s="8">
        <v>0</v>
      </c>
      <c r="AC22">
        <v>1</v>
      </c>
      <c r="AD22">
        <v>0</v>
      </c>
      <c r="AE22">
        <v>1</v>
      </c>
      <c r="AG22" s="10">
        <v>0</v>
      </c>
      <c r="AH22" s="7">
        <v>0</v>
      </c>
      <c r="AI22" s="7">
        <v>0</v>
      </c>
      <c r="AJ22" s="7">
        <v>1</v>
      </c>
      <c r="AL22" s="10">
        <v>0</v>
      </c>
      <c r="AM22" s="7">
        <v>1</v>
      </c>
      <c r="AN22" s="7">
        <v>0</v>
      </c>
      <c r="AO22" s="7">
        <v>1</v>
      </c>
      <c r="AQ22" s="8">
        <v>0</v>
      </c>
      <c r="AR22" s="8">
        <v>0</v>
      </c>
      <c r="AS22" s="8">
        <v>0</v>
      </c>
      <c r="AT22" s="8">
        <v>0</v>
      </c>
      <c r="AV22" s="8">
        <v>0</v>
      </c>
      <c r="AW22" s="8">
        <v>0</v>
      </c>
      <c r="AX22" s="8">
        <v>0</v>
      </c>
      <c r="AY22" s="8">
        <v>0</v>
      </c>
      <c r="BA22" s="10">
        <v>0</v>
      </c>
      <c r="BB22" s="7">
        <v>0</v>
      </c>
      <c r="BC22" s="7">
        <v>0</v>
      </c>
      <c r="BD22" s="7">
        <v>0</v>
      </c>
      <c r="BF22" s="10">
        <v>0</v>
      </c>
      <c r="BG22" s="7">
        <v>0</v>
      </c>
      <c r="BH22" s="7">
        <v>0</v>
      </c>
      <c r="BI22" s="7">
        <v>0</v>
      </c>
    </row>
    <row r="23" spans="1:61">
      <c r="B23" s="8">
        <v>0</v>
      </c>
      <c r="C23">
        <v>0</v>
      </c>
      <c r="D23">
        <v>0</v>
      </c>
      <c r="E23">
        <v>1</v>
      </c>
      <c r="G23" s="8">
        <v>0</v>
      </c>
      <c r="H23">
        <v>1</v>
      </c>
      <c r="I23">
        <v>0</v>
      </c>
      <c r="J23">
        <v>0</v>
      </c>
      <c r="L23" s="8">
        <v>0</v>
      </c>
      <c r="M23">
        <v>1</v>
      </c>
      <c r="N23">
        <v>0</v>
      </c>
      <c r="O23">
        <v>1</v>
      </c>
      <c r="Q23" s="8">
        <v>0</v>
      </c>
      <c r="R23">
        <v>0</v>
      </c>
      <c r="S23">
        <v>0</v>
      </c>
      <c r="T23">
        <v>1</v>
      </c>
      <c r="W23" s="8">
        <v>0</v>
      </c>
      <c r="X23">
        <v>0</v>
      </c>
      <c r="Y23">
        <v>0</v>
      </c>
      <c r="Z23">
        <v>1</v>
      </c>
      <c r="AB23" s="8">
        <v>0</v>
      </c>
      <c r="AC23">
        <v>1</v>
      </c>
      <c r="AD23">
        <v>0</v>
      </c>
      <c r="AE23">
        <v>0</v>
      </c>
      <c r="AG23" s="10">
        <v>0</v>
      </c>
      <c r="AH23" s="7">
        <v>1</v>
      </c>
      <c r="AI23" s="7">
        <v>0</v>
      </c>
      <c r="AJ23" s="7">
        <v>1</v>
      </c>
      <c r="AL23" s="10">
        <v>0</v>
      </c>
      <c r="AM23" s="7">
        <v>0</v>
      </c>
      <c r="AN23" s="7">
        <v>0</v>
      </c>
      <c r="AO23" s="7">
        <v>0</v>
      </c>
      <c r="AQ23" s="8">
        <v>0</v>
      </c>
      <c r="AR23" s="8">
        <v>0</v>
      </c>
      <c r="AS23" s="8">
        <v>0</v>
      </c>
      <c r="AT23" s="8">
        <v>0</v>
      </c>
      <c r="AV23" s="8">
        <v>0</v>
      </c>
      <c r="AW23" s="8">
        <v>0</v>
      </c>
      <c r="AX23" s="8">
        <v>0</v>
      </c>
      <c r="AY23" s="8">
        <v>0</v>
      </c>
      <c r="BA23" s="10">
        <v>0</v>
      </c>
      <c r="BB23" s="7">
        <v>0</v>
      </c>
      <c r="BC23" s="7">
        <v>0</v>
      </c>
      <c r="BD23" s="7">
        <v>0</v>
      </c>
      <c r="BF23" s="10">
        <v>0</v>
      </c>
      <c r="BG23" s="7">
        <v>0</v>
      </c>
      <c r="BH23" s="7">
        <v>0</v>
      </c>
      <c r="BI23" s="7">
        <v>1</v>
      </c>
    </row>
    <row r="25" spans="1:61">
      <c r="A25" s="5" t="s">
        <v>44</v>
      </c>
      <c r="B25" s="8">
        <f>SUM(B4:B24)</f>
        <v>2</v>
      </c>
      <c r="C25" s="8">
        <f>SUM(C4:C24)</f>
        <v>8</v>
      </c>
      <c r="D25" s="8">
        <f>SUM(D4:D24)</f>
        <v>2</v>
      </c>
      <c r="E25" s="8">
        <f>SUM(E4:E24)</f>
        <v>7</v>
      </c>
      <c r="F25" s="5" t="s">
        <v>44</v>
      </c>
      <c r="G25" s="8">
        <f>SUM(G4:G24)</f>
        <v>11</v>
      </c>
      <c r="H25" s="8">
        <f>SUM(H4:H24)</f>
        <v>12</v>
      </c>
      <c r="I25" s="8">
        <f>SUM(I4:I24)</f>
        <v>6</v>
      </c>
      <c r="J25" s="8">
        <f>SUM(J4:J24)</f>
        <v>15</v>
      </c>
      <c r="K25" s="5" t="s">
        <v>44</v>
      </c>
      <c r="L25" s="8">
        <f>SUM(L4:L24)</f>
        <v>2</v>
      </c>
      <c r="M25" s="8">
        <f>SUM(M4:M24)</f>
        <v>2</v>
      </c>
      <c r="N25" s="8">
        <f>SUM(N4:N24)</f>
        <v>7</v>
      </c>
      <c r="O25" s="8">
        <f>SUM(O4:O24)</f>
        <v>28</v>
      </c>
      <c r="P25" s="5" t="s">
        <v>44</v>
      </c>
      <c r="Q25" s="8">
        <f>SUM(Q4:Q24)</f>
        <v>2</v>
      </c>
      <c r="R25" s="8">
        <f>SUM(R4:R24)</f>
        <v>14</v>
      </c>
      <c r="S25" s="8">
        <f>SUM(S4:S24)</f>
        <v>10</v>
      </c>
      <c r="T25" s="8">
        <f>SUM(T4:T24)</f>
        <v>21</v>
      </c>
      <c r="V25" s="5" t="s">
        <v>44</v>
      </c>
      <c r="W25" s="8">
        <f>SUM(W4:W24)</f>
        <v>2</v>
      </c>
      <c r="X25" s="8">
        <f>SUM(X4:X24)</f>
        <v>8</v>
      </c>
      <c r="Y25" s="8">
        <f>SUM(Y4:Y24)</f>
        <v>2</v>
      </c>
      <c r="Z25" s="8">
        <f>SUM(Z4:Z24)</f>
        <v>7</v>
      </c>
      <c r="AA25" s="5" t="s">
        <v>44</v>
      </c>
      <c r="AB25" s="8">
        <f>SUM(AB4:AB24)</f>
        <v>11</v>
      </c>
      <c r="AC25" s="8">
        <f>SUM(AC4:AC24)</f>
        <v>12</v>
      </c>
      <c r="AD25" s="8">
        <f>SUM(AD4:AD24)</f>
        <v>6</v>
      </c>
      <c r="AE25" s="8">
        <f>SUM(AE4:AE24)</f>
        <v>15</v>
      </c>
      <c r="AF25" s="5" t="s">
        <v>44</v>
      </c>
      <c r="AG25" s="10">
        <f>SUM(AG4:AG24)</f>
        <v>2</v>
      </c>
      <c r="AH25" s="10">
        <f>SUM(AH4:AH24)</f>
        <v>2</v>
      </c>
      <c r="AI25" s="10">
        <f>SUM(AI4:AI24)</f>
        <v>6</v>
      </c>
      <c r="AJ25" s="10">
        <f>SUM(AJ4:AJ24)</f>
        <v>24</v>
      </c>
      <c r="AK25" s="5" t="s">
        <v>44</v>
      </c>
      <c r="AL25" s="10">
        <f>SUM(AL4:AL24)</f>
        <v>2</v>
      </c>
      <c r="AM25" s="10">
        <f>SUM(AM4:AM24)</f>
        <v>7</v>
      </c>
      <c r="AN25" s="10">
        <f>SUM(AN4:AN24)</f>
        <v>9</v>
      </c>
      <c r="AO25" s="10">
        <f>SUM(AO4:AO24)</f>
        <v>10</v>
      </c>
      <c r="AP25" s="5" t="s">
        <v>44</v>
      </c>
      <c r="AQ25" s="8">
        <f>SUM(AQ4:AQ24)</f>
        <v>0</v>
      </c>
      <c r="AR25" s="8">
        <f>SUM(AR4:AR24)</f>
        <v>0</v>
      </c>
      <c r="AS25" s="8">
        <f>SUM(AS4:AS24)</f>
        <v>0</v>
      </c>
      <c r="AT25" s="8">
        <f>SUM(AT4:AT24)</f>
        <v>0</v>
      </c>
      <c r="AU25" s="5" t="s">
        <v>44</v>
      </c>
      <c r="AV25" s="8">
        <f>SUM(AV4:AV24)</f>
        <v>0</v>
      </c>
      <c r="AW25" s="8">
        <f>SUM(AW4:AW24)</f>
        <v>0</v>
      </c>
      <c r="AX25" s="8">
        <f>SUM(AX4:AX24)</f>
        <v>0</v>
      </c>
      <c r="AY25" s="8">
        <f>SUM(AY4:AY24)</f>
        <v>0</v>
      </c>
      <c r="AZ25" s="5" t="s">
        <v>44</v>
      </c>
      <c r="BA25" s="10">
        <f>SUM(BA4:BA24)</f>
        <v>0</v>
      </c>
      <c r="BB25" s="10">
        <f>SUM(BB4:BB24)</f>
        <v>0</v>
      </c>
      <c r="BC25" s="10">
        <f>SUM(BC4:BC24)</f>
        <v>1</v>
      </c>
      <c r="BD25" s="10">
        <f>SUM(BD4:BD24)</f>
        <v>4</v>
      </c>
      <c r="BE25" s="5" t="s">
        <v>44</v>
      </c>
      <c r="BF25" s="10">
        <f>SUM(BF4:BF24)</f>
        <v>0</v>
      </c>
      <c r="BG25" s="10">
        <f>SUM(BG4:BG24)</f>
        <v>7</v>
      </c>
      <c r="BH25" s="10">
        <f>SUM(BH4:BH24)</f>
        <v>1</v>
      </c>
      <c r="BI25" s="10">
        <f>SUM(BI4:BI24)</f>
        <v>11</v>
      </c>
    </row>
    <row r="26" spans="1:61">
      <c r="A26" s="5" t="s">
        <v>45</v>
      </c>
      <c r="B26" s="4">
        <f>STDEVP(B4:B23)</f>
        <v>0.3</v>
      </c>
      <c r="C26" s="4">
        <f>STDEVP(C4:C23)</f>
        <v>0.4898979485566356</v>
      </c>
      <c r="D26" s="4">
        <f>STDEVP(D4:D23)</f>
        <v>0.3</v>
      </c>
      <c r="E26" s="4">
        <f>STDEVP(E4:E23)</f>
        <v>0.47696960070847283</v>
      </c>
      <c r="F26" s="5" t="s">
        <v>45</v>
      </c>
      <c r="G26" s="4">
        <f t="shared" ref="G26:J26" si="0">STDEVP(G4:G23)</f>
        <v>0.80467384697155409</v>
      </c>
      <c r="H26" s="4">
        <f t="shared" si="0"/>
        <v>0.5830951894845301</v>
      </c>
      <c r="I26" s="4">
        <f t="shared" si="0"/>
        <v>0.55677643628300222</v>
      </c>
      <c r="J26" s="4">
        <f t="shared" si="0"/>
        <v>0.94207218407083859</v>
      </c>
      <c r="K26" s="5" t="s">
        <v>45</v>
      </c>
      <c r="L26" s="4">
        <f t="shared" ref="L26:O26" si="1">STDEVP(L4:L23)</f>
        <v>0.43588989435406733</v>
      </c>
      <c r="M26" s="4">
        <f t="shared" si="1"/>
        <v>0.3</v>
      </c>
      <c r="N26" s="4">
        <f t="shared" si="1"/>
        <v>0.65383484153110105</v>
      </c>
      <c r="O26" s="4">
        <f t="shared" si="1"/>
        <v>0.8</v>
      </c>
      <c r="P26" s="5" t="s">
        <v>45</v>
      </c>
      <c r="Q26" s="4">
        <f t="shared" ref="Q26:T26" si="2">STDEVP(Q4:Q23)</f>
        <v>0.3</v>
      </c>
      <c r="R26" s="4">
        <f t="shared" si="2"/>
        <v>1.004987562112089</v>
      </c>
      <c r="S26" s="4">
        <f t="shared" si="2"/>
        <v>0.80622577482985502</v>
      </c>
      <c r="T26" s="4">
        <f t="shared" si="2"/>
        <v>0.92059763197609845</v>
      </c>
      <c r="V26" s="5" t="s">
        <v>45</v>
      </c>
      <c r="W26" s="4">
        <f t="shared" ref="W26:Z26" si="3">STDEVP(W4:W23)</f>
        <v>0.3</v>
      </c>
      <c r="X26" s="4">
        <f t="shared" si="3"/>
        <v>0.4898979485566356</v>
      </c>
      <c r="Y26" s="4">
        <f t="shared" si="3"/>
        <v>0.3</v>
      </c>
      <c r="Z26" s="4">
        <f t="shared" si="3"/>
        <v>0.47696960070847283</v>
      </c>
      <c r="AA26" s="5" t="s">
        <v>45</v>
      </c>
      <c r="AB26" s="4">
        <f t="shared" ref="AB26:AE26" si="4">STDEVP(AB4:AB23)</f>
        <v>0.80467384697155409</v>
      </c>
      <c r="AC26" s="4">
        <f t="shared" si="4"/>
        <v>0.5830951894845301</v>
      </c>
      <c r="AD26" s="4">
        <f t="shared" si="4"/>
        <v>0.55677643628300222</v>
      </c>
      <c r="AE26" s="4">
        <f t="shared" si="4"/>
        <v>0.94207218407083859</v>
      </c>
      <c r="AF26" s="5" t="s">
        <v>45</v>
      </c>
      <c r="AG26" s="4">
        <f t="shared" ref="AG26:AJ26" si="5">STDEVP(AG4:AG23)</f>
        <v>0.43588989435406733</v>
      </c>
      <c r="AH26" s="4">
        <f t="shared" si="5"/>
        <v>0.3</v>
      </c>
      <c r="AI26" s="4">
        <f t="shared" si="5"/>
        <v>0.55677643628300222</v>
      </c>
      <c r="AJ26" s="4">
        <f t="shared" si="5"/>
        <v>0.6</v>
      </c>
      <c r="AK26" s="5" t="s">
        <v>45</v>
      </c>
      <c r="AL26" s="4">
        <f t="shared" ref="AL26:AO26" si="6">STDEVP(AL4:AL23)</f>
        <v>0.3</v>
      </c>
      <c r="AM26" s="4">
        <f t="shared" si="6"/>
        <v>0.47696960070847283</v>
      </c>
      <c r="AN26" s="4">
        <f t="shared" si="6"/>
        <v>0.66895440801298256</v>
      </c>
      <c r="AO26" s="4">
        <f t="shared" si="6"/>
        <v>0.59160797830996159</v>
      </c>
      <c r="AP26" s="5" t="s">
        <v>45</v>
      </c>
      <c r="AQ26" s="4">
        <f t="shared" ref="AQ26:AT26" si="7">STDEVP(AQ4:AQ23)</f>
        <v>0</v>
      </c>
      <c r="AR26" s="4">
        <f t="shared" si="7"/>
        <v>0</v>
      </c>
      <c r="AS26" s="4">
        <f t="shared" si="7"/>
        <v>0</v>
      </c>
      <c r="AT26" s="4">
        <f t="shared" si="7"/>
        <v>0</v>
      </c>
      <c r="AU26" s="5" t="s">
        <v>45</v>
      </c>
      <c r="AV26" s="4">
        <f t="shared" ref="AV26:AY26" si="8">STDEVP(AV4:AV23)</f>
        <v>0</v>
      </c>
      <c r="AW26" s="4">
        <f t="shared" si="8"/>
        <v>0</v>
      </c>
      <c r="AX26" s="4">
        <f t="shared" si="8"/>
        <v>0</v>
      </c>
      <c r="AY26" s="4">
        <f t="shared" si="8"/>
        <v>0</v>
      </c>
      <c r="AZ26" s="5" t="s">
        <v>45</v>
      </c>
      <c r="BA26" s="4">
        <f t="shared" ref="BA26:BD26" si="9">STDEVP(BA4:BA23)</f>
        <v>0</v>
      </c>
      <c r="BB26" s="4">
        <f t="shared" si="9"/>
        <v>0</v>
      </c>
      <c r="BC26" s="4">
        <f t="shared" si="9"/>
        <v>0.21794494717703367</v>
      </c>
      <c r="BD26" s="4">
        <f t="shared" si="9"/>
        <v>0.6</v>
      </c>
      <c r="BE26" s="5" t="s">
        <v>45</v>
      </c>
      <c r="BF26" s="4">
        <f t="shared" ref="BF26:BI26" si="10">STDEVP(BF4:BF23)</f>
        <v>0</v>
      </c>
      <c r="BG26" s="4">
        <f t="shared" si="10"/>
        <v>0.96306801421291111</v>
      </c>
      <c r="BH26" s="4">
        <f t="shared" si="10"/>
        <v>0.21794494717703367</v>
      </c>
      <c r="BI26" s="4">
        <f t="shared" si="10"/>
        <v>0.86458082328952912</v>
      </c>
    </row>
    <row r="29" spans="1:61">
      <c r="B29" s="12">
        <v>45110</v>
      </c>
      <c r="C29" s="5" t="s">
        <v>10</v>
      </c>
      <c r="G29" s="12">
        <v>45127</v>
      </c>
      <c r="H29" s="5" t="s">
        <v>10</v>
      </c>
      <c r="L29" s="12">
        <v>45139</v>
      </c>
      <c r="M29" s="5" t="s">
        <v>10</v>
      </c>
      <c r="Q29" s="12">
        <v>45152</v>
      </c>
      <c r="R29" s="5" t="s">
        <v>10</v>
      </c>
    </row>
    <row r="30" spans="1:61">
      <c r="B30" s="5" t="s">
        <v>22</v>
      </c>
      <c r="C30" s="5" t="s">
        <v>23</v>
      </c>
      <c r="D30" s="5" t="s">
        <v>24</v>
      </c>
      <c r="E30" s="5" t="s">
        <v>4</v>
      </c>
      <c r="G30" s="5" t="s">
        <v>22</v>
      </c>
      <c r="H30" s="5" t="s">
        <v>23</v>
      </c>
      <c r="I30" s="5" t="s">
        <v>24</v>
      </c>
      <c r="J30" s="5" t="s">
        <v>4</v>
      </c>
      <c r="L30" s="5" t="s">
        <v>22</v>
      </c>
      <c r="M30" s="5" t="s">
        <v>23</v>
      </c>
      <c r="N30" s="5" t="s">
        <v>24</v>
      </c>
      <c r="O30" s="5" t="s">
        <v>4</v>
      </c>
      <c r="Q30" s="5" t="s">
        <v>22</v>
      </c>
      <c r="R30" s="5" t="s">
        <v>23</v>
      </c>
      <c r="S30" s="5" t="s">
        <v>24</v>
      </c>
      <c r="T30" s="5" t="s">
        <v>4</v>
      </c>
    </row>
    <row r="31" spans="1:61">
      <c r="B31" s="4">
        <v>0</v>
      </c>
      <c r="C31" s="4">
        <v>0</v>
      </c>
      <c r="D31" s="4">
        <v>0</v>
      </c>
      <c r="E31" s="4">
        <v>0</v>
      </c>
      <c r="G31" s="4">
        <v>0</v>
      </c>
      <c r="H31" s="4">
        <f>1/13*100</f>
        <v>7.6923076923076925</v>
      </c>
      <c r="I31" s="4">
        <v>0</v>
      </c>
      <c r="J31" s="4">
        <v>0</v>
      </c>
      <c r="L31" s="4">
        <v>0</v>
      </c>
      <c r="M31" s="4">
        <f>2/15*100</f>
        <v>13.333333333333334</v>
      </c>
      <c r="N31" s="4">
        <f>1/14*100</f>
        <v>7.1428571428571423</v>
      </c>
      <c r="O31" s="4">
        <v>0</v>
      </c>
      <c r="Q31" s="4">
        <v>0</v>
      </c>
      <c r="R31" s="4">
        <v>0</v>
      </c>
      <c r="S31" s="4">
        <v>0</v>
      </c>
      <c r="T31" s="4">
        <v>0</v>
      </c>
    </row>
    <row r="32" spans="1:61">
      <c r="B32" s="4">
        <v>0</v>
      </c>
      <c r="C32" s="4">
        <v>0</v>
      </c>
      <c r="D32" s="4">
        <v>0</v>
      </c>
      <c r="E32" s="4">
        <v>0</v>
      </c>
      <c r="G32" s="4">
        <v>0</v>
      </c>
      <c r="H32" s="4">
        <f>1/13*100</f>
        <v>7.6923076923076925</v>
      </c>
      <c r="I32" s="4">
        <v>0</v>
      </c>
      <c r="J32" s="4">
        <v>0</v>
      </c>
      <c r="L32" s="4">
        <v>0</v>
      </c>
      <c r="M32" s="4">
        <v>0</v>
      </c>
      <c r="N32" s="4">
        <v>0</v>
      </c>
      <c r="O32" s="4">
        <v>0</v>
      </c>
      <c r="Q32" s="4">
        <v>0</v>
      </c>
      <c r="R32" s="4">
        <f>1/17*100</f>
        <v>5.8823529411764701</v>
      </c>
      <c r="S32" s="4">
        <v>0</v>
      </c>
      <c r="T32" s="4">
        <v>0</v>
      </c>
    </row>
    <row r="33" spans="2:20">
      <c r="B33" s="4">
        <v>0</v>
      </c>
      <c r="C33" s="4">
        <v>0</v>
      </c>
      <c r="D33" s="4">
        <v>0</v>
      </c>
      <c r="E33" s="4">
        <v>0</v>
      </c>
      <c r="G33" s="4">
        <v>0</v>
      </c>
      <c r="H33" s="4">
        <v>0</v>
      </c>
      <c r="I33" s="4">
        <v>0</v>
      </c>
      <c r="J33" s="4">
        <v>0</v>
      </c>
      <c r="L33" s="4">
        <v>0</v>
      </c>
      <c r="M33" s="4">
        <v>0</v>
      </c>
      <c r="N33" s="4">
        <v>0</v>
      </c>
      <c r="O33" s="4">
        <v>0</v>
      </c>
      <c r="Q33" s="4">
        <v>0</v>
      </c>
      <c r="R33" s="4">
        <v>0</v>
      </c>
      <c r="S33" s="4">
        <v>0</v>
      </c>
      <c r="T33" s="4">
        <f>2/19*100</f>
        <v>10.526315789473683</v>
      </c>
    </row>
    <row r="34" spans="2:20">
      <c r="B34" s="4">
        <v>0</v>
      </c>
      <c r="C34" s="4">
        <v>0</v>
      </c>
      <c r="D34" s="4">
        <v>0</v>
      </c>
      <c r="E34" s="4">
        <v>0</v>
      </c>
      <c r="G34" s="4">
        <v>0</v>
      </c>
      <c r="H34" s="4">
        <v>0</v>
      </c>
      <c r="I34" s="4">
        <v>0</v>
      </c>
      <c r="J34" s="4">
        <v>0</v>
      </c>
      <c r="L34" s="4">
        <v>0</v>
      </c>
      <c r="M34" s="4">
        <v>0</v>
      </c>
      <c r="N34" s="4">
        <v>0</v>
      </c>
      <c r="O34" s="4">
        <v>0</v>
      </c>
      <c r="Q34" s="4">
        <v>0</v>
      </c>
      <c r="R34" s="4">
        <v>0</v>
      </c>
      <c r="S34" s="4">
        <f>1/16*100</f>
        <v>6.25</v>
      </c>
      <c r="T34" s="4">
        <v>0</v>
      </c>
    </row>
    <row r="35" spans="2:20">
      <c r="B35" s="4">
        <v>0</v>
      </c>
      <c r="C35" s="4">
        <v>0</v>
      </c>
      <c r="D35" s="4">
        <v>0</v>
      </c>
      <c r="E35" s="4">
        <v>0</v>
      </c>
      <c r="G35" s="4">
        <v>0</v>
      </c>
      <c r="H35" s="4">
        <v>0</v>
      </c>
      <c r="I35" s="4">
        <v>0</v>
      </c>
      <c r="J35" s="4">
        <f>1/16*100</f>
        <v>6.25</v>
      </c>
      <c r="L35" s="4">
        <v>0</v>
      </c>
      <c r="M35" s="4">
        <v>0</v>
      </c>
      <c r="N35" s="4">
        <v>0</v>
      </c>
      <c r="O35" s="4">
        <f>1/16*100</f>
        <v>6.25</v>
      </c>
      <c r="Q35" s="4">
        <v>0</v>
      </c>
      <c r="R35" s="4">
        <v>0</v>
      </c>
      <c r="S35" s="4">
        <f>1/15*100</f>
        <v>6.666666666666667</v>
      </c>
      <c r="T35" s="4">
        <f>1/17*100</f>
        <v>5.8823529411764701</v>
      </c>
    </row>
    <row r="36" spans="2:20">
      <c r="B36" s="4">
        <v>0</v>
      </c>
      <c r="C36" s="4">
        <v>0</v>
      </c>
      <c r="D36" s="4">
        <v>0</v>
      </c>
      <c r="E36" s="4">
        <v>0</v>
      </c>
      <c r="G36" s="4">
        <v>0</v>
      </c>
      <c r="H36" s="4">
        <v>0</v>
      </c>
      <c r="I36" s="4">
        <v>0</v>
      </c>
      <c r="J36" s="4">
        <v>0</v>
      </c>
      <c r="L36" s="4">
        <v>0</v>
      </c>
      <c r="M36" s="4">
        <v>0</v>
      </c>
      <c r="N36" s="4">
        <f>1/14*100</f>
        <v>7.1428571428571423</v>
      </c>
      <c r="O36" s="4">
        <v>0</v>
      </c>
      <c r="Q36" s="4">
        <v>0</v>
      </c>
      <c r="R36" s="4">
        <v>0</v>
      </c>
      <c r="S36" s="4">
        <v>0</v>
      </c>
      <c r="T36" s="4">
        <v>0</v>
      </c>
    </row>
    <row r="37" spans="2:20">
      <c r="B37" s="4">
        <v>0</v>
      </c>
      <c r="C37" s="4">
        <v>0</v>
      </c>
      <c r="D37" s="4">
        <v>0</v>
      </c>
      <c r="E37" s="4">
        <f>1/11*100</f>
        <v>9.0909090909090917</v>
      </c>
      <c r="G37" s="4">
        <v>0</v>
      </c>
      <c r="H37" s="4">
        <v>0</v>
      </c>
      <c r="I37" s="4">
        <v>0</v>
      </c>
      <c r="J37" s="4">
        <v>0</v>
      </c>
      <c r="L37" s="4">
        <v>0</v>
      </c>
      <c r="M37" s="4">
        <v>0</v>
      </c>
      <c r="N37" s="4">
        <f>1/11*100</f>
        <v>9.0909090909090917</v>
      </c>
      <c r="O37" s="4">
        <v>0</v>
      </c>
      <c r="Q37" s="4">
        <v>0</v>
      </c>
      <c r="R37" s="4">
        <v>0</v>
      </c>
      <c r="S37" s="4">
        <f>1/12*100</f>
        <v>8.3333333333333321</v>
      </c>
      <c r="T37" s="4">
        <v>0</v>
      </c>
    </row>
    <row r="38" spans="2:20">
      <c r="B38" s="4">
        <v>0</v>
      </c>
      <c r="C38" s="4">
        <v>0</v>
      </c>
      <c r="D38" s="4">
        <v>0</v>
      </c>
      <c r="E38" s="4">
        <v>0</v>
      </c>
      <c r="G38" s="4">
        <v>0</v>
      </c>
      <c r="H38" s="4">
        <v>0</v>
      </c>
      <c r="I38" s="4">
        <v>0</v>
      </c>
      <c r="J38" s="4">
        <f>1/16*100</f>
        <v>6.25</v>
      </c>
      <c r="L38" s="4">
        <v>0</v>
      </c>
      <c r="M38" s="4">
        <v>0</v>
      </c>
      <c r="N38" s="4">
        <v>0</v>
      </c>
      <c r="O38" s="4">
        <v>0</v>
      </c>
      <c r="Q38" s="4">
        <v>0</v>
      </c>
      <c r="R38" s="4">
        <f>1/17*100</f>
        <v>5.8823529411764701</v>
      </c>
      <c r="S38" s="4">
        <v>0</v>
      </c>
      <c r="T38" s="4">
        <f>1/16*100</f>
        <v>6.25</v>
      </c>
    </row>
    <row r="39" spans="2:20">
      <c r="B39" s="4">
        <v>0</v>
      </c>
      <c r="C39" s="4">
        <v>0</v>
      </c>
      <c r="D39" s="4">
        <v>0</v>
      </c>
      <c r="E39" s="4">
        <v>0</v>
      </c>
      <c r="G39" s="4">
        <v>0</v>
      </c>
      <c r="H39" s="4">
        <v>0</v>
      </c>
      <c r="I39" s="4">
        <v>0</v>
      </c>
      <c r="J39" s="4">
        <v>0</v>
      </c>
      <c r="L39" s="4">
        <v>0</v>
      </c>
      <c r="M39" s="4">
        <v>0</v>
      </c>
      <c r="N39" s="4">
        <v>0</v>
      </c>
      <c r="O39" s="4">
        <v>0</v>
      </c>
      <c r="Q39" s="4">
        <v>0</v>
      </c>
      <c r="R39" s="4">
        <v>0</v>
      </c>
      <c r="S39" s="4">
        <v>0</v>
      </c>
      <c r="T39" s="4">
        <f>1/15*100</f>
        <v>6.666666666666667</v>
      </c>
    </row>
    <row r="40" spans="2:20">
      <c r="B40" s="4">
        <v>0</v>
      </c>
      <c r="C40" s="4">
        <v>0</v>
      </c>
      <c r="D40" s="4">
        <v>0</v>
      </c>
      <c r="E40" s="4">
        <v>0</v>
      </c>
      <c r="G40" s="4">
        <v>0</v>
      </c>
      <c r="H40" s="4">
        <v>0</v>
      </c>
      <c r="I40" s="4">
        <v>0</v>
      </c>
      <c r="J40" s="4">
        <v>0</v>
      </c>
      <c r="L40" s="4">
        <v>0</v>
      </c>
      <c r="M40" s="4">
        <v>0</v>
      </c>
      <c r="N40" s="4">
        <v>0</v>
      </c>
      <c r="O40" s="4">
        <f>2/15*100</f>
        <v>13.333333333333334</v>
      </c>
      <c r="Q40" s="4">
        <v>0</v>
      </c>
      <c r="R40" s="4">
        <f>1/19*100</f>
        <v>5.2631578947368416</v>
      </c>
      <c r="S40" s="4">
        <v>0</v>
      </c>
      <c r="T40" s="4">
        <f>1/17*100</f>
        <v>5.8823529411764701</v>
      </c>
    </row>
    <row r="41" spans="2:20">
      <c r="B41" s="4">
        <v>0</v>
      </c>
      <c r="C41" s="4">
        <v>0</v>
      </c>
      <c r="D41" s="4">
        <v>0</v>
      </c>
      <c r="E41" s="4">
        <v>0</v>
      </c>
      <c r="G41" s="4">
        <v>0</v>
      </c>
      <c r="H41" s="4">
        <v>0</v>
      </c>
      <c r="I41" s="4">
        <v>0</v>
      </c>
      <c r="J41" s="4">
        <v>0</v>
      </c>
      <c r="L41" s="4">
        <v>0</v>
      </c>
      <c r="M41" s="4">
        <v>0</v>
      </c>
      <c r="N41" s="4">
        <v>0</v>
      </c>
      <c r="O41" s="4">
        <v>0</v>
      </c>
      <c r="Q41" s="4">
        <v>0</v>
      </c>
      <c r="R41" s="4">
        <v>0</v>
      </c>
      <c r="S41" s="4">
        <v>0</v>
      </c>
      <c r="T41" s="4">
        <f>1/17*100</f>
        <v>5.8823529411764701</v>
      </c>
    </row>
    <row r="42" spans="2:20">
      <c r="B42" s="4">
        <v>0</v>
      </c>
      <c r="C42" s="4">
        <v>0</v>
      </c>
      <c r="D42" s="4">
        <v>0</v>
      </c>
      <c r="E42" s="4">
        <v>0</v>
      </c>
      <c r="G42" s="4">
        <v>0</v>
      </c>
      <c r="H42" s="4">
        <v>0</v>
      </c>
      <c r="I42" s="4">
        <v>0</v>
      </c>
      <c r="J42" s="4">
        <v>0</v>
      </c>
      <c r="L42" s="4">
        <v>0</v>
      </c>
      <c r="M42" s="4">
        <v>0</v>
      </c>
      <c r="N42" s="4">
        <v>0</v>
      </c>
      <c r="O42" s="4">
        <f>1/20*100</f>
        <v>5</v>
      </c>
      <c r="Q42" s="4">
        <v>0</v>
      </c>
      <c r="R42" s="4">
        <f>1/19*100</f>
        <v>5.2631578947368416</v>
      </c>
      <c r="S42" s="4">
        <v>0</v>
      </c>
      <c r="T42" s="4">
        <f>1/25*100</f>
        <v>4</v>
      </c>
    </row>
    <row r="43" spans="2:20">
      <c r="B43" s="4">
        <v>0</v>
      </c>
      <c r="C43" s="4">
        <v>0</v>
      </c>
      <c r="D43" s="4">
        <v>0</v>
      </c>
      <c r="E43" s="4">
        <v>0</v>
      </c>
      <c r="G43" s="4">
        <v>0</v>
      </c>
      <c r="H43" s="4">
        <v>0</v>
      </c>
      <c r="I43" s="4">
        <v>0</v>
      </c>
      <c r="J43" s="4">
        <v>0</v>
      </c>
      <c r="L43" s="4">
        <v>0</v>
      </c>
      <c r="M43" s="4">
        <v>0</v>
      </c>
      <c r="N43" s="4">
        <v>0</v>
      </c>
      <c r="O43" s="4">
        <v>0</v>
      </c>
      <c r="Q43" s="4">
        <v>0</v>
      </c>
      <c r="R43" s="4">
        <v>0</v>
      </c>
      <c r="S43" s="4">
        <v>0</v>
      </c>
      <c r="T43" s="4">
        <f>1/19*100</f>
        <v>5.2631578947368416</v>
      </c>
    </row>
    <row r="44" spans="2:20">
      <c r="B44" s="4">
        <v>0</v>
      </c>
      <c r="C44" s="4">
        <v>0</v>
      </c>
      <c r="D44" s="4">
        <v>0</v>
      </c>
      <c r="E44" s="4">
        <v>0</v>
      </c>
      <c r="G44" s="4">
        <v>0</v>
      </c>
      <c r="H44" s="4">
        <v>0</v>
      </c>
      <c r="I44" s="4">
        <v>0</v>
      </c>
      <c r="J44" s="4">
        <v>0</v>
      </c>
      <c r="L44" s="4">
        <v>0</v>
      </c>
      <c r="M44" s="4">
        <v>0</v>
      </c>
      <c r="N44" s="4">
        <v>0</v>
      </c>
      <c r="O44" s="4">
        <v>0</v>
      </c>
      <c r="Q44" s="4">
        <v>0</v>
      </c>
      <c r="R44" s="4">
        <v>0</v>
      </c>
      <c r="S44" s="4">
        <v>0</v>
      </c>
      <c r="T44" s="4">
        <f>1/18*100</f>
        <v>5.5555555555555554</v>
      </c>
    </row>
    <row r="45" spans="2:20">
      <c r="B45" s="4">
        <v>0</v>
      </c>
      <c r="C45" s="4">
        <v>0</v>
      </c>
      <c r="D45" s="4">
        <v>0</v>
      </c>
      <c r="E45" s="4">
        <v>0</v>
      </c>
      <c r="G45" s="4">
        <v>0</v>
      </c>
      <c r="H45" s="4">
        <v>0</v>
      </c>
      <c r="I45" s="4">
        <v>0</v>
      </c>
      <c r="J45" s="4">
        <v>0</v>
      </c>
      <c r="L45" s="4">
        <v>0</v>
      </c>
      <c r="M45" s="4">
        <v>0</v>
      </c>
      <c r="N45" s="4">
        <v>0</v>
      </c>
      <c r="O45" s="4">
        <f>1/19*100</f>
        <v>5.2631578947368416</v>
      </c>
      <c r="Q45" s="4">
        <v>0</v>
      </c>
      <c r="R45" s="4">
        <v>0</v>
      </c>
      <c r="S45" s="4">
        <v>0</v>
      </c>
      <c r="T45" s="4">
        <f>3/18*100</f>
        <v>16.666666666666664</v>
      </c>
    </row>
    <row r="46" spans="2:20">
      <c r="B46" s="4">
        <v>0</v>
      </c>
      <c r="C46" s="4">
        <v>0</v>
      </c>
      <c r="D46" s="4">
        <v>0</v>
      </c>
      <c r="E46" s="4">
        <v>0</v>
      </c>
      <c r="G46" s="4">
        <v>0</v>
      </c>
      <c r="H46" s="4">
        <v>0</v>
      </c>
      <c r="I46" s="4">
        <v>0</v>
      </c>
      <c r="J46" s="4">
        <v>0</v>
      </c>
      <c r="L46" s="4">
        <v>0</v>
      </c>
      <c r="M46" s="4">
        <v>0</v>
      </c>
      <c r="N46" s="4">
        <v>0</v>
      </c>
      <c r="O46" s="4">
        <v>0</v>
      </c>
      <c r="Q46" s="4">
        <v>0</v>
      </c>
      <c r="R46" s="4">
        <v>0</v>
      </c>
      <c r="S46" s="4">
        <v>0</v>
      </c>
      <c r="T46" s="4">
        <f>1/19*100</f>
        <v>5.2631578947368416</v>
      </c>
    </row>
    <row r="47" spans="2:20">
      <c r="B47" s="4">
        <v>0</v>
      </c>
      <c r="C47" s="4">
        <v>0</v>
      </c>
      <c r="D47" s="4">
        <v>0</v>
      </c>
      <c r="E47" s="4">
        <v>0</v>
      </c>
      <c r="G47" s="4">
        <v>0</v>
      </c>
      <c r="H47" s="4">
        <v>0</v>
      </c>
      <c r="I47" s="4">
        <v>0</v>
      </c>
      <c r="J47" s="4">
        <v>0</v>
      </c>
      <c r="L47" s="4">
        <v>0</v>
      </c>
      <c r="M47" s="4">
        <v>0</v>
      </c>
      <c r="N47" s="4">
        <v>0</v>
      </c>
      <c r="O47" s="4">
        <f>2/17*100</f>
        <v>11.76470588235294</v>
      </c>
      <c r="Q47" s="4">
        <v>0</v>
      </c>
      <c r="R47" s="4">
        <v>0</v>
      </c>
      <c r="S47" s="4">
        <v>0</v>
      </c>
      <c r="T47" s="4">
        <f>1/16*100</f>
        <v>6.25</v>
      </c>
    </row>
    <row r="48" spans="2:20">
      <c r="B48" s="4">
        <v>0</v>
      </c>
      <c r="C48" s="4">
        <v>0</v>
      </c>
      <c r="D48" s="4">
        <v>0</v>
      </c>
      <c r="E48" s="4">
        <v>0</v>
      </c>
      <c r="G48" s="4">
        <v>0</v>
      </c>
      <c r="H48" s="4">
        <v>0</v>
      </c>
      <c r="I48" s="4">
        <v>0</v>
      </c>
      <c r="J48" s="4">
        <f>1/14*100</f>
        <v>7.1428571428571423</v>
      </c>
      <c r="L48" s="4">
        <v>0</v>
      </c>
      <c r="M48" s="4">
        <v>0</v>
      </c>
      <c r="N48" s="4">
        <v>0</v>
      </c>
      <c r="O48" s="4">
        <v>0</v>
      </c>
      <c r="Q48" s="4">
        <v>0</v>
      </c>
      <c r="R48" s="4">
        <v>0</v>
      </c>
      <c r="S48" s="4">
        <v>0</v>
      </c>
      <c r="T48" s="4">
        <v>0</v>
      </c>
    </row>
    <row r="49" spans="1:20">
      <c r="B49" s="4">
        <v>0</v>
      </c>
      <c r="C49" s="4">
        <v>0</v>
      </c>
      <c r="D49" s="4">
        <v>0</v>
      </c>
      <c r="E49" s="4">
        <v>0</v>
      </c>
      <c r="G49" s="4">
        <f>1/10*100</f>
        <v>10</v>
      </c>
      <c r="H49" s="4">
        <v>0</v>
      </c>
      <c r="I49" s="4">
        <v>0</v>
      </c>
      <c r="J49" s="4">
        <v>0</v>
      </c>
      <c r="L49" s="4">
        <v>0</v>
      </c>
      <c r="M49" s="4">
        <v>0</v>
      </c>
      <c r="N49" s="4">
        <v>0</v>
      </c>
      <c r="O49" s="4">
        <v>0</v>
      </c>
      <c r="Q49" s="4">
        <v>0</v>
      </c>
      <c r="R49" s="4">
        <v>0</v>
      </c>
      <c r="S49" s="4">
        <v>0</v>
      </c>
      <c r="T49" s="4">
        <f>1/8*100</f>
        <v>12.5</v>
      </c>
    </row>
    <row r="50" spans="1:20">
      <c r="B50" s="4">
        <v>0</v>
      </c>
      <c r="C50" s="4">
        <v>0</v>
      </c>
      <c r="D50" s="4">
        <v>0</v>
      </c>
      <c r="E50" s="4">
        <v>0</v>
      </c>
      <c r="G50" s="4">
        <f>1/13*100</f>
        <v>7.6923076923076925</v>
      </c>
      <c r="H50" s="4">
        <f>1/17*100</f>
        <v>5.8823529411764701</v>
      </c>
      <c r="I50" s="4">
        <v>0</v>
      </c>
      <c r="J50" s="4">
        <f>1/15*100</f>
        <v>6.666666666666667</v>
      </c>
      <c r="L50" s="4">
        <v>0</v>
      </c>
      <c r="M50" s="4">
        <f>1/18*100</f>
        <v>5.5555555555555554</v>
      </c>
      <c r="N50" s="4">
        <f>2/15*100</f>
        <v>13.333333333333334</v>
      </c>
      <c r="O50" s="4">
        <v>0</v>
      </c>
      <c r="Q50" s="4">
        <v>0</v>
      </c>
      <c r="R50" s="4">
        <v>0</v>
      </c>
      <c r="S50" s="4">
        <f>2/18*100</f>
        <v>11.111111111111111</v>
      </c>
      <c r="T50" s="4">
        <v>0</v>
      </c>
    </row>
    <row r="51" spans="1:20">
      <c r="B51" s="4"/>
      <c r="C51" s="4"/>
      <c r="D51" s="4"/>
      <c r="E51" s="4"/>
      <c r="G51" s="4"/>
      <c r="H51" s="4"/>
      <c r="I51" s="4"/>
      <c r="J51" s="4"/>
      <c r="L51" s="4"/>
      <c r="M51" s="4"/>
      <c r="N51" s="4"/>
      <c r="O51" s="4"/>
      <c r="Q51" s="4"/>
      <c r="R51" s="4"/>
      <c r="S51" s="4"/>
      <c r="T51" s="4"/>
    </row>
    <row r="52" spans="1:20">
      <c r="A52" s="5" t="s">
        <v>44</v>
      </c>
      <c r="B52" s="4">
        <f>AVERAGE(B31:B50)</f>
        <v>0</v>
      </c>
      <c r="C52" s="4">
        <f>AVERAGE(C31:C50)</f>
        <v>0</v>
      </c>
      <c r="D52" s="4">
        <f>AVERAGE(D31:D50)</f>
        <v>0</v>
      </c>
      <c r="E52" s="4">
        <f>AVERAGE(E31:E50)</f>
        <v>0.45454545454545459</v>
      </c>
      <c r="F52" s="5" t="s">
        <v>44</v>
      </c>
      <c r="G52" s="4">
        <f>AVERAGE(G31:G50)</f>
        <v>0.88461538461538469</v>
      </c>
      <c r="H52" s="4">
        <f>AVERAGE(H31:H50)</f>
        <v>1.0633484162895928</v>
      </c>
      <c r="I52" s="4">
        <f>AVERAGE(I31:I50)</f>
        <v>0</v>
      </c>
      <c r="J52" s="4">
        <f>AVERAGE(J31:J50)</f>
        <v>1.3154761904761905</v>
      </c>
      <c r="K52" s="5" t="s">
        <v>44</v>
      </c>
      <c r="L52" s="4">
        <f>AVERAGE(L31:L50)</f>
        <v>0</v>
      </c>
      <c r="M52" s="4">
        <f>AVERAGE(M31:M50)</f>
        <v>0.94444444444444442</v>
      </c>
      <c r="N52" s="4">
        <f>AVERAGE(N31:N50)</f>
        <v>1.8354978354978357</v>
      </c>
      <c r="O52" s="4">
        <f>AVERAGE(O31:O50)</f>
        <v>2.0805598555211562</v>
      </c>
      <c r="P52" s="5" t="s">
        <v>44</v>
      </c>
      <c r="Q52" s="4">
        <f>AVERAGE(Q31:Q50)</f>
        <v>0</v>
      </c>
      <c r="R52" s="4">
        <f>AVERAGE(R31:R50)</f>
        <v>1.1145510835913313</v>
      </c>
      <c r="S52" s="4">
        <f>AVERAGE(S31:S50)</f>
        <v>1.6180555555555558</v>
      </c>
      <c r="T52" s="4">
        <f>AVERAGE(T31:T50)</f>
        <v>4.8294289645682831</v>
      </c>
    </row>
    <row r="53" spans="1:20">
      <c r="A53" s="5" t="s">
        <v>45</v>
      </c>
      <c r="B53" s="4">
        <f t="shared" ref="B53:E53" si="11">STDEVP(B31:B50)</f>
        <v>0</v>
      </c>
      <c r="C53" s="4">
        <f t="shared" si="11"/>
        <v>0</v>
      </c>
      <c r="D53" s="4">
        <f t="shared" si="11"/>
        <v>0</v>
      </c>
      <c r="E53" s="4">
        <f t="shared" si="11"/>
        <v>1.9813177016093972</v>
      </c>
      <c r="F53" s="5" t="s">
        <v>45</v>
      </c>
      <c r="G53" s="4">
        <f t="shared" ref="G53:J53" si="12">STDEVP(G31:G50)</f>
        <v>2.6788123306716694</v>
      </c>
      <c r="H53" s="4">
        <f t="shared" si="12"/>
        <v>2.5527541431004277</v>
      </c>
      <c r="I53" s="4">
        <f t="shared" si="12"/>
        <v>0</v>
      </c>
      <c r="J53" s="4">
        <f t="shared" si="12"/>
        <v>2.6360984470758555</v>
      </c>
      <c r="K53" s="5" t="s">
        <v>45</v>
      </c>
      <c r="L53" s="4">
        <f t="shared" ref="L53:O53" si="13">STDEVP(L31:L50)</f>
        <v>0</v>
      </c>
      <c r="M53" s="4">
        <f t="shared" si="13"/>
        <v>3.0887090275372531</v>
      </c>
      <c r="N53" s="4">
        <f t="shared" si="13"/>
        <v>3.8411077576731509</v>
      </c>
      <c r="O53" s="4">
        <f t="shared" si="13"/>
        <v>4.0085834596079835</v>
      </c>
      <c r="P53" s="5" t="s">
        <v>45</v>
      </c>
      <c r="Q53" s="4">
        <f t="shared" ref="Q53:T53" si="14">STDEVP(Q31:Q50)</f>
        <v>0</v>
      </c>
      <c r="R53" s="4">
        <f t="shared" si="14"/>
        <v>2.2333979934206107</v>
      </c>
      <c r="S53" s="4">
        <f t="shared" si="14"/>
        <v>3.3469844890218847</v>
      </c>
      <c r="T53" s="4">
        <f t="shared" si="14"/>
        <v>4.5111248696979755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2D956-F776-F342-868A-B9B5321257CD}">
  <dimension ref="B2:BE26"/>
  <sheetViews>
    <sheetView workbookViewId="0">
      <selection activeCell="C11" sqref="C11"/>
    </sheetView>
  </sheetViews>
  <sheetFormatPr baseColWidth="10" defaultRowHeight="14"/>
  <cols>
    <col min="3" max="5" width="13.33203125" bestFit="1" customWidth="1"/>
    <col min="6" max="6" width="14.5" bestFit="1" customWidth="1"/>
    <col min="19" max="32" width="10.83203125" style="7"/>
    <col min="34" max="37" width="10.83203125" style="7"/>
    <col min="39" max="52" width="10.83203125" style="7"/>
    <col min="54" max="57" width="10.83203125" style="7"/>
    <col min="259" max="261" width="13.33203125" bestFit="1" customWidth="1"/>
    <col min="262" max="262" width="14.5" bestFit="1" customWidth="1"/>
    <col min="515" max="517" width="13.33203125" bestFit="1" customWidth="1"/>
    <col min="518" max="518" width="14.5" bestFit="1" customWidth="1"/>
    <col min="771" max="773" width="13.33203125" bestFit="1" customWidth="1"/>
    <col min="774" max="774" width="14.5" bestFit="1" customWidth="1"/>
    <col min="1027" max="1029" width="13.33203125" bestFit="1" customWidth="1"/>
    <col min="1030" max="1030" width="14.5" bestFit="1" customWidth="1"/>
    <col min="1283" max="1285" width="13.33203125" bestFit="1" customWidth="1"/>
    <col min="1286" max="1286" width="14.5" bestFit="1" customWidth="1"/>
    <col min="1539" max="1541" width="13.33203125" bestFit="1" customWidth="1"/>
    <col min="1542" max="1542" width="14.5" bestFit="1" customWidth="1"/>
    <col min="1795" max="1797" width="13.33203125" bestFit="1" customWidth="1"/>
    <col min="1798" max="1798" width="14.5" bestFit="1" customWidth="1"/>
    <col min="2051" max="2053" width="13.33203125" bestFit="1" customWidth="1"/>
    <col min="2054" max="2054" width="14.5" bestFit="1" customWidth="1"/>
    <col min="2307" max="2309" width="13.33203125" bestFit="1" customWidth="1"/>
    <col min="2310" max="2310" width="14.5" bestFit="1" customWidth="1"/>
    <col min="2563" max="2565" width="13.33203125" bestFit="1" customWidth="1"/>
    <col min="2566" max="2566" width="14.5" bestFit="1" customWidth="1"/>
    <col min="2819" max="2821" width="13.33203125" bestFit="1" customWidth="1"/>
    <col min="2822" max="2822" width="14.5" bestFit="1" customWidth="1"/>
    <col min="3075" max="3077" width="13.33203125" bestFit="1" customWidth="1"/>
    <col min="3078" max="3078" width="14.5" bestFit="1" customWidth="1"/>
    <col min="3331" max="3333" width="13.33203125" bestFit="1" customWidth="1"/>
    <col min="3334" max="3334" width="14.5" bestFit="1" customWidth="1"/>
    <col min="3587" max="3589" width="13.33203125" bestFit="1" customWidth="1"/>
    <col min="3590" max="3590" width="14.5" bestFit="1" customWidth="1"/>
    <col min="3843" max="3845" width="13.33203125" bestFit="1" customWidth="1"/>
    <col min="3846" max="3846" width="14.5" bestFit="1" customWidth="1"/>
    <col min="4099" max="4101" width="13.33203125" bestFit="1" customWidth="1"/>
    <col min="4102" max="4102" width="14.5" bestFit="1" customWidth="1"/>
    <col min="4355" max="4357" width="13.33203125" bestFit="1" customWidth="1"/>
    <col min="4358" max="4358" width="14.5" bestFit="1" customWidth="1"/>
    <col min="4611" max="4613" width="13.33203125" bestFit="1" customWidth="1"/>
    <col min="4614" max="4614" width="14.5" bestFit="1" customWidth="1"/>
    <col min="4867" max="4869" width="13.33203125" bestFit="1" customWidth="1"/>
    <col min="4870" max="4870" width="14.5" bestFit="1" customWidth="1"/>
    <col min="5123" max="5125" width="13.33203125" bestFit="1" customWidth="1"/>
    <col min="5126" max="5126" width="14.5" bestFit="1" customWidth="1"/>
    <col min="5379" max="5381" width="13.33203125" bestFit="1" customWidth="1"/>
    <col min="5382" max="5382" width="14.5" bestFit="1" customWidth="1"/>
    <col min="5635" max="5637" width="13.33203125" bestFit="1" customWidth="1"/>
    <col min="5638" max="5638" width="14.5" bestFit="1" customWidth="1"/>
    <col min="5891" max="5893" width="13.33203125" bestFit="1" customWidth="1"/>
    <col min="5894" max="5894" width="14.5" bestFit="1" customWidth="1"/>
    <col min="6147" max="6149" width="13.33203125" bestFit="1" customWidth="1"/>
    <col min="6150" max="6150" width="14.5" bestFit="1" customWidth="1"/>
    <col min="6403" max="6405" width="13.33203125" bestFit="1" customWidth="1"/>
    <col min="6406" max="6406" width="14.5" bestFit="1" customWidth="1"/>
    <col min="6659" max="6661" width="13.33203125" bestFit="1" customWidth="1"/>
    <col min="6662" max="6662" width="14.5" bestFit="1" customWidth="1"/>
    <col min="6915" max="6917" width="13.33203125" bestFit="1" customWidth="1"/>
    <col min="6918" max="6918" width="14.5" bestFit="1" customWidth="1"/>
    <col min="7171" max="7173" width="13.33203125" bestFit="1" customWidth="1"/>
    <col min="7174" max="7174" width="14.5" bestFit="1" customWidth="1"/>
    <col min="7427" max="7429" width="13.33203125" bestFit="1" customWidth="1"/>
    <col min="7430" max="7430" width="14.5" bestFit="1" customWidth="1"/>
    <col min="7683" max="7685" width="13.33203125" bestFit="1" customWidth="1"/>
    <col min="7686" max="7686" width="14.5" bestFit="1" customWidth="1"/>
    <col min="7939" max="7941" width="13.33203125" bestFit="1" customWidth="1"/>
    <col min="7942" max="7942" width="14.5" bestFit="1" customWidth="1"/>
    <col min="8195" max="8197" width="13.33203125" bestFit="1" customWidth="1"/>
    <col min="8198" max="8198" width="14.5" bestFit="1" customWidth="1"/>
    <col min="8451" max="8453" width="13.33203125" bestFit="1" customWidth="1"/>
    <col min="8454" max="8454" width="14.5" bestFit="1" customWidth="1"/>
    <col min="8707" max="8709" width="13.33203125" bestFit="1" customWidth="1"/>
    <col min="8710" max="8710" width="14.5" bestFit="1" customWidth="1"/>
    <col min="8963" max="8965" width="13.33203125" bestFit="1" customWidth="1"/>
    <col min="8966" max="8966" width="14.5" bestFit="1" customWidth="1"/>
    <col min="9219" max="9221" width="13.33203125" bestFit="1" customWidth="1"/>
    <col min="9222" max="9222" width="14.5" bestFit="1" customWidth="1"/>
    <col min="9475" max="9477" width="13.33203125" bestFit="1" customWidth="1"/>
    <col min="9478" max="9478" width="14.5" bestFit="1" customWidth="1"/>
    <col min="9731" max="9733" width="13.33203125" bestFit="1" customWidth="1"/>
    <col min="9734" max="9734" width="14.5" bestFit="1" customWidth="1"/>
    <col min="9987" max="9989" width="13.33203125" bestFit="1" customWidth="1"/>
    <col min="9990" max="9990" width="14.5" bestFit="1" customWidth="1"/>
    <col min="10243" max="10245" width="13.33203125" bestFit="1" customWidth="1"/>
    <col min="10246" max="10246" width="14.5" bestFit="1" customWidth="1"/>
    <col min="10499" max="10501" width="13.33203125" bestFit="1" customWidth="1"/>
    <col min="10502" max="10502" width="14.5" bestFit="1" customWidth="1"/>
    <col min="10755" max="10757" width="13.33203125" bestFit="1" customWidth="1"/>
    <col min="10758" max="10758" width="14.5" bestFit="1" customWidth="1"/>
    <col min="11011" max="11013" width="13.33203125" bestFit="1" customWidth="1"/>
    <col min="11014" max="11014" width="14.5" bestFit="1" customWidth="1"/>
    <col min="11267" max="11269" width="13.33203125" bestFit="1" customWidth="1"/>
    <col min="11270" max="11270" width="14.5" bestFit="1" customWidth="1"/>
    <col min="11523" max="11525" width="13.33203125" bestFit="1" customWidth="1"/>
    <col min="11526" max="11526" width="14.5" bestFit="1" customWidth="1"/>
    <col min="11779" max="11781" width="13.33203125" bestFit="1" customWidth="1"/>
    <col min="11782" max="11782" width="14.5" bestFit="1" customWidth="1"/>
    <col min="12035" max="12037" width="13.33203125" bestFit="1" customWidth="1"/>
    <col min="12038" max="12038" width="14.5" bestFit="1" customWidth="1"/>
    <col min="12291" max="12293" width="13.33203125" bestFit="1" customWidth="1"/>
    <col min="12294" max="12294" width="14.5" bestFit="1" customWidth="1"/>
    <col min="12547" max="12549" width="13.33203125" bestFit="1" customWidth="1"/>
    <col min="12550" max="12550" width="14.5" bestFit="1" customWidth="1"/>
    <col min="12803" max="12805" width="13.33203125" bestFit="1" customWidth="1"/>
    <col min="12806" max="12806" width="14.5" bestFit="1" customWidth="1"/>
    <col min="13059" max="13061" width="13.33203125" bestFit="1" customWidth="1"/>
    <col min="13062" max="13062" width="14.5" bestFit="1" customWidth="1"/>
    <col min="13315" max="13317" width="13.33203125" bestFit="1" customWidth="1"/>
    <col min="13318" max="13318" width="14.5" bestFit="1" customWidth="1"/>
    <col min="13571" max="13573" width="13.33203125" bestFit="1" customWidth="1"/>
    <col min="13574" max="13574" width="14.5" bestFit="1" customWidth="1"/>
    <col min="13827" max="13829" width="13.33203125" bestFit="1" customWidth="1"/>
    <col min="13830" max="13830" width="14.5" bestFit="1" customWidth="1"/>
    <col min="14083" max="14085" width="13.33203125" bestFit="1" customWidth="1"/>
    <col min="14086" max="14086" width="14.5" bestFit="1" customWidth="1"/>
    <col min="14339" max="14341" width="13.33203125" bestFit="1" customWidth="1"/>
    <col min="14342" max="14342" width="14.5" bestFit="1" customWidth="1"/>
    <col min="14595" max="14597" width="13.33203125" bestFit="1" customWidth="1"/>
    <col min="14598" max="14598" width="14.5" bestFit="1" customWidth="1"/>
    <col min="14851" max="14853" width="13.33203125" bestFit="1" customWidth="1"/>
    <col min="14854" max="14854" width="14.5" bestFit="1" customWidth="1"/>
    <col min="15107" max="15109" width="13.33203125" bestFit="1" customWidth="1"/>
    <col min="15110" max="15110" width="14.5" bestFit="1" customWidth="1"/>
    <col min="15363" max="15365" width="13.33203125" bestFit="1" customWidth="1"/>
    <col min="15366" max="15366" width="14.5" bestFit="1" customWidth="1"/>
    <col min="15619" max="15621" width="13.33203125" bestFit="1" customWidth="1"/>
    <col min="15622" max="15622" width="14.5" bestFit="1" customWidth="1"/>
    <col min="15875" max="15877" width="13.33203125" bestFit="1" customWidth="1"/>
    <col min="15878" max="15878" width="14.5" bestFit="1" customWidth="1"/>
    <col min="16131" max="16133" width="13.33203125" bestFit="1" customWidth="1"/>
    <col min="16134" max="16134" width="14.5" bestFit="1" customWidth="1"/>
  </cols>
  <sheetData>
    <row r="2" spans="3:16">
      <c r="C2" s="12">
        <v>45127</v>
      </c>
      <c r="D2" s="5" t="s">
        <v>11</v>
      </c>
      <c r="H2" s="12">
        <v>45140</v>
      </c>
      <c r="I2" s="5" t="s">
        <v>11</v>
      </c>
      <c r="M2" s="12">
        <v>45153</v>
      </c>
      <c r="N2" s="5" t="s">
        <v>11</v>
      </c>
    </row>
    <row r="3" spans="3:16">
      <c r="C3" s="5" t="s">
        <v>1</v>
      </c>
      <c r="D3" s="5" t="s">
        <v>2</v>
      </c>
      <c r="E3" s="5" t="s">
        <v>3</v>
      </c>
      <c r="F3" s="5" t="s">
        <v>4</v>
      </c>
      <c r="H3" s="5" t="s">
        <v>1</v>
      </c>
      <c r="I3" s="5" t="s">
        <v>2</v>
      </c>
      <c r="J3" s="5" t="s">
        <v>3</v>
      </c>
      <c r="K3" s="5" t="s">
        <v>4</v>
      </c>
      <c r="M3" s="5" t="s">
        <v>1</v>
      </c>
      <c r="N3" s="5" t="s">
        <v>2</v>
      </c>
      <c r="O3" s="5" t="s">
        <v>3</v>
      </c>
      <c r="P3" s="5" t="s">
        <v>4</v>
      </c>
    </row>
    <row r="4" spans="3:16">
      <c r="C4" s="2">
        <f>1/10*100</f>
        <v>10</v>
      </c>
      <c r="D4" s="2">
        <f>1/17*100</f>
        <v>5.8823529411764701</v>
      </c>
      <c r="E4" s="2">
        <f>10/17*100</f>
        <v>58.82352941176471</v>
      </c>
      <c r="F4" s="2">
        <f>8/14*100</f>
        <v>57.142857142857139</v>
      </c>
      <c r="H4" s="4">
        <f>1/9*100</f>
        <v>11.111111111111111</v>
      </c>
      <c r="I4" s="4">
        <f>1/12*100</f>
        <v>8.3333333333333321</v>
      </c>
      <c r="J4" s="4">
        <v>100</v>
      </c>
      <c r="K4" s="4">
        <v>100</v>
      </c>
      <c r="M4" s="4">
        <f>7/9*100</f>
        <v>77.777777777777786</v>
      </c>
      <c r="N4" s="4">
        <f>4/12*100</f>
        <v>33.333333333333329</v>
      </c>
      <c r="O4" s="4">
        <v>100</v>
      </c>
      <c r="P4" s="4">
        <v>100</v>
      </c>
    </row>
    <row r="5" spans="3:16">
      <c r="C5" s="2">
        <v>0</v>
      </c>
      <c r="D5" s="2">
        <f>1/15*100</f>
        <v>6.666666666666667</v>
      </c>
      <c r="E5" s="2">
        <f>11/14*100</f>
        <v>78.571428571428569</v>
      </c>
      <c r="F5" s="2">
        <f>14/17*100</f>
        <v>82.35294117647058</v>
      </c>
      <c r="H5" s="4">
        <v>0</v>
      </c>
      <c r="I5" s="4">
        <f>2/17*100</f>
        <v>11.76470588235294</v>
      </c>
      <c r="J5" s="4">
        <v>100</v>
      </c>
      <c r="K5" s="4">
        <v>100</v>
      </c>
      <c r="M5" s="4">
        <f>10/11*100</f>
        <v>90.909090909090907</v>
      </c>
      <c r="N5" s="4">
        <f>10/19*100</f>
        <v>52.631578947368418</v>
      </c>
      <c r="O5" s="4">
        <v>100</v>
      </c>
      <c r="P5" s="4">
        <v>100</v>
      </c>
    </row>
    <row r="6" spans="3:16">
      <c r="C6" s="2">
        <f>3/12*100</f>
        <v>25</v>
      </c>
      <c r="D6" s="2">
        <f>6/15*100</f>
        <v>40</v>
      </c>
      <c r="E6" s="2">
        <f>5/14*100</f>
        <v>35.714285714285715</v>
      </c>
      <c r="F6" s="2">
        <f>10/11*100</f>
        <v>90.909090909090907</v>
      </c>
      <c r="H6" s="4">
        <f>1/10*100</f>
        <v>10</v>
      </c>
      <c r="I6" s="4">
        <v>0</v>
      </c>
      <c r="J6" s="4">
        <v>100</v>
      </c>
      <c r="K6" s="4">
        <v>100</v>
      </c>
      <c r="M6" s="4">
        <f>9/10*100</f>
        <v>90</v>
      </c>
      <c r="N6" s="4">
        <f>6/21*100</f>
        <v>28.571428571428569</v>
      </c>
      <c r="O6" s="4">
        <v>100</v>
      </c>
      <c r="P6" s="4">
        <v>100</v>
      </c>
    </row>
    <row r="7" spans="3:16">
      <c r="C7" s="2">
        <v>0</v>
      </c>
      <c r="D7" s="2">
        <f>3/13*100</f>
        <v>23.076923076923077</v>
      </c>
      <c r="E7" s="2">
        <f>7/16*100</f>
        <v>43.75</v>
      </c>
      <c r="F7" s="2">
        <f>10/11*100</f>
        <v>90.909090909090907</v>
      </c>
      <c r="H7" s="4">
        <f>1/15*100</f>
        <v>6.666666666666667</v>
      </c>
      <c r="I7" s="4">
        <f>1/15*100</f>
        <v>6.666666666666667</v>
      </c>
      <c r="J7" s="4">
        <f>13/15*100</f>
        <v>86.666666666666671</v>
      </c>
      <c r="K7" s="4">
        <v>100</v>
      </c>
      <c r="M7" s="4">
        <v>100</v>
      </c>
      <c r="N7" s="4">
        <f>8/16*100</f>
        <v>50</v>
      </c>
      <c r="O7" s="4">
        <v>100</v>
      </c>
      <c r="P7" s="4">
        <v>100</v>
      </c>
    </row>
    <row r="8" spans="3:16">
      <c r="C8" s="2">
        <v>0</v>
      </c>
      <c r="D8" s="2">
        <f>4/23*100</f>
        <v>17.391304347826086</v>
      </c>
      <c r="E8" s="2">
        <f>6/16*100</f>
        <v>37.5</v>
      </c>
      <c r="F8" s="2">
        <f>11/14*100</f>
        <v>78.571428571428569</v>
      </c>
      <c r="H8" s="4">
        <f>2/15*100</f>
        <v>13.333333333333334</v>
      </c>
      <c r="I8" s="4">
        <f>2/13*100</f>
        <v>15.384615384615385</v>
      </c>
      <c r="J8" s="4">
        <v>100</v>
      </c>
      <c r="K8" s="4">
        <v>100</v>
      </c>
      <c r="M8" s="4">
        <f>4/18*100</f>
        <v>22.222222222222221</v>
      </c>
      <c r="N8" s="4">
        <v>100</v>
      </c>
      <c r="O8" s="4">
        <v>100</v>
      </c>
      <c r="P8" s="4">
        <v>100</v>
      </c>
    </row>
    <row r="9" spans="3:16">
      <c r="C9" s="2">
        <v>0</v>
      </c>
      <c r="D9" s="2">
        <f>1/20*100</f>
        <v>5</v>
      </c>
      <c r="E9" s="2">
        <f>8/11*100</f>
        <v>72.727272727272734</v>
      </c>
      <c r="F9" s="2">
        <f>16/17*100</f>
        <v>94.117647058823522</v>
      </c>
      <c r="H9" s="4">
        <f>1/16*100</f>
        <v>6.25</v>
      </c>
      <c r="I9" s="4">
        <f>1/13*100</f>
        <v>7.6923076923076925</v>
      </c>
      <c r="J9" s="4">
        <v>100</v>
      </c>
      <c r="K9" s="4">
        <v>100</v>
      </c>
      <c r="M9" s="4">
        <v>100</v>
      </c>
      <c r="N9" s="4">
        <f>13/15*100</f>
        <v>86.666666666666671</v>
      </c>
      <c r="O9" s="4">
        <v>100</v>
      </c>
      <c r="P9" s="4">
        <v>100</v>
      </c>
    </row>
    <row r="10" spans="3:16">
      <c r="C10" s="2">
        <v>0</v>
      </c>
      <c r="D10" s="2">
        <f>1/19*100</f>
        <v>5.2631578947368416</v>
      </c>
      <c r="E10" s="2">
        <f>10/13*100</f>
        <v>76.923076923076934</v>
      </c>
      <c r="F10" s="2">
        <f>16/20*100</f>
        <v>80</v>
      </c>
      <c r="H10" s="4">
        <f>1/15*100</f>
        <v>6.666666666666667</v>
      </c>
      <c r="I10" s="4">
        <f>2/19*100</f>
        <v>10.526315789473683</v>
      </c>
      <c r="J10" s="4">
        <v>100</v>
      </c>
      <c r="K10" s="4">
        <v>100</v>
      </c>
      <c r="M10" s="4">
        <f>4/19*100</f>
        <v>21.052631578947366</v>
      </c>
      <c r="N10" s="4">
        <f>5/20*100</f>
        <v>25</v>
      </c>
      <c r="O10" s="4">
        <v>100</v>
      </c>
      <c r="P10" s="4">
        <v>100</v>
      </c>
    </row>
    <row r="11" spans="3:16">
      <c r="C11" s="2">
        <v>0</v>
      </c>
      <c r="D11" s="2">
        <f>0/18*100</f>
        <v>0</v>
      </c>
      <c r="E11" s="2">
        <f>6/18*100</f>
        <v>33.333333333333329</v>
      </c>
      <c r="F11" s="2">
        <f>18/18*100</f>
        <v>100</v>
      </c>
      <c r="H11" s="4">
        <f>2/14*100</f>
        <v>14.285714285714285</v>
      </c>
      <c r="I11" s="4">
        <v>0</v>
      </c>
      <c r="J11" s="4">
        <f>14/15*100</f>
        <v>93.333333333333329</v>
      </c>
      <c r="K11" s="4">
        <v>100</v>
      </c>
      <c r="M11" s="4">
        <f>5/16*100</f>
        <v>31.25</v>
      </c>
      <c r="N11" s="4">
        <f>9/16*100</f>
        <v>56.25</v>
      </c>
      <c r="O11" s="4">
        <v>100</v>
      </c>
      <c r="P11" s="4">
        <v>100</v>
      </c>
    </row>
    <row r="12" spans="3:16">
      <c r="C12" s="2">
        <f>2/12*100</f>
        <v>16.666666666666664</v>
      </c>
      <c r="D12" s="2">
        <f>2/17*100</f>
        <v>11.76470588235294</v>
      </c>
      <c r="E12" s="2">
        <f>5/16*100</f>
        <v>31.25</v>
      </c>
      <c r="F12" s="2">
        <f>14/16*100</f>
        <v>87.5</v>
      </c>
      <c r="H12" s="4">
        <f>1/13*100</f>
        <v>7.6923076923076925</v>
      </c>
      <c r="I12" s="4">
        <v>0</v>
      </c>
      <c r="J12" s="4">
        <v>100</v>
      </c>
      <c r="K12" s="4">
        <v>100</v>
      </c>
      <c r="M12" s="4">
        <v>100</v>
      </c>
      <c r="N12" s="4">
        <f>6/18*100</f>
        <v>33.333333333333329</v>
      </c>
      <c r="O12" s="4">
        <v>100</v>
      </c>
      <c r="P12" s="4">
        <v>100</v>
      </c>
    </row>
    <row r="13" spans="3:16">
      <c r="C13" s="11">
        <f>1/16*100</f>
        <v>6.25</v>
      </c>
      <c r="D13" s="2">
        <f>0/15*100</f>
        <v>0</v>
      </c>
      <c r="E13" s="2">
        <f>12/18*100</f>
        <v>66.666666666666657</v>
      </c>
      <c r="F13" s="2">
        <f>15/18*100</f>
        <v>83.333333333333343</v>
      </c>
      <c r="H13" s="4">
        <f>2/16*100</f>
        <v>12.5</v>
      </c>
      <c r="I13" s="4">
        <f>2/16*100</f>
        <v>12.5</v>
      </c>
      <c r="J13" s="4">
        <v>100</v>
      </c>
      <c r="K13" s="4">
        <v>100</v>
      </c>
      <c r="M13" s="4">
        <f>10/15*100</f>
        <v>66.666666666666657</v>
      </c>
      <c r="N13" s="4">
        <f>5/15*100</f>
        <v>33.333333333333329</v>
      </c>
      <c r="O13" s="4">
        <v>100</v>
      </c>
      <c r="P13" s="4">
        <v>100</v>
      </c>
    </row>
    <row r="14" spans="3:16">
      <c r="C14" s="2">
        <f>1/17*100</f>
        <v>5.8823529411764701</v>
      </c>
      <c r="D14" s="2">
        <f>3/13*100</f>
        <v>23.076923076923077</v>
      </c>
      <c r="E14" s="2">
        <f>4/10*100</f>
        <v>40</v>
      </c>
      <c r="F14" s="2">
        <f>13/13*100</f>
        <v>100</v>
      </c>
      <c r="H14" s="4">
        <v>0</v>
      </c>
      <c r="I14" s="4">
        <f>1/16*100</f>
        <v>6.25</v>
      </c>
      <c r="J14" s="4">
        <v>100</v>
      </c>
      <c r="K14" s="4">
        <v>100</v>
      </c>
      <c r="M14" s="4">
        <f>4/18*100</f>
        <v>22.222222222222221</v>
      </c>
      <c r="N14" s="4">
        <f>3/12*100</f>
        <v>25</v>
      </c>
      <c r="O14" s="4">
        <v>100</v>
      </c>
      <c r="P14" s="4">
        <v>100</v>
      </c>
    </row>
    <row r="15" spans="3:16">
      <c r="C15" s="2">
        <v>0</v>
      </c>
      <c r="D15" s="2">
        <v>0</v>
      </c>
      <c r="E15" s="2">
        <f>12/16*100</f>
        <v>75</v>
      </c>
      <c r="F15" s="2">
        <f>13/18*100</f>
        <v>72.222222222222214</v>
      </c>
      <c r="H15" s="4">
        <v>0</v>
      </c>
      <c r="I15" s="4">
        <f>5/15*100</f>
        <v>33.333333333333329</v>
      </c>
      <c r="J15" s="4">
        <v>100</v>
      </c>
      <c r="K15" s="4">
        <v>100</v>
      </c>
      <c r="M15" s="4">
        <f>4/21*100</f>
        <v>19.047619047619047</v>
      </c>
      <c r="N15" s="4">
        <f>4/18*100</f>
        <v>22.222222222222221</v>
      </c>
      <c r="O15" s="4">
        <v>100</v>
      </c>
      <c r="P15" s="4">
        <v>100</v>
      </c>
    </row>
    <row r="16" spans="3:16">
      <c r="C16" s="2">
        <v>0</v>
      </c>
      <c r="D16" s="2">
        <v>0</v>
      </c>
      <c r="E16" s="2">
        <f>9/12*100</f>
        <v>75</v>
      </c>
      <c r="F16" s="2">
        <f>18/19*100</f>
        <v>94.73684210526315</v>
      </c>
      <c r="H16" s="4">
        <v>0</v>
      </c>
      <c r="I16" s="4">
        <v>0</v>
      </c>
      <c r="J16" s="4">
        <v>100</v>
      </c>
      <c r="K16" s="4">
        <v>100</v>
      </c>
      <c r="M16" s="4">
        <f>1/22*100</f>
        <v>4.5454545454545459</v>
      </c>
      <c r="N16" s="4">
        <f>10/17*100</f>
        <v>58.82352941176471</v>
      </c>
      <c r="O16" s="4">
        <v>100</v>
      </c>
      <c r="P16" s="4">
        <v>100</v>
      </c>
    </row>
    <row r="17" spans="2:16">
      <c r="C17" s="2">
        <v>0</v>
      </c>
      <c r="D17" s="2">
        <v>0</v>
      </c>
      <c r="E17" s="2">
        <f>6/9*100</f>
        <v>66.666666666666657</v>
      </c>
      <c r="F17" s="2">
        <f>11/12*100</f>
        <v>91.666666666666657</v>
      </c>
      <c r="H17" s="4">
        <v>0</v>
      </c>
      <c r="I17" s="4">
        <v>0</v>
      </c>
      <c r="J17" s="4">
        <v>100</v>
      </c>
      <c r="K17" s="4">
        <v>100</v>
      </c>
      <c r="M17" s="4">
        <f>2/16*100</f>
        <v>12.5</v>
      </c>
      <c r="N17" s="4">
        <f>5/19*100</f>
        <v>26.315789473684209</v>
      </c>
      <c r="O17" s="4">
        <v>100</v>
      </c>
      <c r="P17" s="4">
        <v>100</v>
      </c>
    </row>
    <row r="18" spans="2:16">
      <c r="C18" s="2">
        <v>0</v>
      </c>
      <c r="D18" s="2">
        <v>0</v>
      </c>
      <c r="E18" s="2">
        <f>3/14*100</f>
        <v>21.428571428571427</v>
      </c>
      <c r="F18" s="2">
        <f>11/14*100</f>
        <v>78.571428571428569</v>
      </c>
      <c r="H18" s="4">
        <v>0</v>
      </c>
      <c r="I18" s="4">
        <f>2/10*100</f>
        <v>20</v>
      </c>
      <c r="J18" s="4">
        <v>100</v>
      </c>
      <c r="K18" s="4">
        <v>100</v>
      </c>
      <c r="M18" s="4">
        <f>4/12*100</f>
        <v>33.333333333333329</v>
      </c>
      <c r="N18" s="4">
        <f>5/11*100</f>
        <v>45.454545454545453</v>
      </c>
      <c r="O18" s="4">
        <v>100</v>
      </c>
      <c r="P18" s="4">
        <v>100</v>
      </c>
    </row>
    <row r="19" spans="2:16">
      <c r="C19" s="2">
        <v>0</v>
      </c>
      <c r="D19" s="2">
        <f>4/13*100</f>
        <v>30.76923076923077</v>
      </c>
      <c r="E19" s="2">
        <f>15/17*100</f>
        <v>88.235294117647058</v>
      </c>
      <c r="F19" s="2">
        <f>10/10*100</f>
        <v>100</v>
      </c>
      <c r="H19" s="4">
        <f>1/17*100</f>
        <v>5.8823529411764701</v>
      </c>
      <c r="I19" s="4">
        <f>2/13*100</f>
        <v>15.384615384615385</v>
      </c>
      <c r="J19" s="4">
        <f>11/13*100</f>
        <v>84.615384615384613</v>
      </c>
      <c r="K19" s="4">
        <v>100</v>
      </c>
      <c r="M19" s="4">
        <f>3/19*100</f>
        <v>15.789473684210526</v>
      </c>
      <c r="N19" s="4">
        <f>5/14*100</f>
        <v>35.714285714285715</v>
      </c>
      <c r="O19" s="4">
        <v>100</v>
      </c>
      <c r="P19" s="4">
        <v>100</v>
      </c>
    </row>
    <row r="20" spans="2:16">
      <c r="C20" s="2">
        <v>0</v>
      </c>
      <c r="D20" s="2">
        <f>7/17*100</f>
        <v>41.17647058823529</v>
      </c>
      <c r="E20" s="2">
        <f>8/13*100</f>
        <v>61.53846153846154</v>
      </c>
      <c r="F20" s="2">
        <f>14/14*100</f>
        <v>100</v>
      </c>
      <c r="H20" s="4">
        <v>0</v>
      </c>
      <c r="I20" s="4">
        <f>2/17*100</f>
        <v>11.76470588235294</v>
      </c>
      <c r="J20" s="4">
        <v>100</v>
      </c>
      <c r="K20" s="4">
        <v>100</v>
      </c>
      <c r="M20" s="4">
        <f>4/20*100</f>
        <v>20</v>
      </c>
      <c r="N20" s="4">
        <f>6/19*100</f>
        <v>31.578947368421051</v>
      </c>
      <c r="O20" s="4">
        <v>100</v>
      </c>
      <c r="P20" s="4">
        <v>100</v>
      </c>
    </row>
    <row r="21" spans="2:16">
      <c r="C21" s="2">
        <v>0</v>
      </c>
      <c r="D21" s="2">
        <v>0</v>
      </c>
      <c r="E21" s="2">
        <f>4/13*100</f>
        <v>30.76923076923077</v>
      </c>
      <c r="F21" s="2">
        <f>10/11*100</f>
        <v>90.909090909090907</v>
      </c>
      <c r="H21" s="4">
        <v>0</v>
      </c>
      <c r="I21" s="4">
        <f>3/11*100</f>
        <v>27.27272727272727</v>
      </c>
      <c r="J21" s="4">
        <v>100</v>
      </c>
      <c r="K21" s="4">
        <v>100</v>
      </c>
      <c r="M21" s="4">
        <f>3/19*100</f>
        <v>15.789473684210526</v>
      </c>
      <c r="N21" s="4">
        <f>14/15*100</f>
        <v>93.333333333333329</v>
      </c>
      <c r="O21" s="4">
        <v>100</v>
      </c>
      <c r="P21" s="4">
        <v>100</v>
      </c>
    </row>
    <row r="22" spans="2:16">
      <c r="C22" s="2">
        <v>0</v>
      </c>
      <c r="D22" s="2">
        <v>0</v>
      </c>
      <c r="E22" s="2">
        <f>10/15*100</f>
        <v>66.666666666666657</v>
      </c>
      <c r="F22" s="2">
        <f>15/16*100</f>
        <v>93.75</v>
      </c>
      <c r="H22" s="4">
        <v>0</v>
      </c>
      <c r="I22" s="4">
        <f>4/12*100</f>
        <v>33.333333333333329</v>
      </c>
      <c r="J22" s="4">
        <v>100</v>
      </c>
      <c r="K22" s="4">
        <v>100</v>
      </c>
      <c r="M22" s="4">
        <f>5/17*100</f>
        <v>29.411764705882355</v>
      </c>
      <c r="N22" s="4">
        <f>14/15*100</f>
        <v>93.333333333333329</v>
      </c>
      <c r="O22" s="4">
        <v>100</v>
      </c>
      <c r="P22" s="4">
        <v>100</v>
      </c>
    </row>
    <row r="23" spans="2:16">
      <c r="C23" s="2">
        <v>0</v>
      </c>
      <c r="D23" s="2">
        <v>0</v>
      </c>
      <c r="E23" s="2">
        <f>7/23*100</f>
        <v>30.434782608695656</v>
      </c>
      <c r="F23" s="2">
        <f>14/14*100</f>
        <v>100</v>
      </c>
      <c r="H23" s="4">
        <v>0</v>
      </c>
      <c r="I23" s="4">
        <f>1/13*100</f>
        <v>7.6923076923076925</v>
      </c>
      <c r="J23" s="4">
        <v>100</v>
      </c>
      <c r="K23" s="4">
        <v>100</v>
      </c>
      <c r="M23" s="4">
        <f>10/22*100</f>
        <v>45.454545454545453</v>
      </c>
      <c r="N23" s="4">
        <f>12/14*100</f>
        <v>85.714285714285708</v>
      </c>
      <c r="O23" s="4">
        <v>100</v>
      </c>
      <c r="P23" s="4">
        <v>100</v>
      </c>
    </row>
    <row r="24" spans="2:16">
      <c r="C24" s="2"/>
      <c r="D24" s="2"/>
      <c r="E24" s="2"/>
      <c r="F24" s="2"/>
      <c r="H24" s="4"/>
      <c r="I24" s="4"/>
      <c r="J24" s="4"/>
      <c r="K24" s="4"/>
      <c r="M24" s="4"/>
      <c r="N24" s="4"/>
      <c r="O24" s="4"/>
      <c r="P24" s="4"/>
    </row>
    <row r="25" spans="2:16">
      <c r="B25" s="5" t="s">
        <v>44</v>
      </c>
      <c r="C25" s="2">
        <f>AVERAGE(C4:C23)</f>
        <v>3.1899509803921569</v>
      </c>
      <c r="D25" s="2">
        <f>AVERAGE(D4:D23)</f>
        <v>10.503386762203561</v>
      </c>
      <c r="E25" s="2">
        <f>AVERAGE(E4:E23)</f>
        <v>54.549963357188425</v>
      </c>
      <c r="F25" s="2">
        <f>AVERAGE(F4:F23)</f>
        <v>88.334631978788337</v>
      </c>
      <c r="G25" s="5" t="s">
        <v>44</v>
      </c>
      <c r="H25" s="4">
        <f>AVERAGE(H4:H23)</f>
        <v>4.7194076348488112</v>
      </c>
      <c r="I25" s="4">
        <f>AVERAGE(I4:I23)</f>
        <v>11.394948382370981</v>
      </c>
      <c r="J25" s="4">
        <f>AVERAGE(J4:J23)</f>
        <v>98.230769230769226</v>
      </c>
      <c r="K25" s="4">
        <f>AVERAGE(K4:K23)</f>
        <v>100</v>
      </c>
      <c r="L25" s="5" t="s">
        <v>44</v>
      </c>
      <c r="M25" s="4">
        <f>AVERAGE(M4:M23)</f>
        <v>45.898613791609144</v>
      </c>
      <c r="N25" s="4">
        <f>AVERAGE(N4:N23)</f>
        <v>50.830497310566969</v>
      </c>
      <c r="O25" s="4">
        <f>AVERAGE(O4:O23)</f>
        <v>100</v>
      </c>
      <c r="P25" s="4">
        <f>AVERAGE(P4:P23)</f>
        <v>100</v>
      </c>
    </row>
    <row r="26" spans="2:16">
      <c r="B26" s="5" t="s">
        <v>45</v>
      </c>
      <c r="C26" s="4">
        <f t="shared" ref="C26:F26" si="0">STDEVP(C4:C23)</f>
        <v>6.6065369474341384</v>
      </c>
      <c r="D26" s="4">
        <f t="shared" si="0"/>
        <v>13.552723901697219</v>
      </c>
      <c r="E26" s="4">
        <f t="shared" si="0"/>
        <v>20.121639060440828</v>
      </c>
      <c r="F26" s="4">
        <f t="shared" si="0"/>
        <v>10.8841190651152</v>
      </c>
      <c r="G26" s="5" t="s">
        <v>45</v>
      </c>
      <c r="H26" s="4">
        <f t="shared" ref="H26:K26" si="1">STDEVP(H4:H23)</f>
        <v>5.1857260568000658</v>
      </c>
      <c r="I26" s="4">
        <f t="shared" si="1"/>
        <v>10.143136104512539</v>
      </c>
      <c r="J26" s="4">
        <f t="shared" si="1"/>
        <v>4.451432704528445</v>
      </c>
      <c r="K26" s="4">
        <f t="shared" si="1"/>
        <v>0</v>
      </c>
      <c r="L26" s="5" t="s">
        <v>45</v>
      </c>
      <c r="M26" s="4">
        <f t="shared" ref="M26:P26" si="2">STDEVP(M4:M23)</f>
        <v>33.624902789103551</v>
      </c>
      <c r="N26" s="4">
        <f t="shared" si="2"/>
        <v>25.908203151244781</v>
      </c>
      <c r="O26" s="4">
        <f t="shared" si="2"/>
        <v>0</v>
      </c>
      <c r="P26" s="4">
        <f t="shared" si="2"/>
        <v>0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432F1-5AA0-A044-B163-184639FB7EA5}">
  <dimension ref="A2:BI26"/>
  <sheetViews>
    <sheetView workbookViewId="0">
      <selection activeCell="D37" sqref="D37"/>
    </sheetView>
  </sheetViews>
  <sheetFormatPr baseColWidth="10" defaultRowHeight="14"/>
  <cols>
    <col min="17" max="17" width="12.33203125" bestFit="1" customWidth="1"/>
    <col min="18" max="20" width="13.33203125" bestFit="1" customWidth="1"/>
    <col min="33" max="41" width="10.83203125" style="7"/>
    <col min="53" max="61" width="10.83203125" style="7"/>
    <col min="273" max="273" width="12.33203125" bestFit="1" customWidth="1"/>
    <col min="274" max="276" width="13.33203125" bestFit="1" customWidth="1"/>
    <col min="529" max="529" width="12.33203125" bestFit="1" customWidth="1"/>
    <col min="530" max="532" width="13.33203125" bestFit="1" customWidth="1"/>
    <col min="785" max="785" width="12.33203125" bestFit="1" customWidth="1"/>
    <col min="786" max="788" width="13.33203125" bestFit="1" customWidth="1"/>
    <col min="1041" max="1041" width="12.33203125" bestFit="1" customWidth="1"/>
    <col min="1042" max="1044" width="13.33203125" bestFit="1" customWidth="1"/>
    <col min="1297" max="1297" width="12.33203125" bestFit="1" customWidth="1"/>
    <col min="1298" max="1300" width="13.33203125" bestFit="1" customWidth="1"/>
    <col min="1553" max="1553" width="12.33203125" bestFit="1" customWidth="1"/>
    <col min="1554" max="1556" width="13.33203125" bestFit="1" customWidth="1"/>
    <col min="1809" max="1809" width="12.33203125" bestFit="1" customWidth="1"/>
    <col min="1810" max="1812" width="13.33203125" bestFit="1" customWidth="1"/>
    <col min="2065" max="2065" width="12.33203125" bestFit="1" customWidth="1"/>
    <col min="2066" max="2068" width="13.33203125" bestFit="1" customWidth="1"/>
    <col min="2321" max="2321" width="12.33203125" bestFit="1" customWidth="1"/>
    <col min="2322" max="2324" width="13.33203125" bestFit="1" customWidth="1"/>
    <col min="2577" max="2577" width="12.33203125" bestFit="1" customWidth="1"/>
    <col min="2578" max="2580" width="13.33203125" bestFit="1" customWidth="1"/>
    <col min="2833" max="2833" width="12.33203125" bestFit="1" customWidth="1"/>
    <col min="2834" max="2836" width="13.33203125" bestFit="1" customWidth="1"/>
    <col min="3089" max="3089" width="12.33203125" bestFit="1" customWidth="1"/>
    <col min="3090" max="3092" width="13.33203125" bestFit="1" customWidth="1"/>
    <col min="3345" max="3345" width="12.33203125" bestFit="1" customWidth="1"/>
    <col min="3346" max="3348" width="13.33203125" bestFit="1" customWidth="1"/>
    <col min="3601" max="3601" width="12.33203125" bestFit="1" customWidth="1"/>
    <col min="3602" max="3604" width="13.33203125" bestFit="1" customWidth="1"/>
    <col min="3857" max="3857" width="12.33203125" bestFit="1" customWidth="1"/>
    <col min="3858" max="3860" width="13.33203125" bestFit="1" customWidth="1"/>
    <col min="4113" max="4113" width="12.33203125" bestFit="1" customWidth="1"/>
    <col min="4114" max="4116" width="13.33203125" bestFit="1" customWidth="1"/>
    <col min="4369" max="4369" width="12.33203125" bestFit="1" customWidth="1"/>
    <col min="4370" max="4372" width="13.33203125" bestFit="1" customWidth="1"/>
    <col min="4625" max="4625" width="12.33203125" bestFit="1" customWidth="1"/>
    <col min="4626" max="4628" width="13.33203125" bestFit="1" customWidth="1"/>
    <col min="4881" max="4881" width="12.33203125" bestFit="1" customWidth="1"/>
    <col min="4882" max="4884" width="13.33203125" bestFit="1" customWidth="1"/>
    <col min="5137" max="5137" width="12.33203125" bestFit="1" customWidth="1"/>
    <col min="5138" max="5140" width="13.33203125" bestFit="1" customWidth="1"/>
    <col min="5393" max="5393" width="12.33203125" bestFit="1" customWidth="1"/>
    <col min="5394" max="5396" width="13.33203125" bestFit="1" customWidth="1"/>
    <col min="5649" max="5649" width="12.33203125" bestFit="1" customWidth="1"/>
    <col min="5650" max="5652" width="13.33203125" bestFit="1" customWidth="1"/>
    <col min="5905" max="5905" width="12.33203125" bestFit="1" customWidth="1"/>
    <col min="5906" max="5908" width="13.33203125" bestFit="1" customWidth="1"/>
    <col min="6161" max="6161" width="12.33203125" bestFit="1" customWidth="1"/>
    <col min="6162" max="6164" width="13.33203125" bestFit="1" customWidth="1"/>
    <col min="6417" max="6417" width="12.33203125" bestFit="1" customWidth="1"/>
    <col min="6418" max="6420" width="13.33203125" bestFit="1" customWidth="1"/>
    <col min="6673" max="6673" width="12.33203125" bestFit="1" customWidth="1"/>
    <col min="6674" max="6676" width="13.33203125" bestFit="1" customWidth="1"/>
    <col min="6929" max="6929" width="12.33203125" bestFit="1" customWidth="1"/>
    <col min="6930" max="6932" width="13.33203125" bestFit="1" customWidth="1"/>
    <col min="7185" max="7185" width="12.33203125" bestFit="1" customWidth="1"/>
    <col min="7186" max="7188" width="13.33203125" bestFit="1" customWidth="1"/>
    <col min="7441" max="7441" width="12.33203125" bestFit="1" customWidth="1"/>
    <col min="7442" max="7444" width="13.33203125" bestFit="1" customWidth="1"/>
    <col min="7697" max="7697" width="12.33203125" bestFit="1" customWidth="1"/>
    <col min="7698" max="7700" width="13.33203125" bestFit="1" customWidth="1"/>
    <col min="7953" max="7953" width="12.33203125" bestFit="1" customWidth="1"/>
    <col min="7954" max="7956" width="13.33203125" bestFit="1" customWidth="1"/>
    <col min="8209" max="8209" width="12.33203125" bestFit="1" customWidth="1"/>
    <col min="8210" max="8212" width="13.33203125" bestFit="1" customWidth="1"/>
    <col min="8465" max="8465" width="12.33203125" bestFit="1" customWidth="1"/>
    <col min="8466" max="8468" width="13.33203125" bestFit="1" customWidth="1"/>
    <col min="8721" max="8721" width="12.33203125" bestFit="1" customWidth="1"/>
    <col min="8722" max="8724" width="13.33203125" bestFit="1" customWidth="1"/>
    <col min="8977" max="8977" width="12.33203125" bestFit="1" customWidth="1"/>
    <col min="8978" max="8980" width="13.33203125" bestFit="1" customWidth="1"/>
    <col min="9233" max="9233" width="12.33203125" bestFit="1" customWidth="1"/>
    <col min="9234" max="9236" width="13.33203125" bestFit="1" customWidth="1"/>
    <col min="9489" max="9489" width="12.33203125" bestFit="1" customWidth="1"/>
    <col min="9490" max="9492" width="13.33203125" bestFit="1" customWidth="1"/>
    <col min="9745" max="9745" width="12.33203125" bestFit="1" customWidth="1"/>
    <col min="9746" max="9748" width="13.33203125" bestFit="1" customWidth="1"/>
    <col min="10001" max="10001" width="12.33203125" bestFit="1" customWidth="1"/>
    <col min="10002" max="10004" width="13.33203125" bestFit="1" customWidth="1"/>
    <col min="10257" max="10257" width="12.33203125" bestFit="1" customWidth="1"/>
    <col min="10258" max="10260" width="13.33203125" bestFit="1" customWidth="1"/>
    <col min="10513" max="10513" width="12.33203125" bestFit="1" customWidth="1"/>
    <col min="10514" max="10516" width="13.33203125" bestFit="1" customWidth="1"/>
    <col min="10769" max="10769" width="12.33203125" bestFit="1" customWidth="1"/>
    <col min="10770" max="10772" width="13.33203125" bestFit="1" customWidth="1"/>
    <col min="11025" max="11025" width="12.33203125" bestFit="1" customWidth="1"/>
    <col min="11026" max="11028" width="13.33203125" bestFit="1" customWidth="1"/>
    <col min="11281" max="11281" width="12.33203125" bestFit="1" customWidth="1"/>
    <col min="11282" max="11284" width="13.33203125" bestFit="1" customWidth="1"/>
    <col min="11537" max="11537" width="12.33203125" bestFit="1" customWidth="1"/>
    <col min="11538" max="11540" width="13.33203125" bestFit="1" customWidth="1"/>
    <col min="11793" max="11793" width="12.33203125" bestFit="1" customWidth="1"/>
    <col min="11794" max="11796" width="13.33203125" bestFit="1" customWidth="1"/>
    <col min="12049" max="12049" width="12.33203125" bestFit="1" customWidth="1"/>
    <col min="12050" max="12052" width="13.33203125" bestFit="1" customWidth="1"/>
    <col min="12305" max="12305" width="12.33203125" bestFit="1" customWidth="1"/>
    <col min="12306" max="12308" width="13.33203125" bestFit="1" customWidth="1"/>
    <col min="12561" max="12561" width="12.33203125" bestFit="1" customWidth="1"/>
    <col min="12562" max="12564" width="13.33203125" bestFit="1" customWidth="1"/>
    <col min="12817" max="12817" width="12.33203125" bestFit="1" customWidth="1"/>
    <col min="12818" max="12820" width="13.33203125" bestFit="1" customWidth="1"/>
    <col min="13073" max="13073" width="12.33203125" bestFit="1" customWidth="1"/>
    <col min="13074" max="13076" width="13.33203125" bestFit="1" customWidth="1"/>
    <col min="13329" max="13329" width="12.33203125" bestFit="1" customWidth="1"/>
    <col min="13330" max="13332" width="13.33203125" bestFit="1" customWidth="1"/>
    <col min="13585" max="13585" width="12.33203125" bestFit="1" customWidth="1"/>
    <col min="13586" max="13588" width="13.33203125" bestFit="1" customWidth="1"/>
    <col min="13841" max="13841" width="12.33203125" bestFit="1" customWidth="1"/>
    <col min="13842" max="13844" width="13.33203125" bestFit="1" customWidth="1"/>
    <col min="14097" max="14097" width="12.33203125" bestFit="1" customWidth="1"/>
    <col min="14098" max="14100" width="13.33203125" bestFit="1" customWidth="1"/>
    <col min="14353" max="14353" width="12.33203125" bestFit="1" customWidth="1"/>
    <col min="14354" max="14356" width="13.33203125" bestFit="1" customWidth="1"/>
    <col min="14609" max="14609" width="12.33203125" bestFit="1" customWidth="1"/>
    <col min="14610" max="14612" width="13.33203125" bestFit="1" customWidth="1"/>
    <col min="14865" max="14865" width="12.33203125" bestFit="1" customWidth="1"/>
    <col min="14866" max="14868" width="13.33203125" bestFit="1" customWidth="1"/>
    <col min="15121" max="15121" width="12.33203125" bestFit="1" customWidth="1"/>
    <col min="15122" max="15124" width="13.33203125" bestFit="1" customWidth="1"/>
    <col min="15377" max="15377" width="12.33203125" bestFit="1" customWidth="1"/>
    <col min="15378" max="15380" width="13.33203125" bestFit="1" customWidth="1"/>
    <col min="15633" max="15633" width="12.33203125" bestFit="1" customWidth="1"/>
    <col min="15634" max="15636" width="13.33203125" bestFit="1" customWidth="1"/>
    <col min="15889" max="15889" width="12.33203125" bestFit="1" customWidth="1"/>
    <col min="15890" max="15892" width="13.33203125" bestFit="1" customWidth="1"/>
    <col min="16145" max="16145" width="12.33203125" bestFit="1" customWidth="1"/>
    <col min="16146" max="16148" width="13.33203125" bestFit="1" customWidth="1"/>
  </cols>
  <sheetData>
    <row r="2" spans="2:20">
      <c r="B2" s="12">
        <v>45110</v>
      </c>
      <c r="C2" s="5" t="s">
        <v>11</v>
      </c>
      <c r="G2" s="12">
        <v>45127</v>
      </c>
      <c r="H2" s="5" t="s">
        <v>11</v>
      </c>
      <c r="L2" s="12">
        <v>45139</v>
      </c>
      <c r="M2" s="5" t="s">
        <v>11</v>
      </c>
      <c r="Q2" s="12">
        <v>45152</v>
      </c>
      <c r="R2" s="5" t="s">
        <v>11</v>
      </c>
    </row>
    <row r="3" spans="2:20">
      <c r="B3" s="5" t="s">
        <v>22</v>
      </c>
      <c r="C3" s="5" t="s">
        <v>23</v>
      </c>
      <c r="D3" s="5" t="s">
        <v>24</v>
      </c>
      <c r="E3" s="5" t="s">
        <v>4</v>
      </c>
      <c r="G3" s="5" t="s">
        <v>22</v>
      </c>
      <c r="H3" s="5" t="s">
        <v>23</v>
      </c>
      <c r="I3" s="5" t="s">
        <v>24</v>
      </c>
      <c r="J3" s="5" t="s">
        <v>4</v>
      </c>
      <c r="L3" s="5" t="s">
        <v>22</v>
      </c>
      <c r="M3" s="5" t="s">
        <v>23</v>
      </c>
      <c r="N3" s="5" t="s">
        <v>24</v>
      </c>
      <c r="O3" s="5" t="s">
        <v>4</v>
      </c>
      <c r="Q3" s="5" t="s">
        <v>22</v>
      </c>
      <c r="R3" s="5" t="s">
        <v>23</v>
      </c>
      <c r="S3" s="5" t="s">
        <v>24</v>
      </c>
      <c r="T3" s="5" t="s">
        <v>4</v>
      </c>
    </row>
    <row r="4" spans="2:20">
      <c r="B4" s="4">
        <f>2/11*100</f>
        <v>18.181818181818183</v>
      </c>
      <c r="C4" s="4">
        <f>3/8*100</f>
        <v>37.5</v>
      </c>
      <c r="D4" s="4">
        <f>1/13*100</f>
        <v>7.6923076923076925</v>
      </c>
      <c r="E4" s="4">
        <f>4/11*100</f>
        <v>36.363636363636367</v>
      </c>
      <c r="G4" s="4">
        <f>12/14*100</f>
        <v>85.714285714285708</v>
      </c>
      <c r="H4" s="4">
        <v>100</v>
      </c>
      <c r="I4" s="4">
        <v>100</v>
      </c>
      <c r="J4" s="4">
        <v>100</v>
      </c>
      <c r="L4" s="4">
        <f>5/14*100</f>
        <v>35.714285714285715</v>
      </c>
      <c r="M4" s="4">
        <f>14/15*100</f>
        <v>93.333333333333329</v>
      </c>
      <c r="N4" s="4">
        <v>100</v>
      </c>
      <c r="O4" s="4">
        <v>100</v>
      </c>
      <c r="Q4" s="2">
        <f>3/17*100</f>
        <v>17.647058823529413</v>
      </c>
      <c r="R4" s="2">
        <v>100</v>
      </c>
      <c r="S4" s="2">
        <v>100</v>
      </c>
      <c r="T4" s="2">
        <v>100</v>
      </c>
    </row>
    <row r="5" spans="2:20">
      <c r="B5" s="4">
        <f>2/11*100</f>
        <v>18.181818181818183</v>
      </c>
      <c r="C5" s="4">
        <f>3/11*100</f>
        <v>27.27272727272727</v>
      </c>
      <c r="D5" s="4">
        <v>0</v>
      </c>
      <c r="E5" s="4">
        <f>2/11*100</f>
        <v>18.181818181818183</v>
      </c>
      <c r="G5" s="4">
        <f>14/15*100</f>
        <v>93.333333333333329</v>
      </c>
      <c r="H5" s="4">
        <v>100</v>
      </c>
      <c r="I5" s="4">
        <v>100</v>
      </c>
      <c r="J5" s="4">
        <v>100</v>
      </c>
      <c r="L5" s="4">
        <f>4/17*100</f>
        <v>23.52941176470588</v>
      </c>
      <c r="M5" s="4">
        <f>13/15*100</f>
        <v>86.666666666666671</v>
      </c>
      <c r="N5" s="4">
        <v>100</v>
      </c>
      <c r="O5" s="4">
        <v>100</v>
      </c>
      <c r="Q5" s="2">
        <f>8/18*100</f>
        <v>44.444444444444443</v>
      </c>
      <c r="R5" s="2">
        <f>16/17*100</f>
        <v>94.117647058823522</v>
      </c>
      <c r="S5" s="2">
        <f>17/18*100</f>
        <v>94.444444444444443</v>
      </c>
      <c r="T5" s="2">
        <v>100</v>
      </c>
    </row>
    <row r="6" spans="2:20">
      <c r="B6" s="4">
        <f>1/10*100</f>
        <v>10</v>
      </c>
      <c r="C6" s="4">
        <f>2/14*100</f>
        <v>14.285714285714285</v>
      </c>
      <c r="D6" s="4">
        <f>1/10*100</f>
        <v>10</v>
      </c>
      <c r="E6" s="4">
        <f>2/10*100</f>
        <v>20</v>
      </c>
      <c r="G6" s="4">
        <f>3/15*100</f>
        <v>20</v>
      </c>
      <c r="H6" s="4">
        <v>100</v>
      </c>
      <c r="I6" s="4">
        <f>13/14*100</f>
        <v>92.857142857142861</v>
      </c>
      <c r="J6" s="4">
        <v>100</v>
      </c>
      <c r="L6" s="4">
        <f>4/14*100</f>
        <v>28.571428571428569</v>
      </c>
      <c r="M6" s="4">
        <f>14/15*100</f>
        <v>93.333333333333329</v>
      </c>
      <c r="N6" s="4">
        <f>14/15*100</f>
        <v>93.333333333333329</v>
      </c>
      <c r="O6" s="4">
        <v>100</v>
      </c>
      <c r="Q6" s="2">
        <f>4/12*100</f>
        <v>33.333333333333329</v>
      </c>
      <c r="R6" s="2">
        <v>100</v>
      </c>
      <c r="S6" s="2">
        <f>19/20*100</f>
        <v>95</v>
      </c>
      <c r="T6" s="2">
        <v>100</v>
      </c>
    </row>
    <row r="7" spans="2:20">
      <c r="B7" s="4">
        <v>0</v>
      </c>
      <c r="C7" s="4">
        <f>1/8*100</f>
        <v>12.5</v>
      </c>
      <c r="D7" s="4">
        <v>0</v>
      </c>
      <c r="E7" s="4">
        <f>3/12*100</f>
        <v>25</v>
      </c>
      <c r="G7" s="4">
        <f>6/13*100</f>
        <v>46.153846153846153</v>
      </c>
      <c r="H7" s="4">
        <f>14/15*100</f>
        <v>93.333333333333329</v>
      </c>
      <c r="I7" s="4">
        <f>9/11*100</f>
        <v>81.818181818181827</v>
      </c>
      <c r="J7" s="4">
        <v>100</v>
      </c>
      <c r="L7" s="4">
        <f>2/16*100</f>
        <v>12.5</v>
      </c>
      <c r="M7" s="4">
        <f>15/19*100</f>
        <v>78.94736842105263</v>
      </c>
      <c r="N7" s="4">
        <f>13/15*100</f>
        <v>86.666666666666671</v>
      </c>
      <c r="O7" s="4">
        <v>100</v>
      </c>
      <c r="Q7" s="2">
        <f>4/15*100</f>
        <v>26.666666666666668</v>
      </c>
      <c r="R7" s="2">
        <v>100</v>
      </c>
      <c r="S7" s="2">
        <f>14/16*100</f>
        <v>87.5</v>
      </c>
      <c r="T7" s="2">
        <v>100</v>
      </c>
    </row>
    <row r="8" spans="2:20">
      <c r="B8" s="4">
        <v>0</v>
      </c>
      <c r="C8" s="4">
        <f>2/11*100</f>
        <v>18.181818181818183</v>
      </c>
      <c r="D8" s="4">
        <f>2/11*100</f>
        <v>18.181818181818183</v>
      </c>
      <c r="E8" s="4">
        <f>2/7*100</f>
        <v>28.571428571428569</v>
      </c>
      <c r="G8" s="4">
        <f>11/13*100</f>
        <v>84.615384615384613</v>
      </c>
      <c r="H8" s="4">
        <v>100</v>
      </c>
      <c r="I8" s="4">
        <f>12/13*100</f>
        <v>92.307692307692307</v>
      </c>
      <c r="J8" s="4">
        <v>100</v>
      </c>
      <c r="L8" s="4">
        <f>5/15*100</f>
        <v>33.333333333333329</v>
      </c>
      <c r="M8" s="4">
        <f>17/19*100</f>
        <v>89.473684210526315</v>
      </c>
      <c r="N8" s="4">
        <v>100</v>
      </c>
      <c r="O8" s="4">
        <v>100</v>
      </c>
      <c r="Q8" s="2">
        <f>8/16*100</f>
        <v>50</v>
      </c>
      <c r="R8" s="2">
        <v>100</v>
      </c>
      <c r="S8" s="2">
        <v>100</v>
      </c>
      <c r="T8" s="2">
        <v>100</v>
      </c>
    </row>
    <row r="9" spans="2:20">
      <c r="B9" s="4">
        <v>0</v>
      </c>
      <c r="C9" s="4">
        <v>0</v>
      </c>
      <c r="D9" s="4">
        <f>1/12*100</f>
        <v>8.3333333333333321</v>
      </c>
      <c r="E9" s="4">
        <f>5/11*100</f>
        <v>45.454545454545453</v>
      </c>
      <c r="G9" s="4">
        <f>14/15*100</f>
        <v>93.333333333333329</v>
      </c>
      <c r="H9" s="4">
        <v>100</v>
      </c>
      <c r="I9" s="4">
        <v>100</v>
      </c>
      <c r="J9" s="4">
        <v>100</v>
      </c>
      <c r="L9" s="4">
        <f>5/14*100</f>
        <v>35.714285714285715</v>
      </c>
      <c r="M9" s="4">
        <f>14/16*100</f>
        <v>87.5</v>
      </c>
      <c r="N9" s="4">
        <f>13/14*100</f>
        <v>92.857142857142861</v>
      </c>
      <c r="O9" s="4">
        <v>100</v>
      </c>
      <c r="Q9" s="2">
        <f>5/21*100</f>
        <v>23.809523809523807</v>
      </c>
      <c r="R9" s="2">
        <f>12/13*100</f>
        <v>92.307692307692307</v>
      </c>
      <c r="S9" s="2">
        <f>15/16*100</f>
        <v>93.75</v>
      </c>
      <c r="T9" s="2">
        <f>16/17*100</f>
        <v>94.117647058823522</v>
      </c>
    </row>
    <row r="10" spans="2:20">
      <c r="B10" s="4">
        <v>0</v>
      </c>
      <c r="C10" s="4">
        <f>2/12*100</f>
        <v>16.666666666666664</v>
      </c>
      <c r="D10" s="4">
        <f>1/10*100</f>
        <v>10</v>
      </c>
      <c r="E10" s="4">
        <f>3/11*100</f>
        <v>27.27272727272727</v>
      </c>
      <c r="G10" s="4">
        <f>5/13*100</f>
        <v>38.461538461538467</v>
      </c>
      <c r="H10" s="4">
        <v>100</v>
      </c>
      <c r="I10" s="4">
        <v>100</v>
      </c>
      <c r="J10" s="4">
        <v>100</v>
      </c>
      <c r="L10" s="4">
        <f>6/18*100</f>
        <v>33.333333333333329</v>
      </c>
      <c r="M10" s="4">
        <f>7/9*100</f>
        <v>77.777777777777786</v>
      </c>
      <c r="N10" s="4">
        <v>100</v>
      </c>
      <c r="O10" s="4">
        <v>100</v>
      </c>
      <c r="Q10" s="2">
        <f>3/17*100</f>
        <v>17.647058823529413</v>
      </c>
      <c r="R10" s="2">
        <f>15/16*100</f>
        <v>93.75</v>
      </c>
      <c r="S10" s="2">
        <v>100</v>
      </c>
      <c r="T10" s="2">
        <v>100</v>
      </c>
    </row>
    <row r="11" spans="2:20">
      <c r="B11" s="4">
        <f>1/9*100</f>
        <v>11.111111111111111</v>
      </c>
      <c r="C11" s="4">
        <f>1/12*100</f>
        <v>8.3333333333333321</v>
      </c>
      <c r="D11" s="4">
        <f>2/14*100</f>
        <v>14.285714285714285</v>
      </c>
      <c r="E11" s="4">
        <f>4/12*100</f>
        <v>33.333333333333329</v>
      </c>
      <c r="G11" s="4">
        <f>4/13*100</f>
        <v>30.76923076923077</v>
      </c>
      <c r="H11" s="4">
        <f>15/16*100</f>
        <v>93.75</v>
      </c>
      <c r="I11" s="4">
        <f>14/15*100</f>
        <v>93.333333333333329</v>
      </c>
      <c r="J11" s="4">
        <v>100</v>
      </c>
      <c r="L11" s="4">
        <f>3/15*100</f>
        <v>20</v>
      </c>
      <c r="M11" s="4">
        <f>19/21*100</f>
        <v>90.476190476190482</v>
      </c>
      <c r="N11" s="4">
        <f>12/14*100</f>
        <v>85.714285714285708</v>
      </c>
      <c r="O11" s="4">
        <v>100</v>
      </c>
      <c r="Q11" s="2">
        <f>5/15*100</f>
        <v>33.333333333333329</v>
      </c>
      <c r="R11" s="2">
        <f>15/17*100</f>
        <v>88.235294117647058</v>
      </c>
      <c r="S11" s="2">
        <f>11/12*100</f>
        <v>91.666666666666657</v>
      </c>
      <c r="T11" s="2">
        <v>100</v>
      </c>
    </row>
    <row r="12" spans="2:20">
      <c r="B12" s="4">
        <v>0</v>
      </c>
      <c r="C12" s="4">
        <f>2/12*100</f>
        <v>16.666666666666664</v>
      </c>
      <c r="D12" s="4">
        <f>1/8*100</f>
        <v>12.5</v>
      </c>
      <c r="E12" s="4">
        <f>5/10*100</f>
        <v>50</v>
      </c>
      <c r="G12" s="4">
        <f>4/12*100</f>
        <v>33.333333333333329</v>
      </c>
      <c r="H12" s="4">
        <v>100</v>
      </c>
      <c r="I12" s="4">
        <v>100</v>
      </c>
      <c r="J12" s="4">
        <v>100</v>
      </c>
      <c r="L12" s="4">
        <f>4/15*100</f>
        <v>26.666666666666668</v>
      </c>
      <c r="M12" s="4">
        <v>100</v>
      </c>
      <c r="N12" s="4">
        <f>13/15*100</f>
        <v>86.666666666666671</v>
      </c>
      <c r="O12" s="4">
        <v>100</v>
      </c>
      <c r="Q12" s="2">
        <f>4/13*100</f>
        <v>30.76923076923077</v>
      </c>
      <c r="R12" s="2">
        <f>11/13*100</f>
        <v>84.615384615384613</v>
      </c>
      <c r="S12" s="2">
        <f>16/18*100</f>
        <v>88.888888888888886</v>
      </c>
      <c r="T12" s="2">
        <v>100</v>
      </c>
    </row>
    <row r="13" spans="2:20">
      <c r="B13" s="4">
        <v>0</v>
      </c>
      <c r="C13" s="4">
        <f>2/12*100</f>
        <v>16.666666666666664</v>
      </c>
      <c r="D13" s="4">
        <f>1/12*100</f>
        <v>8.3333333333333321</v>
      </c>
      <c r="E13" s="4">
        <f>5/12*100</f>
        <v>41.666666666666671</v>
      </c>
      <c r="G13" s="4">
        <f>4/10*100</f>
        <v>40</v>
      </c>
      <c r="H13" s="4">
        <f>12/13*100</f>
        <v>92.307692307692307</v>
      </c>
      <c r="I13" s="4">
        <v>100</v>
      </c>
      <c r="J13" s="4">
        <v>100</v>
      </c>
      <c r="L13" s="4">
        <f>4/16*100</f>
        <v>25</v>
      </c>
      <c r="M13" s="4">
        <f>15/17*100</f>
        <v>88.235294117647058</v>
      </c>
      <c r="N13" s="4">
        <v>100</v>
      </c>
      <c r="O13" s="4">
        <v>100</v>
      </c>
      <c r="Q13" s="2">
        <f>3/15*100</f>
        <v>20</v>
      </c>
      <c r="R13" s="2">
        <f>18/19*100</f>
        <v>94.73684210526315</v>
      </c>
      <c r="S13" s="2">
        <f>17/20*100</f>
        <v>85</v>
      </c>
      <c r="T13" s="2">
        <v>100</v>
      </c>
    </row>
    <row r="14" spans="2:20">
      <c r="B14" s="4">
        <f>2/11*100</f>
        <v>18.181818181818183</v>
      </c>
      <c r="C14" s="4">
        <f>3/11*100</f>
        <v>27.27272727272727</v>
      </c>
      <c r="D14" s="4">
        <f>1/10*100</f>
        <v>10</v>
      </c>
      <c r="E14" s="4">
        <f>2/10*100</f>
        <v>20</v>
      </c>
      <c r="G14" s="4">
        <v>100</v>
      </c>
      <c r="H14" s="4">
        <v>100</v>
      </c>
      <c r="I14" s="4">
        <v>100</v>
      </c>
      <c r="J14" s="4">
        <v>100</v>
      </c>
      <c r="L14" s="4">
        <f>6/15*100</f>
        <v>40</v>
      </c>
      <c r="M14" s="4">
        <v>100</v>
      </c>
      <c r="N14" s="4">
        <f>13/14*100</f>
        <v>92.857142857142861</v>
      </c>
      <c r="O14" s="4">
        <v>100</v>
      </c>
      <c r="Q14" s="2">
        <f>5/18*100</f>
        <v>27.777777777777779</v>
      </c>
      <c r="R14" s="2">
        <v>100</v>
      </c>
      <c r="S14" s="2">
        <f>7/18*100</f>
        <v>38.888888888888893</v>
      </c>
      <c r="T14" s="2">
        <v>100</v>
      </c>
    </row>
    <row r="15" spans="2:20">
      <c r="B15" s="4">
        <f>1/10*100</f>
        <v>10</v>
      </c>
      <c r="C15" s="4">
        <f>2/9*100</f>
        <v>22.222222222222221</v>
      </c>
      <c r="D15" s="4">
        <f>1/11*100</f>
        <v>9.0909090909090917</v>
      </c>
      <c r="E15" s="4">
        <f>2/16*100</f>
        <v>12.5</v>
      </c>
      <c r="G15" s="4">
        <f>7/10*100</f>
        <v>70</v>
      </c>
      <c r="H15" s="4">
        <f>9/10*100</f>
        <v>90</v>
      </c>
      <c r="I15" s="4">
        <f>11/12*100</f>
        <v>91.666666666666657</v>
      </c>
      <c r="J15" s="4">
        <v>100</v>
      </c>
      <c r="L15" s="4">
        <f>7/15*100</f>
        <v>46.666666666666664</v>
      </c>
      <c r="M15" s="4">
        <f>16/19*100</f>
        <v>84.210526315789465</v>
      </c>
      <c r="N15" s="4">
        <f>15/16*100</f>
        <v>93.75</v>
      </c>
      <c r="O15" s="4">
        <v>100</v>
      </c>
      <c r="Q15" s="2">
        <f>5/16*100</f>
        <v>31.25</v>
      </c>
      <c r="R15" s="2">
        <f>17/19*100</f>
        <v>89.473684210526315</v>
      </c>
      <c r="S15" s="2">
        <f>5/16*100</f>
        <v>31.25</v>
      </c>
      <c r="T15" s="2">
        <v>100</v>
      </c>
    </row>
    <row r="16" spans="2:20">
      <c r="B16" s="4">
        <v>0</v>
      </c>
      <c r="C16" s="4">
        <f>4/11*100</f>
        <v>36.363636363636367</v>
      </c>
      <c r="D16" s="4">
        <f>1/9*100</f>
        <v>11.111111111111111</v>
      </c>
      <c r="E16" s="4">
        <f>2/13*100</f>
        <v>15.384615384615385</v>
      </c>
      <c r="G16" s="4">
        <v>100</v>
      </c>
      <c r="H16" s="4">
        <v>100</v>
      </c>
      <c r="I16" s="4">
        <f>11/12*100</f>
        <v>91.666666666666657</v>
      </c>
      <c r="J16" s="4">
        <v>100</v>
      </c>
      <c r="L16" s="4">
        <f>3/11*100</f>
        <v>27.27272727272727</v>
      </c>
      <c r="M16" s="4">
        <f>13/16*100</f>
        <v>81.25</v>
      </c>
      <c r="N16" s="4">
        <f>14/15*100</f>
        <v>93.333333333333329</v>
      </c>
      <c r="O16" s="4">
        <v>100</v>
      </c>
      <c r="Q16" s="2">
        <f>5/15*100</f>
        <v>33.333333333333329</v>
      </c>
      <c r="R16" s="2">
        <f>14/16*100</f>
        <v>87.5</v>
      </c>
      <c r="S16" s="2">
        <f>10/16*100</f>
        <v>62.5</v>
      </c>
      <c r="T16" s="2">
        <v>100</v>
      </c>
    </row>
    <row r="17" spans="1:20">
      <c r="B17" s="4">
        <v>0</v>
      </c>
      <c r="C17" s="4">
        <f>3/13*100</f>
        <v>23.076923076923077</v>
      </c>
      <c r="D17" s="4">
        <f>1/9*100</f>
        <v>11.111111111111111</v>
      </c>
      <c r="E17" s="4">
        <f>2/12*100</f>
        <v>16.666666666666664</v>
      </c>
      <c r="G17" s="4">
        <f>12/15*100</f>
        <v>80</v>
      </c>
      <c r="H17" s="4">
        <v>100</v>
      </c>
      <c r="I17" s="4">
        <f>9/10*100</f>
        <v>90</v>
      </c>
      <c r="J17" s="4">
        <v>100</v>
      </c>
      <c r="L17" s="4">
        <f>3/19*100</f>
        <v>15.789473684210526</v>
      </c>
      <c r="M17" s="4">
        <f>8/11*100</f>
        <v>72.727272727272734</v>
      </c>
      <c r="N17" s="4">
        <f>17/18*100</f>
        <v>94.444444444444443</v>
      </c>
      <c r="O17" s="4">
        <v>100</v>
      </c>
      <c r="Q17" s="2">
        <f>4/18*100</f>
        <v>22.222222222222221</v>
      </c>
      <c r="R17" s="2">
        <f>14/15*100</f>
        <v>93.333333333333329</v>
      </c>
      <c r="S17" s="2">
        <f>7/16*100</f>
        <v>43.75</v>
      </c>
      <c r="T17" s="2">
        <v>100</v>
      </c>
    </row>
    <row r="18" spans="1:20">
      <c r="B18" s="4">
        <v>0</v>
      </c>
      <c r="C18" s="4">
        <f>4/10*100</f>
        <v>40</v>
      </c>
      <c r="D18" s="4">
        <f>1/8*100</f>
        <v>12.5</v>
      </c>
      <c r="E18" s="4">
        <f>1/12*100</f>
        <v>8.3333333333333321</v>
      </c>
      <c r="G18" s="4">
        <f>12/13*100</f>
        <v>92.307692307692307</v>
      </c>
      <c r="H18" s="4">
        <v>100</v>
      </c>
      <c r="I18" s="4">
        <f>8/9*100</f>
        <v>88.888888888888886</v>
      </c>
      <c r="J18" s="4">
        <v>100</v>
      </c>
      <c r="L18" s="4">
        <f>3/14*100</f>
        <v>21.428571428571427</v>
      </c>
      <c r="M18" s="4">
        <f>14/16*100</f>
        <v>87.5</v>
      </c>
      <c r="N18" s="4">
        <f>13/15*100</f>
        <v>86.666666666666671</v>
      </c>
      <c r="O18" s="4">
        <v>100</v>
      </c>
      <c r="Q18" s="2">
        <f>4/15*100</f>
        <v>26.666666666666668</v>
      </c>
      <c r="R18" s="2">
        <f>13/15*100</f>
        <v>86.666666666666671</v>
      </c>
      <c r="S18" s="2">
        <f>20/21*100</f>
        <v>95.238095238095227</v>
      </c>
      <c r="T18" s="2">
        <v>100</v>
      </c>
    </row>
    <row r="19" spans="1:20">
      <c r="B19" s="4">
        <v>0</v>
      </c>
      <c r="C19" s="4">
        <f>2/11*100</f>
        <v>18.181818181818183</v>
      </c>
      <c r="D19" s="4">
        <f>2/10*100</f>
        <v>20</v>
      </c>
      <c r="E19" s="4">
        <f>3/10*100</f>
        <v>30</v>
      </c>
      <c r="G19" s="4">
        <f>10/12*100</f>
        <v>83.333333333333343</v>
      </c>
      <c r="H19" s="4">
        <v>100</v>
      </c>
      <c r="I19" s="4">
        <f>14/15*100</f>
        <v>93.333333333333329</v>
      </c>
      <c r="J19" s="4">
        <v>100</v>
      </c>
      <c r="L19" s="4">
        <f>3/15*100</f>
        <v>20</v>
      </c>
      <c r="M19" s="4">
        <f>9/10*100</f>
        <v>90</v>
      </c>
      <c r="N19" s="4">
        <f>14/17*100</f>
        <v>82.35294117647058</v>
      </c>
      <c r="O19" s="4">
        <v>100</v>
      </c>
      <c r="Q19" s="2">
        <f>4/20*100</f>
        <v>20</v>
      </c>
      <c r="R19" s="2">
        <v>100</v>
      </c>
      <c r="S19" s="2">
        <f>18/22*100</f>
        <v>81.818181818181827</v>
      </c>
      <c r="T19" s="2">
        <v>100</v>
      </c>
    </row>
    <row r="20" spans="1:20">
      <c r="B20" s="4">
        <v>0</v>
      </c>
      <c r="C20" s="4">
        <f>4/11*100</f>
        <v>36.363636363636367</v>
      </c>
      <c r="D20" s="4">
        <f>1/13*100</f>
        <v>7.6923076923076925</v>
      </c>
      <c r="E20" s="4">
        <f>2/13*100</f>
        <v>15.384615384615385</v>
      </c>
      <c r="G20" s="4">
        <f>11/13*100</f>
        <v>84.615384615384613</v>
      </c>
      <c r="H20" s="4">
        <v>100</v>
      </c>
      <c r="I20" s="4">
        <f>11/13*100</f>
        <v>84.615384615384613</v>
      </c>
      <c r="J20" s="4">
        <v>100</v>
      </c>
      <c r="L20" s="4">
        <f>4/15*100</f>
        <v>26.666666666666668</v>
      </c>
      <c r="M20" s="4">
        <f>14/16*100</f>
        <v>87.5</v>
      </c>
      <c r="N20" s="4">
        <f>12/13*100</f>
        <v>92.307692307692307</v>
      </c>
      <c r="O20" s="4">
        <v>100</v>
      </c>
      <c r="Q20" s="2">
        <f>7/21*100</f>
        <v>33.333333333333329</v>
      </c>
      <c r="R20" s="2">
        <v>100</v>
      </c>
      <c r="S20" s="2">
        <f>6/16*100</f>
        <v>37.5</v>
      </c>
      <c r="T20" s="2">
        <v>100</v>
      </c>
    </row>
    <row r="21" spans="1:20">
      <c r="B21" s="4">
        <v>0</v>
      </c>
      <c r="C21" s="4">
        <f>2/12*100</f>
        <v>16.666666666666664</v>
      </c>
      <c r="D21" s="4">
        <v>0</v>
      </c>
      <c r="E21" s="4">
        <f>3/11*100</f>
        <v>27.27272727272727</v>
      </c>
      <c r="G21" s="4">
        <v>100</v>
      </c>
      <c r="H21" s="4">
        <v>100</v>
      </c>
      <c r="I21" s="4">
        <f>10/11*100</f>
        <v>90.909090909090907</v>
      </c>
      <c r="J21" s="4">
        <v>100</v>
      </c>
      <c r="L21" s="4">
        <f>4/16*100</f>
        <v>25</v>
      </c>
      <c r="M21" s="4">
        <f>13/15*100</f>
        <v>86.666666666666671</v>
      </c>
      <c r="N21" s="4">
        <f>18/19*100</f>
        <v>94.73684210526315</v>
      </c>
      <c r="O21" s="4">
        <v>100</v>
      </c>
      <c r="Q21" s="2">
        <f>5/17*100</f>
        <v>29.411764705882355</v>
      </c>
      <c r="R21" s="2">
        <v>100</v>
      </c>
      <c r="S21" s="2">
        <f>8/20*100</f>
        <v>40</v>
      </c>
      <c r="T21" s="2">
        <v>100</v>
      </c>
    </row>
    <row r="22" spans="1:20">
      <c r="B22" s="4">
        <v>0</v>
      </c>
      <c r="C22" s="4">
        <f>1/11*100</f>
        <v>9.0909090909090917</v>
      </c>
      <c r="D22" s="4">
        <f>2/9*100</f>
        <v>22.222222222222221</v>
      </c>
      <c r="E22" s="4">
        <f>4/9*100</f>
        <v>44.444444444444443</v>
      </c>
      <c r="G22" s="4">
        <f>9/10*100</f>
        <v>90</v>
      </c>
      <c r="H22" s="4">
        <v>100</v>
      </c>
      <c r="I22" s="4">
        <f>10/13*100</f>
        <v>76.923076923076934</v>
      </c>
      <c r="J22" s="4">
        <v>100</v>
      </c>
      <c r="L22" s="4">
        <f>4/15*100</f>
        <v>26.666666666666668</v>
      </c>
      <c r="M22" s="4">
        <f>16/17*100</f>
        <v>94.117647058823522</v>
      </c>
      <c r="N22" s="4">
        <f>12/14*100</f>
        <v>85.714285714285708</v>
      </c>
      <c r="O22" s="4">
        <v>100</v>
      </c>
      <c r="Q22" s="2">
        <f>8/18*100</f>
        <v>44.444444444444443</v>
      </c>
      <c r="R22" s="2">
        <f>16/18*100</f>
        <v>88.888888888888886</v>
      </c>
      <c r="S22" s="2">
        <f>10/16*100</f>
        <v>62.5</v>
      </c>
      <c r="T22" s="2">
        <v>100</v>
      </c>
    </row>
    <row r="23" spans="1:20">
      <c r="B23" s="4">
        <v>0</v>
      </c>
      <c r="C23" s="4">
        <f>3/11*100</f>
        <v>27.27272727272727</v>
      </c>
      <c r="D23" s="4">
        <f>1/13*100</f>
        <v>7.6923076923076925</v>
      </c>
      <c r="E23" s="4">
        <f>3/6*100</f>
        <v>50</v>
      </c>
      <c r="G23" s="4">
        <f>12/13*100</f>
        <v>92.307692307692307</v>
      </c>
      <c r="H23" s="4">
        <v>100</v>
      </c>
      <c r="I23" s="4">
        <f>12/15*100</f>
        <v>80</v>
      </c>
      <c r="J23" s="4">
        <v>100</v>
      </c>
      <c r="L23" s="4">
        <f>4/15*100</f>
        <v>26.666666666666668</v>
      </c>
      <c r="M23" s="4">
        <f>17/18*100</f>
        <v>94.444444444444443</v>
      </c>
      <c r="N23" s="4">
        <f>12/15*100</f>
        <v>80</v>
      </c>
      <c r="O23" s="4">
        <v>100</v>
      </c>
      <c r="Q23" s="2">
        <f>8/20*100</f>
        <v>40</v>
      </c>
      <c r="R23" s="2">
        <f>18/20*100</f>
        <v>90</v>
      </c>
      <c r="S23" s="2">
        <f>8/18*100</f>
        <v>44.444444444444443</v>
      </c>
      <c r="T23" s="2">
        <v>100</v>
      </c>
    </row>
    <row r="24" spans="1:20">
      <c r="B24" s="4"/>
      <c r="C24" s="4"/>
      <c r="D24" s="4"/>
      <c r="E24" s="4"/>
      <c r="G24" s="4"/>
      <c r="H24" s="4"/>
      <c r="I24" s="4"/>
      <c r="J24" s="4"/>
      <c r="L24" s="4"/>
      <c r="M24" s="4"/>
      <c r="N24" s="4"/>
      <c r="O24" s="4"/>
      <c r="Q24" s="2"/>
      <c r="R24" s="2"/>
      <c r="S24" s="2"/>
      <c r="T24" s="2"/>
    </row>
    <row r="25" spans="1:20">
      <c r="A25" s="5" t="s">
        <v>44</v>
      </c>
      <c r="B25" s="4">
        <f>AVERAGE(B4:B23)</f>
        <v>4.2828282828282829</v>
      </c>
      <c r="C25" s="4">
        <f>AVERAGE(C4:C23)</f>
        <v>21.229242979242979</v>
      </c>
      <c r="D25" s="4">
        <f>AVERAGE(D4:D23)</f>
        <v>10.037323787323785</v>
      </c>
      <c r="E25" s="4">
        <f>AVERAGE(E4:E23)</f>
        <v>28.291527916527912</v>
      </c>
      <c r="F25" s="5" t="s">
        <v>44</v>
      </c>
      <c r="G25" s="4">
        <f>AVERAGE(G4:G23)</f>
        <v>72.913919413919402</v>
      </c>
      <c r="H25" s="4">
        <f>AVERAGE(H4:H23)</f>
        <v>98.46955128205127</v>
      </c>
      <c r="I25" s="4">
        <f>AVERAGE(I4:I23)</f>
        <v>92.41597291597293</v>
      </c>
      <c r="J25" s="4">
        <f>AVERAGE(J4:J23)</f>
        <v>100</v>
      </c>
      <c r="K25" s="5" t="s">
        <v>44</v>
      </c>
      <c r="L25" s="4">
        <f>AVERAGE(L4:L23)</f>
        <v>27.526009207510754</v>
      </c>
      <c r="M25" s="4">
        <f>AVERAGE(M4:M23)</f>
        <v>88.20801027747622</v>
      </c>
      <c r="N25" s="4">
        <f>AVERAGE(N4:N23)</f>
        <v>92.070072192169704</v>
      </c>
      <c r="O25" s="4">
        <f>AVERAGE(O4:O23)</f>
        <v>100</v>
      </c>
      <c r="P25" s="5" t="s">
        <v>44</v>
      </c>
      <c r="Q25" s="2">
        <f>AVERAGE(Q14:Q23)</f>
        <v>30.843954248366011</v>
      </c>
      <c r="R25" s="2">
        <f>AVERAGE(R4:R23)</f>
        <v>94.181271665211298</v>
      </c>
      <c r="S25" s="2">
        <f>AVERAGE(S4:S23)</f>
        <v>73.70698051948051</v>
      </c>
      <c r="T25" s="2">
        <f>AVERAGE(T4:T23)</f>
        <v>99.705882352941174</v>
      </c>
    </row>
    <row r="26" spans="1:20">
      <c r="A26" s="5" t="s">
        <v>45</v>
      </c>
      <c r="B26" s="4">
        <f t="shared" ref="B26:E26" si="0">STDEVP(B4:B23)</f>
        <v>6.8860001644992082</v>
      </c>
      <c r="C26" s="4">
        <f t="shared" si="0"/>
        <v>10.439655858096383</v>
      </c>
      <c r="D26" s="4">
        <f t="shared" si="0"/>
        <v>5.7965154163792629</v>
      </c>
      <c r="E26" s="4">
        <f t="shared" si="0"/>
        <v>12.528174111400789</v>
      </c>
      <c r="F26" s="5" t="s">
        <v>45</v>
      </c>
      <c r="G26" s="4">
        <f t="shared" ref="G26:J26" si="1">STDEVP(G4:G23)</f>
        <v>26.280300065458675</v>
      </c>
      <c r="H26" s="4">
        <f t="shared" si="1"/>
        <v>3.1291618407503559</v>
      </c>
      <c r="I26" s="4">
        <f t="shared" si="1"/>
        <v>7.0481598562998888</v>
      </c>
      <c r="J26" s="4">
        <f t="shared" si="1"/>
        <v>0</v>
      </c>
      <c r="K26" s="5" t="s">
        <v>45</v>
      </c>
      <c r="L26" s="4">
        <f t="shared" ref="L26:O26" si="2">STDEVP(L4:L23)</f>
        <v>7.9697670886922003</v>
      </c>
      <c r="M26" s="4">
        <f t="shared" si="2"/>
        <v>6.7796273910562483</v>
      </c>
      <c r="N26" s="4">
        <f t="shared" si="2"/>
        <v>6.0949528891407905</v>
      </c>
      <c r="O26" s="4">
        <f t="shared" si="2"/>
        <v>0</v>
      </c>
      <c r="P26" s="5" t="s">
        <v>45</v>
      </c>
      <c r="Q26" s="4">
        <f t="shared" ref="Q26:T26" si="3">STDEVP(Q4:Q23)</f>
        <v>8.9261994640605842</v>
      </c>
      <c r="R26" s="4">
        <f t="shared" si="3"/>
        <v>5.3442120447143173</v>
      </c>
      <c r="S26" s="4">
        <f t="shared" si="3"/>
        <v>24.724721806036982</v>
      </c>
      <c r="T26" s="4">
        <f t="shared" si="3"/>
        <v>1.2820291010413762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Fig.1B</vt:lpstr>
      <vt:lpstr>Fig. 2</vt:lpstr>
      <vt:lpstr>Fig. 3A</vt:lpstr>
      <vt:lpstr>Fig. 4</vt:lpstr>
      <vt:lpstr>Fig. 5</vt:lpstr>
      <vt:lpstr>Fig. S3</vt:lpstr>
      <vt:lpstr>Fig. S4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Microsoft Office User</cp:lastModifiedBy>
  <dcterms:created xsi:type="dcterms:W3CDTF">2014-12-03T05:42:20Z</dcterms:created>
  <dcterms:modified xsi:type="dcterms:W3CDTF">2023-06-05T12:03:23Z</dcterms:modified>
</cp:coreProperties>
</file>