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brion/Library/CloudStorage/OneDrive-UniversityofTexasSouthwestern/Documents/clinical research/Pritha Nayak/EPIC tool/"/>
    </mc:Choice>
  </mc:AlternateContent>
  <xr:revisionPtr revIDLastSave="0" documentId="13_ncr:1_{DC246FD4-6E28-FA47-9467-B6BB02CEDE36}" xr6:coauthVersionLast="47" xr6:coauthVersionMax="47" xr10:uidLastSave="{00000000-0000-0000-0000-000000000000}"/>
  <bookViews>
    <workbookView xWindow="28380" yWindow="500" windowWidth="48420" windowHeight="42700" xr2:uid="{11EECE48-23E7-D541-9B7A-9715C4CFFB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 s="1"/>
  <c r="H3" i="1"/>
  <c r="I3" i="1"/>
  <c r="I2" i="1"/>
  <c r="N15" i="1" l="1"/>
  <c r="L21" i="1"/>
  <c r="Q21" i="1" s="1"/>
  <c r="C5" i="1"/>
  <c r="D5" i="1" s="1"/>
  <c r="C3" i="1"/>
  <c r="D3" i="1" s="1"/>
  <c r="Q24" i="1"/>
  <c r="Q23" i="1"/>
  <c r="Q22" i="1"/>
  <c r="L20" i="1"/>
  <c r="Q20" i="1" s="1"/>
  <c r="L19" i="1"/>
  <c r="L18" i="1"/>
  <c r="L17" i="1"/>
  <c r="L16" i="1"/>
  <c r="N13" i="1"/>
  <c r="L12" i="1"/>
  <c r="N10" i="1" s="1"/>
  <c r="D2" i="1"/>
  <c r="Q10" i="1" l="1"/>
  <c r="H4" i="1" s="1"/>
  <c r="I4" i="1" s="1"/>
  <c r="I6" i="1" s="1"/>
  <c r="I7" i="1" s="1"/>
  <c r="I8" i="1" s="1"/>
  <c r="J31" i="1" s="1"/>
  <c r="Q16" i="1"/>
  <c r="J28" i="1" l="1"/>
  <c r="Q27" i="1" a="1"/>
  <c r="Q27" i="1" s="1"/>
  <c r="J29" i="1" s="1"/>
  <c r="C4" i="1" l="1"/>
  <c r="D4" i="1" s="1"/>
  <c r="D6" i="1" s="1"/>
  <c r="D7" i="1" s="1"/>
  <c r="D8" i="1" s="1"/>
  <c r="J3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<sst xmlns="http://schemas.openxmlformats.org/spreadsheetml/2006/main" count="104" uniqueCount="84">
  <si>
    <t>GA</t>
  </si>
  <si>
    <t>HASOFA</t>
  </si>
  <si>
    <t>Pressor</t>
  </si>
  <si>
    <t>Calculation</t>
  </si>
  <si>
    <t>Odds</t>
  </si>
  <si>
    <t>RESP NSOFA</t>
  </si>
  <si>
    <t>≥300</t>
  </si>
  <si>
    <t>Intubated</t>
  </si>
  <si>
    <t>SpO2/FiO2 &lt;300</t>
  </si>
  <si>
    <t>SpO2/FiO2</t>
  </si>
  <si>
    <t>&lt;200</t>
  </si>
  <si>
    <t>&lt;150</t>
  </si>
  <si>
    <t>&lt;100</t>
  </si>
  <si>
    <t>CVS NSOFA</t>
  </si>
  <si>
    <t>No inotropes</t>
  </si>
  <si>
    <t>YES steroid</t>
  </si>
  <si>
    <t>1 inotrope</t>
  </si>
  <si>
    <t>No steroid</t>
  </si>
  <si>
    <t xml:space="preserve">OR </t>
  </si>
  <si>
    <t>≥2 inotropes no steroids</t>
  </si>
  <si>
    <t>≥2 inotropes + steroids</t>
  </si>
  <si>
    <t xml:space="preserve">Platelets </t>
  </si>
  <si>
    <t>NSOFA</t>
  </si>
  <si>
    <t>&gt;150, 000</t>
  </si>
  <si>
    <t>100,000-149,000</t>
  </si>
  <si>
    <t>50,000-</t>
  </si>
  <si>
    <t>&lt;50,000</t>
  </si>
  <si>
    <t>pH</t>
  </si>
  <si>
    <t>≥7.2</t>
  </si>
  <si>
    <t>&lt;7.2</t>
  </si>
  <si>
    <t>Base deficit</t>
  </si>
  <si>
    <t>≤5.0</t>
  </si>
  <si>
    <t>&gt;5.0</t>
  </si>
  <si>
    <t>Anion Gap</t>
  </si>
  <si>
    <t>≤16</t>
  </si>
  <si>
    <t>&gt;16</t>
  </si>
  <si>
    <t>Lactic acid</t>
  </si>
  <si>
    <t>≤2.5</t>
  </si>
  <si>
    <t>&gt;2.5</t>
  </si>
  <si>
    <t>Glucose</t>
  </si>
  <si>
    <t>≤180</t>
  </si>
  <si>
    <t>&gt;180</t>
  </si>
  <si>
    <t xml:space="preserve">Potassium </t>
  </si>
  <si>
    <t>Pressors 1wk</t>
  </si>
  <si>
    <t>SPO2</t>
  </si>
  <si>
    <t>FiO2</t>
  </si>
  <si>
    <t>anion gap</t>
  </si>
  <si>
    <t>Base excess</t>
  </si>
  <si>
    <t># inotropes</t>
  </si>
  <si>
    <t>1 inotrope+ steroids</t>
  </si>
  <si>
    <t>Resp</t>
  </si>
  <si>
    <t>CVS</t>
  </si>
  <si>
    <t>Plt</t>
  </si>
  <si>
    <t>acidosis</t>
  </si>
  <si>
    <t>HyperK</t>
  </si>
  <si>
    <t>Coefficient</t>
  </si>
  <si>
    <t>From Entry Table</t>
  </si>
  <si>
    <t>ln (Odds)</t>
  </si>
  <si>
    <t>Constant</t>
  </si>
  <si>
    <t xml:space="preserve">Not intubated </t>
  </si>
  <si>
    <t xml:space="preserve"> &lt;300</t>
  </si>
  <si>
    <r>
      <t xml:space="preserve">If intubated: SpO2/FiO2 </t>
    </r>
    <r>
      <rPr>
        <u/>
        <sz val="18"/>
        <color theme="0"/>
        <rFont val="Calibri (Body)"/>
      </rPr>
      <t xml:space="preserve">&gt; </t>
    </r>
    <r>
      <rPr>
        <sz val="18"/>
        <color theme="0"/>
        <rFont val="Calibri"/>
        <family val="2"/>
        <scheme val="minor"/>
      </rPr>
      <t>300</t>
    </r>
  </si>
  <si>
    <t>ETT (enter 0 [no] or 1 [yes]</t>
  </si>
  <si>
    <t>Steroids  (enter 0 or 1)</t>
  </si>
  <si>
    <t>Pressor wihtin 1 week (enter 0 or 1)</t>
  </si>
  <si>
    <t>Risk of death/NEC stage III/ Surgery</t>
  </si>
  <si>
    <t>GA (weeks)</t>
  </si>
  <si>
    <t>Glucose (mg/dL)</t>
  </si>
  <si>
    <t>Lactic acid (mmol/L)</t>
  </si>
  <si>
    <t>K (mEq/L)</t>
  </si>
  <si>
    <t>Abdominal compartment (enter 0 or 1)</t>
  </si>
  <si>
    <t>Pneumoperitoneum (enter 0 or 1)</t>
  </si>
  <si>
    <t>ENTER VALUES              on J10 to J25</t>
  </si>
  <si>
    <t>NSOFA (range 0-15)</t>
  </si>
  <si>
    <t xml:space="preserve">DATA ENTRY </t>
  </si>
  <si>
    <t>RESULTS</t>
  </si>
  <si>
    <t>≤6.0</t>
  </si>
  <si>
    <t>&gt;6.0</t>
  </si>
  <si>
    <t>Platelet count, thousands /mm3</t>
  </si>
  <si>
    <t>PACSOFA (range 1-8)</t>
  </si>
  <si>
    <t>PACSOFAH</t>
  </si>
  <si>
    <t>Risk of death/NEC stage III/Surgery within a week (PACSOFAH)</t>
  </si>
  <si>
    <t>Risk of death/NEC stage III/Surgery within a week (NSOFA)</t>
  </si>
  <si>
    <t>Hypergl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</si>
</sst>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2"/>
      <color theme="1"/>
      <name val="Calibri"/>
      <family val="2"/>
      <scheme val="minor"/>
    </font>
    <font>
      <sz val="18"/>
      <name val="Arial"/>
      <family val="2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theme="0"/>
      <name val="Calibri"/>
      <family val="2"/>
      <scheme val="minor"/>
    </font>
    <font>
      <u/>
      <sz val="18"/>
      <color theme="0"/>
      <name val="Calibri (Body)"/>
    </font>
    <font>
      <sz val="18"/>
      <color theme="1"/>
      <name val="Calibri (Body)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 (Body)"/>
    </font>
    <font>
      <b/>
      <sz val="1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3" fillId="3" borderId="4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0" fillId="3" borderId="5" xfId="0" applyFill="1" applyBorder="1" applyAlignment="1">
      <alignment vertical="top" wrapText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3" fillId="4" borderId="5" xfId="0" applyFont="1" applyFill="1" applyBorder="1" applyAlignment="1">
      <alignment horizontal="left" vertical="center" wrapText="1" readingOrder="1"/>
    </xf>
    <xf numFmtId="3" fontId="3" fillId="4" borderId="5" xfId="0" applyNumberFormat="1" applyFont="1" applyFill="1" applyBorder="1" applyAlignment="1">
      <alignment horizontal="left" vertical="center" wrapText="1" readingOrder="1"/>
    </xf>
    <xf numFmtId="0" fontId="3" fillId="3" borderId="6" xfId="0" applyFont="1" applyFill="1" applyBorder="1" applyAlignment="1">
      <alignment horizontal="left" vertical="center" wrapText="1" readingOrder="1"/>
    </xf>
    <xf numFmtId="0" fontId="1" fillId="3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left" vertical="center" wrapText="1" readingOrder="1"/>
    </xf>
    <xf numFmtId="0" fontId="1" fillId="4" borderId="6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center" wrapText="1" readingOrder="1"/>
    </xf>
    <xf numFmtId="0" fontId="0" fillId="0" borderId="0" xfId="0" applyProtection="1">
      <protection hidden="1"/>
    </xf>
    <xf numFmtId="0" fontId="5" fillId="0" borderId="7" xfId="0" applyFont="1" applyBorder="1" applyProtection="1">
      <protection hidden="1"/>
    </xf>
    <xf numFmtId="0" fontId="5" fillId="0" borderId="7" xfId="0" applyFont="1" applyBorder="1" applyAlignment="1" applyProtection="1">
      <alignment horizontal="center"/>
      <protection hidden="1"/>
    </xf>
    <xf numFmtId="2" fontId="5" fillId="0" borderId="7" xfId="0" applyNumberFormat="1" applyFont="1" applyBorder="1" applyAlignment="1" applyProtection="1">
      <alignment horizontal="center"/>
      <protection hidden="1"/>
    </xf>
    <xf numFmtId="164" fontId="5" fillId="0" borderId="7" xfId="0" applyNumberFormat="1" applyFont="1" applyBorder="1" applyAlignment="1" applyProtection="1">
      <alignment horizontal="center"/>
      <protection hidden="1"/>
    </xf>
    <xf numFmtId="0" fontId="7" fillId="2" borderId="3" xfId="0" applyFont="1" applyFill="1" applyBorder="1" applyAlignment="1">
      <alignment vertical="top" wrapText="1"/>
    </xf>
    <xf numFmtId="0" fontId="5" fillId="0" borderId="7" xfId="0" applyFont="1" applyBorder="1" applyAlignment="1" applyProtection="1">
      <alignment wrapText="1"/>
      <protection hidden="1"/>
    </xf>
    <xf numFmtId="164" fontId="6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4" fillId="0" borderId="0" xfId="0" applyFont="1"/>
    <xf numFmtId="0" fontId="4" fillId="0" borderId="8" xfId="0" applyFont="1" applyBorder="1"/>
    <xf numFmtId="0" fontId="2" fillId="5" borderId="0" xfId="0" applyFont="1" applyFill="1" applyAlignment="1">
      <alignment horizontal="left" vertical="center" wrapText="1" readingOrder="1"/>
    </xf>
    <xf numFmtId="0" fontId="12" fillId="5" borderId="0" xfId="0" applyFont="1" applyFill="1" applyAlignment="1">
      <alignment horizontal="left" vertical="center" wrapText="1" readingOrder="1"/>
    </xf>
    <xf numFmtId="0" fontId="13" fillId="0" borderId="0" xfId="0" applyFont="1"/>
    <xf numFmtId="0" fontId="14" fillId="0" borderId="0" xfId="0" applyFont="1" applyAlignment="1">
      <alignment wrapText="1"/>
    </xf>
    <xf numFmtId="0" fontId="4" fillId="0" borderId="9" xfId="0" applyFont="1" applyBorder="1"/>
    <xf numFmtId="0" fontId="4" fillId="0" borderId="10" xfId="0" applyFont="1" applyBorder="1"/>
    <xf numFmtId="164" fontId="4" fillId="0" borderId="10" xfId="0" applyNumberFormat="1" applyFont="1" applyBorder="1"/>
    <xf numFmtId="0" fontId="15" fillId="2" borderId="0" xfId="0" applyFont="1" applyFill="1" applyAlignment="1">
      <alignment horizontal="left" vertical="center" wrapText="1" readingOrder="1"/>
    </xf>
    <xf numFmtId="164" fontId="4" fillId="0" borderId="11" xfId="0" applyNumberFormat="1" applyFont="1" applyBorder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3" fillId="3" borderId="4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3" fillId="4" borderId="5" xfId="0" applyFont="1" applyFill="1" applyBorder="1" applyAlignment="1">
      <alignment horizontal="left" vertical="center" wrapText="1" readingOrder="1"/>
    </xf>
    <xf numFmtId="0" fontId="1" fillId="4" borderId="1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F0EB-CC49-3346-B8E2-8E3CF1588B1A}">
  <dimension ref="A1:S123"/>
  <sheetViews>
    <sheetView tabSelected="1" topLeftCell="I9" zoomScale="125" zoomScaleNormal="125" workbookViewId="0">
      <selection activeCell="J37" sqref="J37"/>
    </sheetView>
  </sheetViews>
  <sheetFormatPr baseColWidth="10" defaultRowHeight="60" customHeight="1" x14ac:dyDescent="0.2"/>
  <cols>
    <col min="1" max="1" width="1" hidden="1" customWidth="1"/>
    <col min="2" max="2" width="29.5" hidden="1" customWidth="1"/>
    <col min="3" max="8" width="0.1640625" hidden="1" customWidth="1"/>
    <col min="9" max="9" width="29.5" customWidth="1"/>
    <col min="10" max="10" width="25.5" customWidth="1"/>
    <col min="11" max="11" width="15.5" customWidth="1"/>
    <col min="12" max="12" width="7.6640625" hidden="1" customWidth="1"/>
    <col min="13" max="17" width="0.1640625" hidden="1" customWidth="1"/>
    <col min="18" max="19" width="0.1640625" customWidth="1"/>
    <col min="20" max="20" width="16.1640625" customWidth="1"/>
  </cols>
  <sheetData>
    <row r="1" spans="1:17" ht="9" hidden="1" customHeight="1" x14ac:dyDescent="0.35">
      <c r="A1" s="17" t="s">
        <v>80</v>
      </c>
      <c r="B1" s="18" t="s">
        <v>55</v>
      </c>
      <c r="C1" s="18" t="s">
        <v>56</v>
      </c>
      <c r="D1" s="18" t="s">
        <v>3</v>
      </c>
      <c r="F1" s="17" t="s">
        <v>22</v>
      </c>
      <c r="G1" s="18" t="s">
        <v>55</v>
      </c>
      <c r="H1" s="18" t="s">
        <v>56</v>
      </c>
      <c r="I1" s="18" t="s">
        <v>3</v>
      </c>
    </row>
    <row r="2" spans="1:17" ht="60" hidden="1" customHeight="1" x14ac:dyDescent="0.35">
      <c r="A2" s="17" t="s">
        <v>58</v>
      </c>
      <c r="B2" s="18">
        <v>-7.3497399999999997</v>
      </c>
      <c r="C2" s="18"/>
      <c r="D2" s="18">
        <f>+B2</f>
        <v>-7.3497399999999997</v>
      </c>
      <c r="F2" s="17" t="s">
        <v>58</v>
      </c>
      <c r="G2" s="18">
        <v>-6.8597489999999999</v>
      </c>
      <c r="H2" s="18"/>
      <c r="I2" s="18">
        <f>+G2</f>
        <v>-6.8597489999999999</v>
      </c>
    </row>
    <row r="3" spans="1:17" ht="1" hidden="1" customHeight="1" x14ac:dyDescent="0.35">
      <c r="A3" s="17" t="s">
        <v>0</v>
      </c>
      <c r="B3" s="18">
        <v>0.14488100000000001</v>
      </c>
      <c r="C3" s="18">
        <f>+J25</f>
        <v>25</v>
      </c>
      <c r="D3" s="18">
        <f>+C3*B3</f>
        <v>3.6220250000000003</v>
      </c>
      <c r="F3" s="17" t="s">
        <v>0</v>
      </c>
      <c r="G3" s="18">
        <v>0.20863799999999999</v>
      </c>
      <c r="H3" s="18">
        <f>+J25</f>
        <v>25</v>
      </c>
      <c r="I3" s="18">
        <f>+H3*G3</f>
        <v>5.2159499999999994</v>
      </c>
      <c r="L3">
        <v>0</v>
      </c>
    </row>
    <row r="4" spans="1:17" ht="1" hidden="1" customHeight="1" x14ac:dyDescent="0.35">
      <c r="A4" s="17" t="s">
        <v>1</v>
      </c>
      <c r="B4" s="18">
        <v>0.71730499999999997</v>
      </c>
      <c r="C4" s="18">
        <f>+Q27</f>
        <v>6</v>
      </c>
      <c r="D4" s="18">
        <f>+C4*B4</f>
        <v>4.3038299999999996</v>
      </c>
      <c r="F4" s="17" t="s">
        <v>22</v>
      </c>
      <c r="G4" s="18">
        <v>0.44010100000000002</v>
      </c>
      <c r="H4" s="18">
        <f>+Q10</f>
        <v>9</v>
      </c>
      <c r="I4" s="18">
        <f>+H4*G4</f>
        <v>3.960909</v>
      </c>
      <c r="L4">
        <v>1</v>
      </c>
    </row>
    <row r="5" spans="1:17" ht="1" hidden="1" customHeight="1" x14ac:dyDescent="0.35">
      <c r="A5" s="17" t="s">
        <v>2</v>
      </c>
      <c r="B5" s="18">
        <v>1.9753369999999999</v>
      </c>
      <c r="C5" s="18">
        <f>+J24</f>
        <v>0</v>
      </c>
      <c r="D5" s="18">
        <f>+C5*B5</f>
        <v>0</v>
      </c>
      <c r="F5" s="17" t="s">
        <v>2</v>
      </c>
      <c r="G5" s="18">
        <v>2.3736679999999999</v>
      </c>
      <c r="H5" s="18">
        <f>+J24</f>
        <v>0</v>
      </c>
      <c r="I5" s="18">
        <f>+H5*G5</f>
        <v>0</v>
      </c>
    </row>
    <row r="6" spans="1:17" ht="1" hidden="1" customHeight="1" x14ac:dyDescent="0.35">
      <c r="A6" s="17" t="s">
        <v>57</v>
      </c>
      <c r="B6" s="18"/>
      <c r="C6" s="18"/>
      <c r="D6" s="18">
        <f>SUM(D2:D5)</f>
        <v>0.57611500000000015</v>
      </c>
      <c r="F6" s="17" t="s">
        <v>57</v>
      </c>
      <c r="G6" s="18"/>
      <c r="H6" s="18"/>
      <c r="I6" s="18">
        <f>SUM(I2:I5)</f>
        <v>2.3171099999999996</v>
      </c>
    </row>
    <row r="7" spans="1:17" ht="1" hidden="1" customHeight="1" x14ac:dyDescent="0.35">
      <c r="A7" s="17" t="s">
        <v>4</v>
      </c>
      <c r="B7" s="18"/>
      <c r="C7" s="18"/>
      <c r="D7" s="19">
        <f>+EXP(D6)</f>
        <v>1.779113132548787</v>
      </c>
      <c r="F7" s="17" t="s">
        <v>4</v>
      </c>
      <c r="G7" s="18"/>
      <c r="H7" s="18"/>
      <c r="I7" s="19">
        <f>+EXP(I6)</f>
        <v>10.146309060547017</v>
      </c>
    </row>
    <row r="8" spans="1:17" ht="1" hidden="1" customHeight="1" x14ac:dyDescent="0.35">
      <c r="A8" s="22" t="s">
        <v>65</v>
      </c>
      <c r="B8" s="18"/>
      <c r="C8" s="18"/>
      <c r="D8" s="20">
        <f>++D7/(D7+1)</f>
        <v>0.64017297882260826</v>
      </c>
      <c r="F8" s="22" t="s">
        <v>65</v>
      </c>
      <c r="G8" s="18"/>
      <c r="H8" s="18"/>
      <c r="I8" s="20">
        <f>++I7/(I7+1)</f>
        <v>0.91028420308749958</v>
      </c>
    </row>
    <row r="9" spans="1:17" ht="60" customHeight="1" thickBot="1" x14ac:dyDescent="0.35">
      <c r="I9" s="31" t="s">
        <v>74</v>
      </c>
      <c r="J9" s="32" t="s">
        <v>72</v>
      </c>
      <c r="K9" s="24"/>
    </row>
    <row r="10" spans="1:17" ht="60" customHeight="1" thickTop="1" thickBot="1" x14ac:dyDescent="0.35">
      <c r="A10" s="38" t="s">
        <v>5</v>
      </c>
      <c r="B10" s="1" t="s">
        <v>59</v>
      </c>
      <c r="C10" s="1" t="s">
        <v>7</v>
      </c>
      <c r="D10" s="1" t="s">
        <v>7</v>
      </c>
      <c r="E10" s="1" t="s">
        <v>7</v>
      </c>
      <c r="F10" s="1" t="s">
        <v>7</v>
      </c>
      <c r="I10" s="15" t="s">
        <v>62</v>
      </c>
      <c r="J10" s="28">
        <v>1</v>
      </c>
      <c r="K10" s="27"/>
      <c r="L10" s="16"/>
      <c r="M10" s="16" t="s">
        <v>50</v>
      </c>
      <c r="N10" s="16">
        <f>IF(J10=0,0,IF(L12&gt;299.99,0,IF(L12&gt;199.99,2,IF(L12&gt;149.99,4,IF(L12&gt;99.99,6,8)))))</f>
        <v>8</v>
      </c>
      <c r="O10" s="16" t="s">
        <v>22</v>
      </c>
      <c r="P10" s="16"/>
      <c r="Q10" s="16">
        <f>+N10+N13+N15</f>
        <v>9</v>
      </c>
    </row>
    <row r="11" spans="1:17" ht="60" customHeight="1" thickTop="1" thickBot="1" x14ac:dyDescent="0.35">
      <c r="A11" s="39"/>
      <c r="B11" s="2" t="s">
        <v>6</v>
      </c>
      <c r="C11" s="2" t="s">
        <v>8</v>
      </c>
      <c r="D11" s="2" t="s">
        <v>9</v>
      </c>
      <c r="E11" s="2" t="s">
        <v>9</v>
      </c>
      <c r="F11" s="2" t="s">
        <v>9</v>
      </c>
      <c r="I11" s="15" t="s">
        <v>44</v>
      </c>
      <c r="J11" s="28">
        <v>79</v>
      </c>
      <c r="K11" s="27"/>
      <c r="L11" s="16"/>
      <c r="M11" s="16"/>
      <c r="N11" s="16"/>
      <c r="O11" s="16"/>
      <c r="P11" s="16"/>
      <c r="Q11" s="16"/>
    </row>
    <row r="12" spans="1:17" ht="60" customHeight="1" thickTop="1" thickBot="1" x14ac:dyDescent="0.35">
      <c r="A12" s="40"/>
      <c r="B12" s="21" t="s">
        <v>61</v>
      </c>
      <c r="C12" s="21" t="s">
        <v>60</v>
      </c>
      <c r="D12" s="3" t="s">
        <v>10</v>
      </c>
      <c r="E12" s="3" t="s">
        <v>11</v>
      </c>
      <c r="F12" s="3" t="s">
        <v>12</v>
      </c>
      <c r="I12" s="15" t="s">
        <v>45</v>
      </c>
      <c r="J12" s="28">
        <v>0.8</v>
      </c>
      <c r="K12" s="27"/>
      <c r="L12" s="16">
        <f>+J11/J12</f>
        <v>98.75</v>
      </c>
      <c r="M12" s="16"/>
      <c r="N12" s="16"/>
      <c r="O12" s="16"/>
      <c r="P12" s="16"/>
      <c r="Q12" s="16"/>
    </row>
    <row r="13" spans="1:17" ht="60" customHeight="1" thickTop="1" thickBot="1" x14ac:dyDescent="0.35">
      <c r="A13" s="41" t="s">
        <v>13</v>
      </c>
      <c r="B13" s="41" t="s">
        <v>14</v>
      </c>
      <c r="C13" s="4" t="s">
        <v>14</v>
      </c>
      <c r="D13" s="4" t="s">
        <v>16</v>
      </c>
      <c r="E13" s="4" t="s">
        <v>49</v>
      </c>
      <c r="F13" s="41" t="s">
        <v>20</v>
      </c>
      <c r="I13" s="15" t="s">
        <v>48</v>
      </c>
      <c r="J13" s="28">
        <v>0</v>
      </c>
      <c r="K13" s="27"/>
      <c r="L13" s="16"/>
      <c r="M13" s="16" t="s">
        <v>51</v>
      </c>
      <c r="N13" s="16">
        <f>IF(AND(J13=0,J14=0),0,IF(AND(J13=0,J14=1),1,IF(AND(J13=1,J14=0),2,IF(AND(J13&gt;1,J14=0),3,IF(AND(J13=1,J14=1),3,4)))))</f>
        <v>1</v>
      </c>
      <c r="O13" s="16"/>
      <c r="P13" s="16"/>
      <c r="Q13" s="16"/>
    </row>
    <row r="14" spans="1:17" ht="60" customHeight="1" thickTop="1" thickBot="1" x14ac:dyDescent="0.35">
      <c r="A14" s="42"/>
      <c r="B14" s="42"/>
      <c r="C14" s="5" t="s">
        <v>15</v>
      </c>
      <c r="D14" s="5" t="s">
        <v>17</v>
      </c>
      <c r="E14" s="5" t="s">
        <v>18</v>
      </c>
      <c r="F14" s="42"/>
      <c r="I14" s="15" t="s">
        <v>63</v>
      </c>
      <c r="J14" s="28">
        <v>1</v>
      </c>
      <c r="K14" s="27"/>
      <c r="L14" s="16"/>
      <c r="M14" s="16"/>
      <c r="N14" s="16"/>
      <c r="O14" s="16"/>
      <c r="P14" s="16"/>
      <c r="Q14" s="16"/>
    </row>
    <row r="15" spans="1:17" ht="60" customHeight="1" thickTop="1" thickBot="1" x14ac:dyDescent="0.35">
      <c r="A15" s="43"/>
      <c r="B15" s="43"/>
      <c r="C15" s="6"/>
      <c r="D15" s="6"/>
      <c r="E15" s="7" t="s">
        <v>19</v>
      </c>
      <c r="F15" s="43"/>
      <c r="I15" s="15" t="s">
        <v>78</v>
      </c>
      <c r="J15" s="28">
        <v>170</v>
      </c>
      <c r="K15" s="27"/>
      <c r="L15" s="16"/>
      <c r="M15" s="16" t="s">
        <v>52</v>
      </c>
      <c r="N15" s="16">
        <f>IF(J15&gt;149.999,0, IF(J15&gt;99.999,1, IF(J15&gt;49.999,2,3)))</f>
        <v>0</v>
      </c>
      <c r="O15" s="16"/>
      <c r="P15" s="16"/>
      <c r="Q15" s="16"/>
    </row>
    <row r="16" spans="1:17" ht="60" customHeight="1" thickTop="1" thickBot="1" x14ac:dyDescent="0.35">
      <c r="A16" s="8" t="s">
        <v>21</v>
      </c>
      <c r="B16" s="44" t="s">
        <v>23</v>
      </c>
      <c r="C16" s="44" t="s">
        <v>24</v>
      </c>
      <c r="D16" s="8" t="s">
        <v>25</v>
      </c>
      <c r="E16" s="44" t="s">
        <v>26</v>
      </c>
      <c r="F16" s="46"/>
      <c r="I16" s="15" t="s">
        <v>27</v>
      </c>
      <c r="J16" s="28">
        <v>7.25</v>
      </c>
      <c r="K16" s="27"/>
      <c r="L16" s="16">
        <f>IF(J16&lt;7.2,1,0)</f>
        <v>0</v>
      </c>
      <c r="M16" s="16" t="s">
        <v>53</v>
      </c>
      <c r="N16" s="16"/>
      <c r="O16" s="16"/>
      <c r="P16" s="16"/>
      <c r="Q16" s="16">
        <f>IF(SUM(L16:L19)&gt;0,1,0)</f>
        <v>0</v>
      </c>
    </row>
    <row r="17" spans="1:17" ht="60" customHeight="1" thickTop="1" thickBot="1" x14ac:dyDescent="0.35">
      <c r="A17" s="9" t="s">
        <v>22</v>
      </c>
      <c r="B17" s="45"/>
      <c r="C17" s="45"/>
      <c r="D17" s="10">
        <v>99000</v>
      </c>
      <c r="E17" s="45"/>
      <c r="F17" s="47"/>
      <c r="I17" s="15" t="s">
        <v>47</v>
      </c>
      <c r="J17" s="28">
        <v>-4</v>
      </c>
      <c r="K17" s="27"/>
      <c r="L17" s="16">
        <f>IF(J17&lt;-5,1,0)</f>
        <v>0</v>
      </c>
      <c r="M17" s="16"/>
      <c r="N17" s="16"/>
      <c r="O17" s="16"/>
      <c r="P17" s="16"/>
      <c r="Q17" s="16"/>
    </row>
    <row r="18" spans="1:17" ht="60" customHeight="1" thickTop="1" thickBot="1" x14ac:dyDescent="0.35">
      <c r="A18" s="11" t="s">
        <v>27</v>
      </c>
      <c r="B18" s="11" t="s">
        <v>28</v>
      </c>
      <c r="C18" s="11" t="s">
        <v>29</v>
      </c>
      <c r="D18" s="12"/>
      <c r="E18" s="12"/>
      <c r="F18" s="12"/>
      <c r="I18" s="15" t="s">
        <v>46</v>
      </c>
      <c r="J18" s="28">
        <v>10</v>
      </c>
      <c r="K18" s="27"/>
      <c r="L18" s="16">
        <f>IF(J18&gt;16,1,0)</f>
        <v>0</v>
      </c>
      <c r="M18" s="16"/>
      <c r="N18" s="16"/>
      <c r="O18" s="16"/>
      <c r="P18" s="16"/>
      <c r="Q18" s="16"/>
    </row>
    <row r="19" spans="1:17" ht="60" customHeight="1" thickTop="1" thickBot="1" x14ac:dyDescent="0.35">
      <c r="A19" s="13" t="s">
        <v>30</v>
      </c>
      <c r="B19" s="13" t="s">
        <v>31</v>
      </c>
      <c r="C19" s="13" t="s">
        <v>32</v>
      </c>
      <c r="D19" s="14"/>
      <c r="E19" s="14"/>
      <c r="F19" s="14"/>
      <c r="I19" s="15" t="s">
        <v>68</v>
      </c>
      <c r="J19" s="28">
        <v>2</v>
      </c>
      <c r="K19" s="27"/>
      <c r="L19" s="16">
        <f>IF(J19&gt;2.5,1,0)</f>
        <v>0</v>
      </c>
      <c r="M19" s="16"/>
      <c r="N19" s="16"/>
      <c r="O19" s="16"/>
      <c r="P19" s="16"/>
      <c r="Q19" s="16"/>
    </row>
    <row r="20" spans="1:17" ht="60" customHeight="1" thickTop="1" thickBot="1" x14ac:dyDescent="0.35">
      <c r="A20" s="11" t="s">
        <v>33</v>
      </c>
      <c r="B20" s="11" t="s">
        <v>34</v>
      </c>
      <c r="C20" s="11" t="s">
        <v>35</v>
      </c>
      <c r="D20" s="12"/>
      <c r="E20" s="12"/>
      <c r="F20" s="12"/>
      <c r="I20" s="15" t="s">
        <v>67</v>
      </c>
      <c r="J20" s="28">
        <v>173</v>
      </c>
      <c r="K20" s="27"/>
      <c r="L20" s="16">
        <f>IF(J20&gt;180,1,0)</f>
        <v>0</v>
      </c>
      <c r="M20" s="16" t="s">
        <v>83</v>
      </c>
      <c r="N20" s="16"/>
      <c r="O20" s="16"/>
      <c r="P20" s="16"/>
      <c r="Q20" s="16">
        <f>+L20</f>
        <v>0</v>
      </c>
    </row>
    <row r="21" spans="1:17" ht="60" customHeight="1" thickTop="1" thickBot="1" x14ac:dyDescent="0.35">
      <c r="A21" s="13" t="s">
        <v>36</v>
      </c>
      <c r="B21" s="13" t="s">
        <v>37</v>
      </c>
      <c r="C21" s="13" t="s">
        <v>38</v>
      </c>
      <c r="D21" s="14"/>
      <c r="E21" s="14"/>
      <c r="F21" s="14"/>
      <c r="I21" s="15" t="s">
        <v>69</v>
      </c>
      <c r="J21" s="28">
        <v>3.5</v>
      </c>
      <c r="K21" s="27"/>
      <c r="L21" s="16">
        <f>IF(J21&gt;6,1,0)</f>
        <v>0</v>
      </c>
      <c r="M21" s="16" t="s">
        <v>54</v>
      </c>
      <c r="N21" s="16"/>
      <c r="O21" s="16"/>
      <c r="P21" s="16"/>
      <c r="Q21" s="16">
        <f>+L21</f>
        <v>0</v>
      </c>
    </row>
    <row r="22" spans="1:17" ht="60" customHeight="1" thickTop="1" thickBot="1" x14ac:dyDescent="0.35">
      <c r="A22" s="11" t="s">
        <v>39</v>
      </c>
      <c r="B22" s="11" t="s">
        <v>40</v>
      </c>
      <c r="C22" s="11" t="s">
        <v>41</v>
      </c>
      <c r="D22" s="12"/>
      <c r="E22" s="12"/>
      <c r="F22" s="12"/>
      <c r="I22" s="15" t="s">
        <v>70</v>
      </c>
      <c r="J22" s="28">
        <v>0</v>
      </c>
      <c r="K22" s="27"/>
      <c r="L22" s="16"/>
      <c r="M22" s="16"/>
      <c r="N22" s="16"/>
      <c r="O22" s="16"/>
      <c r="P22" s="16"/>
      <c r="Q22" s="16">
        <f>+J22</f>
        <v>0</v>
      </c>
    </row>
    <row r="23" spans="1:17" ht="60" customHeight="1" thickTop="1" thickBot="1" x14ac:dyDescent="0.35">
      <c r="A23" s="13" t="s">
        <v>42</v>
      </c>
      <c r="B23" s="13" t="s">
        <v>76</v>
      </c>
      <c r="C23" s="13" t="s">
        <v>77</v>
      </c>
      <c r="D23" s="14"/>
      <c r="E23" s="14"/>
      <c r="F23" s="14"/>
      <c r="I23" s="15" t="s">
        <v>71</v>
      </c>
      <c r="J23" s="28">
        <v>0</v>
      </c>
      <c r="K23" s="27"/>
      <c r="L23" s="16"/>
      <c r="M23" s="16"/>
      <c r="N23" s="16"/>
      <c r="O23" s="16"/>
      <c r="P23" s="16"/>
      <c r="Q23" s="16">
        <f>+J23</f>
        <v>0</v>
      </c>
    </row>
    <row r="24" spans="1:17" ht="60" customHeight="1" thickTop="1" thickBot="1" x14ac:dyDescent="0.35">
      <c r="A24" s="11" t="s">
        <v>43</v>
      </c>
      <c r="B24" s="11">
        <v>0</v>
      </c>
      <c r="C24" s="11">
        <v>1</v>
      </c>
      <c r="D24" s="12"/>
      <c r="E24" s="12"/>
      <c r="F24" s="12"/>
      <c r="I24" s="15" t="s">
        <v>64</v>
      </c>
      <c r="J24" s="28">
        <v>0</v>
      </c>
      <c r="K24" s="27"/>
      <c r="L24" s="16"/>
      <c r="M24" s="16"/>
      <c r="N24" s="16"/>
      <c r="O24" s="16"/>
      <c r="P24" s="16"/>
      <c r="Q24" s="16">
        <f>+J24</f>
        <v>0</v>
      </c>
    </row>
    <row r="25" spans="1:17" ht="60" customHeight="1" thickTop="1" thickBot="1" x14ac:dyDescent="0.35">
      <c r="I25" s="15" t="s">
        <v>66</v>
      </c>
      <c r="J25" s="28">
        <v>25</v>
      </c>
      <c r="K25" s="27"/>
      <c r="L25" s="16"/>
      <c r="M25" s="16"/>
      <c r="N25" s="16"/>
      <c r="O25" s="16"/>
      <c r="P25" s="16"/>
      <c r="Q25" s="16"/>
    </row>
    <row r="26" spans="1:17" ht="60" customHeight="1" thickTop="1" x14ac:dyDescent="0.3">
      <c r="I26" s="29"/>
      <c r="J26" s="27"/>
      <c r="K26" s="27"/>
      <c r="L26" s="16"/>
      <c r="M26" s="16"/>
      <c r="N26" s="16"/>
      <c r="O26" s="16"/>
      <c r="P26" s="16"/>
      <c r="Q26" s="16"/>
    </row>
    <row r="27" spans="1:17" ht="60" customHeight="1" thickBot="1" x14ac:dyDescent="0.25">
      <c r="I27" s="30" t="s">
        <v>75</v>
      </c>
      <c r="L27" s="16"/>
      <c r="M27" s="16"/>
      <c r="N27" s="16"/>
      <c r="O27" s="16" t="s">
        <v>1</v>
      </c>
      <c r="P27" s="16"/>
      <c r="Q27" s="16" cm="1">
        <f t="array" ref="Q27">IF(SUM(Q10:Q23)=0,1,IF(AND(Q10&gt;0,Q10&lt;4,SUM(Q16:Q23)=0),2,IF(AND(Q10&gt;3,Q10&lt;7,SUM(Q16:Q23)=0),3,IF(AND(Q10=0,SUM(Q16:Q21)&gt;0,SUM(Q22:Q23)=0),4,IF(AND(Q10&gt;6,Q10&lt;11, SUM(Q16:Q23)=0),6,IF(AND(Q10&gt;0,Q10&lt;4,SUM(Q16:Q21)&gt;0,SUM(Q22:Q23)=0),5,IF(AND(Q10&gt;3,Q10&lt;11,SUM(Q16:Q21)&gt;0,SUM(Q22:Q23)=0),7, IF(AND(Q10&lt;11, SUM(Q22:Q23)&gt;0),7,IF(Q10&gt;10,8,ERR)))))))))</f>
        <v>6</v>
      </c>
    </row>
    <row r="28" spans="1:17" ht="60" customHeight="1" thickTop="1" x14ac:dyDescent="0.3">
      <c r="I28" s="36" t="s">
        <v>73</v>
      </c>
      <c r="J28" s="33">
        <f>+Q10</f>
        <v>9</v>
      </c>
      <c r="L28" s="16"/>
      <c r="M28" s="16"/>
      <c r="N28" s="16"/>
      <c r="O28" s="16"/>
      <c r="P28" s="16"/>
      <c r="Q28" s="16"/>
    </row>
    <row r="29" spans="1:17" ht="60" customHeight="1" x14ac:dyDescent="0.3">
      <c r="I29" s="36" t="s">
        <v>79</v>
      </c>
      <c r="J29" s="34">
        <f>+Q27</f>
        <v>6</v>
      </c>
      <c r="L29" s="16"/>
      <c r="M29" s="16"/>
      <c r="N29" s="16"/>
      <c r="O29" s="16"/>
      <c r="P29" s="16"/>
      <c r="Q29" s="16"/>
    </row>
    <row r="30" spans="1:17" ht="60" customHeight="1" x14ac:dyDescent="0.3">
      <c r="I30" s="36" t="s">
        <v>81</v>
      </c>
      <c r="J30" s="35">
        <f>+D8</f>
        <v>0.64017297882260826</v>
      </c>
      <c r="K30" s="23"/>
    </row>
    <row r="31" spans="1:17" ht="60" customHeight="1" thickBot="1" x14ac:dyDescent="0.35">
      <c r="I31" s="36" t="s">
        <v>82</v>
      </c>
      <c r="J31" s="37">
        <f>+I8</f>
        <v>0.91028420308749958</v>
      </c>
    </row>
    <row r="32" spans="1:17" ht="60" customHeight="1" thickTop="1" x14ac:dyDescent="0.2"/>
    <row r="37" spans="9:11" ht="60" customHeight="1" x14ac:dyDescent="0.2">
      <c r="I37" s="25"/>
      <c r="J37" s="25"/>
      <c r="K37" s="25"/>
    </row>
    <row r="38" spans="9:11" ht="60" customHeight="1" x14ac:dyDescent="0.2">
      <c r="I38" s="25"/>
      <c r="J38" s="25"/>
      <c r="K38" s="25"/>
    </row>
    <row r="39" spans="9:11" ht="60" customHeight="1" x14ac:dyDescent="0.2">
      <c r="I39" s="26"/>
      <c r="J39" s="26"/>
      <c r="K39" s="26"/>
    </row>
    <row r="40" spans="9:11" ht="60" customHeight="1" x14ac:dyDescent="0.2">
      <c r="I40" s="26"/>
      <c r="J40" s="26"/>
      <c r="K40" s="26"/>
    </row>
    <row r="41" spans="9:11" ht="60" customHeight="1" x14ac:dyDescent="0.2">
      <c r="I41" s="26"/>
      <c r="J41" s="26"/>
      <c r="K41" s="26"/>
    </row>
    <row r="42" spans="9:11" ht="60" customHeight="1" x14ac:dyDescent="0.2">
      <c r="I42" s="26"/>
      <c r="J42" s="26"/>
      <c r="K42" s="26"/>
    </row>
    <row r="43" spans="9:11" ht="60" customHeight="1" x14ac:dyDescent="0.2">
      <c r="I43" s="26"/>
      <c r="J43" s="26"/>
      <c r="K43" s="26"/>
    </row>
    <row r="44" spans="9:11" ht="60" customHeight="1" x14ac:dyDescent="0.2">
      <c r="I44" s="26"/>
      <c r="J44" s="26"/>
      <c r="K44" s="26"/>
    </row>
    <row r="45" spans="9:11" ht="60" customHeight="1" x14ac:dyDescent="0.2">
      <c r="I45" s="26"/>
      <c r="J45" s="26"/>
      <c r="K45" s="26"/>
    </row>
    <row r="46" spans="9:11" ht="60" customHeight="1" x14ac:dyDescent="0.2">
      <c r="I46" s="26"/>
      <c r="J46" s="26"/>
      <c r="K46" s="26"/>
    </row>
    <row r="47" spans="9:11" ht="60" customHeight="1" x14ac:dyDescent="0.2">
      <c r="I47" s="26"/>
      <c r="J47" s="26"/>
      <c r="K47" s="26"/>
    </row>
    <row r="48" spans="9:11" ht="60" customHeight="1" x14ac:dyDescent="0.2">
      <c r="I48" s="26"/>
      <c r="J48" s="26"/>
      <c r="K48" s="26"/>
    </row>
    <row r="49" spans="9:11" ht="60" customHeight="1" x14ac:dyDescent="0.2">
      <c r="I49" s="26"/>
      <c r="J49" s="26"/>
      <c r="K49" s="26"/>
    </row>
    <row r="50" spans="9:11" ht="60" customHeight="1" x14ac:dyDescent="0.2">
      <c r="I50" s="26"/>
      <c r="J50" s="26"/>
      <c r="K50" s="26"/>
    </row>
    <row r="51" spans="9:11" ht="60" customHeight="1" x14ac:dyDescent="0.2">
      <c r="I51" s="26"/>
      <c r="J51" s="26"/>
      <c r="K51" s="26"/>
    </row>
    <row r="52" spans="9:11" ht="60" customHeight="1" x14ac:dyDescent="0.2">
      <c r="I52" s="26"/>
      <c r="J52" s="26"/>
      <c r="K52" s="26"/>
    </row>
    <row r="53" spans="9:11" ht="60" customHeight="1" x14ac:dyDescent="0.2">
      <c r="I53" s="26"/>
      <c r="J53" s="26"/>
      <c r="K53" s="26"/>
    </row>
    <row r="54" spans="9:11" ht="60" customHeight="1" x14ac:dyDescent="0.2">
      <c r="I54" s="26"/>
      <c r="J54" s="26"/>
      <c r="K54" s="26"/>
    </row>
    <row r="55" spans="9:11" ht="60" customHeight="1" x14ac:dyDescent="0.2">
      <c r="I55" s="26"/>
      <c r="J55" s="26"/>
      <c r="K55" s="26"/>
    </row>
    <row r="56" spans="9:11" ht="60" customHeight="1" x14ac:dyDescent="0.2">
      <c r="I56" s="26"/>
      <c r="J56" s="26"/>
      <c r="K56" s="26"/>
    </row>
    <row r="57" spans="9:11" ht="60" customHeight="1" x14ac:dyDescent="0.2">
      <c r="I57" s="26"/>
      <c r="J57" s="26"/>
      <c r="K57" s="26"/>
    </row>
    <row r="58" spans="9:11" ht="60" customHeight="1" x14ac:dyDescent="0.2">
      <c r="I58" s="26"/>
      <c r="J58" s="26"/>
      <c r="K58" s="26"/>
    </row>
    <row r="59" spans="9:11" ht="60" customHeight="1" x14ac:dyDescent="0.2">
      <c r="I59" s="26"/>
      <c r="J59" s="26"/>
      <c r="K59" s="26"/>
    </row>
    <row r="60" spans="9:11" ht="60" customHeight="1" x14ac:dyDescent="0.2">
      <c r="I60" s="26"/>
      <c r="J60" s="26"/>
      <c r="K60" s="26"/>
    </row>
    <row r="61" spans="9:11" ht="60" customHeight="1" x14ac:dyDescent="0.2">
      <c r="I61" s="26"/>
      <c r="J61" s="26"/>
      <c r="K61" s="26"/>
    </row>
    <row r="62" spans="9:11" ht="60" customHeight="1" x14ac:dyDescent="0.2">
      <c r="I62" s="26"/>
      <c r="J62" s="26"/>
      <c r="K62" s="26"/>
    </row>
    <row r="63" spans="9:11" ht="60" customHeight="1" x14ac:dyDescent="0.2">
      <c r="I63" s="26"/>
      <c r="J63" s="26"/>
      <c r="K63" s="26"/>
    </row>
    <row r="64" spans="9:11" ht="60" customHeight="1" x14ac:dyDescent="0.2">
      <c r="I64" s="26"/>
      <c r="J64" s="26"/>
      <c r="K64" s="26"/>
    </row>
    <row r="65" spans="9:11" ht="60" customHeight="1" x14ac:dyDescent="0.2">
      <c r="I65" s="26"/>
      <c r="J65" s="26"/>
      <c r="K65" s="26"/>
    </row>
    <row r="66" spans="9:11" ht="60" customHeight="1" x14ac:dyDescent="0.2">
      <c r="I66" s="26"/>
      <c r="J66" s="26"/>
      <c r="K66" s="26"/>
    </row>
    <row r="67" spans="9:11" ht="60" customHeight="1" x14ac:dyDescent="0.2">
      <c r="I67" s="26"/>
      <c r="J67" s="26"/>
      <c r="K67" s="26"/>
    </row>
    <row r="68" spans="9:11" ht="60" customHeight="1" x14ac:dyDescent="0.2">
      <c r="I68" s="26"/>
      <c r="J68" s="26"/>
      <c r="K68" s="26"/>
    </row>
    <row r="69" spans="9:11" ht="60" customHeight="1" x14ac:dyDescent="0.2">
      <c r="I69" s="26"/>
      <c r="J69" s="26"/>
      <c r="K69" s="26"/>
    </row>
    <row r="70" spans="9:11" ht="60" customHeight="1" x14ac:dyDescent="0.2">
      <c r="I70" s="26"/>
      <c r="J70" s="26"/>
      <c r="K70" s="26"/>
    </row>
    <row r="71" spans="9:11" ht="60" customHeight="1" x14ac:dyDescent="0.2">
      <c r="I71" s="26"/>
      <c r="J71" s="26"/>
      <c r="K71" s="26"/>
    </row>
    <row r="72" spans="9:11" ht="60" customHeight="1" x14ac:dyDescent="0.2">
      <c r="I72" s="26"/>
      <c r="J72" s="26"/>
      <c r="K72" s="26"/>
    </row>
    <row r="73" spans="9:11" ht="60" customHeight="1" x14ac:dyDescent="0.2">
      <c r="I73" s="26"/>
      <c r="J73" s="26"/>
      <c r="K73" s="26"/>
    </row>
    <row r="74" spans="9:11" ht="60" customHeight="1" x14ac:dyDescent="0.2">
      <c r="I74" s="26"/>
      <c r="J74" s="26"/>
      <c r="K74" s="26"/>
    </row>
    <row r="75" spans="9:11" ht="60" customHeight="1" x14ac:dyDescent="0.2">
      <c r="I75" s="26"/>
      <c r="J75" s="26"/>
      <c r="K75" s="26"/>
    </row>
    <row r="76" spans="9:11" ht="60" customHeight="1" x14ac:dyDescent="0.2">
      <c r="I76" s="26"/>
      <c r="J76" s="26"/>
      <c r="K76" s="26"/>
    </row>
    <row r="77" spans="9:11" ht="60" customHeight="1" x14ac:dyDescent="0.2">
      <c r="I77" s="26"/>
      <c r="J77" s="26"/>
      <c r="K77" s="26"/>
    </row>
    <row r="78" spans="9:11" ht="60" customHeight="1" x14ac:dyDescent="0.2">
      <c r="I78" s="26"/>
      <c r="J78" s="26"/>
      <c r="K78" s="26"/>
    </row>
    <row r="79" spans="9:11" ht="60" customHeight="1" x14ac:dyDescent="0.2">
      <c r="I79" s="26"/>
      <c r="J79" s="26"/>
      <c r="K79" s="26"/>
    </row>
    <row r="80" spans="9:11" ht="60" customHeight="1" x14ac:dyDescent="0.2">
      <c r="I80" s="26"/>
      <c r="J80" s="26"/>
      <c r="K80" s="26"/>
    </row>
    <row r="81" spans="9:11" ht="60" customHeight="1" x14ac:dyDescent="0.2">
      <c r="I81" s="26"/>
      <c r="J81" s="26"/>
      <c r="K81" s="26"/>
    </row>
    <row r="82" spans="9:11" ht="60" customHeight="1" x14ac:dyDescent="0.2">
      <c r="I82" s="26"/>
      <c r="J82" s="26"/>
      <c r="K82" s="26"/>
    </row>
    <row r="83" spans="9:11" ht="60" customHeight="1" x14ac:dyDescent="0.2">
      <c r="I83" s="26"/>
      <c r="J83" s="26"/>
      <c r="K83" s="26"/>
    </row>
    <row r="84" spans="9:11" ht="60" customHeight="1" x14ac:dyDescent="0.2">
      <c r="I84" s="26"/>
      <c r="J84" s="26"/>
      <c r="K84" s="26"/>
    </row>
    <row r="85" spans="9:11" ht="60" customHeight="1" x14ac:dyDescent="0.2">
      <c r="I85" s="26"/>
      <c r="J85" s="26"/>
      <c r="K85" s="26"/>
    </row>
    <row r="86" spans="9:11" ht="60" customHeight="1" x14ac:dyDescent="0.2">
      <c r="I86" s="26"/>
      <c r="J86" s="26"/>
      <c r="K86" s="26"/>
    </row>
    <row r="87" spans="9:11" ht="60" customHeight="1" x14ac:dyDescent="0.2">
      <c r="I87" s="26"/>
      <c r="J87" s="26"/>
      <c r="K87" s="26"/>
    </row>
    <row r="88" spans="9:11" ht="60" customHeight="1" x14ac:dyDescent="0.2">
      <c r="I88" s="26"/>
      <c r="J88" s="26"/>
      <c r="K88" s="26"/>
    </row>
    <row r="89" spans="9:11" ht="60" customHeight="1" x14ac:dyDescent="0.2">
      <c r="I89" s="26"/>
      <c r="J89" s="26"/>
      <c r="K89" s="26"/>
    </row>
    <row r="90" spans="9:11" ht="60" customHeight="1" x14ac:dyDescent="0.2">
      <c r="I90" s="26"/>
      <c r="J90" s="26"/>
      <c r="K90" s="26"/>
    </row>
    <row r="91" spans="9:11" ht="60" customHeight="1" x14ac:dyDescent="0.2">
      <c r="I91" s="26"/>
      <c r="J91" s="26"/>
      <c r="K91" s="26"/>
    </row>
    <row r="92" spans="9:11" ht="60" customHeight="1" x14ac:dyDescent="0.2">
      <c r="I92" s="26"/>
      <c r="J92" s="26"/>
      <c r="K92" s="26"/>
    </row>
    <row r="93" spans="9:11" ht="60" customHeight="1" x14ac:dyDescent="0.2">
      <c r="I93" s="26"/>
      <c r="J93" s="26"/>
      <c r="K93" s="26"/>
    </row>
    <row r="94" spans="9:11" ht="60" customHeight="1" x14ac:dyDescent="0.2">
      <c r="I94" s="26"/>
      <c r="J94" s="26"/>
      <c r="K94" s="26"/>
    </row>
    <row r="95" spans="9:11" ht="60" customHeight="1" x14ac:dyDescent="0.2">
      <c r="I95" s="26"/>
      <c r="J95" s="26"/>
      <c r="K95" s="26"/>
    </row>
    <row r="96" spans="9:11" ht="60" customHeight="1" x14ac:dyDescent="0.2">
      <c r="I96" s="26"/>
      <c r="J96" s="26"/>
      <c r="K96" s="26"/>
    </row>
    <row r="97" spans="9:11" ht="60" customHeight="1" x14ac:dyDescent="0.2">
      <c r="I97" s="26"/>
      <c r="J97" s="26"/>
      <c r="K97" s="26"/>
    </row>
    <row r="98" spans="9:11" ht="60" customHeight="1" x14ac:dyDescent="0.2">
      <c r="I98" s="26"/>
      <c r="J98" s="26"/>
      <c r="K98" s="26"/>
    </row>
    <row r="99" spans="9:11" ht="60" customHeight="1" x14ac:dyDescent="0.2">
      <c r="I99" s="26"/>
      <c r="J99" s="26"/>
      <c r="K99" s="26"/>
    </row>
    <row r="100" spans="9:11" ht="60" customHeight="1" x14ac:dyDescent="0.2">
      <c r="I100" s="26"/>
      <c r="J100" s="26"/>
      <c r="K100" s="26"/>
    </row>
    <row r="101" spans="9:11" ht="60" customHeight="1" x14ac:dyDescent="0.2">
      <c r="I101" s="26"/>
      <c r="J101" s="26"/>
      <c r="K101" s="26"/>
    </row>
    <row r="102" spans="9:11" ht="60" customHeight="1" x14ac:dyDescent="0.2">
      <c r="I102" s="26"/>
      <c r="J102" s="26"/>
      <c r="K102" s="26"/>
    </row>
    <row r="103" spans="9:11" ht="60" customHeight="1" x14ac:dyDescent="0.2">
      <c r="I103" s="26"/>
      <c r="J103" s="26"/>
      <c r="K103" s="26"/>
    </row>
    <row r="104" spans="9:11" ht="60" customHeight="1" x14ac:dyDescent="0.2">
      <c r="I104" s="26"/>
      <c r="J104" s="26"/>
      <c r="K104" s="26"/>
    </row>
    <row r="105" spans="9:11" ht="60" customHeight="1" x14ac:dyDescent="0.2">
      <c r="I105" s="26"/>
      <c r="J105" s="26"/>
      <c r="K105" s="26"/>
    </row>
    <row r="106" spans="9:11" ht="60" customHeight="1" x14ac:dyDescent="0.2">
      <c r="I106" s="26"/>
      <c r="J106" s="26"/>
      <c r="K106" s="26"/>
    </row>
    <row r="107" spans="9:11" ht="60" customHeight="1" x14ac:dyDescent="0.2">
      <c r="I107" s="26"/>
      <c r="J107" s="26"/>
      <c r="K107" s="26"/>
    </row>
    <row r="108" spans="9:11" ht="60" customHeight="1" x14ac:dyDescent="0.2">
      <c r="I108" s="26"/>
      <c r="J108" s="26"/>
      <c r="K108" s="26"/>
    </row>
    <row r="109" spans="9:11" ht="60" customHeight="1" x14ac:dyDescent="0.2">
      <c r="I109" s="26"/>
      <c r="J109" s="26"/>
      <c r="K109" s="26"/>
    </row>
    <row r="110" spans="9:11" ht="60" customHeight="1" x14ac:dyDescent="0.2">
      <c r="I110" s="26"/>
      <c r="J110" s="26"/>
      <c r="K110" s="26"/>
    </row>
    <row r="111" spans="9:11" ht="60" customHeight="1" x14ac:dyDescent="0.2">
      <c r="I111" s="26"/>
      <c r="J111" s="26"/>
      <c r="K111" s="26"/>
    </row>
    <row r="112" spans="9:11" ht="60" customHeight="1" x14ac:dyDescent="0.2">
      <c r="I112" s="26"/>
      <c r="J112" s="26"/>
      <c r="K112" s="26"/>
    </row>
    <row r="113" spans="9:11" ht="60" customHeight="1" x14ac:dyDescent="0.2">
      <c r="I113" s="26"/>
      <c r="J113" s="26"/>
      <c r="K113" s="26"/>
    </row>
    <row r="114" spans="9:11" ht="60" customHeight="1" x14ac:dyDescent="0.2">
      <c r="I114" s="26"/>
      <c r="J114" s="26"/>
      <c r="K114" s="26"/>
    </row>
    <row r="115" spans="9:11" ht="60" customHeight="1" x14ac:dyDescent="0.2">
      <c r="I115" s="26"/>
      <c r="J115" s="26"/>
      <c r="K115" s="26"/>
    </row>
    <row r="116" spans="9:11" ht="60" customHeight="1" x14ac:dyDescent="0.2">
      <c r="I116" s="26"/>
      <c r="J116" s="26"/>
      <c r="K116" s="26"/>
    </row>
    <row r="117" spans="9:11" ht="60" customHeight="1" x14ac:dyDescent="0.2">
      <c r="I117" s="26"/>
      <c r="J117" s="26"/>
      <c r="K117" s="26"/>
    </row>
    <row r="118" spans="9:11" ht="60" customHeight="1" x14ac:dyDescent="0.2">
      <c r="I118" s="26"/>
      <c r="J118" s="26"/>
      <c r="K118" s="26"/>
    </row>
    <row r="119" spans="9:11" ht="60" customHeight="1" x14ac:dyDescent="0.2">
      <c r="I119" s="26"/>
      <c r="J119" s="26"/>
      <c r="K119" s="26"/>
    </row>
    <row r="120" spans="9:11" ht="60" customHeight="1" x14ac:dyDescent="0.2">
      <c r="I120" s="26"/>
      <c r="J120" s="26"/>
      <c r="K120" s="26"/>
    </row>
    <row r="121" spans="9:11" ht="60" customHeight="1" x14ac:dyDescent="0.2">
      <c r="I121" s="26"/>
      <c r="J121" s="26"/>
      <c r="K121" s="26"/>
    </row>
    <row r="122" spans="9:11" ht="60" customHeight="1" x14ac:dyDescent="0.2">
      <c r="I122" s="26"/>
      <c r="J122" s="26"/>
      <c r="K122" s="26"/>
    </row>
    <row r="123" spans="9:11" ht="60" customHeight="1" x14ac:dyDescent="0.2">
      <c r="I123" s="26"/>
      <c r="J123" s="26"/>
      <c r="K123" s="26"/>
    </row>
  </sheetData>
  <mergeCells count="8">
    <mergeCell ref="A10:A12"/>
    <mergeCell ref="A13:A15"/>
    <mergeCell ref="B13:B15"/>
    <mergeCell ref="F13:F15"/>
    <mergeCell ref="B16:B17"/>
    <mergeCell ref="C16:C17"/>
    <mergeCell ref="E16:E17"/>
    <mergeCell ref="F16:F17"/>
  </mergeCells>
  <dataValidations count="1">
    <dataValidation type="list" allowBlank="1" showInputMessage="1" showErrorMessage="1" sqref="J10:K10 J22:K24 J14:K14" xr:uid="{9A647950-7F7B-9848-9132-00423414ED3B}">
      <formula1>$L$3:$L$4</formula1>
    </dataValidation>
  </dataValidation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Brion</dc:creator>
  <cp:lastModifiedBy>LP Brion</cp:lastModifiedBy>
  <dcterms:created xsi:type="dcterms:W3CDTF">2022-12-15T16:41:16Z</dcterms:created>
  <dcterms:modified xsi:type="dcterms:W3CDTF">2023-05-18T15:38:43Z</dcterms:modified>
</cp:coreProperties>
</file>