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00_Result\VprBP related\VprBP MS related\2023_0509_Nature comm\"/>
    </mc:Choice>
  </mc:AlternateContent>
  <xr:revisionPtr revIDLastSave="0" documentId="13_ncr:1_{2B182CA6-0D7A-45C1-8BC0-FF07E37B68BB}" xr6:coauthVersionLast="47" xr6:coauthVersionMax="47" xr10:uidLastSave="{00000000-0000-0000-0000-000000000000}"/>
  <bookViews>
    <workbookView xWindow="651" yWindow="103" windowWidth="30155" windowHeight="17666" activeTab="8" xr2:uid="{A68A6CCF-B476-4775-88E8-2E1B8C79044A}"/>
  </bookViews>
  <sheets>
    <sheet name="Fig. 1" sheetId="1" r:id="rId1"/>
    <sheet name="Fig. 4b, c" sheetId="4" r:id="rId2"/>
    <sheet name="Fig. 4d, e" sheetId="6" r:id="rId3"/>
    <sheet name="Fig. 5b, c" sheetId="7" r:id="rId4"/>
    <sheet name="Fig. 6a, b" sheetId="9" r:id="rId5"/>
    <sheet name="Fig. 6c, d" sheetId="10" r:id="rId6"/>
    <sheet name="Sup. Fig. 4a, b" sheetId="3" r:id="rId7"/>
    <sheet name="Sup. Fig. 4d, g" sheetId="8" r:id="rId8"/>
    <sheet name="Sup. Fig. 6b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V83" i="3"/>
  <c r="T83" i="3"/>
  <c r="V82" i="3"/>
  <c r="U82" i="3"/>
  <c r="T82" i="3"/>
  <c r="V81" i="3"/>
  <c r="U81" i="3"/>
  <c r="T81" i="3"/>
  <c r="V80" i="3"/>
  <c r="U80" i="3"/>
  <c r="T80" i="3"/>
  <c r="J80" i="3"/>
  <c r="V79" i="3"/>
  <c r="U79" i="3"/>
  <c r="T79" i="3"/>
  <c r="K79" i="3"/>
  <c r="J79" i="3"/>
  <c r="I79" i="3"/>
  <c r="V78" i="3"/>
  <c r="U78" i="3"/>
  <c r="T78" i="3"/>
  <c r="K78" i="3"/>
  <c r="J78" i="3"/>
  <c r="I78" i="3"/>
  <c r="V77" i="3"/>
  <c r="U77" i="3"/>
  <c r="T77" i="3"/>
  <c r="K77" i="3"/>
  <c r="J77" i="3"/>
  <c r="I77" i="3"/>
  <c r="V76" i="3"/>
  <c r="U76" i="3"/>
  <c r="T76" i="3"/>
  <c r="K76" i="3"/>
  <c r="J76" i="3"/>
  <c r="I76" i="3"/>
  <c r="V75" i="3"/>
  <c r="U75" i="3"/>
  <c r="T75" i="3"/>
  <c r="K75" i="3"/>
  <c r="J75" i="3"/>
  <c r="I75" i="3"/>
  <c r="V74" i="3"/>
  <c r="U74" i="3"/>
  <c r="T74" i="3"/>
  <c r="K74" i="3"/>
  <c r="J74" i="3"/>
  <c r="I74" i="3"/>
  <c r="V73" i="3"/>
  <c r="U73" i="3"/>
  <c r="T73" i="3"/>
  <c r="K73" i="3"/>
  <c r="J73" i="3"/>
  <c r="I73" i="3"/>
  <c r="V72" i="3"/>
  <c r="U72" i="3"/>
  <c r="T72" i="3"/>
  <c r="K72" i="3"/>
  <c r="J72" i="3"/>
  <c r="I72" i="3"/>
  <c r="V71" i="3"/>
  <c r="U71" i="3"/>
  <c r="T71" i="3"/>
  <c r="K71" i="3"/>
  <c r="J71" i="3"/>
  <c r="I71" i="3"/>
  <c r="V70" i="3"/>
  <c r="U70" i="3"/>
  <c r="T70" i="3"/>
  <c r="K70" i="3"/>
  <c r="J70" i="3"/>
  <c r="I70" i="3"/>
  <c r="V69" i="3"/>
  <c r="U69" i="3"/>
  <c r="T69" i="3"/>
  <c r="K69" i="3"/>
  <c r="J69" i="3"/>
  <c r="I69" i="3"/>
  <c r="V68" i="3"/>
  <c r="U68" i="3"/>
  <c r="T68" i="3"/>
  <c r="K68" i="3"/>
  <c r="J68" i="3"/>
  <c r="I68" i="3"/>
  <c r="V67" i="3"/>
  <c r="U67" i="3"/>
  <c r="T67" i="3"/>
  <c r="K67" i="3"/>
  <c r="J67" i="3"/>
  <c r="I67" i="3"/>
  <c r="V66" i="3"/>
  <c r="U66" i="3"/>
  <c r="T66" i="3"/>
  <c r="K66" i="3"/>
  <c r="J66" i="3"/>
  <c r="I66" i="3"/>
  <c r="V65" i="3"/>
  <c r="U65" i="3"/>
  <c r="T65" i="3"/>
  <c r="K65" i="3"/>
  <c r="J65" i="3"/>
  <c r="I65" i="3"/>
  <c r="V64" i="3"/>
  <c r="U64" i="3"/>
  <c r="T64" i="3"/>
  <c r="K64" i="3"/>
  <c r="J64" i="3"/>
  <c r="I64" i="3"/>
  <c r="V63" i="3"/>
  <c r="U63" i="3"/>
  <c r="T63" i="3"/>
  <c r="K63" i="3"/>
  <c r="J63" i="3"/>
  <c r="I63" i="3"/>
  <c r="V62" i="3"/>
  <c r="U62" i="3"/>
  <c r="T62" i="3"/>
  <c r="K62" i="3"/>
  <c r="J62" i="3"/>
  <c r="I62" i="3"/>
  <c r="V61" i="3"/>
  <c r="U61" i="3"/>
  <c r="T61" i="3"/>
  <c r="K61" i="3"/>
  <c r="J61" i="3"/>
  <c r="I61" i="3"/>
  <c r="V60" i="3"/>
  <c r="U60" i="3"/>
  <c r="T60" i="3"/>
  <c r="K60" i="3"/>
  <c r="J60" i="3"/>
  <c r="I60" i="3"/>
  <c r="V59" i="3"/>
  <c r="U59" i="3"/>
  <c r="T59" i="3"/>
  <c r="K59" i="3"/>
  <c r="J59" i="3"/>
  <c r="I59" i="3"/>
  <c r="V58" i="3"/>
  <c r="T58" i="3"/>
  <c r="K58" i="3"/>
  <c r="J58" i="3"/>
  <c r="I58" i="3"/>
  <c r="V57" i="3"/>
  <c r="U57" i="3"/>
  <c r="T57" i="3"/>
  <c r="K57" i="3"/>
  <c r="J57" i="3"/>
  <c r="I57" i="3"/>
  <c r="V56" i="3"/>
  <c r="U56" i="3"/>
  <c r="T56" i="3"/>
  <c r="J56" i="3"/>
  <c r="I56" i="3"/>
  <c r="V55" i="3"/>
  <c r="U55" i="3"/>
  <c r="T55" i="3"/>
  <c r="K55" i="3"/>
  <c r="J55" i="3"/>
  <c r="I55" i="3"/>
  <c r="V54" i="3"/>
  <c r="U54" i="3"/>
  <c r="T54" i="3"/>
  <c r="K54" i="3"/>
  <c r="J54" i="3"/>
  <c r="I54" i="3"/>
  <c r="V53" i="3"/>
  <c r="U53" i="3"/>
  <c r="T53" i="3"/>
  <c r="K53" i="3"/>
  <c r="J53" i="3"/>
  <c r="I53" i="3"/>
  <c r="V52" i="3"/>
  <c r="U52" i="3"/>
  <c r="T52" i="3"/>
  <c r="K52" i="3"/>
  <c r="J52" i="3"/>
  <c r="I52" i="3"/>
  <c r="V51" i="3"/>
  <c r="U51" i="3"/>
  <c r="T51" i="3"/>
  <c r="K51" i="3"/>
  <c r="J51" i="3"/>
  <c r="I51" i="3"/>
  <c r="V50" i="3"/>
  <c r="U50" i="3"/>
  <c r="T50" i="3"/>
  <c r="K50" i="3"/>
  <c r="J50" i="3"/>
  <c r="I50" i="3"/>
  <c r="V49" i="3"/>
  <c r="U49" i="3"/>
  <c r="T49" i="3"/>
  <c r="K49" i="3"/>
  <c r="J49" i="3"/>
  <c r="I49" i="3"/>
  <c r="V48" i="3"/>
  <c r="U48" i="3"/>
  <c r="T48" i="3"/>
  <c r="K48" i="3"/>
  <c r="J48" i="3"/>
  <c r="I48" i="3"/>
  <c r="V47" i="3"/>
  <c r="U47" i="3"/>
  <c r="T47" i="3"/>
  <c r="K47" i="3"/>
  <c r="J47" i="3"/>
  <c r="I47" i="3"/>
  <c r="V46" i="3"/>
  <c r="U46" i="3"/>
  <c r="T46" i="3"/>
  <c r="K46" i="3"/>
  <c r="J46" i="3"/>
  <c r="I46" i="3"/>
  <c r="V45" i="3"/>
  <c r="U45" i="3"/>
  <c r="T45" i="3"/>
  <c r="K45" i="3"/>
  <c r="J45" i="3"/>
  <c r="I45" i="3"/>
  <c r="V44" i="3"/>
  <c r="U44" i="3"/>
  <c r="T44" i="3"/>
  <c r="K44" i="3"/>
  <c r="J44" i="3"/>
  <c r="I44" i="3"/>
  <c r="V43" i="3"/>
  <c r="U43" i="3"/>
  <c r="T43" i="3"/>
  <c r="K43" i="3"/>
  <c r="J43" i="3"/>
  <c r="I43" i="3"/>
  <c r="V42" i="3"/>
  <c r="U42" i="3"/>
  <c r="T42" i="3"/>
  <c r="K42" i="3"/>
  <c r="J42" i="3"/>
  <c r="I42" i="3"/>
  <c r="V41" i="3"/>
  <c r="U41" i="3"/>
  <c r="T41" i="3"/>
  <c r="K41" i="3"/>
  <c r="J41" i="3"/>
  <c r="I41" i="3"/>
  <c r="V40" i="3"/>
  <c r="U40" i="3"/>
  <c r="T40" i="3"/>
  <c r="K40" i="3"/>
  <c r="J40" i="3"/>
  <c r="I40" i="3"/>
  <c r="V39" i="3"/>
  <c r="U39" i="3"/>
  <c r="T39" i="3"/>
  <c r="K39" i="3"/>
  <c r="J39" i="3"/>
  <c r="I39" i="3"/>
  <c r="V38" i="3"/>
  <c r="U38" i="3"/>
  <c r="T38" i="3"/>
  <c r="K38" i="3"/>
  <c r="J38" i="3"/>
  <c r="I38" i="3"/>
  <c r="V37" i="3"/>
  <c r="U37" i="3"/>
  <c r="T37" i="3"/>
  <c r="K37" i="3"/>
  <c r="J37" i="3"/>
  <c r="I37" i="3"/>
  <c r="V36" i="3"/>
  <c r="U36" i="3"/>
  <c r="T36" i="3"/>
  <c r="K36" i="3"/>
  <c r="J36" i="3"/>
  <c r="I36" i="3"/>
  <c r="V35" i="3"/>
  <c r="U35" i="3"/>
  <c r="T35" i="3"/>
  <c r="K35" i="3"/>
  <c r="J35" i="3"/>
  <c r="I35" i="3"/>
  <c r="V34" i="3"/>
  <c r="T34" i="3"/>
  <c r="K34" i="3"/>
  <c r="J34" i="3"/>
  <c r="I34" i="3"/>
  <c r="V33" i="3"/>
  <c r="U33" i="3"/>
  <c r="T33" i="3"/>
  <c r="J33" i="3"/>
  <c r="I33" i="3"/>
  <c r="V32" i="3"/>
  <c r="U32" i="3"/>
  <c r="T32" i="3"/>
  <c r="K32" i="3"/>
  <c r="J32" i="3"/>
  <c r="I32" i="3"/>
  <c r="V31" i="3"/>
  <c r="U31" i="3"/>
  <c r="T31" i="3"/>
  <c r="K31" i="3"/>
  <c r="J31" i="3"/>
  <c r="I31" i="3"/>
  <c r="V30" i="3"/>
  <c r="U30" i="3"/>
  <c r="T30" i="3"/>
  <c r="K30" i="3"/>
  <c r="J30" i="3"/>
  <c r="I30" i="3"/>
  <c r="V29" i="3"/>
  <c r="U29" i="3"/>
  <c r="T29" i="3"/>
  <c r="K29" i="3"/>
  <c r="J29" i="3"/>
  <c r="I29" i="3"/>
  <c r="V28" i="3"/>
  <c r="U28" i="3"/>
  <c r="T28" i="3"/>
  <c r="K28" i="3"/>
  <c r="J28" i="3"/>
  <c r="I28" i="3"/>
  <c r="V27" i="3"/>
  <c r="U27" i="3"/>
  <c r="T27" i="3"/>
  <c r="K27" i="3"/>
  <c r="J27" i="3"/>
  <c r="I27" i="3"/>
  <c r="V26" i="3"/>
  <c r="U26" i="3"/>
  <c r="T26" i="3"/>
  <c r="K26" i="3"/>
  <c r="J26" i="3"/>
  <c r="I26" i="3"/>
  <c r="V25" i="3"/>
  <c r="U25" i="3"/>
  <c r="T25" i="3"/>
  <c r="K25" i="3"/>
  <c r="J25" i="3"/>
  <c r="I25" i="3"/>
  <c r="V24" i="3"/>
  <c r="U24" i="3"/>
  <c r="T24" i="3"/>
  <c r="K24" i="3"/>
  <c r="J24" i="3"/>
  <c r="I24" i="3"/>
  <c r="V23" i="3"/>
  <c r="U23" i="3"/>
  <c r="T23" i="3"/>
  <c r="K23" i="3"/>
  <c r="J23" i="3"/>
  <c r="I23" i="3"/>
  <c r="V22" i="3"/>
  <c r="U22" i="3"/>
  <c r="T22" i="3"/>
  <c r="K22" i="3"/>
  <c r="J22" i="3"/>
  <c r="I22" i="3"/>
  <c r="V21" i="3"/>
  <c r="U21" i="3"/>
  <c r="T21" i="3"/>
  <c r="K21" i="3"/>
  <c r="J21" i="3"/>
  <c r="I21" i="3"/>
  <c r="V20" i="3"/>
  <c r="U20" i="3"/>
  <c r="T20" i="3"/>
  <c r="K20" i="3"/>
  <c r="J20" i="3"/>
  <c r="I20" i="3"/>
  <c r="V19" i="3"/>
  <c r="U19" i="3"/>
  <c r="T19" i="3"/>
  <c r="K19" i="3"/>
  <c r="J19" i="3"/>
  <c r="I19" i="3"/>
  <c r="V18" i="3"/>
  <c r="U18" i="3"/>
  <c r="T18" i="3"/>
  <c r="K18" i="3"/>
  <c r="J18" i="3"/>
  <c r="I18" i="3"/>
  <c r="V17" i="3"/>
  <c r="U17" i="3"/>
  <c r="T17" i="3"/>
  <c r="K17" i="3"/>
  <c r="J17" i="3"/>
  <c r="I17" i="3"/>
  <c r="V16" i="3"/>
  <c r="U16" i="3"/>
  <c r="T16" i="3"/>
  <c r="K16" i="3"/>
  <c r="J16" i="3"/>
  <c r="I16" i="3"/>
  <c r="V15" i="3"/>
  <c r="U15" i="3"/>
  <c r="T15" i="3"/>
  <c r="K15" i="3"/>
  <c r="J15" i="3"/>
  <c r="I15" i="3"/>
  <c r="V14" i="3"/>
  <c r="U14" i="3"/>
  <c r="T14" i="3"/>
  <c r="K14" i="3"/>
  <c r="J14" i="3"/>
  <c r="I14" i="3"/>
  <c r="V13" i="3"/>
  <c r="U13" i="3"/>
  <c r="T13" i="3"/>
  <c r="K13" i="3"/>
  <c r="J13" i="3"/>
  <c r="I13" i="3"/>
  <c r="V12" i="3"/>
  <c r="U12" i="3"/>
  <c r="T12" i="3"/>
  <c r="K12" i="3"/>
  <c r="J12" i="3"/>
  <c r="I12" i="3"/>
  <c r="V11" i="3"/>
  <c r="U11" i="3"/>
  <c r="T11" i="3"/>
  <c r="K11" i="3"/>
  <c r="I11" i="3"/>
  <c r="I82" i="3" l="1"/>
  <c r="J82" i="3"/>
  <c r="T85" i="3"/>
  <c r="K82" i="3"/>
  <c r="U85" i="3"/>
  <c r="V85" i="3"/>
  <c r="AE100" i="4"/>
  <c r="N100" i="4"/>
  <c r="AG99" i="4"/>
  <c r="AE99" i="4"/>
  <c r="P99" i="4"/>
  <c r="N99" i="4"/>
  <c r="AG98" i="4"/>
  <c r="AE98" i="4"/>
  <c r="P98" i="4"/>
  <c r="N98" i="4"/>
  <c r="AG97" i="4"/>
  <c r="AE97" i="4"/>
  <c r="P97" i="4"/>
  <c r="N97" i="4"/>
  <c r="AG96" i="4"/>
  <c r="AE96" i="4"/>
  <c r="AC96" i="4"/>
  <c r="P96" i="4"/>
  <c r="N96" i="4"/>
  <c r="L96" i="4"/>
  <c r="AG95" i="4"/>
  <c r="AE95" i="4"/>
  <c r="AC95" i="4"/>
  <c r="P95" i="4"/>
  <c r="N95" i="4"/>
  <c r="L95" i="4"/>
  <c r="AG94" i="4"/>
  <c r="AE94" i="4"/>
  <c r="AC94" i="4"/>
  <c r="P94" i="4"/>
  <c r="N94" i="4"/>
  <c r="L94" i="4"/>
  <c r="AG93" i="4"/>
  <c r="AE93" i="4"/>
  <c r="AC93" i="4"/>
  <c r="P93" i="4"/>
  <c r="N93" i="4"/>
  <c r="L93" i="4"/>
  <c r="AG92" i="4"/>
  <c r="AE92" i="4"/>
  <c r="AC92" i="4"/>
  <c r="P92" i="4"/>
  <c r="N92" i="4"/>
  <c r="L92" i="4"/>
  <c r="AG91" i="4"/>
  <c r="AE91" i="4"/>
  <c r="AC91" i="4"/>
  <c r="P91" i="4"/>
  <c r="N91" i="4"/>
  <c r="L91" i="4"/>
  <c r="AG90" i="4"/>
  <c r="AE90" i="4"/>
  <c r="AC90" i="4"/>
  <c r="P90" i="4"/>
  <c r="N90" i="4"/>
  <c r="L90" i="4"/>
  <c r="AG89" i="4"/>
  <c r="AE89" i="4"/>
  <c r="AC89" i="4"/>
  <c r="P89" i="4"/>
  <c r="N89" i="4"/>
  <c r="L89" i="4"/>
  <c r="AG88" i="4"/>
  <c r="AE88" i="4"/>
  <c r="AC88" i="4"/>
  <c r="P88" i="4"/>
  <c r="N88" i="4"/>
  <c r="L88" i="4"/>
  <c r="AG87" i="4"/>
  <c r="AE87" i="4"/>
  <c r="AC87" i="4"/>
  <c r="P87" i="4"/>
  <c r="N87" i="4"/>
  <c r="L87" i="4"/>
  <c r="AG86" i="4"/>
  <c r="AE86" i="4"/>
  <c r="AC86" i="4"/>
  <c r="P86" i="4"/>
  <c r="N86" i="4"/>
  <c r="L86" i="4"/>
  <c r="AG85" i="4"/>
  <c r="AE85" i="4"/>
  <c r="AC85" i="4"/>
  <c r="P85" i="4"/>
  <c r="N85" i="4"/>
  <c r="L85" i="4"/>
  <c r="AG84" i="4"/>
  <c r="AE84" i="4"/>
  <c r="AC84" i="4"/>
  <c r="P84" i="4"/>
  <c r="N84" i="4"/>
  <c r="L84" i="4"/>
  <c r="AG83" i="4"/>
  <c r="AE83" i="4"/>
  <c r="AC83" i="4"/>
  <c r="P83" i="4"/>
  <c r="N83" i="4"/>
  <c r="L83" i="4"/>
  <c r="AG82" i="4"/>
  <c r="AE82" i="4"/>
  <c r="AC82" i="4"/>
  <c r="P82" i="4"/>
  <c r="N82" i="4"/>
  <c r="L82" i="4"/>
  <c r="AG81" i="4"/>
  <c r="AE81" i="4"/>
  <c r="AD81" i="4"/>
  <c r="AC81" i="4"/>
  <c r="P81" i="4"/>
  <c r="N81" i="4"/>
  <c r="M81" i="4"/>
  <c r="L81" i="4"/>
  <c r="AG80" i="4"/>
  <c r="AE80" i="4"/>
  <c r="AD80" i="4"/>
  <c r="AC80" i="4"/>
  <c r="P80" i="4"/>
  <c r="N80" i="4"/>
  <c r="M80" i="4"/>
  <c r="L80" i="4"/>
  <c r="AG79" i="4"/>
  <c r="AE79" i="4"/>
  <c r="AD79" i="4"/>
  <c r="AC79" i="4"/>
  <c r="P79" i="4"/>
  <c r="N79" i="4"/>
  <c r="M79" i="4"/>
  <c r="L79" i="4"/>
  <c r="AG78" i="4"/>
  <c r="AE78" i="4"/>
  <c r="AD78" i="4"/>
  <c r="AC78" i="4"/>
  <c r="P78" i="4"/>
  <c r="N78" i="4"/>
  <c r="M78" i="4"/>
  <c r="L78" i="4"/>
  <c r="AG77" i="4"/>
  <c r="AE77" i="4"/>
  <c r="AD77" i="4"/>
  <c r="AC77" i="4"/>
  <c r="P77" i="4"/>
  <c r="N77" i="4"/>
  <c r="M77" i="4"/>
  <c r="L77" i="4"/>
  <c r="AG76" i="4"/>
  <c r="AE76" i="4"/>
  <c r="AD76" i="4"/>
  <c r="AC76" i="4"/>
  <c r="P76" i="4"/>
  <c r="N76" i="4"/>
  <c r="M76" i="4"/>
  <c r="L76" i="4"/>
  <c r="AG75" i="4"/>
  <c r="AE75" i="4"/>
  <c r="AD75" i="4"/>
  <c r="AC75" i="4"/>
  <c r="P75" i="4"/>
  <c r="N75" i="4"/>
  <c r="M75" i="4"/>
  <c r="L75" i="4"/>
  <c r="AG74" i="4"/>
  <c r="AE74" i="4"/>
  <c r="AD74" i="4"/>
  <c r="AC74" i="4"/>
  <c r="P74" i="4"/>
  <c r="N74" i="4"/>
  <c r="M74" i="4"/>
  <c r="L74" i="4"/>
  <c r="AH73" i="4"/>
  <c r="AG73" i="4"/>
  <c r="AF73" i="4"/>
  <c r="AE73" i="4"/>
  <c r="AD73" i="4"/>
  <c r="AC73" i="4"/>
  <c r="Q73" i="4"/>
  <c r="P73" i="4"/>
  <c r="O73" i="4"/>
  <c r="N73" i="4"/>
  <c r="M73" i="4"/>
  <c r="L73" i="4"/>
  <c r="AH72" i="4"/>
  <c r="AG72" i="4"/>
  <c r="AF72" i="4"/>
  <c r="AE72" i="4"/>
  <c r="AD72" i="4"/>
  <c r="AC72" i="4"/>
  <c r="Q72" i="4"/>
  <c r="P72" i="4"/>
  <c r="O72" i="4"/>
  <c r="N72" i="4"/>
  <c r="M72" i="4"/>
  <c r="L72" i="4"/>
  <c r="AG71" i="4"/>
  <c r="P71" i="4"/>
  <c r="AG70" i="4"/>
  <c r="AE70" i="4"/>
  <c r="P70" i="4"/>
  <c r="N70" i="4"/>
  <c r="AG69" i="4"/>
  <c r="AE69" i="4"/>
  <c r="P69" i="4"/>
  <c r="N69" i="4"/>
  <c r="AG68" i="4"/>
  <c r="AE68" i="4"/>
  <c r="AC68" i="4"/>
  <c r="P68" i="4"/>
  <c r="N68" i="4"/>
  <c r="L68" i="4"/>
  <c r="AG67" i="4"/>
  <c r="AE67" i="4"/>
  <c r="AC67" i="4"/>
  <c r="P67" i="4"/>
  <c r="N67" i="4"/>
  <c r="L67" i="4"/>
  <c r="AG66" i="4"/>
  <c r="AE66" i="4"/>
  <c r="AC66" i="4"/>
  <c r="P66" i="4"/>
  <c r="N66" i="4"/>
  <c r="L66" i="4"/>
  <c r="AG65" i="4"/>
  <c r="AE65" i="4"/>
  <c r="AC65" i="4"/>
  <c r="P65" i="4"/>
  <c r="N65" i="4"/>
  <c r="L65" i="4"/>
  <c r="AG64" i="4"/>
  <c r="AE64" i="4"/>
  <c r="AC64" i="4"/>
  <c r="P64" i="4"/>
  <c r="N64" i="4"/>
  <c r="L64" i="4"/>
  <c r="AG63" i="4"/>
  <c r="AE63" i="4"/>
  <c r="AC63" i="4"/>
  <c r="P63" i="4"/>
  <c r="N63" i="4"/>
  <c r="L63" i="4"/>
  <c r="AG62" i="4"/>
  <c r="AE62" i="4"/>
  <c r="AC62" i="4"/>
  <c r="P62" i="4"/>
  <c r="N62" i="4"/>
  <c r="L62" i="4"/>
  <c r="AG61" i="4"/>
  <c r="AE61" i="4"/>
  <c r="AC61" i="4"/>
  <c r="P61" i="4"/>
  <c r="N61" i="4"/>
  <c r="L61" i="4"/>
  <c r="AG60" i="4"/>
  <c r="AE60" i="4"/>
  <c r="AC60" i="4"/>
  <c r="P60" i="4"/>
  <c r="N60" i="4"/>
  <c r="L60" i="4"/>
  <c r="AG59" i="4"/>
  <c r="AE59" i="4"/>
  <c r="AC59" i="4"/>
  <c r="P59" i="4"/>
  <c r="N59" i="4"/>
  <c r="L59" i="4"/>
  <c r="AG58" i="4"/>
  <c r="AE58" i="4"/>
  <c r="AC58" i="4"/>
  <c r="P58" i="4"/>
  <c r="N58" i="4"/>
  <c r="L58" i="4"/>
  <c r="AG57" i="4"/>
  <c r="AE57" i="4"/>
  <c r="AC57" i="4"/>
  <c r="P57" i="4"/>
  <c r="N57" i="4"/>
  <c r="L57" i="4"/>
  <c r="AG56" i="4"/>
  <c r="AE56" i="4"/>
  <c r="AC56" i="4"/>
  <c r="P56" i="4"/>
  <c r="N56" i="4"/>
  <c r="L56" i="4"/>
  <c r="AG55" i="4"/>
  <c r="AE55" i="4"/>
  <c r="AC55" i="4"/>
  <c r="P55" i="4"/>
  <c r="N55" i="4"/>
  <c r="L55" i="4"/>
  <c r="AG54" i="4"/>
  <c r="AE54" i="4"/>
  <c r="AC54" i="4"/>
  <c r="P54" i="4"/>
  <c r="N54" i="4"/>
  <c r="L54" i="4"/>
  <c r="AG53" i="4"/>
  <c r="AE53" i="4"/>
  <c r="AC53" i="4"/>
  <c r="P53" i="4"/>
  <c r="N53" i="4"/>
  <c r="L53" i="4"/>
  <c r="AG52" i="4"/>
  <c r="AE52" i="4"/>
  <c r="AD52" i="4"/>
  <c r="AC52" i="4"/>
  <c r="P52" i="4"/>
  <c r="N52" i="4"/>
  <c r="M52" i="4"/>
  <c r="L52" i="4"/>
  <c r="AG51" i="4"/>
  <c r="AE51" i="4"/>
  <c r="AD51" i="4"/>
  <c r="AC51" i="4"/>
  <c r="P51" i="4"/>
  <c r="N51" i="4"/>
  <c r="M51" i="4"/>
  <c r="L51" i="4"/>
  <c r="AG50" i="4"/>
  <c r="AE50" i="4"/>
  <c r="AD50" i="4"/>
  <c r="AC50" i="4"/>
  <c r="P50" i="4"/>
  <c r="N50" i="4"/>
  <c r="M50" i="4"/>
  <c r="L50" i="4"/>
  <c r="AG49" i="4"/>
  <c r="AE49" i="4"/>
  <c r="AD49" i="4"/>
  <c r="AC49" i="4"/>
  <c r="P49" i="4"/>
  <c r="N49" i="4"/>
  <c r="M49" i="4"/>
  <c r="L49" i="4"/>
  <c r="AG48" i="4"/>
  <c r="AE48" i="4"/>
  <c r="AD48" i="4"/>
  <c r="AC48" i="4"/>
  <c r="P48" i="4"/>
  <c r="N48" i="4"/>
  <c r="M48" i="4"/>
  <c r="L48" i="4"/>
  <c r="AG47" i="4"/>
  <c r="AE47" i="4"/>
  <c r="AD47" i="4"/>
  <c r="AC47" i="4"/>
  <c r="P47" i="4"/>
  <c r="N47" i="4"/>
  <c r="M47" i="4"/>
  <c r="L47" i="4"/>
  <c r="AG46" i="4"/>
  <c r="AE46" i="4"/>
  <c r="AD46" i="4"/>
  <c r="AC46" i="4"/>
  <c r="P46" i="4"/>
  <c r="N46" i="4"/>
  <c r="M46" i="4"/>
  <c r="L46" i="4"/>
  <c r="AG45" i="4"/>
  <c r="AE45" i="4"/>
  <c r="AD45" i="4"/>
  <c r="AC45" i="4"/>
  <c r="P45" i="4"/>
  <c r="N45" i="4"/>
  <c r="M45" i="4"/>
  <c r="L45" i="4"/>
  <c r="AG44" i="4"/>
  <c r="AE44" i="4"/>
  <c r="AD44" i="4"/>
  <c r="AC44" i="4"/>
  <c r="P44" i="4"/>
  <c r="N44" i="4"/>
  <c r="M44" i="4"/>
  <c r="L44" i="4"/>
  <c r="AG43" i="4"/>
  <c r="AE43" i="4"/>
  <c r="AD43" i="4"/>
  <c r="AC43" i="4"/>
  <c r="P43" i="4"/>
  <c r="N43" i="4"/>
  <c r="M43" i="4"/>
  <c r="L43" i="4"/>
  <c r="AG42" i="4"/>
  <c r="AF42" i="4"/>
  <c r="AE42" i="4"/>
  <c r="AD42" i="4"/>
  <c r="AC42" i="4"/>
  <c r="P42" i="4"/>
  <c r="O42" i="4"/>
  <c r="N42" i="4"/>
  <c r="M42" i="4"/>
  <c r="L42" i="4"/>
  <c r="AG41" i="4"/>
  <c r="P41" i="4"/>
  <c r="AG40" i="4"/>
  <c r="AE40" i="4"/>
  <c r="P40" i="4"/>
  <c r="N40" i="4"/>
  <c r="AG39" i="4"/>
  <c r="AE39" i="4"/>
  <c r="P39" i="4"/>
  <c r="N39" i="4"/>
  <c r="AG38" i="4"/>
  <c r="AE38" i="4"/>
  <c r="AC38" i="4"/>
  <c r="P38" i="4"/>
  <c r="N38" i="4"/>
  <c r="L38" i="4"/>
  <c r="AG37" i="4"/>
  <c r="AE37" i="4"/>
  <c r="AC37" i="4"/>
  <c r="P37" i="4"/>
  <c r="N37" i="4"/>
  <c r="L37" i="4"/>
  <c r="AG36" i="4"/>
  <c r="AE36" i="4"/>
  <c r="AC36" i="4"/>
  <c r="P36" i="4"/>
  <c r="N36" i="4"/>
  <c r="L36" i="4"/>
  <c r="AG35" i="4"/>
  <c r="AE35" i="4"/>
  <c r="AC35" i="4"/>
  <c r="P35" i="4"/>
  <c r="N35" i="4"/>
  <c r="L35" i="4"/>
  <c r="AG34" i="4"/>
  <c r="AE34" i="4"/>
  <c r="AC34" i="4"/>
  <c r="P34" i="4"/>
  <c r="N34" i="4"/>
  <c r="L34" i="4"/>
  <c r="AG33" i="4"/>
  <c r="AE33" i="4"/>
  <c r="AC33" i="4"/>
  <c r="P33" i="4"/>
  <c r="N33" i="4"/>
  <c r="L33" i="4"/>
  <c r="AG32" i="4"/>
  <c r="AE32" i="4"/>
  <c r="AC32" i="4"/>
  <c r="P32" i="4"/>
  <c r="N32" i="4"/>
  <c r="L32" i="4"/>
  <c r="AG31" i="4"/>
  <c r="AE31" i="4"/>
  <c r="AC31" i="4"/>
  <c r="P31" i="4"/>
  <c r="N31" i="4"/>
  <c r="L31" i="4"/>
  <c r="AG30" i="4"/>
  <c r="AE30" i="4"/>
  <c r="AC30" i="4"/>
  <c r="P30" i="4"/>
  <c r="N30" i="4"/>
  <c r="L30" i="4"/>
  <c r="AG29" i="4"/>
  <c r="AE29" i="4"/>
  <c r="AC29" i="4"/>
  <c r="P29" i="4"/>
  <c r="N29" i="4"/>
  <c r="L29" i="4"/>
  <c r="AG28" i="4"/>
  <c r="AE28" i="4"/>
  <c r="AC28" i="4"/>
  <c r="P28" i="4"/>
  <c r="N28" i="4"/>
  <c r="L28" i="4"/>
  <c r="AG27" i="4"/>
  <c r="AE27" i="4"/>
  <c r="AC27" i="4"/>
  <c r="P27" i="4"/>
  <c r="N27" i="4"/>
  <c r="L27" i="4"/>
  <c r="AG26" i="4"/>
  <c r="AE26" i="4"/>
  <c r="AC26" i="4"/>
  <c r="P26" i="4"/>
  <c r="N26" i="4"/>
  <c r="L26" i="4"/>
  <c r="AG25" i="4"/>
  <c r="AE25" i="4"/>
  <c r="AC25" i="4"/>
  <c r="P25" i="4"/>
  <c r="N25" i="4"/>
  <c r="L25" i="4"/>
  <c r="AG24" i="4"/>
  <c r="AE24" i="4"/>
  <c r="AC24" i="4"/>
  <c r="P24" i="4"/>
  <c r="N24" i="4"/>
  <c r="L24" i="4"/>
  <c r="AG23" i="4"/>
  <c r="AE23" i="4"/>
  <c r="AC23" i="4"/>
  <c r="P23" i="4"/>
  <c r="N23" i="4"/>
  <c r="L23" i="4"/>
  <c r="AG22" i="4"/>
  <c r="AE22" i="4"/>
  <c r="AD22" i="4"/>
  <c r="AC22" i="4"/>
  <c r="P22" i="4"/>
  <c r="N22" i="4"/>
  <c r="M22" i="4"/>
  <c r="L22" i="4"/>
  <c r="AG21" i="4"/>
  <c r="AE21" i="4"/>
  <c r="AD21" i="4"/>
  <c r="AC21" i="4"/>
  <c r="P21" i="4"/>
  <c r="N21" i="4"/>
  <c r="M21" i="4"/>
  <c r="L21" i="4"/>
  <c r="AG20" i="4"/>
  <c r="AE20" i="4"/>
  <c r="AD20" i="4"/>
  <c r="AC20" i="4"/>
  <c r="P20" i="4"/>
  <c r="N20" i="4"/>
  <c r="M20" i="4"/>
  <c r="L20" i="4"/>
  <c r="AG19" i="4"/>
  <c r="AE19" i="4"/>
  <c r="AD19" i="4"/>
  <c r="AC19" i="4"/>
  <c r="P19" i="4"/>
  <c r="N19" i="4"/>
  <c r="M19" i="4"/>
  <c r="L19" i="4"/>
  <c r="AG18" i="4"/>
  <c r="AE18" i="4"/>
  <c r="AD18" i="4"/>
  <c r="AC18" i="4"/>
  <c r="P18" i="4"/>
  <c r="N18" i="4"/>
  <c r="M18" i="4"/>
  <c r="L18" i="4"/>
  <c r="AG17" i="4"/>
  <c r="AE17" i="4"/>
  <c r="AD17" i="4"/>
  <c r="AC17" i="4"/>
  <c r="P17" i="4"/>
  <c r="N17" i="4"/>
  <c r="M17" i="4"/>
  <c r="L17" i="4"/>
  <c r="AG16" i="4"/>
  <c r="AE16" i="4"/>
  <c r="AD16" i="4"/>
  <c r="AC16" i="4"/>
  <c r="P16" i="4"/>
  <c r="N16" i="4"/>
  <c r="M16" i="4"/>
  <c r="L16" i="4"/>
  <c r="AG15" i="4"/>
  <c r="AE15" i="4"/>
  <c r="AD15" i="4"/>
  <c r="AC15" i="4"/>
  <c r="P15" i="4"/>
  <c r="N15" i="4"/>
  <c r="M15" i="4"/>
  <c r="L15" i="4"/>
  <c r="AG14" i="4"/>
  <c r="AF14" i="4"/>
  <c r="AE14" i="4"/>
  <c r="AD14" i="4"/>
  <c r="AC14" i="4"/>
  <c r="P14" i="4"/>
  <c r="O14" i="4"/>
  <c r="N14" i="4"/>
  <c r="M14" i="4"/>
  <c r="L14" i="4"/>
  <c r="AH13" i="4"/>
  <c r="AH103" i="4" s="1"/>
  <c r="AG13" i="4"/>
  <c r="AG103" i="4" s="1"/>
  <c r="AF13" i="4"/>
  <c r="AE13" i="4"/>
  <c r="AD13" i="4"/>
  <c r="AC13" i="4"/>
  <c r="Q13" i="4"/>
  <c r="Q103" i="4" s="1"/>
  <c r="P13" i="4"/>
  <c r="O13" i="4"/>
  <c r="O103" i="4" s="1"/>
  <c r="N13" i="4"/>
  <c r="N103" i="4" s="1"/>
  <c r="M13" i="4"/>
  <c r="L13" i="4"/>
  <c r="AD103" i="4" l="1"/>
  <c r="L103" i="4"/>
  <c r="AE103" i="4"/>
  <c r="P103" i="4"/>
  <c r="AC103" i="4"/>
  <c r="M103" i="4"/>
  <c r="AF103" i="4"/>
  <c r="Y44" i="7"/>
  <c r="X44" i="7"/>
  <c r="W44" i="7"/>
  <c r="V44" i="7"/>
  <c r="U44" i="7"/>
  <c r="T44" i="7"/>
  <c r="S44" i="7"/>
  <c r="R44" i="7"/>
  <c r="Y43" i="7"/>
  <c r="X43" i="7"/>
  <c r="W43" i="7"/>
  <c r="V43" i="7"/>
  <c r="U43" i="7"/>
  <c r="T43" i="7"/>
  <c r="S43" i="7"/>
  <c r="R43" i="7"/>
  <c r="R30" i="11" l="1"/>
  <c r="Q30" i="11"/>
  <c r="P30" i="11"/>
  <c r="N30" i="11"/>
  <c r="M30" i="11"/>
  <c r="L30" i="11"/>
  <c r="J30" i="11"/>
  <c r="I30" i="11"/>
  <c r="H30" i="11"/>
  <c r="F30" i="11"/>
  <c r="E30" i="11"/>
  <c r="D30" i="11"/>
  <c r="R29" i="11"/>
  <c r="Q29" i="11"/>
  <c r="P29" i="11"/>
  <c r="N29" i="11"/>
  <c r="M29" i="11"/>
  <c r="L29" i="11"/>
  <c r="J29" i="11"/>
  <c r="I29" i="11"/>
  <c r="H29" i="11"/>
  <c r="F29" i="11"/>
  <c r="E29" i="11"/>
  <c r="D29" i="11"/>
  <c r="R28" i="11"/>
  <c r="R32" i="11" s="1"/>
  <c r="Q28" i="11"/>
  <c r="P28" i="11"/>
  <c r="N28" i="11"/>
  <c r="M28" i="11"/>
  <c r="M31" i="11" s="1"/>
  <c r="L28" i="11"/>
  <c r="L31" i="11" s="1"/>
  <c r="J28" i="11"/>
  <c r="J31" i="11" s="1"/>
  <c r="I28" i="11"/>
  <c r="H28" i="11"/>
  <c r="H32" i="11" s="1"/>
  <c r="F28" i="11"/>
  <c r="E28" i="11"/>
  <c r="D28" i="11"/>
  <c r="AG36" i="10"/>
  <c r="AF36" i="10"/>
  <c r="AE36" i="10"/>
  <c r="AD36" i="10"/>
  <c r="AC36" i="10"/>
  <c r="AB36" i="10"/>
  <c r="AA36" i="10"/>
  <c r="AG35" i="10"/>
  <c r="AF35" i="10"/>
  <c r="AE35" i="10"/>
  <c r="AD35" i="10"/>
  <c r="AC35" i="10"/>
  <c r="AB35" i="10"/>
  <c r="AA35" i="10"/>
  <c r="AG34" i="10"/>
  <c r="AF34" i="10"/>
  <c r="AE34" i="10"/>
  <c r="AD34" i="10"/>
  <c r="AC34" i="10"/>
  <c r="AB34" i="10"/>
  <c r="AA34" i="10"/>
  <c r="AG30" i="10"/>
  <c r="AF30" i="10"/>
  <c r="AE30" i="10"/>
  <c r="AD30" i="10"/>
  <c r="AC30" i="10"/>
  <c r="AB30" i="10"/>
  <c r="AA30" i="10"/>
  <c r="AG29" i="10"/>
  <c r="AF29" i="10"/>
  <c r="AE29" i="10"/>
  <c r="AD29" i="10"/>
  <c r="AC29" i="10"/>
  <c r="AB29" i="10"/>
  <c r="AA29" i="10"/>
  <c r="AG28" i="10"/>
  <c r="AF28" i="10"/>
  <c r="AE28" i="10"/>
  <c r="AD28" i="10"/>
  <c r="AC28" i="10"/>
  <c r="AB28" i="10"/>
  <c r="AA28" i="10"/>
  <c r="AG24" i="10"/>
  <c r="AF24" i="10"/>
  <c r="AE24" i="10"/>
  <c r="AD24" i="10"/>
  <c r="AC24" i="10"/>
  <c r="AB24" i="10"/>
  <c r="AA24" i="10"/>
  <c r="AG23" i="10"/>
  <c r="AF23" i="10"/>
  <c r="AE23" i="10"/>
  <c r="AD23" i="10"/>
  <c r="AC23" i="10"/>
  <c r="AB23" i="10"/>
  <c r="AA23" i="10"/>
  <c r="AG22" i="10"/>
  <c r="AF22" i="10"/>
  <c r="AE22" i="10"/>
  <c r="AD22" i="10"/>
  <c r="AC22" i="10"/>
  <c r="AB22" i="10"/>
  <c r="AA22" i="10"/>
  <c r="AF21" i="10"/>
  <c r="AE21" i="10" s="1"/>
  <c r="AD21" i="10" s="1"/>
  <c r="AC21" i="10" s="1"/>
  <c r="AB21" i="10" s="1"/>
  <c r="H25" i="10"/>
  <c r="F31" i="10" s="1"/>
  <c r="H24" i="10"/>
  <c r="E31" i="10" s="1"/>
  <c r="H23" i="10"/>
  <c r="D31" i="10" s="1"/>
  <c r="H20" i="10"/>
  <c r="F30" i="10" s="1"/>
  <c r="H19" i="10"/>
  <c r="H18" i="10"/>
  <c r="D30" i="10" s="1"/>
  <c r="H15" i="10"/>
  <c r="F29" i="10" s="1"/>
  <c r="H14" i="10"/>
  <c r="E29" i="10" s="1"/>
  <c r="H13" i="10"/>
  <c r="D29" i="10" s="1"/>
  <c r="E30" i="10"/>
  <c r="AD26" i="9"/>
  <c r="AB26" i="9"/>
  <c r="Z26" i="9"/>
  <c r="X26" i="9"/>
  <c r="AD25" i="9"/>
  <c r="AB25" i="9"/>
  <c r="Z25" i="9"/>
  <c r="Z27" i="9" s="1"/>
  <c r="X25" i="9"/>
  <c r="X27" i="9" s="1"/>
  <c r="AD24" i="9"/>
  <c r="AD28" i="9" s="1"/>
  <c r="AB24" i="9"/>
  <c r="AB28" i="9" s="1"/>
  <c r="Z24" i="9"/>
  <c r="X24" i="9"/>
  <c r="R31" i="9"/>
  <c r="Q31" i="9"/>
  <c r="P31" i="9"/>
  <c r="N31" i="9"/>
  <c r="M31" i="9"/>
  <c r="L31" i="9"/>
  <c r="J31" i="9"/>
  <c r="I31" i="9"/>
  <c r="H31" i="9"/>
  <c r="F31" i="9"/>
  <c r="E31" i="9"/>
  <c r="D31" i="9"/>
  <c r="R30" i="9"/>
  <c r="Q30" i="9"/>
  <c r="P30" i="9"/>
  <c r="N30" i="9"/>
  <c r="M30" i="9"/>
  <c r="L30" i="9"/>
  <c r="J30" i="9"/>
  <c r="I30" i="9"/>
  <c r="H30" i="9"/>
  <c r="F30" i="9"/>
  <c r="E30" i="9"/>
  <c r="D30" i="9"/>
  <c r="R29" i="9"/>
  <c r="Q29" i="9"/>
  <c r="P29" i="9"/>
  <c r="N29" i="9"/>
  <c r="M29" i="9"/>
  <c r="M32" i="9" s="1"/>
  <c r="L29" i="9"/>
  <c r="J29" i="9"/>
  <c r="I29" i="9"/>
  <c r="I32" i="9" s="1"/>
  <c r="H29" i="9"/>
  <c r="F29" i="9"/>
  <c r="E29" i="9"/>
  <c r="D29" i="9"/>
  <c r="D33" i="9" s="1"/>
  <c r="Y67" i="8"/>
  <c r="X67" i="8"/>
  <c r="W67" i="8"/>
  <c r="Y66" i="8"/>
  <c r="X66" i="8"/>
  <c r="W66" i="8"/>
  <c r="Y65" i="8"/>
  <c r="X65" i="8"/>
  <c r="W65" i="8"/>
  <c r="Y62" i="8"/>
  <c r="X62" i="8"/>
  <c r="W62" i="8"/>
  <c r="Y61" i="8"/>
  <c r="X61" i="8"/>
  <c r="W61" i="8"/>
  <c r="Y60" i="8"/>
  <c r="X60" i="8"/>
  <c r="W60" i="8"/>
  <c r="Y57" i="8"/>
  <c r="X57" i="8"/>
  <c r="W57" i="8"/>
  <c r="Y56" i="8"/>
  <c r="X56" i="8"/>
  <c r="W56" i="8"/>
  <c r="Y55" i="8"/>
  <c r="X55" i="8"/>
  <c r="W55" i="8"/>
  <c r="Y51" i="8"/>
  <c r="X51" i="8"/>
  <c r="W51" i="8"/>
  <c r="Y50" i="8"/>
  <c r="X50" i="8"/>
  <c r="W50" i="8"/>
  <c r="Y49" i="8"/>
  <c r="X49" i="8"/>
  <c r="W49" i="8"/>
  <c r="Y46" i="8"/>
  <c r="X46" i="8"/>
  <c r="W46" i="8"/>
  <c r="Y45" i="8"/>
  <c r="X45" i="8"/>
  <c r="W45" i="8"/>
  <c r="Y44" i="8"/>
  <c r="X44" i="8"/>
  <c r="W44" i="8"/>
  <c r="Y41" i="8"/>
  <c r="X41" i="8"/>
  <c r="W41" i="8"/>
  <c r="Y40" i="8"/>
  <c r="X40" i="8"/>
  <c r="W40" i="8"/>
  <c r="Y39" i="8"/>
  <c r="X39" i="8"/>
  <c r="W39" i="8"/>
  <c r="Y35" i="8"/>
  <c r="X35" i="8"/>
  <c r="W35" i="8"/>
  <c r="Y34" i="8"/>
  <c r="X34" i="8"/>
  <c r="W34" i="8"/>
  <c r="Y33" i="8"/>
  <c r="X33" i="8"/>
  <c r="W33" i="8"/>
  <c r="Y30" i="8"/>
  <c r="X30" i="8"/>
  <c r="W30" i="8"/>
  <c r="Y29" i="8"/>
  <c r="X29" i="8"/>
  <c r="W29" i="8"/>
  <c r="Y28" i="8"/>
  <c r="X28" i="8"/>
  <c r="W28" i="8"/>
  <c r="Y25" i="8"/>
  <c r="X25" i="8"/>
  <c r="W25" i="8"/>
  <c r="Y24" i="8"/>
  <c r="X24" i="8"/>
  <c r="W24" i="8"/>
  <c r="Y23" i="8"/>
  <c r="X23" i="8"/>
  <c r="W23" i="8"/>
  <c r="Y19" i="8"/>
  <c r="X19" i="8"/>
  <c r="W19" i="8"/>
  <c r="Y18" i="8"/>
  <c r="X18" i="8"/>
  <c r="W18" i="8"/>
  <c r="Y17" i="8"/>
  <c r="X17" i="8"/>
  <c r="W17" i="8"/>
  <c r="Y14" i="8"/>
  <c r="X14" i="8"/>
  <c r="W14" i="8"/>
  <c r="Y13" i="8"/>
  <c r="X13" i="8"/>
  <c r="W13" i="8"/>
  <c r="Y12" i="8"/>
  <c r="X12" i="8"/>
  <c r="W12" i="8"/>
  <c r="Y9" i="8"/>
  <c r="X9" i="8"/>
  <c r="W9" i="8"/>
  <c r="Y8" i="8"/>
  <c r="X8" i="8"/>
  <c r="W8" i="8"/>
  <c r="Y7" i="8"/>
  <c r="X7" i="8"/>
  <c r="W7" i="8"/>
  <c r="G31" i="8"/>
  <c r="K31" i="8" s="1"/>
  <c r="G30" i="8"/>
  <c r="K30" i="8" s="1"/>
  <c r="G29" i="8"/>
  <c r="K29" i="8" s="1"/>
  <c r="G26" i="8"/>
  <c r="I26" i="8" s="1"/>
  <c r="G25" i="8"/>
  <c r="K25" i="8" s="1"/>
  <c r="G24" i="8"/>
  <c r="J24" i="8" s="1"/>
  <c r="G21" i="8"/>
  <c r="K21" i="8" s="1"/>
  <c r="G20" i="8"/>
  <c r="J20" i="8" s="1"/>
  <c r="G19" i="8"/>
  <c r="K19" i="8" s="1"/>
  <c r="X35" i="7"/>
  <c r="W35" i="7"/>
  <c r="X34" i="7"/>
  <c r="W34" i="7"/>
  <c r="X33" i="7"/>
  <c r="W33" i="7"/>
  <c r="X32" i="7"/>
  <c r="W32" i="7"/>
  <c r="X29" i="7"/>
  <c r="W29" i="7"/>
  <c r="X28" i="7"/>
  <c r="W28" i="7"/>
  <c r="X27" i="7"/>
  <c r="W27" i="7"/>
  <c r="X26" i="7"/>
  <c r="W26" i="7"/>
  <c r="X23" i="7"/>
  <c r="W23" i="7"/>
  <c r="X22" i="7"/>
  <c r="W22" i="7"/>
  <c r="X21" i="7"/>
  <c r="W21" i="7"/>
  <c r="X20" i="7"/>
  <c r="W20" i="7"/>
  <c r="L31" i="7"/>
  <c r="J31" i="7"/>
  <c r="H31" i="7"/>
  <c r="F31" i="7"/>
  <c r="D31" i="7"/>
  <c r="L30" i="7"/>
  <c r="J30" i="7"/>
  <c r="H30" i="7"/>
  <c r="F30" i="7"/>
  <c r="D30" i="7"/>
  <c r="L29" i="7"/>
  <c r="J29" i="7"/>
  <c r="H29" i="7"/>
  <c r="F29" i="7"/>
  <c r="D29" i="7"/>
  <c r="AR30" i="6"/>
  <c r="AR29" i="6"/>
  <c r="AR28" i="6"/>
  <c r="AR25" i="6"/>
  <c r="AR24" i="6"/>
  <c r="AR23" i="6"/>
  <c r="AR20" i="6"/>
  <c r="AR19" i="6"/>
  <c r="AR18" i="6"/>
  <c r="AG35" i="6"/>
  <c r="AK35" i="6" s="1"/>
  <c r="AG34" i="6"/>
  <c r="AI34" i="6" s="1"/>
  <c r="AG33" i="6"/>
  <c r="AK33" i="6" s="1"/>
  <c r="AG30" i="6"/>
  <c r="AK30" i="6" s="1"/>
  <c r="AG29" i="6"/>
  <c r="AK29" i="6" s="1"/>
  <c r="AG28" i="6"/>
  <c r="AK28" i="6" s="1"/>
  <c r="AG25" i="6"/>
  <c r="AK25" i="6" s="1"/>
  <c r="AG24" i="6"/>
  <c r="AI24" i="6" s="1"/>
  <c r="AG23" i="6"/>
  <c r="AK23" i="6" s="1"/>
  <c r="U35" i="6"/>
  <c r="X35" i="6" s="1"/>
  <c r="U34" i="6"/>
  <c r="X34" i="6" s="1"/>
  <c r="U33" i="6"/>
  <c r="X33" i="6" s="1"/>
  <c r="U32" i="6"/>
  <c r="W32" i="6" s="1"/>
  <c r="U29" i="6"/>
  <c r="X29" i="6" s="1"/>
  <c r="U28" i="6"/>
  <c r="W28" i="6" s="1"/>
  <c r="U27" i="6"/>
  <c r="X27" i="6" s="1"/>
  <c r="U26" i="6"/>
  <c r="X26" i="6" s="1"/>
  <c r="U23" i="6"/>
  <c r="W23" i="6" s="1"/>
  <c r="U22" i="6"/>
  <c r="X22" i="6" s="1"/>
  <c r="U21" i="6"/>
  <c r="X21" i="6" s="1"/>
  <c r="U20" i="6"/>
  <c r="W20" i="6" s="1"/>
  <c r="L32" i="9" l="1"/>
  <c r="N33" i="9"/>
  <c r="X28" i="9"/>
  <c r="J32" i="9"/>
  <c r="D32" i="11"/>
  <c r="N32" i="11"/>
  <c r="F33" i="9"/>
  <c r="Q33" i="9"/>
  <c r="AB27" i="9"/>
  <c r="N32" i="9"/>
  <c r="P32" i="9"/>
  <c r="D32" i="7"/>
  <c r="H31" i="11"/>
  <c r="E32" i="11"/>
  <c r="P32" i="11"/>
  <c r="F32" i="11"/>
  <c r="Q32" i="11"/>
  <c r="I31" i="11"/>
  <c r="D31" i="11"/>
  <c r="N31" i="11"/>
  <c r="R31" i="11"/>
  <c r="P33" i="9"/>
  <c r="E33" i="9"/>
  <c r="R33" i="9"/>
  <c r="H33" i="9"/>
  <c r="Z28" i="9"/>
  <c r="D33" i="10"/>
  <c r="H33" i="7"/>
  <c r="J33" i="7"/>
  <c r="L33" i="7"/>
  <c r="H32" i="7"/>
  <c r="D33" i="7"/>
  <c r="J32" i="7"/>
  <c r="F32" i="7"/>
  <c r="I32" i="11"/>
  <c r="E31" i="11"/>
  <c r="P31" i="11"/>
  <c r="J32" i="11"/>
  <c r="F31" i="11"/>
  <c r="Q31" i="11"/>
  <c r="L32" i="11"/>
  <c r="M32" i="11"/>
  <c r="F33" i="10"/>
  <c r="F32" i="10"/>
  <c r="E33" i="10"/>
  <c r="E32" i="10"/>
  <c r="D32" i="10"/>
  <c r="AD27" i="9"/>
  <c r="D32" i="9"/>
  <c r="E32" i="9"/>
  <c r="I33" i="9"/>
  <c r="J33" i="9"/>
  <c r="F32" i="9"/>
  <c r="Q32" i="9"/>
  <c r="L33" i="9"/>
  <c r="H32" i="9"/>
  <c r="R32" i="9"/>
  <c r="M33" i="9"/>
  <c r="I24" i="8"/>
  <c r="I30" i="8"/>
  <c r="J30" i="8"/>
  <c r="K20" i="8"/>
  <c r="K24" i="8"/>
  <c r="K26" i="8"/>
  <c r="I20" i="8"/>
  <c r="J26" i="8"/>
  <c r="I19" i="8"/>
  <c r="I21" i="8"/>
  <c r="I25" i="8"/>
  <c r="I29" i="8"/>
  <c r="I31" i="8"/>
  <c r="J19" i="8"/>
  <c r="J21" i="8"/>
  <c r="J25" i="8"/>
  <c r="J29" i="8"/>
  <c r="J31" i="8"/>
  <c r="L32" i="7"/>
  <c r="F33" i="7"/>
  <c r="AI28" i="6"/>
  <c r="AJ24" i="6"/>
  <c r="AJ28" i="6"/>
  <c r="AJ30" i="6"/>
  <c r="AJ34" i="6"/>
  <c r="AI30" i="6"/>
  <c r="AK24" i="6"/>
  <c r="AK34" i="6"/>
  <c r="AI29" i="6"/>
  <c r="AI35" i="6"/>
  <c r="AI23" i="6"/>
  <c r="AI33" i="6"/>
  <c r="AJ23" i="6"/>
  <c r="AJ25" i="6"/>
  <c r="AJ29" i="6"/>
  <c r="AJ33" i="6"/>
  <c r="AJ35" i="6"/>
  <c r="AI25" i="6"/>
  <c r="W22" i="6"/>
  <c r="X23" i="6"/>
  <c r="X32" i="6"/>
  <c r="X20" i="6"/>
  <c r="W26" i="6"/>
  <c r="W21" i="6"/>
  <c r="X28" i="6"/>
  <c r="W33" i="6"/>
  <c r="W29" i="6"/>
  <c r="W34" i="6"/>
  <c r="W27" i="6"/>
  <c r="W35" i="6"/>
  <c r="AT16" i="4"/>
  <c r="AS16" i="4"/>
  <c r="AR16" i="4"/>
  <c r="AT15" i="4"/>
  <c r="AS15" i="4"/>
  <c r="AR15" i="4"/>
  <c r="AT14" i="4"/>
  <c r="AS14" i="4"/>
  <c r="AR14" i="4"/>
  <c r="AE35" i="3"/>
  <c r="AG35" i="3" s="1"/>
  <c r="AE29" i="3"/>
  <c r="AH29" i="3" s="1"/>
  <c r="AE23" i="3"/>
  <c r="AG23" i="3" s="1"/>
  <c r="AE34" i="3"/>
  <c r="AI34" i="3" s="1"/>
  <c r="AE28" i="3"/>
  <c r="AG28" i="3" s="1"/>
  <c r="AE22" i="3"/>
  <c r="AI22" i="3" s="1"/>
  <c r="AE33" i="3"/>
  <c r="AI33" i="3" s="1"/>
  <c r="AE27" i="3"/>
  <c r="AH27" i="3" s="1"/>
  <c r="AE21" i="3"/>
  <c r="AG21" i="3" s="1"/>
  <c r="AE32" i="3"/>
  <c r="AG32" i="3" s="1"/>
  <c r="AE26" i="3"/>
  <c r="AI26" i="3" s="1"/>
  <c r="AE20" i="3"/>
  <c r="AG20" i="3" s="1"/>
  <c r="AR17" i="4" l="1"/>
  <c r="AT18" i="4"/>
  <c r="AS18" i="4"/>
  <c r="AR18" i="4"/>
  <c r="AS17" i="4"/>
  <c r="AT17" i="4"/>
  <c r="AI27" i="3"/>
  <c r="AH32" i="3"/>
  <c r="AG26" i="3"/>
  <c r="AH23" i="3"/>
  <c r="AG33" i="3"/>
  <c r="AI23" i="3"/>
  <c r="AI32" i="3"/>
  <c r="AI29" i="3"/>
  <c r="AI21" i="3"/>
  <c r="AG34" i="3"/>
  <c r="AH35" i="3"/>
  <c r="AH34" i="3"/>
  <c r="AI35" i="3"/>
  <c r="AG22" i="3"/>
  <c r="AH21" i="3"/>
  <c r="AH22" i="3"/>
  <c r="AH26" i="3"/>
  <c r="AH20" i="3"/>
  <c r="AH28" i="3"/>
  <c r="AI20" i="3"/>
  <c r="AI28" i="3"/>
  <c r="AG29" i="3"/>
  <c r="AG27" i="3"/>
  <c r="AH33" i="3"/>
  <c r="F13" i="1" l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<sst xmlns="http://schemas.openxmlformats.org/spreadsheetml/2006/main" count="1277" uniqueCount="144">
  <si>
    <t>Total</t>
  </si>
  <si>
    <t>T cells with multi-centrosomes</t>
  </si>
  <si>
    <t>Count</t>
  </si>
  <si>
    <t>% Cells</t>
  </si>
  <si>
    <t>Healthy Person 1</t>
  </si>
  <si>
    <t>Healthy Person 2</t>
  </si>
  <si>
    <t>Patient 1</t>
  </si>
  <si>
    <t>Patient 2</t>
  </si>
  <si>
    <t>Patient 3</t>
  </si>
  <si>
    <t>Patient 4</t>
  </si>
  <si>
    <t>Patient 5</t>
  </si>
  <si>
    <t>total</t>
  </si>
  <si>
    <t>Mean</t>
  </si>
  <si>
    <t>S.D.</t>
  </si>
  <si>
    <t>&lt;0.0001</t>
  </si>
  <si>
    <t>Fig. 1B</t>
  </si>
  <si>
    <t>shLuc</t>
  </si>
  <si>
    <t>mCherry</t>
  </si>
  <si>
    <t>Ring</t>
  </si>
  <si>
    <t>Ring + Dot</t>
  </si>
  <si>
    <t>Dot</t>
  </si>
  <si>
    <t>Exp 1</t>
  </si>
  <si>
    <t>Exp 2</t>
  </si>
  <si>
    <t>shVprBP</t>
  </si>
  <si>
    <t>Exp 3</t>
  </si>
  <si>
    <t>mCh-VprBP</t>
  </si>
  <si>
    <t>mCh-VprBP(1–1427)</t>
  </si>
  <si>
    <t>shLuc/mCh</t>
  </si>
  <si>
    <t>****</t>
  </si>
  <si>
    <t>***</t>
  </si>
  <si>
    <t>*</t>
  </si>
  <si>
    <t>ns</t>
  </si>
  <si>
    <t>shVprBP/mCh</t>
  </si>
  <si>
    <t>shVprBP/mCh-VprBP</t>
  </si>
  <si>
    <t>shVprBP/mCh-VprBP(1–1427)</t>
  </si>
  <si>
    <t>Centrosome</t>
  </si>
  <si>
    <t>shGL</t>
  </si>
  <si>
    <t>Antigen blocking</t>
  </si>
  <si>
    <t>Nuclear</t>
  </si>
  <si>
    <r>
      <t xml:space="preserve">1 </t>
    </r>
    <r>
      <rPr>
        <sz val="11"/>
        <color theme="1"/>
        <rFont val="Calibri"/>
        <family val="2"/>
      </rPr>
      <t>≤ n ≤ 2</t>
    </r>
  </si>
  <si>
    <r>
      <t xml:space="preserve">n </t>
    </r>
    <r>
      <rPr>
        <sz val="11"/>
        <color theme="1"/>
        <rFont val="Calibri"/>
        <family val="2"/>
      </rPr>
      <t>≥ 3</t>
    </r>
  </si>
  <si>
    <t>shPlk4</t>
  </si>
  <si>
    <t>Vpr</t>
  </si>
  <si>
    <t>Plk4</t>
  </si>
  <si>
    <t>Centrosomal Plk4 intensity</t>
  </si>
  <si>
    <t>Rel. centrosomal Plk4 intensity</t>
  </si>
  <si>
    <t>mGFP-Vpr</t>
  </si>
  <si>
    <t>Centrosomal Vpr intensity</t>
  </si>
  <si>
    <t>Rel. centrosomal Vpr intensity</t>
  </si>
  <si>
    <t>**</t>
  </si>
  <si>
    <t>n = 0</t>
  </si>
  <si>
    <t>% Cells with multi-centrosome</t>
  </si>
  <si>
    <t>mGFP</t>
  </si>
  <si>
    <r>
      <t>mGFP-Vpr(1–79</t>
    </r>
    <r>
      <rPr>
        <b/>
        <sz val="11"/>
        <rFont val="Calibri"/>
        <family val="2"/>
        <scheme val="minor"/>
      </rPr>
      <t>)</t>
    </r>
  </si>
  <si>
    <t>DMSO</t>
  </si>
  <si>
    <t>MG132</t>
  </si>
  <si>
    <t>n=0</t>
  </si>
  <si>
    <r>
      <t>1</t>
    </r>
    <r>
      <rPr>
        <sz val="11"/>
        <color theme="1"/>
        <rFont val="Calibri"/>
        <family val="2"/>
      </rPr>
      <t>≤n≤2</t>
    </r>
  </si>
  <si>
    <r>
      <t>n</t>
    </r>
    <r>
      <rPr>
        <sz val="11"/>
        <color theme="1"/>
        <rFont val="Calibri"/>
        <family val="2"/>
      </rPr>
      <t>≥3</t>
    </r>
  </si>
  <si>
    <t>1 ≤ n ≤ 2</t>
  </si>
  <si>
    <t>n ≥ 3</t>
  </si>
  <si>
    <t>&lt; 0.0001</t>
  </si>
  <si>
    <t>% Cells with Sas6</t>
  </si>
  <si>
    <t>% Plk4 ring or dot</t>
  </si>
  <si>
    <r>
      <t xml:space="preserve">n </t>
    </r>
    <r>
      <rPr>
        <sz val="11"/>
        <color theme="1"/>
        <rFont val="Calibri"/>
        <family val="2"/>
      </rPr>
      <t>≥ 5</t>
    </r>
  </si>
  <si>
    <r>
      <t xml:space="preserve">n  </t>
    </r>
    <r>
      <rPr>
        <sz val="11"/>
        <color theme="1"/>
        <rFont val="Calibri"/>
        <family val="2"/>
      </rPr>
      <t>≥  5</t>
    </r>
  </si>
  <si>
    <r>
      <t xml:space="preserve">% Cells with CP110 </t>
    </r>
    <r>
      <rPr>
        <b/>
        <sz val="11"/>
        <color theme="5"/>
        <rFont val="Calibri"/>
        <family val="2"/>
      </rPr>
      <t xml:space="preserve">≥ </t>
    </r>
    <r>
      <rPr>
        <b/>
        <sz val="10.35"/>
        <color theme="5"/>
        <rFont val="Calibri"/>
        <family val="2"/>
      </rPr>
      <t>5</t>
    </r>
  </si>
  <si>
    <r>
      <t xml:space="preserve">1 </t>
    </r>
    <r>
      <rPr>
        <sz val="11"/>
        <rFont val="Calibri"/>
        <family val="2"/>
      </rPr>
      <t>≤ n ≤ 2</t>
    </r>
  </si>
  <si>
    <r>
      <t xml:space="preserve">n </t>
    </r>
    <r>
      <rPr>
        <sz val="11"/>
        <rFont val="Calibri"/>
        <family val="2"/>
      </rPr>
      <t>≥ 3</t>
    </r>
  </si>
  <si>
    <t>mGFP/mCh</t>
  </si>
  <si>
    <t>mGFP-Vpr/mCh</t>
  </si>
  <si>
    <t>mGFP-Vpr/mCh-VprBP</t>
  </si>
  <si>
    <r>
      <t>mGFP-Vpr(1–79</t>
    </r>
    <r>
      <rPr>
        <b/>
        <sz val="11"/>
        <rFont val="Calibri"/>
        <family val="2"/>
        <scheme val="minor"/>
      </rPr>
      <t>)</t>
    </r>
    <r>
      <rPr>
        <sz val="11"/>
        <rFont val="Calibri"/>
        <family val="2"/>
        <scheme val="minor"/>
      </rPr>
      <t>/mCh-VprBP</t>
    </r>
  </si>
  <si>
    <t>mGFP-Vpr/mCh-VprBP(1–1427)</t>
  </si>
  <si>
    <t>% Cells with multi-Centrosome</t>
  </si>
  <si>
    <t>siLuc</t>
  </si>
  <si>
    <t>siCul4A</t>
  </si>
  <si>
    <t>siDDB1</t>
  </si>
  <si>
    <t>Puro</t>
  </si>
  <si>
    <t>HA-Vpr</t>
  </si>
  <si>
    <t>HA-Vpr (K27M)</t>
  </si>
  <si>
    <t>Asyn</t>
  </si>
  <si>
    <t>Thy</t>
  </si>
  <si>
    <t>Noc</t>
  </si>
  <si>
    <t>mGFP-Vpr(1–79)</t>
  </si>
  <si>
    <t>n ≥ 5</t>
  </si>
  <si>
    <t>Uninfected</t>
  </si>
  <si>
    <t>HIV-1</t>
  </si>
  <si>
    <t>HIV-1 Vpr(1–79)</t>
  </si>
  <si>
    <t>HIV-1 Vpr(-)</t>
  </si>
  <si>
    <r>
      <t xml:space="preserve">3 </t>
    </r>
    <r>
      <rPr>
        <sz val="11"/>
        <rFont val="Calibri"/>
        <family val="2"/>
      </rPr>
      <t>≤ n ≤ 4</t>
    </r>
  </si>
  <si>
    <r>
      <t xml:space="preserve">n </t>
    </r>
    <r>
      <rPr>
        <sz val="11"/>
        <rFont val="Calibri"/>
        <family val="2"/>
      </rPr>
      <t>≥ 5</t>
    </r>
  </si>
  <si>
    <r>
      <t xml:space="preserve">3 </t>
    </r>
    <r>
      <rPr>
        <sz val="11"/>
        <color theme="1"/>
        <rFont val="Calibri"/>
        <family val="2"/>
      </rPr>
      <t>≤ n ≤ 4</t>
    </r>
  </si>
  <si>
    <t>% TZM-bl cells</t>
  </si>
  <si>
    <t>% TZM-bl cells with multi-centrosomes</t>
  </si>
  <si>
    <t>% CD4+ T cells with multi-centrosome</t>
  </si>
  <si>
    <r>
      <t>n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42</t>
    </r>
  </si>
  <si>
    <r>
      <t xml:space="preserve">n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42</t>
    </r>
  </si>
  <si>
    <t>HIV-1 Vpr(1-79)</t>
  </si>
  <si>
    <t> 0.6692</t>
  </si>
  <si>
    <r>
      <t>% CD4</t>
    </r>
    <r>
      <rPr>
        <b/>
        <vertAlign val="superscript"/>
        <sz val="11"/>
        <color theme="5"/>
        <rFont val="Calibri"/>
        <family val="2"/>
        <scheme val="minor"/>
      </rPr>
      <t>+</t>
    </r>
    <r>
      <rPr>
        <b/>
        <sz val="11"/>
        <color theme="5"/>
        <rFont val="Calibri"/>
        <family val="2"/>
        <scheme val="minor"/>
      </rPr>
      <t xml:space="preserve"> T cells </t>
    </r>
  </si>
  <si>
    <t>Chromosome number</t>
  </si>
  <si>
    <t>% CEM-SS cells</t>
  </si>
  <si>
    <t>No. of TZM-bl cells</t>
  </si>
  <si>
    <t>No. of cells with multi-centrosome</t>
  </si>
  <si>
    <t>mGFP intensity at centrosome</t>
  </si>
  <si>
    <t>No. of Plk4 ring or dot</t>
  </si>
  <si>
    <t>No. of cells with Sas6</t>
  </si>
  <si>
    <r>
      <t xml:space="preserve">No. of cells with CP110 </t>
    </r>
    <r>
      <rPr>
        <b/>
        <sz val="11"/>
        <color theme="1"/>
        <rFont val="Calibri"/>
        <family val="2"/>
      </rPr>
      <t xml:space="preserve">≥ </t>
    </r>
    <r>
      <rPr>
        <b/>
        <sz val="10.35"/>
        <color theme="1"/>
        <rFont val="Calibri"/>
        <family val="2"/>
      </rPr>
      <t>5</t>
    </r>
  </si>
  <si>
    <r>
      <t xml:space="preserve">% Cells with CP110 </t>
    </r>
    <r>
      <rPr>
        <b/>
        <sz val="11"/>
        <color theme="1"/>
        <rFont val="Calibri"/>
        <family val="2"/>
      </rPr>
      <t xml:space="preserve">≥ </t>
    </r>
    <r>
      <rPr>
        <b/>
        <sz val="10.35"/>
        <color theme="1"/>
        <rFont val="Calibri"/>
        <family val="2"/>
      </rPr>
      <t>5</t>
    </r>
  </si>
  <si>
    <r>
      <rPr>
        <b/>
        <i/>
        <sz val="11"/>
        <rFont val="Calibri"/>
        <family val="2"/>
        <scheme val="minor"/>
      </rPr>
      <t>P</t>
    </r>
    <r>
      <rPr>
        <b/>
        <sz val="11"/>
        <rFont val="Calibri"/>
        <family val="2"/>
        <scheme val="minor"/>
      </rPr>
      <t xml:space="preserve"> value</t>
    </r>
  </si>
  <si>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value</t>
    </r>
  </si>
  <si>
    <t>No. of cells</t>
  </si>
  <si>
    <t>No. of cells with Plk4</t>
  </si>
  <si>
    <t>% Cells with Plk4</t>
  </si>
  <si>
    <t>Cen. #</t>
  </si>
  <si>
    <t>multi-cent.</t>
  </si>
  <si>
    <t>No. of TZM-bl cells with multi-centrosomes</t>
  </si>
  <si>
    <t>No. of CD4+ T cells with multi-centrosome</t>
  </si>
  <si>
    <r>
      <t>No. of CD4</t>
    </r>
    <r>
      <rPr>
        <b/>
        <vertAlign val="superscript"/>
        <sz val="11"/>
        <rFont val="Calibri"/>
        <family val="2"/>
        <scheme val="minor"/>
      </rPr>
      <t>+</t>
    </r>
    <r>
      <rPr>
        <b/>
        <sz val="11"/>
        <rFont val="Calibri"/>
        <family val="2"/>
        <scheme val="minor"/>
      </rPr>
      <t xml:space="preserve"> T cells </t>
    </r>
  </si>
  <si>
    <r>
      <t>% CD4</t>
    </r>
    <r>
      <rPr>
        <b/>
        <vertAlign val="superscript"/>
        <sz val="11"/>
        <rFont val="Calibri"/>
        <family val="2"/>
        <scheme val="minor"/>
      </rPr>
      <t>+</t>
    </r>
    <r>
      <rPr>
        <b/>
        <sz val="11"/>
        <rFont val="Calibri"/>
        <family val="2"/>
        <scheme val="minor"/>
      </rPr>
      <t xml:space="preserve"> T cells </t>
    </r>
  </si>
  <si>
    <t>No. of CEM-SS cells</t>
  </si>
  <si>
    <t>No. of cells with multi-Centrosome</t>
  </si>
  <si>
    <t>Ave. of</t>
  </si>
  <si>
    <t>rel. intensities</t>
  </si>
  <si>
    <t>VprBP intensity (nucleus )</t>
  </si>
  <si>
    <t>VprBP intensity (centrosome )</t>
  </si>
  <si>
    <t>Rel. VprBP signal (centrosome)</t>
  </si>
  <si>
    <t>Rel. VprBP signal (nucleus)</t>
  </si>
  <si>
    <t>Fig. 5b</t>
  </si>
  <si>
    <t>Fig. 5c</t>
  </si>
  <si>
    <t>Fig. 6c</t>
  </si>
  <si>
    <t>Fig. 6d</t>
  </si>
  <si>
    <t>Fig. 6a</t>
  </si>
  <si>
    <t>Fig. 6b</t>
  </si>
  <si>
    <t>Fig. 4b</t>
  </si>
  <si>
    <t>Fig. 4c</t>
  </si>
  <si>
    <t>Fig. 4d</t>
  </si>
  <si>
    <t>Fig. 4e</t>
  </si>
  <si>
    <t>Sup. Fig. 6b</t>
  </si>
  <si>
    <t>Sup. Fig. 4d</t>
  </si>
  <si>
    <t>Sup. Fig. 4g</t>
  </si>
  <si>
    <t>Sup. Fig. 4a</t>
  </si>
  <si>
    <t>Sup. Fig.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</si>
</sst>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5"/>
      <name val="Calibri"/>
      <family val="2"/>
    </font>
    <font>
      <b/>
      <sz val="10.35"/>
      <color theme="5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5"/>
      <name val="Calibri"/>
      <family val="2"/>
      <scheme val="minor"/>
    </font>
    <font>
      <b/>
      <sz val="10.35"/>
      <color theme="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" xfId="0" applyBorder="1"/>
    <xf numFmtId="0" fontId="2" fillId="0" borderId="0" xfId="0" applyFont="1"/>
    <xf numFmtId="0" fontId="2" fillId="0" borderId="1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18" xfId="0" applyFont="1" applyBorder="1"/>
    <xf numFmtId="0" fontId="2" fillId="0" borderId="2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2" fillId="0" borderId="0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" fillId="0" borderId="6" xfId="0" applyFont="1" applyBorder="1"/>
    <xf numFmtId="0" fontId="5" fillId="0" borderId="0" xfId="0" applyFont="1" applyBorder="1"/>
    <xf numFmtId="0" fontId="0" fillId="0" borderId="22" xfId="0" applyBorder="1" applyAlignment="1">
      <alignment horizontal="left"/>
    </xf>
    <xf numFmtId="0" fontId="1" fillId="0" borderId="20" xfId="0" applyFont="1" applyBorder="1"/>
    <xf numFmtId="0" fontId="3" fillId="0" borderId="0" xfId="0" applyFont="1" applyBorder="1"/>
    <xf numFmtId="0" fontId="1" fillId="0" borderId="27" xfId="0" applyFont="1" applyBorder="1"/>
    <xf numFmtId="0" fontId="2" fillId="0" borderId="14" xfId="0" applyFont="1" applyBorder="1"/>
    <xf numFmtId="0" fontId="0" fillId="0" borderId="25" xfId="0" applyBorder="1" applyAlignment="1">
      <alignment horizontal="left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0" xfId="0" applyFont="1"/>
    <xf numFmtId="0" fontId="0" fillId="0" borderId="12" xfId="0" applyFont="1" applyBorder="1"/>
    <xf numFmtId="0" fontId="0" fillId="0" borderId="13" xfId="0" applyFont="1" applyBorder="1"/>
    <xf numFmtId="0" fontId="0" fillId="0" borderId="0" xfId="0" applyFont="1" applyBorder="1"/>
    <xf numFmtId="0" fontId="0" fillId="0" borderId="19" xfId="0" applyFont="1" applyBorder="1"/>
    <xf numFmtId="0" fontId="0" fillId="0" borderId="11" xfId="0" applyFont="1" applyBorder="1"/>
    <xf numFmtId="0" fontId="0" fillId="0" borderId="13" xfId="0" applyFont="1" applyBorder="1" applyAlignment="1">
      <alignment horizontal="center"/>
    </xf>
    <xf numFmtId="0" fontId="0" fillId="0" borderId="18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0" xfId="0" applyFont="1" applyAlignment="1">
      <alignment horizontal="center"/>
    </xf>
    <xf numFmtId="0" fontId="0" fillId="0" borderId="2" xfId="0" applyFont="1" applyBorder="1"/>
    <xf numFmtId="0" fontId="0" fillId="0" borderId="19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0" xfId="0" applyFont="1" applyBorder="1"/>
    <xf numFmtId="0" fontId="0" fillId="0" borderId="14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0" xfId="0" applyAlignment="1">
      <alignment horizontal="right"/>
    </xf>
    <xf numFmtId="0" fontId="8" fillId="0" borderId="19" xfId="0" applyFont="1" applyBorder="1"/>
    <xf numFmtId="0" fontId="8" fillId="0" borderId="23" xfId="0" applyFont="1" applyBorder="1"/>
    <xf numFmtId="0" fontId="0" fillId="2" borderId="18" xfId="0" applyFill="1" applyBorder="1"/>
    <xf numFmtId="0" fontId="0" fillId="0" borderId="0" xfId="0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0" fillId="2" borderId="11" xfId="0" applyFont="1" applyFill="1" applyBorder="1"/>
    <xf numFmtId="0" fontId="2" fillId="2" borderId="15" xfId="0" applyFont="1" applyFill="1" applyBorder="1" applyAlignment="1">
      <alignment horizontal="left" vertical="center"/>
    </xf>
    <xf numFmtId="0" fontId="0" fillId="2" borderId="15" xfId="0" applyFont="1" applyFill="1" applyBorder="1"/>
    <xf numFmtId="0" fontId="3" fillId="0" borderId="0" xfId="0" applyFont="1" applyBorder="1" applyAlignment="1"/>
    <xf numFmtId="0" fontId="0" fillId="0" borderId="0" xfId="0" applyBorder="1" applyAlignment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/>
    <xf numFmtId="0" fontId="2" fillId="2" borderId="18" xfId="0" applyFont="1" applyFill="1" applyBorder="1"/>
    <xf numFmtId="0" fontId="2" fillId="2" borderId="21" xfId="0" applyFont="1" applyFill="1" applyBorder="1"/>
    <xf numFmtId="0" fontId="2" fillId="0" borderId="2" xfId="0" applyFont="1" applyBorder="1"/>
    <xf numFmtId="0" fontId="2" fillId="2" borderId="11" xfId="0" applyFont="1" applyFill="1" applyBorder="1"/>
    <xf numFmtId="0" fontId="2" fillId="0" borderId="13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0" fontId="2" fillId="0" borderId="24" xfId="0" applyFont="1" applyBorder="1"/>
    <xf numFmtId="0" fontId="0" fillId="0" borderId="0" xfId="0" applyBorder="1" applyAlignment="1">
      <alignment horizontal="left" vertical="center"/>
    </xf>
    <xf numFmtId="0" fontId="0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left" vertical="center"/>
    </xf>
    <xf numFmtId="0" fontId="0" fillId="2" borderId="12" xfId="0" applyFont="1" applyFill="1" applyBorder="1"/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right"/>
    </xf>
    <xf numFmtId="0" fontId="12" fillId="0" borderId="22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21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5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3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14" xfId="0" applyFont="1" applyBorder="1"/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7" xfId="0" applyFont="1" applyBorder="1"/>
    <xf numFmtId="0" fontId="7" fillId="0" borderId="6" xfId="0" applyFont="1" applyBorder="1"/>
    <xf numFmtId="0" fontId="2" fillId="0" borderId="16" xfId="0" applyFont="1" applyBorder="1"/>
    <xf numFmtId="0" fontId="8" fillId="0" borderId="0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1" fillId="0" borderId="19" xfId="0" applyFont="1" applyBorder="1"/>
    <xf numFmtId="0" fontId="1" fillId="0" borderId="13" xfId="0" applyFont="1" applyBorder="1"/>
    <xf numFmtId="0" fontId="7" fillId="0" borderId="2" xfId="0" applyFont="1" applyBorder="1" applyAlignment="1">
      <alignment horizontal="center"/>
    </xf>
    <xf numFmtId="0" fontId="7" fillId="3" borderId="11" xfId="0" applyFont="1" applyFill="1" applyBorder="1"/>
    <xf numFmtId="0" fontId="7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2" xfId="0" applyFont="1" applyFill="1" applyBorder="1"/>
    <xf numFmtId="16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21" xfId="0" applyFont="1" applyFill="1" applyBorder="1"/>
    <xf numFmtId="0" fontId="0" fillId="0" borderId="1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3" borderId="15" xfId="0" applyFont="1" applyFill="1" applyBorder="1"/>
    <xf numFmtId="0" fontId="2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21" xfId="0" applyFont="1" applyFill="1" applyBorder="1"/>
    <xf numFmtId="0" fontId="0" fillId="0" borderId="18" xfId="0" applyFont="1" applyFill="1" applyBorder="1"/>
    <xf numFmtId="0" fontId="0" fillId="0" borderId="21" xfId="0" applyFont="1" applyFill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0" xfId="0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0" fillId="0" borderId="19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2" borderId="1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" xfId="0" applyFont="1" applyBorder="1"/>
    <xf numFmtId="0" fontId="1" fillId="0" borderId="21" xfId="0" applyFont="1" applyBorder="1"/>
    <xf numFmtId="0" fontId="0" fillId="0" borderId="5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8" xfId="0" applyFont="1" applyBorder="1"/>
    <xf numFmtId="0" fontId="19" fillId="0" borderId="0" xfId="0" applyFont="1" applyBorder="1"/>
    <xf numFmtId="0" fontId="2" fillId="0" borderId="0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2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0" fillId="0" borderId="1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E6D5-416D-45EF-AE8B-4E3D7008A125}">
  <dimension ref="B2:G14"/>
  <sheetViews>
    <sheetView zoomScale="70" zoomScaleNormal="70" workbookViewId="0">
      <selection activeCell="E63" sqref="E63"/>
    </sheetView>
  </sheetViews>
  <sheetFormatPr defaultRowHeight="14.6" x14ac:dyDescent="0.4"/>
  <cols>
    <col min="3" max="3" width="15.15234375" customWidth="1"/>
    <col min="4" max="6" width="12.921875" customWidth="1"/>
  </cols>
  <sheetData>
    <row r="2" spans="2:7" ht="15" thickBot="1" x14ac:dyDescent="0.45"/>
    <row r="3" spans="2:7" ht="15" thickBot="1" x14ac:dyDescent="0.45">
      <c r="B3" s="53" t="s">
        <v>15</v>
      </c>
    </row>
    <row r="4" spans="2:7" x14ac:dyDescent="0.4">
      <c r="B4" s="6"/>
      <c r="C4" s="7"/>
      <c r="D4" s="7"/>
      <c r="E4" s="7"/>
      <c r="F4" s="7"/>
      <c r="G4" s="8"/>
    </row>
    <row r="5" spans="2:7" x14ac:dyDescent="0.4">
      <c r="B5" s="9"/>
      <c r="C5" s="272"/>
      <c r="D5" s="1" t="s">
        <v>0</v>
      </c>
      <c r="E5" s="274" t="s">
        <v>1</v>
      </c>
      <c r="F5" s="274"/>
      <c r="G5" s="13"/>
    </row>
    <row r="6" spans="2:7" ht="15" thickBot="1" x14ac:dyDescent="0.45">
      <c r="B6" s="9"/>
      <c r="C6" s="273"/>
      <c r="D6" s="2" t="s">
        <v>2</v>
      </c>
      <c r="E6" s="2" t="s">
        <v>2</v>
      </c>
      <c r="F6" s="2" t="s">
        <v>3</v>
      </c>
      <c r="G6" s="13"/>
    </row>
    <row r="7" spans="2:7" ht="15" thickTop="1" x14ac:dyDescent="0.4">
      <c r="B7" s="9"/>
      <c r="C7" s="3" t="s">
        <v>4</v>
      </c>
      <c r="D7" s="3">
        <v>523</v>
      </c>
      <c r="E7" s="3">
        <v>0</v>
      </c>
      <c r="F7" s="4">
        <f>E7/D7*100</f>
        <v>0</v>
      </c>
      <c r="G7" s="13"/>
    </row>
    <row r="8" spans="2:7" x14ac:dyDescent="0.4">
      <c r="B8" s="9"/>
      <c r="C8" s="1" t="s">
        <v>5</v>
      </c>
      <c r="D8" s="1">
        <v>387</v>
      </c>
      <c r="E8" s="1">
        <v>0</v>
      </c>
      <c r="F8" s="5">
        <f t="shared" ref="F8:F13" si="0">E8/D8*100</f>
        <v>0</v>
      </c>
      <c r="G8" s="13"/>
    </row>
    <row r="9" spans="2:7" x14ac:dyDescent="0.4">
      <c r="B9" s="9"/>
      <c r="C9" s="1" t="s">
        <v>6</v>
      </c>
      <c r="D9" s="1">
        <v>316</v>
      </c>
      <c r="E9" s="1">
        <v>16</v>
      </c>
      <c r="F9" s="5">
        <f t="shared" si="0"/>
        <v>5.0632911392405067</v>
      </c>
      <c r="G9" s="13"/>
    </row>
    <row r="10" spans="2:7" x14ac:dyDescent="0.4">
      <c r="B10" s="9"/>
      <c r="C10" s="1" t="s">
        <v>7</v>
      </c>
      <c r="D10" s="1">
        <v>330</v>
      </c>
      <c r="E10" s="1">
        <v>8</v>
      </c>
      <c r="F10" s="5">
        <f t="shared" si="0"/>
        <v>2.4242424242424243</v>
      </c>
      <c r="G10" s="13"/>
    </row>
    <row r="11" spans="2:7" x14ac:dyDescent="0.4">
      <c r="B11" s="9"/>
      <c r="C11" s="1" t="s">
        <v>8</v>
      </c>
      <c r="D11" s="1">
        <v>370</v>
      </c>
      <c r="E11" s="1">
        <v>19</v>
      </c>
      <c r="F11" s="5">
        <f t="shared" si="0"/>
        <v>5.1351351351351351</v>
      </c>
      <c r="G11" s="13"/>
    </row>
    <row r="12" spans="2:7" x14ac:dyDescent="0.4">
      <c r="B12" s="9"/>
      <c r="C12" s="1" t="s">
        <v>9</v>
      </c>
      <c r="D12" s="1">
        <v>326</v>
      </c>
      <c r="E12" s="1">
        <v>3</v>
      </c>
      <c r="F12" s="5">
        <f t="shared" si="0"/>
        <v>0.92024539877300615</v>
      </c>
      <c r="G12" s="13"/>
    </row>
    <row r="13" spans="2:7" x14ac:dyDescent="0.4">
      <c r="B13" s="9"/>
      <c r="C13" s="1" t="s">
        <v>10</v>
      </c>
      <c r="D13" s="1">
        <v>313</v>
      </c>
      <c r="E13" s="1">
        <v>3</v>
      </c>
      <c r="F13" s="5">
        <f t="shared" si="0"/>
        <v>0.95846645367412142</v>
      </c>
      <c r="G13" s="13"/>
    </row>
    <row r="14" spans="2:7" ht="15" thickBot="1" x14ac:dyDescent="0.45">
      <c r="B14" s="28"/>
      <c r="C14" s="29"/>
      <c r="D14" s="29"/>
      <c r="E14" s="29"/>
      <c r="F14" s="29"/>
      <c r="G14" s="30"/>
    </row>
  </sheetData>
  <mergeCells count="2">
    <mergeCell ref="C5:C6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5886-F9C7-423A-B876-F490469CCAA5}">
  <dimension ref="B2:AV117"/>
  <sheetViews>
    <sheetView zoomScale="46" zoomScaleNormal="46" workbookViewId="0">
      <selection activeCell="AO48" sqref="AO48"/>
    </sheetView>
  </sheetViews>
  <sheetFormatPr defaultRowHeight="14.6" x14ac:dyDescent="0.4"/>
  <cols>
    <col min="40" max="40" width="9.23046875" customWidth="1"/>
  </cols>
  <sheetData>
    <row r="2" spans="2:47" ht="15" thickBot="1" x14ac:dyDescent="0.45"/>
    <row r="3" spans="2:47" ht="15" thickBot="1" x14ac:dyDescent="0.45">
      <c r="B3" s="58" t="s">
        <v>135</v>
      </c>
      <c r="P3" s="64"/>
      <c r="Q3" s="64"/>
      <c r="R3" s="64"/>
      <c r="S3" s="64"/>
      <c r="AK3" s="58" t="s">
        <v>136</v>
      </c>
    </row>
    <row r="4" spans="2:47" x14ac:dyDescent="0.4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/>
      <c r="AK4" s="6"/>
      <c r="AL4" s="7"/>
      <c r="AM4" s="7"/>
      <c r="AN4" s="7"/>
      <c r="AO4" s="7"/>
      <c r="AP4" s="7"/>
      <c r="AQ4" s="7"/>
      <c r="AR4" s="7"/>
      <c r="AS4" s="7"/>
      <c r="AT4" s="7"/>
      <c r="AU4" s="8"/>
    </row>
    <row r="5" spans="2:47" x14ac:dyDescent="0.4">
      <c r="B5" s="9"/>
      <c r="C5" s="44"/>
      <c r="D5" s="44"/>
      <c r="E5" s="44"/>
      <c r="F5" s="44"/>
      <c r="G5" s="44"/>
      <c r="H5" s="44"/>
      <c r="I5" s="44"/>
      <c r="J5" s="44"/>
      <c r="K5" s="69" t="s">
        <v>42</v>
      </c>
      <c r="L5" s="65"/>
      <c r="M5" s="197" t="s">
        <v>110</v>
      </c>
      <c r="N5" s="67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69" t="s">
        <v>43</v>
      </c>
      <c r="AC5" s="65"/>
      <c r="AD5" s="197" t="s">
        <v>110</v>
      </c>
      <c r="AE5" s="67"/>
      <c r="AF5" s="44"/>
      <c r="AG5" s="44"/>
      <c r="AH5" s="44"/>
      <c r="AI5" s="13"/>
      <c r="AK5" s="9"/>
      <c r="AL5" s="57" t="s">
        <v>51</v>
      </c>
      <c r="AM5" s="44"/>
      <c r="AN5" s="44"/>
      <c r="AO5" s="44"/>
      <c r="AP5" s="44"/>
      <c r="AQ5" s="44"/>
      <c r="AR5" s="44"/>
      <c r="AS5" s="44"/>
      <c r="AT5" s="44"/>
      <c r="AU5" s="13"/>
    </row>
    <row r="6" spans="2:47" x14ac:dyDescent="0.4">
      <c r="B6" s="9"/>
      <c r="C6" s="44"/>
      <c r="D6" s="44"/>
      <c r="E6" s="44"/>
      <c r="F6" s="44"/>
      <c r="G6" s="44"/>
      <c r="H6" s="44"/>
      <c r="I6" s="44"/>
      <c r="J6" s="44"/>
      <c r="K6" s="71" t="s">
        <v>16</v>
      </c>
      <c r="L6" s="67" t="s">
        <v>23</v>
      </c>
      <c r="M6" s="77" t="s">
        <v>14</v>
      </c>
      <c r="N6" s="54" t="s">
        <v>28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71" t="s">
        <v>16</v>
      </c>
      <c r="AC6" s="67" t="s">
        <v>23</v>
      </c>
      <c r="AD6" s="68" t="s">
        <v>14</v>
      </c>
      <c r="AE6" s="54" t="s">
        <v>28</v>
      </c>
      <c r="AF6" s="44"/>
      <c r="AG6" s="44"/>
      <c r="AH6" s="44"/>
      <c r="AI6" s="13"/>
      <c r="AK6" s="9"/>
      <c r="AL6" s="19"/>
      <c r="AM6" s="152" t="s">
        <v>16</v>
      </c>
      <c r="AN6" s="152" t="s">
        <v>23</v>
      </c>
      <c r="AO6" s="153" t="s">
        <v>41</v>
      </c>
      <c r="AP6" s="44"/>
      <c r="AQ6" s="19"/>
      <c r="AR6" s="11"/>
      <c r="AS6" s="197" t="s">
        <v>110</v>
      </c>
      <c r="AT6" s="44"/>
      <c r="AU6" s="13"/>
    </row>
    <row r="7" spans="2:47" x14ac:dyDescent="0.4">
      <c r="B7" s="9"/>
      <c r="C7" s="44"/>
      <c r="D7" s="44"/>
      <c r="E7" s="44"/>
      <c r="F7" s="44"/>
      <c r="G7" s="44"/>
      <c r="H7" s="44"/>
      <c r="I7" s="44"/>
      <c r="J7" s="44"/>
      <c r="K7" s="72" t="s">
        <v>16</v>
      </c>
      <c r="L7" s="73" t="s">
        <v>41</v>
      </c>
      <c r="M7" s="78">
        <v>5.3E-3</v>
      </c>
      <c r="N7" s="54" t="s">
        <v>49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72" t="s">
        <v>16</v>
      </c>
      <c r="AC7" s="73" t="s">
        <v>41</v>
      </c>
      <c r="AD7" s="74" t="s">
        <v>14</v>
      </c>
      <c r="AE7" s="54" t="s">
        <v>28</v>
      </c>
      <c r="AF7" s="44"/>
      <c r="AG7" s="44"/>
      <c r="AH7" s="44"/>
      <c r="AI7" s="13"/>
      <c r="AK7" s="9"/>
      <c r="AL7" s="214" t="s">
        <v>12</v>
      </c>
      <c r="AM7" s="67">
        <v>18.650736414485227</v>
      </c>
      <c r="AN7" s="67">
        <v>4.2490074127704789</v>
      </c>
      <c r="AO7" s="68">
        <v>1.7221938577623608</v>
      </c>
      <c r="AP7" s="44"/>
      <c r="AQ7" s="17" t="s">
        <v>16</v>
      </c>
      <c r="AR7" s="44" t="s">
        <v>23</v>
      </c>
      <c r="AS7" s="87" t="s">
        <v>14</v>
      </c>
      <c r="AT7" s="54" t="s">
        <v>28</v>
      </c>
      <c r="AU7" s="13"/>
    </row>
    <row r="8" spans="2:47" x14ac:dyDescent="0.4">
      <c r="B8" s="9"/>
      <c r="C8" s="44"/>
      <c r="D8" s="44"/>
      <c r="E8" s="44"/>
      <c r="F8" s="44"/>
      <c r="G8" s="44"/>
      <c r="H8" s="44"/>
      <c r="I8" s="44"/>
      <c r="J8" s="44"/>
      <c r="K8" s="44"/>
      <c r="L8" s="54"/>
      <c r="M8" s="54"/>
      <c r="N8" s="54"/>
      <c r="O8" s="54"/>
      <c r="P8" s="54"/>
      <c r="Q8" s="5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13"/>
      <c r="AK8" s="9"/>
      <c r="AL8" s="199" t="s">
        <v>13</v>
      </c>
      <c r="AM8" s="73">
        <v>1.2594600706322185</v>
      </c>
      <c r="AN8" s="73">
        <v>0.603595283226251</v>
      </c>
      <c r="AO8" s="74">
        <v>0.53294936819719863</v>
      </c>
      <c r="AP8" s="44"/>
      <c r="AQ8" s="21" t="s">
        <v>16</v>
      </c>
      <c r="AR8" s="22" t="s">
        <v>41</v>
      </c>
      <c r="AS8" s="88" t="s">
        <v>14</v>
      </c>
      <c r="AT8" s="54" t="s">
        <v>28</v>
      </c>
      <c r="AU8" s="13"/>
    </row>
    <row r="9" spans="2:47" x14ac:dyDescent="0.4">
      <c r="B9" s="9"/>
      <c r="C9" s="170" t="s">
        <v>47</v>
      </c>
      <c r="D9" s="44"/>
      <c r="E9" s="44"/>
      <c r="F9" s="44"/>
      <c r="G9" s="44"/>
      <c r="H9" s="44"/>
      <c r="I9" s="44"/>
      <c r="J9" s="44"/>
      <c r="K9" s="57" t="s">
        <v>48</v>
      </c>
      <c r="L9" s="44"/>
      <c r="M9" s="44"/>
      <c r="N9" s="44"/>
      <c r="O9" s="44"/>
      <c r="P9" s="44"/>
      <c r="Q9" s="44"/>
      <c r="R9" s="44"/>
      <c r="S9" s="44"/>
      <c r="T9" s="170" t="s">
        <v>44</v>
      </c>
      <c r="U9" s="44"/>
      <c r="V9" s="44"/>
      <c r="W9" s="44"/>
      <c r="X9" s="44"/>
      <c r="Y9" s="44"/>
      <c r="Z9" s="44"/>
      <c r="AA9" s="44"/>
      <c r="AB9" s="57" t="s">
        <v>45</v>
      </c>
      <c r="AC9" s="44"/>
      <c r="AD9" s="44"/>
      <c r="AE9" s="44"/>
      <c r="AF9" s="44"/>
      <c r="AG9" s="44"/>
      <c r="AH9" s="44"/>
      <c r="AI9" s="13"/>
      <c r="AK9" s="9"/>
      <c r="AL9" s="44"/>
      <c r="AM9" s="44"/>
      <c r="AN9" s="44"/>
      <c r="AO9" s="44"/>
      <c r="AP9" s="44"/>
      <c r="AQ9" s="44"/>
      <c r="AR9" s="44"/>
      <c r="AS9" s="44"/>
      <c r="AT9" s="44"/>
      <c r="AU9" s="13"/>
    </row>
    <row r="10" spans="2:47" s="64" customFormat="1" x14ac:dyDescent="0.4">
      <c r="B10" s="81"/>
      <c r="C10" s="277"/>
      <c r="D10" s="280" t="s">
        <v>46</v>
      </c>
      <c r="E10" s="280"/>
      <c r="F10" s="280"/>
      <c r="G10" s="280"/>
      <c r="H10" s="280"/>
      <c r="I10" s="280"/>
      <c r="J10" s="67"/>
      <c r="K10" s="277"/>
      <c r="L10" s="280" t="s">
        <v>46</v>
      </c>
      <c r="M10" s="280"/>
      <c r="N10" s="280"/>
      <c r="O10" s="280"/>
      <c r="P10" s="280"/>
      <c r="Q10" s="280"/>
      <c r="R10" s="67"/>
      <c r="S10" s="67"/>
      <c r="T10" s="277"/>
      <c r="U10" s="280" t="s">
        <v>46</v>
      </c>
      <c r="V10" s="280"/>
      <c r="W10" s="280"/>
      <c r="X10" s="280"/>
      <c r="Y10" s="280"/>
      <c r="Z10" s="280"/>
      <c r="AA10" s="67"/>
      <c r="AB10" s="277"/>
      <c r="AC10" s="280" t="s">
        <v>46</v>
      </c>
      <c r="AD10" s="280"/>
      <c r="AE10" s="280"/>
      <c r="AF10" s="280"/>
      <c r="AG10" s="280"/>
      <c r="AH10" s="280"/>
      <c r="AI10" s="82"/>
      <c r="AK10" s="9"/>
      <c r="AL10" s="67"/>
      <c r="AM10" s="67"/>
      <c r="AN10" s="67"/>
      <c r="AO10" s="67"/>
      <c r="AP10" s="67"/>
      <c r="AQ10" s="67"/>
      <c r="AR10" s="67"/>
      <c r="AS10" s="67"/>
      <c r="AT10" s="67"/>
      <c r="AU10" s="82"/>
    </row>
    <row r="11" spans="2:47" s="64" customFormat="1" x14ac:dyDescent="0.4">
      <c r="B11" s="81"/>
      <c r="C11" s="278"/>
      <c r="D11" s="280" t="s">
        <v>16</v>
      </c>
      <c r="E11" s="280"/>
      <c r="F11" s="280" t="s">
        <v>23</v>
      </c>
      <c r="G11" s="280"/>
      <c r="H11" s="280" t="s">
        <v>41</v>
      </c>
      <c r="I11" s="280"/>
      <c r="J11" s="67"/>
      <c r="K11" s="278"/>
      <c r="L11" s="280" t="s">
        <v>16</v>
      </c>
      <c r="M11" s="280"/>
      <c r="N11" s="280" t="s">
        <v>23</v>
      </c>
      <c r="O11" s="280"/>
      <c r="P11" s="280" t="s">
        <v>41</v>
      </c>
      <c r="Q11" s="280"/>
      <c r="R11" s="67"/>
      <c r="S11" s="67"/>
      <c r="T11" s="278"/>
      <c r="U11" s="280" t="s">
        <v>16</v>
      </c>
      <c r="V11" s="280"/>
      <c r="W11" s="280" t="s">
        <v>23</v>
      </c>
      <c r="X11" s="280"/>
      <c r="Y11" s="280" t="s">
        <v>41</v>
      </c>
      <c r="Z11" s="280"/>
      <c r="AA11" s="67"/>
      <c r="AB11" s="278"/>
      <c r="AC11" s="280" t="s">
        <v>16</v>
      </c>
      <c r="AD11" s="280"/>
      <c r="AE11" s="280" t="s">
        <v>23</v>
      </c>
      <c r="AF11" s="280"/>
      <c r="AG11" s="280" t="s">
        <v>41</v>
      </c>
      <c r="AH11" s="280"/>
      <c r="AI11" s="82"/>
      <c r="AK11" s="9"/>
      <c r="AL11" s="170" t="s">
        <v>104</v>
      </c>
      <c r="AM11" s="44"/>
      <c r="AN11" s="44"/>
      <c r="AO11" s="44"/>
      <c r="AP11" s="44"/>
      <c r="AQ11" s="44"/>
      <c r="AR11" s="44"/>
      <c r="AS11" s="44"/>
      <c r="AT11" s="44"/>
      <c r="AU11" s="82"/>
    </row>
    <row r="12" spans="2:47" s="64" customFormat="1" x14ac:dyDescent="0.4">
      <c r="B12" s="81"/>
      <c r="C12" s="279"/>
      <c r="D12" s="76" t="s">
        <v>39</v>
      </c>
      <c r="E12" s="76" t="s">
        <v>40</v>
      </c>
      <c r="F12" s="76" t="s">
        <v>39</v>
      </c>
      <c r="G12" s="76" t="s">
        <v>40</v>
      </c>
      <c r="H12" s="76" t="s">
        <v>39</v>
      </c>
      <c r="I12" s="76" t="s">
        <v>40</v>
      </c>
      <c r="J12" s="67"/>
      <c r="K12" s="279"/>
      <c r="L12" s="263" t="s">
        <v>39</v>
      </c>
      <c r="M12" s="263" t="s">
        <v>40</v>
      </c>
      <c r="N12" s="263" t="s">
        <v>39</v>
      </c>
      <c r="O12" s="263" t="s">
        <v>40</v>
      </c>
      <c r="P12" s="263" t="s">
        <v>39</v>
      </c>
      <c r="Q12" s="263" t="s">
        <v>40</v>
      </c>
      <c r="R12" s="67"/>
      <c r="S12" s="67"/>
      <c r="T12" s="279"/>
      <c r="U12" s="76" t="s">
        <v>39</v>
      </c>
      <c r="V12" s="76" t="s">
        <v>40</v>
      </c>
      <c r="W12" s="76" t="s">
        <v>39</v>
      </c>
      <c r="X12" s="76" t="s">
        <v>40</v>
      </c>
      <c r="Y12" s="76" t="s">
        <v>39</v>
      </c>
      <c r="Z12" s="76" t="s">
        <v>40</v>
      </c>
      <c r="AA12" s="67"/>
      <c r="AB12" s="279"/>
      <c r="AC12" s="263" t="s">
        <v>39</v>
      </c>
      <c r="AD12" s="263" t="s">
        <v>40</v>
      </c>
      <c r="AE12" s="263" t="s">
        <v>39</v>
      </c>
      <c r="AF12" s="263" t="s">
        <v>40</v>
      </c>
      <c r="AG12" s="263" t="s">
        <v>39</v>
      </c>
      <c r="AH12" s="263" t="s">
        <v>40</v>
      </c>
      <c r="AI12" s="82"/>
      <c r="AK12" s="9"/>
      <c r="AL12" s="188" t="s">
        <v>21</v>
      </c>
      <c r="AM12" s="11"/>
      <c r="AN12" s="11" t="s">
        <v>116</v>
      </c>
      <c r="AO12" s="191" t="s">
        <v>0</v>
      </c>
      <c r="AP12" s="44"/>
      <c r="AQ12" s="31"/>
      <c r="AR12" s="25" t="s">
        <v>51</v>
      </c>
      <c r="AS12" s="25"/>
      <c r="AT12" s="26"/>
      <c r="AU12" s="82"/>
    </row>
    <row r="13" spans="2:47" s="64" customFormat="1" x14ac:dyDescent="0.4">
      <c r="B13" s="81"/>
      <c r="C13" s="80" t="s">
        <v>21</v>
      </c>
      <c r="D13" s="65">
        <v>765.49022840000009</v>
      </c>
      <c r="E13" s="65">
        <v>7011.1305999999986</v>
      </c>
      <c r="F13" s="65">
        <v>180.33866219999999</v>
      </c>
      <c r="G13" s="65">
        <v>1100.7236625</v>
      </c>
      <c r="H13" s="65">
        <v>899.67699449999998</v>
      </c>
      <c r="I13" s="66">
        <v>1045.3425000000002</v>
      </c>
      <c r="J13" s="67"/>
      <c r="K13" s="260" t="s">
        <v>21</v>
      </c>
      <c r="L13" s="69">
        <f>D13/883.723680434615</f>
        <v>0.86620993116709544</v>
      </c>
      <c r="M13" s="65">
        <f t="shared" ref="M13:P28" si="0">E13/883.723680434615</f>
        <v>7.9336230942141635</v>
      </c>
      <c r="N13" s="65">
        <f t="shared" si="0"/>
        <v>0.20406679847179099</v>
      </c>
      <c r="O13" s="65">
        <f t="shared" si="0"/>
        <v>1.2455518471097942</v>
      </c>
      <c r="P13" s="65">
        <f t="shared" si="0"/>
        <v>1.0180523781568682</v>
      </c>
      <c r="Q13" s="66">
        <f>I13/883.723680434615</f>
        <v>1.1828838845711378</v>
      </c>
      <c r="R13" s="67"/>
      <c r="S13" s="67"/>
      <c r="T13" s="80" t="s">
        <v>21</v>
      </c>
      <c r="U13" s="65">
        <v>2692.4754316999997</v>
      </c>
      <c r="V13" s="65">
        <v>5581.2776999999996</v>
      </c>
      <c r="W13" s="65">
        <v>1001.7769895</v>
      </c>
      <c r="X13" s="65">
        <v>2731.6337625000001</v>
      </c>
      <c r="Y13" s="65">
        <v>902.02099269999997</v>
      </c>
      <c r="Z13" s="66">
        <v>871.0725000000001</v>
      </c>
      <c r="AA13" s="67"/>
      <c r="AB13" s="260" t="s">
        <v>21</v>
      </c>
      <c r="AC13" s="69">
        <f>U13/3074.93538303462</f>
        <v>0.87562016637982987</v>
      </c>
      <c r="AD13" s="65">
        <f t="shared" ref="AD13:AG28" si="1">V13/3074.93538303462</f>
        <v>1.8150878001513964</v>
      </c>
      <c r="AE13" s="65">
        <f t="shared" si="1"/>
        <v>0.32578798079046373</v>
      </c>
      <c r="AF13" s="65">
        <f t="shared" si="1"/>
        <v>0.88835485050231555</v>
      </c>
      <c r="AG13" s="65">
        <f t="shared" si="1"/>
        <v>0.29334632450383569</v>
      </c>
      <c r="AH13" s="66">
        <f>Z13/3074.93538303462</f>
        <v>0.28328156253493308</v>
      </c>
      <c r="AI13" s="82"/>
      <c r="AK13" s="9"/>
      <c r="AL13" s="17"/>
      <c r="AM13" s="44" t="s">
        <v>16</v>
      </c>
      <c r="AN13" s="44">
        <v>104</v>
      </c>
      <c r="AO13" s="151">
        <v>519</v>
      </c>
      <c r="AP13" s="44"/>
      <c r="AQ13" s="24"/>
      <c r="AR13" s="145" t="s">
        <v>16</v>
      </c>
      <c r="AS13" s="136" t="s">
        <v>23</v>
      </c>
      <c r="AT13" s="137" t="s">
        <v>41</v>
      </c>
      <c r="AU13" s="82"/>
    </row>
    <row r="14" spans="2:47" s="64" customFormat="1" x14ac:dyDescent="0.4">
      <c r="B14" s="81"/>
      <c r="C14" s="63"/>
      <c r="D14" s="67">
        <v>1180.8926610000001</v>
      </c>
      <c r="E14" s="67">
        <v>8501.4666096000001</v>
      </c>
      <c r="F14" s="67">
        <v>106.7086623</v>
      </c>
      <c r="G14" s="67">
        <v>671.86208069999998</v>
      </c>
      <c r="H14" s="67">
        <v>1078.3427194000005</v>
      </c>
      <c r="I14" s="68"/>
      <c r="J14" s="67"/>
      <c r="K14" s="261"/>
      <c r="L14" s="71">
        <f t="shared" ref="L14:L38" si="2">D14/883.723680434615</f>
        <v>1.3362691157254467</v>
      </c>
      <c r="M14" s="67">
        <f t="shared" si="0"/>
        <v>9.6200506989005685</v>
      </c>
      <c r="N14" s="67">
        <f t="shared" si="0"/>
        <v>0.12074889998140677</v>
      </c>
      <c r="O14" s="67">
        <f t="shared" si="0"/>
        <v>0.76026262006420209</v>
      </c>
      <c r="P14" s="67">
        <f t="shared" si="0"/>
        <v>1.2202261218910329</v>
      </c>
      <c r="Q14" s="68"/>
      <c r="R14" s="67"/>
      <c r="S14" s="67"/>
      <c r="T14" s="63"/>
      <c r="U14" s="67">
        <v>2206.9640775000003</v>
      </c>
      <c r="V14" s="67">
        <v>1794.0541112000001</v>
      </c>
      <c r="W14" s="67">
        <v>525.70392540000012</v>
      </c>
      <c r="X14" s="67">
        <v>1883.1613136999999</v>
      </c>
      <c r="Y14" s="67">
        <v>226.84951579999989</v>
      </c>
      <c r="Z14" s="68"/>
      <c r="AA14" s="67"/>
      <c r="AB14" s="261"/>
      <c r="AC14" s="71">
        <f t="shared" ref="AC14:AC38" si="3">U14/3074.93538303462</f>
        <v>0.71772697718349177</v>
      </c>
      <c r="AD14" s="67">
        <f t="shared" si="1"/>
        <v>0.58344449158130529</v>
      </c>
      <c r="AE14" s="67">
        <f t="shared" si="1"/>
        <v>0.17096421872813103</v>
      </c>
      <c r="AF14" s="67">
        <f t="shared" si="1"/>
        <v>0.61242305255908458</v>
      </c>
      <c r="AG14" s="67">
        <f t="shared" si="1"/>
        <v>7.3773750515734288E-2</v>
      </c>
      <c r="AH14" s="68"/>
      <c r="AI14" s="82"/>
      <c r="AK14" s="9"/>
      <c r="AL14" s="17"/>
      <c r="AM14" s="44" t="s">
        <v>23</v>
      </c>
      <c r="AN14" s="44">
        <v>21</v>
      </c>
      <c r="AO14" s="151">
        <v>451</v>
      </c>
      <c r="AP14" s="44"/>
      <c r="AQ14" s="188" t="s">
        <v>21</v>
      </c>
      <c r="AR14" s="11">
        <f>AN13/AO13*100</f>
        <v>20.038535645472059</v>
      </c>
      <c r="AS14" s="11">
        <f>AN14/AO14*100</f>
        <v>4.6563192904656319</v>
      </c>
      <c r="AT14" s="12">
        <f>AN15/AO15*100</f>
        <v>2.3157894736842106</v>
      </c>
      <c r="AU14" s="82"/>
    </row>
    <row r="15" spans="2:47" s="64" customFormat="1" x14ac:dyDescent="0.4">
      <c r="B15" s="81"/>
      <c r="C15" s="63"/>
      <c r="D15" s="67">
        <v>432.31303140000006</v>
      </c>
      <c r="E15" s="67">
        <v>2263.8622386000002</v>
      </c>
      <c r="F15" s="67">
        <v>469.70940759999996</v>
      </c>
      <c r="G15" s="67"/>
      <c r="H15" s="67">
        <v>578.84580000000017</v>
      </c>
      <c r="I15" s="68"/>
      <c r="J15" s="67"/>
      <c r="K15" s="261"/>
      <c r="L15" s="71">
        <f t="shared" si="2"/>
        <v>0.48919480259642772</v>
      </c>
      <c r="M15" s="67">
        <f t="shared" si="0"/>
        <v>2.5617308766543787</v>
      </c>
      <c r="N15" s="67">
        <f t="shared" si="0"/>
        <v>0.53151162291927845</v>
      </c>
      <c r="O15" s="67"/>
      <c r="P15" s="67">
        <f t="shared" si="0"/>
        <v>0.65500768262238263</v>
      </c>
      <c r="Q15" s="68"/>
      <c r="R15" s="67"/>
      <c r="S15" s="67"/>
      <c r="T15" s="63"/>
      <c r="U15" s="67">
        <v>4478.0456156999999</v>
      </c>
      <c r="V15" s="67">
        <v>3875.5242005</v>
      </c>
      <c r="W15" s="67">
        <v>1416.7635307999999</v>
      </c>
      <c r="X15" s="67"/>
      <c r="Y15" s="67">
        <v>632.0492058000001</v>
      </c>
      <c r="Z15" s="68"/>
      <c r="AA15" s="67"/>
      <c r="AB15" s="261"/>
      <c r="AC15" s="71">
        <f t="shared" si="3"/>
        <v>1.4563055992678018</v>
      </c>
      <c r="AD15" s="67">
        <f t="shared" si="1"/>
        <v>1.2603595580845304</v>
      </c>
      <c r="AE15" s="67">
        <f t="shared" si="1"/>
        <v>0.46074578952674172</v>
      </c>
      <c r="AF15" s="67"/>
      <c r="AG15" s="67">
        <f t="shared" si="1"/>
        <v>0.20554877650021955</v>
      </c>
      <c r="AH15" s="68"/>
      <c r="AI15" s="82"/>
      <c r="AK15" s="9"/>
      <c r="AL15" s="21"/>
      <c r="AM15" s="22" t="s">
        <v>41</v>
      </c>
      <c r="AN15" s="22">
        <v>11</v>
      </c>
      <c r="AO15" s="147">
        <v>475</v>
      </c>
      <c r="AP15" s="44"/>
      <c r="AQ15" s="189" t="s">
        <v>22</v>
      </c>
      <c r="AR15" s="44">
        <f>AN18/AO18*100</f>
        <v>18.333333333333332</v>
      </c>
      <c r="AS15" s="44">
        <f>AN19/AO19*100</f>
        <v>4.5351473922902494</v>
      </c>
      <c r="AT15" s="18">
        <f>AN20/AO20*100</f>
        <v>1.2847965738758029</v>
      </c>
      <c r="AU15" s="13"/>
    </row>
    <row r="16" spans="2:47" s="64" customFormat="1" x14ac:dyDescent="0.4">
      <c r="B16" s="81"/>
      <c r="C16" s="63"/>
      <c r="D16" s="67">
        <v>1060.7446394999995</v>
      </c>
      <c r="E16" s="67">
        <v>284.58041179999998</v>
      </c>
      <c r="F16" s="67">
        <v>445.0862795999999</v>
      </c>
      <c r="G16" s="67"/>
      <c r="H16" s="67">
        <v>624.36903570000015</v>
      </c>
      <c r="I16" s="68"/>
      <c r="J16" s="67"/>
      <c r="K16" s="261"/>
      <c r="L16" s="71">
        <f t="shared" si="2"/>
        <v>1.2003125671344754</v>
      </c>
      <c r="M16" s="67">
        <f t="shared" si="0"/>
        <v>0.32202420066422055</v>
      </c>
      <c r="N16" s="67">
        <f t="shared" si="0"/>
        <v>0.50364869636751919</v>
      </c>
      <c r="O16" s="67"/>
      <c r="P16" s="67">
        <f t="shared" si="0"/>
        <v>0.70652065744457104</v>
      </c>
      <c r="Q16" s="68"/>
      <c r="R16" s="67"/>
      <c r="S16" s="67"/>
      <c r="T16" s="63"/>
      <c r="U16" s="67">
        <v>2459.7523739999997</v>
      </c>
      <c r="V16" s="67">
        <v>3436.5606239999997</v>
      </c>
      <c r="W16" s="67">
        <v>1306.3316825999998</v>
      </c>
      <c r="X16" s="67"/>
      <c r="Y16" s="67">
        <v>768.80361870000002</v>
      </c>
      <c r="Z16" s="68"/>
      <c r="AA16" s="67"/>
      <c r="AB16" s="261"/>
      <c r="AC16" s="71">
        <f t="shared" si="3"/>
        <v>0.79993628079836177</v>
      </c>
      <c r="AD16" s="67">
        <f t="shared" si="1"/>
        <v>1.1176041756716513</v>
      </c>
      <c r="AE16" s="67">
        <f t="shared" si="1"/>
        <v>0.42483223868945025</v>
      </c>
      <c r="AF16" s="67"/>
      <c r="AG16" s="67">
        <f t="shared" si="1"/>
        <v>0.25002269086424711</v>
      </c>
      <c r="AH16" s="68"/>
      <c r="AI16" s="82"/>
      <c r="AK16" s="9"/>
      <c r="AL16" s="44"/>
      <c r="AM16" s="44"/>
      <c r="AN16" s="44"/>
      <c r="AO16" s="150"/>
      <c r="AP16" s="44"/>
      <c r="AQ16" s="190" t="s">
        <v>24</v>
      </c>
      <c r="AR16" s="22">
        <f>AN23/AO23*100</f>
        <v>17.580340264650285</v>
      </c>
      <c r="AS16" s="22">
        <f>AN24/AO24*100</f>
        <v>3.5555555555555554</v>
      </c>
      <c r="AT16" s="23">
        <f>AN25/AO25*100</f>
        <v>1.5659955257270695</v>
      </c>
      <c r="AU16" s="13"/>
    </row>
    <row r="17" spans="2:48" s="64" customFormat="1" x14ac:dyDescent="0.4">
      <c r="B17" s="81"/>
      <c r="C17" s="63"/>
      <c r="D17" s="67">
        <v>939.4118754000001</v>
      </c>
      <c r="E17" s="67">
        <v>1714.6797688000001</v>
      </c>
      <c r="F17" s="67">
        <v>211.11613250000002</v>
      </c>
      <c r="G17" s="67"/>
      <c r="H17" s="67">
        <v>887.06431439999983</v>
      </c>
      <c r="I17" s="68"/>
      <c r="J17" s="67"/>
      <c r="K17" s="261"/>
      <c r="L17" s="71">
        <f t="shared" si="2"/>
        <v>1.0630153929314168</v>
      </c>
      <c r="M17" s="67">
        <f t="shared" si="0"/>
        <v>1.9402894895344678</v>
      </c>
      <c r="N17" s="67">
        <f t="shared" si="0"/>
        <v>0.23889382753234947</v>
      </c>
      <c r="O17" s="67"/>
      <c r="P17" s="67">
        <f t="shared" si="0"/>
        <v>1.0037801793019079</v>
      </c>
      <c r="Q17" s="68"/>
      <c r="R17" s="67"/>
      <c r="S17" s="67"/>
      <c r="T17" s="63"/>
      <c r="U17" s="67">
        <v>4365.0564984000002</v>
      </c>
      <c r="V17" s="67">
        <v>2855.5040432000001</v>
      </c>
      <c r="W17" s="67">
        <v>1282.9211679999999</v>
      </c>
      <c r="X17" s="67"/>
      <c r="Y17" s="67">
        <v>348.38274240000004</v>
      </c>
      <c r="Z17" s="68"/>
      <c r="AA17" s="67"/>
      <c r="AB17" s="261"/>
      <c r="AC17" s="71">
        <f t="shared" si="3"/>
        <v>1.4195603987268748</v>
      </c>
      <c r="AD17" s="67">
        <f t="shared" si="1"/>
        <v>0.92863871512705887</v>
      </c>
      <c r="AE17" s="67">
        <f t="shared" si="1"/>
        <v>0.41721890322582944</v>
      </c>
      <c r="AF17" s="67"/>
      <c r="AG17" s="67">
        <f t="shared" si="1"/>
        <v>0.11329758157590451</v>
      </c>
      <c r="AH17" s="68"/>
      <c r="AI17" s="82"/>
      <c r="AK17" s="9"/>
      <c r="AL17" s="188" t="s">
        <v>22</v>
      </c>
      <c r="AM17" s="11"/>
      <c r="AN17" s="11" t="s">
        <v>116</v>
      </c>
      <c r="AO17" s="191" t="s">
        <v>0</v>
      </c>
      <c r="AP17" s="44"/>
      <c r="AQ17" s="217" t="s">
        <v>12</v>
      </c>
      <c r="AR17" s="11">
        <f t="shared" ref="AR17" si="4">AVERAGE(AR14:AR16)</f>
        <v>18.650736414485227</v>
      </c>
      <c r="AS17" s="11">
        <f>AVERAGE(AS14:AS16)</f>
        <v>4.2490074127704789</v>
      </c>
      <c r="AT17" s="12">
        <f>AVERAGE(AT14:AT16)</f>
        <v>1.7221938577623608</v>
      </c>
      <c r="AU17" s="13"/>
    </row>
    <row r="18" spans="2:48" s="64" customFormat="1" x14ac:dyDescent="0.4">
      <c r="B18" s="81"/>
      <c r="C18" s="63"/>
      <c r="D18" s="67">
        <v>602.55447720000006</v>
      </c>
      <c r="E18" s="67">
        <v>2501.8199559</v>
      </c>
      <c r="F18" s="67">
        <v>66.865398599999963</v>
      </c>
      <c r="G18" s="67"/>
      <c r="H18" s="67">
        <v>966.9949795</v>
      </c>
      <c r="I18" s="68"/>
      <c r="J18" s="67"/>
      <c r="K18" s="261"/>
      <c r="L18" s="71">
        <f t="shared" si="2"/>
        <v>0.68183583912073509</v>
      </c>
      <c r="M18" s="67">
        <f t="shared" si="0"/>
        <v>2.8309979819366231</v>
      </c>
      <c r="N18" s="67">
        <f t="shared" si="0"/>
        <v>7.5663241893796016E-2</v>
      </c>
      <c r="O18" s="67"/>
      <c r="P18" s="67">
        <f t="shared" si="0"/>
        <v>1.0942277556989672</v>
      </c>
      <c r="Q18" s="68"/>
      <c r="R18" s="67"/>
      <c r="S18" s="67"/>
      <c r="T18" s="63"/>
      <c r="U18" s="67">
        <v>4575.1617157999999</v>
      </c>
      <c r="V18" s="67">
        <v>1472.2251363000005</v>
      </c>
      <c r="W18" s="67">
        <v>2203.6213121999999</v>
      </c>
      <c r="X18" s="67"/>
      <c r="Y18" s="67">
        <v>598.3671988000001</v>
      </c>
      <c r="Z18" s="68"/>
      <c r="AA18" s="67"/>
      <c r="AB18" s="261"/>
      <c r="AC18" s="71">
        <f t="shared" si="3"/>
        <v>1.4878887345219018</v>
      </c>
      <c r="AD18" s="67">
        <f t="shared" si="1"/>
        <v>0.47878246301458138</v>
      </c>
      <c r="AE18" s="67">
        <f t="shared" si="1"/>
        <v>0.71663987619319347</v>
      </c>
      <c r="AF18" s="67"/>
      <c r="AG18" s="67">
        <f t="shared" si="1"/>
        <v>0.19459504811105269</v>
      </c>
      <c r="AH18" s="68"/>
      <c r="AI18" s="82"/>
      <c r="AK18" s="9"/>
      <c r="AL18" s="71"/>
      <c r="AM18" s="44" t="s">
        <v>16</v>
      </c>
      <c r="AN18" s="44">
        <v>88</v>
      </c>
      <c r="AO18" s="151">
        <v>480</v>
      </c>
      <c r="AP18" s="44"/>
      <c r="AQ18" s="218" t="s">
        <v>13</v>
      </c>
      <c r="AR18" s="22">
        <f t="shared" ref="AR18" si="5">STDEV(AR14:AR16)</f>
        <v>1.2594600706322185</v>
      </c>
      <c r="AS18" s="22">
        <f>STDEV(AS14:AS16)</f>
        <v>0.603595283226251</v>
      </c>
      <c r="AT18" s="23">
        <f>STDEV(AT14:AT16)</f>
        <v>0.53294936819719863</v>
      </c>
      <c r="AU18" s="13"/>
    </row>
    <row r="19" spans="2:48" s="64" customFormat="1" x14ac:dyDescent="0.4">
      <c r="B19" s="81"/>
      <c r="C19" s="63"/>
      <c r="D19" s="67">
        <v>361.15881299999995</v>
      </c>
      <c r="E19" s="67">
        <v>4555.4061945999993</v>
      </c>
      <c r="F19" s="67">
        <v>346.63546999999994</v>
      </c>
      <c r="G19" s="67"/>
      <c r="H19" s="67">
        <v>788.13579840000011</v>
      </c>
      <c r="I19" s="68"/>
      <c r="J19" s="67"/>
      <c r="K19" s="261"/>
      <c r="L19" s="71">
        <f t="shared" si="2"/>
        <v>0.40867843761115713</v>
      </c>
      <c r="M19" s="67">
        <f t="shared" si="0"/>
        <v>5.1547857044632464</v>
      </c>
      <c r="N19" s="67">
        <f t="shared" si="0"/>
        <v>0.3922441795715203</v>
      </c>
      <c r="O19" s="67"/>
      <c r="P19" s="67">
        <f t="shared" si="0"/>
        <v>0.8918351016829098</v>
      </c>
      <c r="Q19" s="68"/>
      <c r="R19" s="67"/>
      <c r="S19" s="67"/>
      <c r="T19" s="63"/>
      <c r="U19" s="67">
        <v>2642.4505398000001</v>
      </c>
      <c r="V19" s="67">
        <v>3870.2886320000002</v>
      </c>
      <c r="W19" s="67">
        <v>2297.3790384999998</v>
      </c>
      <c r="X19" s="67"/>
      <c r="Y19" s="67">
        <v>511.47276259999995</v>
      </c>
      <c r="Z19" s="68"/>
      <c r="AA19" s="67"/>
      <c r="AB19" s="261"/>
      <c r="AC19" s="71">
        <f t="shared" si="3"/>
        <v>0.85935156698876536</v>
      </c>
      <c r="AD19" s="67">
        <f t="shared" si="1"/>
        <v>1.2586568984030015</v>
      </c>
      <c r="AE19" s="67">
        <f t="shared" si="1"/>
        <v>0.74713083441536965</v>
      </c>
      <c r="AF19" s="67"/>
      <c r="AG19" s="67">
        <f t="shared" si="1"/>
        <v>0.16633610105173433</v>
      </c>
      <c r="AH19" s="68"/>
      <c r="AI19" s="82"/>
      <c r="AK19" s="9"/>
      <c r="AL19" s="17"/>
      <c r="AM19" s="44" t="s">
        <v>23</v>
      </c>
      <c r="AN19" s="44">
        <v>20</v>
      </c>
      <c r="AO19" s="151">
        <v>441</v>
      </c>
      <c r="AP19" s="44"/>
      <c r="AQ19" s="44"/>
      <c r="AR19" s="44"/>
      <c r="AS19" s="44"/>
      <c r="AT19" s="44"/>
      <c r="AU19" s="13"/>
    </row>
    <row r="20" spans="2:48" s="64" customFormat="1" x14ac:dyDescent="0.4">
      <c r="B20" s="81"/>
      <c r="C20" s="63"/>
      <c r="D20" s="67">
        <v>664.40943120000009</v>
      </c>
      <c r="E20" s="67">
        <v>3963.2753599999996</v>
      </c>
      <c r="F20" s="67">
        <v>653.44440339999994</v>
      </c>
      <c r="G20" s="67"/>
      <c r="H20" s="67">
        <v>340.55852199999998</v>
      </c>
      <c r="I20" s="68"/>
      <c r="J20" s="67"/>
      <c r="K20" s="261"/>
      <c r="L20" s="71">
        <f t="shared" si="2"/>
        <v>0.75182938503271046</v>
      </c>
      <c r="M20" s="67">
        <f t="shared" si="0"/>
        <v>4.4847450031562612</v>
      </c>
      <c r="N20" s="67">
        <f t="shared" si="0"/>
        <v>0.73942162903073527</v>
      </c>
      <c r="O20" s="67"/>
      <c r="P20" s="67">
        <f t="shared" si="0"/>
        <v>0.3853676545507001</v>
      </c>
      <c r="Q20" s="68"/>
      <c r="R20" s="67"/>
      <c r="S20" s="67"/>
      <c r="T20" s="63"/>
      <c r="U20" s="67">
        <v>3267.2811848000001</v>
      </c>
      <c r="V20" s="67">
        <v>1276.8782719999999</v>
      </c>
      <c r="W20" s="67">
        <v>3043.9186774</v>
      </c>
      <c r="X20" s="67"/>
      <c r="Y20" s="67">
        <v>596.23852199999999</v>
      </c>
      <c r="Z20" s="68"/>
      <c r="AA20" s="67"/>
      <c r="AB20" s="261"/>
      <c r="AC20" s="71">
        <f t="shared" si="3"/>
        <v>1.0625527947112685</v>
      </c>
      <c r="AD20" s="67">
        <f t="shared" si="1"/>
        <v>0.4152536924986901</v>
      </c>
      <c r="AE20" s="67">
        <f t="shared" si="1"/>
        <v>0.98991305449677125</v>
      </c>
      <c r="AF20" s="67"/>
      <c r="AG20" s="67">
        <f t="shared" si="1"/>
        <v>0.19390278094610844</v>
      </c>
      <c r="AH20" s="68"/>
      <c r="AI20" s="82"/>
      <c r="AK20" s="9"/>
      <c r="AL20" s="21"/>
      <c r="AM20" s="22" t="s">
        <v>41</v>
      </c>
      <c r="AN20" s="22">
        <v>6</v>
      </c>
      <c r="AO20" s="147">
        <v>467</v>
      </c>
      <c r="AP20" s="44"/>
      <c r="AQ20" s="44"/>
      <c r="AR20" s="44"/>
      <c r="AS20" s="44"/>
      <c r="AT20" s="44"/>
      <c r="AU20" s="13"/>
    </row>
    <row r="21" spans="2:48" s="64" customFormat="1" x14ac:dyDescent="0.4">
      <c r="B21" s="81"/>
      <c r="C21" s="63"/>
      <c r="D21" s="67">
        <v>909.095418</v>
      </c>
      <c r="E21" s="67">
        <v>387.9783382</v>
      </c>
      <c r="F21" s="67">
        <v>610.13330040000005</v>
      </c>
      <c r="G21" s="67"/>
      <c r="H21" s="67">
        <v>771.84284049999974</v>
      </c>
      <c r="I21" s="68"/>
      <c r="J21" s="67"/>
      <c r="K21" s="261"/>
      <c r="L21" s="71">
        <f t="shared" si="2"/>
        <v>1.0287100347394869</v>
      </c>
      <c r="M21" s="67">
        <f t="shared" si="0"/>
        <v>0.43902675325978863</v>
      </c>
      <c r="N21" s="67">
        <f t="shared" si="0"/>
        <v>0.69041184921053234</v>
      </c>
      <c r="O21" s="67"/>
      <c r="P21" s="67">
        <f t="shared" si="0"/>
        <v>0.87339839090925764</v>
      </c>
      <c r="Q21" s="68"/>
      <c r="R21" s="67"/>
      <c r="S21" s="67"/>
      <c r="T21" s="63"/>
      <c r="U21" s="67">
        <v>2815.3242611999999</v>
      </c>
      <c r="V21" s="67">
        <v>2609.8790462000002</v>
      </c>
      <c r="W21" s="67">
        <v>901.82940120000012</v>
      </c>
      <c r="X21" s="67"/>
      <c r="Y21" s="67">
        <v>521.22551050000004</v>
      </c>
      <c r="Z21" s="68"/>
      <c r="AA21" s="67"/>
      <c r="AB21" s="261"/>
      <c r="AC21" s="71">
        <f t="shared" si="3"/>
        <v>0.91557184477209641</v>
      </c>
      <c r="AD21" s="67">
        <f t="shared" si="1"/>
        <v>0.84875898875778621</v>
      </c>
      <c r="AE21" s="67">
        <f t="shared" si="1"/>
        <v>0.29328401701566637</v>
      </c>
      <c r="AF21" s="67"/>
      <c r="AG21" s="67">
        <f t="shared" si="1"/>
        <v>0.16950779303388427</v>
      </c>
      <c r="AH21" s="68"/>
      <c r="AI21" s="82"/>
      <c r="AK21" s="81"/>
      <c r="AL21" s="44"/>
      <c r="AM21" s="44"/>
      <c r="AN21" s="44"/>
      <c r="AO21" s="150"/>
      <c r="AP21" s="44"/>
      <c r="AQ21" s="67"/>
      <c r="AR21" s="67"/>
      <c r="AS21" s="67"/>
      <c r="AT21" s="67"/>
      <c r="AU21" s="13"/>
    </row>
    <row r="22" spans="2:48" s="64" customFormat="1" x14ac:dyDescent="0.4">
      <c r="B22" s="81"/>
      <c r="C22" s="63"/>
      <c r="D22" s="67">
        <v>1031.1135432000001</v>
      </c>
      <c r="E22" s="67">
        <v>6338.9235533000001</v>
      </c>
      <c r="F22" s="67">
        <v>412.42975740000008</v>
      </c>
      <c r="G22" s="67"/>
      <c r="H22" s="67">
        <v>214.02191149999999</v>
      </c>
      <c r="I22" s="68"/>
      <c r="J22" s="67"/>
      <c r="K22" s="261"/>
      <c r="L22" s="71">
        <f t="shared" si="2"/>
        <v>1.1667827467211231</v>
      </c>
      <c r="M22" s="67">
        <f t="shared" si="0"/>
        <v>7.1729701191016177</v>
      </c>
      <c r="N22" s="67">
        <f t="shared" si="0"/>
        <v>0.46669537835306996</v>
      </c>
      <c r="O22" s="67"/>
      <c r="P22" s="67">
        <f t="shared" si="0"/>
        <v>0.24218193564162963</v>
      </c>
      <c r="Q22" s="68"/>
      <c r="R22" s="67"/>
      <c r="S22" s="67"/>
      <c r="T22" s="63"/>
      <c r="U22" s="67">
        <v>3157.3342489000001</v>
      </c>
      <c r="V22" s="67">
        <v>4571.2962763000005</v>
      </c>
      <c r="W22" s="67">
        <v>1187.6907426000002</v>
      </c>
      <c r="X22" s="67"/>
      <c r="Y22" s="67">
        <v>716.41495970000017</v>
      </c>
      <c r="Z22" s="68"/>
      <c r="AA22" s="67"/>
      <c r="AB22" s="261"/>
      <c r="AC22" s="71">
        <f t="shared" si="3"/>
        <v>1.0267969422447056</v>
      </c>
      <c r="AD22" s="67">
        <f t="shared" si="1"/>
        <v>1.486631654610133</v>
      </c>
      <c r="AE22" s="67">
        <f t="shared" si="1"/>
        <v>0.38624900840286319</v>
      </c>
      <c r="AF22" s="67"/>
      <c r="AG22" s="67">
        <f t="shared" si="1"/>
        <v>0.23298537057158519</v>
      </c>
      <c r="AH22" s="68"/>
      <c r="AI22" s="82"/>
      <c r="AK22" s="81"/>
      <c r="AL22" s="188" t="s">
        <v>24</v>
      </c>
      <c r="AM22" s="11"/>
      <c r="AN22" s="11" t="s">
        <v>116</v>
      </c>
      <c r="AO22" s="191" t="s">
        <v>0</v>
      </c>
      <c r="AP22" s="44"/>
      <c r="AQ22" s="67"/>
      <c r="AR22" s="67"/>
      <c r="AS22" s="67"/>
      <c r="AT22" s="67"/>
      <c r="AU22" s="13"/>
    </row>
    <row r="23" spans="2:48" s="64" customFormat="1" x14ac:dyDescent="0.4">
      <c r="B23" s="81"/>
      <c r="C23" s="63"/>
      <c r="D23" s="67">
        <v>239.64469680000002</v>
      </c>
      <c r="E23" s="67"/>
      <c r="F23" s="67">
        <v>655.47163079999996</v>
      </c>
      <c r="G23" s="67"/>
      <c r="H23" s="67">
        <v>211.88349330000003</v>
      </c>
      <c r="I23" s="68"/>
      <c r="J23" s="67"/>
      <c r="K23" s="261"/>
      <c r="L23" s="71">
        <f t="shared" si="2"/>
        <v>0.27117604982831606</v>
      </c>
      <c r="M23" s="67"/>
      <c r="N23" s="67">
        <f t="shared" si="0"/>
        <v>0.74171558973913576</v>
      </c>
      <c r="O23" s="67"/>
      <c r="P23" s="67">
        <f t="shared" si="0"/>
        <v>0.23976215415637137</v>
      </c>
      <c r="Q23" s="68"/>
      <c r="R23" s="67"/>
      <c r="S23" s="67"/>
      <c r="T23" s="63"/>
      <c r="U23" s="67">
        <v>2702.2496507999995</v>
      </c>
      <c r="V23" s="67"/>
      <c r="W23" s="67">
        <v>2134.2663794999999</v>
      </c>
      <c r="X23" s="67"/>
      <c r="Y23" s="67">
        <v>277.18169640000002</v>
      </c>
      <c r="Z23" s="68"/>
      <c r="AA23" s="67"/>
      <c r="AB23" s="261"/>
      <c r="AC23" s="71">
        <f t="shared" si="3"/>
        <v>0.87879884101277572</v>
      </c>
      <c r="AD23" s="67"/>
      <c r="AE23" s="67">
        <f t="shared" si="1"/>
        <v>0.69408495257344749</v>
      </c>
      <c r="AF23" s="67"/>
      <c r="AG23" s="67">
        <f t="shared" si="1"/>
        <v>9.0142283291316669E-2</v>
      </c>
      <c r="AH23" s="68"/>
      <c r="AI23" s="82"/>
      <c r="AK23" s="81"/>
      <c r="AL23" s="71"/>
      <c r="AM23" s="44" t="s">
        <v>16</v>
      </c>
      <c r="AN23" s="44">
        <v>93</v>
      </c>
      <c r="AO23" s="151">
        <v>529</v>
      </c>
      <c r="AP23" s="44"/>
      <c r="AQ23" s="67"/>
      <c r="AR23" s="67"/>
      <c r="AS23" s="67"/>
      <c r="AT23" s="67"/>
      <c r="AU23" s="13"/>
    </row>
    <row r="24" spans="2:48" s="64" customFormat="1" x14ac:dyDescent="0.4">
      <c r="B24" s="81"/>
      <c r="C24" s="63"/>
      <c r="D24" s="67">
        <v>744.11770320000005</v>
      </c>
      <c r="E24" s="67"/>
      <c r="F24" s="67">
        <v>204.17658750000001</v>
      </c>
      <c r="G24" s="67"/>
      <c r="H24" s="67">
        <v>533.54590369999994</v>
      </c>
      <c r="I24" s="68"/>
      <c r="J24" s="67"/>
      <c r="K24" s="261"/>
      <c r="L24" s="71">
        <f t="shared" si="2"/>
        <v>0.8420253068629362</v>
      </c>
      <c r="M24" s="67"/>
      <c r="N24" s="67">
        <f t="shared" si="0"/>
        <v>0.23104120894393829</v>
      </c>
      <c r="O24" s="67"/>
      <c r="P24" s="67">
        <f t="shared" si="0"/>
        <v>0.60374743317685264</v>
      </c>
      <c r="Q24" s="68"/>
      <c r="R24" s="67"/>
      <c r="S24" s="67"/>
      <c r="T24" s="63"/>
      <c r="U24" s="67">
        <v>1519.8124338</v>
      </c>
      <c r="V24" s="67"/>
      <c r="W24" s="67">
        <v>891.23016249999989</v>
      </c>
      <c r="X24" s="67"/>
      <c r="Y24" s="67">
        <v>866.12968079999996</v>
      </c>
      <c r="Z24" s="68"/>
      <c r="AA24" s="67"/>
      <c r="AB24" s="261"/>
      <c r="AC24" s="71">
        <f t="shared" si="3"/>
        <v>0.49425833212147496</v>
      </c>
      <c r="AD24" s="67"/>
      <c r="AE24" s="67">
        <f t="shared" si="1"/>
        <v>0.2898370376877496</v>
      </c>
      <c r="AF24" s="67"/>
      <c r="AG24" s="67">
        <f t="shared" si="1"/>
        <v>0.28167410787839908</v>
      </c>
      <c r="AH24" s="68"/>
      <c r="AI24" s="82"/>
      <c r="AK24" s="81"/>
      <c r="AL24" s="17"/>
      <c r="AM24" s="44" t="s">
        <v>23</v>
      </c>
      <c r="AN24" s="44">
        <v>16</v>
      </c>
      <c r="AO24" s="151">
        <v>450</v>
      </c>
      <c r="AP24" s="44"/>
      <c r="AQ24" s="67"/>
      <c r="AR24" s="67"/>
      <c r="AS24" s="67"/>
      <c r="AT24" s="67"/>
      <c r="AU24" s="13"/>
    </row>
    <row r="25" spans="2:48" s="64" customFormat="1" x14ac:dyDescent="0.4">
      <c r="B25" s="81"/>
      <c r="C25" s="63"/>
      <c r="D25" s="67">
        <v>687.00749999999994</v>
      </c>
      <c r="E25" s="67"/>
      <c r="F25" s="67">
        <v>364.69597360000006</v>
      </c>
      <c r="G25" s="67"/>
      <c r="H25" s="67">
        <v>490.89511499999986</v>
      </c>
      <c r="I25" s="68"/>
      <c r="J25" s="67"/>
      <c r="K25" s="261"/>
      <c r="L25" s="71">
        <f t="shared" si="2"/>
        <v>0.77740080435790737</v>
      </c>
      <c r="M25" s="67"/>
      <c r="N25" s="67">
        <f t="shared" si="0"/>
        <v>0.41268100162331595</v>
      </c>
      <c r="O25" s="67"/>
      <c r="P25" s="67">
        <f t="shared" si="0"/>
        <v>0.55548484879185067</v>
      </c>
      <c r="Q25" s="68"/>
      <c r="R25" s="67"/>
      <c r="S25" s="67"/>
      <c r="T25" s="63"/>
      <c r="U25" s="67">
        <v>3754.1431637999999</v>
      </c>
      <c r="V25" s="67"/>
      <c r="W25" s="67">
        <v>1190.6714731999998</v>
      </c>
      <c r="X25" s="67"/>
      <c r="Y25" s="67">
        <v>239.67804599999997</v>
      </c>
      <c r="Z25" s="68"/>
      <c r="AA25" s="67"/>
      <c r="AB25" s="261"/>
      <c r="AC25" s="71">
        <f t="shared" si="3"/>
        <v>1.2208852207148098</v>
      </c>
      <c r="AD25" s="67"/>
      <c r="AE25" s="67">
        <f t="shared" si="1"/>
        <v>0.38721837205728182</v>
      </c>
      <c r="AF25" s="67"/>
      <c r="AG25" s="67">
        <f t="shared" si="1"/>
        <v>7.7945717923823279E-2</v>
      </c>
      <c r="AH25" s="68"/>
      <c r="AI25" s="82"/>
      <c r="AK25" s="81"/>
      <c r="AL25" s="21"/>
      <c r="AM25" s="22" t="s">
        <v>41</v>
      </c>
      <c r="AN25" s="22">
        <v>7</v>
      </c>
      <c r="AO25" s="147">
        <v>447</v>
      </c>
      <c r="AP25" s="44"/>
      <c r="AQ25" s="44"/>
      <c r="AR25" s="44"/>
      <c r="AS25" s="44"/>
      <c r="AT25" s="44"/>
      <c r="AU25" s="13"/>
      <c r="AV25" s="67"/>
    </row>
    <row r="26" spans="2:48" s="64" customFormat="1" ht="15" thickBot="1" x14ac:dyDescent="0.45">
      <c r="B26" s="81"/>
      <c r="C26" s="63"/>
      <c r="D26" s="67">
        <v>2650.8227568000007</v>
      </c>
      <c r="E26" s="67"/>
      <c r="F26" s="67">
        <v>660.05066169999998</v>
      </c>
      <c r="G26" s="67"/>
      <c r="H26" s="67">
        <v>343.10802760000064</v>
      </c>
      <c r="I26" s="68"/>
      <c r="J26" s="67"/>
      <c r="K26" s="261"/>
      <c r="L26" s="71">
        <f t="shared" si="2"/>
        <v>2.9996058898142541</v>
      </c>
      <c r="M26" s="67"/>
      <c r="N26" s="67">
        <f t="shared" si="0"/>
        <v>0.74689710857967206</v>
      </c>
      <c r="O26" s="67"/>
      <c r="P26" s="67">
        <f t="shared" si="0"/>
        <v>0.38825261243566567</v>
      </c>
      <c r="Q26" s="68"/>
      <c r="R26" s="67"/>
      <c r="S26" s="67"/>
      <c r="T26" s="63"/>
      <c r="U26" s="67">
        <v>3539.4548657999999</v>
      </c>
      <c r="V26" s="67"/>
      <c r="W26" s="67">
        <v>1257.8916872</v>
      </c>
      <c r="X26" s="67"/>
      <c r="Y26" s="67">
        <v>596.42061880000006</v>
      </c>
      <c r="Z26" s="68"/>
      <c r="AA26" s="67"/>
      <c r="AB26" s="261"/>
      <c r="AC26" s="71">
        <f t="shared" si="3"/>
        <v>1.1510664208842498</v>
      </c>
      <c r="AD26" s="67"/>
      <c r="AE26" s="67">
        <f t="shared" si="1"/>
        <v>0.40907906362526569</v>
      </c>
      <c r="AF26" s="67"/>
      <c r="AG26" s="67">
        <f t="shared" si="1"/>
        <v>0.19396200066207542</v>
      </c>
      <c r="AH26" s="68"/>
      <c r="AI26" s="82"/>
      <c r="AK26" s="83"/>
      <c r="AL26" s="84"/>
      <c r="AM26" s="84"/>
      <c r="AN26" s="84"/>
      <c r="AO26" s="84"/>
      <c r="AP26" s="84"/>
      <c r="AQ26" s="84"/>
      <c r="AR26" s="84"/>
      <c r="AS26" s="84"/>
      <c r="AT26" s="84"/>
      <c r="AU26" s="30"/>
      <c r="AV26" s="67"/>
    </row>
    <row r="27" spans="2:48" s="64" customFormat="1" x14ac:dyDescent="0.4">
      <c r="B27" s="81"/>
      <c r="C27" s="63"/>
      <c r="D27" s="67">
        <v>2574.4830234000001</v>
      </c>
      <c r="E27" s="67"/>
      <c r="F27" s="67">
        <v>102.18154099999995</v>
      </c>
      <c r="G27" s="67"/>
      <c r="H27" s="67">
        <v>385.92631439999974</v>
      </c>
      <c r="I27" s="68"/>
      <c r="J27" s="67"/>
      <c r="K27" s="261"/>
      <c r="L27" s="71">
        <f t="shared" si="2"/>
        <v>2.9132217234847326</v>
      </c>
      <c r="M27" s="67"/>
      <c r="N27" s="67">
        <f t="shared" si="0"/>
        <v>0.11562612076859489</v>
      </c>
      <c r="O27" s="67"/>
      <c r="P27" s="67">
        <f t="shared" si="0"/>
        <v>0.43670473355449901</v>
      </c>
      <c r="Q27" s="68"/>
      <c r="R27" s="67"/>
      <c r="S27" s="67"/>
      <c r="T27" s="63"/>
      <c r="U27" s="67">
        <v>2518.0709297999997</v>
      </c>
      <c r="V27" s="67"/>
      <c r="W27" s="67">
        <v>944.28988359999994</v>
      </c>
      <c r="X27" s="67"/>
      <c r="Y27" s="67">
        <v>836.11577279999995</v>
      </c>
      <c r="Z27" s="68"/>
      <c r="AA27" s="67"/>
      <c r="AB27" s="261"/>
      <c r="AC27" s="71">
        <f t="shared" si="3"/>
        <v>0.81890206333862636</v>
      </c>
      <c r="AD27" s="67"/>
      <c r="AE27" s="67">
        <f t="shared" si="1"/>
        <v>0.30709259414358508</v>
      </c>
      <c r="AF27" s="67"/>
      <c r="AG27" s="67">
        <f t="shared" si="1"/>
        <v>0.27191328228004796</v>
      </c>
      <c r="AH27" s="68"/>
      <c r="AI27" s="82"/>
      <c r="AU27" s="44"/>
      <c r="AV27" s="67"/>
    </row>
    <row r="28" spans="2:48" s="64" customFormat="1" x14ac:dyDescent="0.4">
      <c r="B28" s="81"/>
      <c r="C28" s="63"/>
      <c r="D28" s="67">
        <v>2421.0154000000002</v>
      </c>
      <c r="E28" s="67"/>
      <c r="F28" s="67">
        <v>361.78309119999994</v>
      </c>
      <c r="G28" s="67"/>
      <c r="H28" s="67">
        <v>2192.8245656999993</v>
      </c>
      <c r="I28" s="68"/>
      <c r="J28" s="67"/>
      <c r="K28" s="261"/>
      <c r="L28" s="71">
        <f t="shared" si="2"/>
        <v>2.7395615321854292</v>
      </c>
      <c r="M28" s="67"/>
      <c r="N28" s="67">
        <f t="shared" si="0"/>
        <v>0.40938485548115577</v>
      </c>
      <c r="O28" s="67"/>
      <c r="P28" s="67">
        <f t="shared" si="0"/>
        <v>2.4813463916928979</v>
      </c>
      <c r="Q28" s="68"/>
      <c r="R28" s="67"/>
      <c r="S28" s="67"/>
      <c r="T28" s="63"/>
      <c r="U28" s="67">
        <v>2862.80215</v>
      </c>
      <c r="V28" s="67"/>
      <c r="W28" s="67">
        <v>1846.1491759999997</v>
      </c>
      <c r="X28" s="67"/>
      <c r="Y28" s="67">
        <v>211.97602859999969</v>
      </c>
      <c r="Z28" s="68"/>
      <c r="AA28" s="67"/>
      <c r="AB28" s="261"/>
      <c r="AC28" s="71">
        <f t="shared" si="3"/>
        <v>0.93101213306626696</v>
      </c>
      <c r="AD28" s="67"/>
      <c r="AE28" s="67">
        <f t="shared" si="1"/>
        <v>0.60038633207897052</v>
      </c>
      <c r="AF28" s="67"/>
      <c r="AG28" s="67">
        <f t="shared" si="1"/>
        <v>6.8936742466049111E-2</v>
      </c>
      <c r="AH28" s="68"/>
      <c r="AI28" s="82"/>
      <c r="AU28" s="44"/>
      <c r="AV28" s="67"/>
    </row>
    <row r="29" spans="2:48" s="64" customFormat="1" x14ac:dyDescent="0.4">
      <c r="B29" s="81"/>
      <c r="C29" s="63"/>
      <c r="D29" s="67">
        <v>400.15915799999982</v>
      </c>
      <c r="E29" s="67"/>
      <c r="F29" s="67">
        <v>30.735772200000046</v>
      </c>
      <c r="G29" s="67"/>
      <c r="H29" s="67">
        <v>423.69444999999996</v>
      </c>
      <c r="I29" s="68"/>
      <c r="J29" s="67"/>
      <c r="K29" s="261"/>
      <c r="L29" s="71">
        <f t="shared" si="2"/>
        <v>0.45281026961187881</v>
      </c>
      <c r="M29" s="67"/>
      <c r="N29" s="67">
        <f t="shared" ref="N29:N40" si="6">F29/883.723680434615</f>
        <v>3.477984451529488E-2</v>
      </c>
      <c r="O29" s="67"/>
      <c r="P29" s="67">
        <f t="shared" ref="P29:P41" si="7">H29/883.723680434615</f>
        <v>0.4794422276787097</v>
      </c>
      <c r="Q29" s="68"/>
      <c r="R29" s="67"/>
      <c r="S29" s="67"/>
      <c r="T29" s="63"/>
      <c r="U29" s="67">
        <v>3369.8163299999997</v>
      </c>
      <c r="V29" s="67"/>
      <c r="W29" s="67">
        <v>1059.7170762000001</v>
      </c>
      <c r="X29" s="67"/>
      <c r="Y29" s="67">
        <v>510.28472499999998</v>
      </c>
      <c r="Z29" s="68"/>
      <c r="AA29" s="67"/>
      <c r="AB29" s="261"/>
      <c r="AC29" s="71">
        <f t="shared" si="3"/>
        <v>1.0958982580877408</v>
      </c>
      <c r="AD29" s="67"/>
      <c r="AE29" s="67">
        <f t="shared" ref="AE29:AE40" si="8">W29/3074.93538303462</f>
        <v>0.34463068136221353</v>
      </c>
      <c r="AF29" s="67"/>
      <c r="AG29" s="67">
        <f t="shared" ref="AG29:AG41" si="9">Y29/3074.93538303462</f>
        <v>0.16594973924180664</v>
      </c>
      <c r="AH29" s="68"/>
      <c r="AI29" s="82"/>
      <c r="AU29" s="44"/>
      <c r="AV29" s="67"/>
    </row>
    <row r="30" spans="2:48" s="64" customFormat="1" x14ac:dyDescent="0.4">
      <c r="B30" s="81"/>
      <c r="C30" s="63"/>
      <c r="D30" s="67">
        <v>1181.8083809999998</v>
      </c>
      <c r="E30" s="67"/>
      <c r="F30" s="67">
        <v>0</v>
      </c>
      <c r="G30" s="67"/>
      <c r="H30" s="67">
        <v>672.14286480000021</v>
      </c>
      <c r="I30" s="68"/>
      <c r="J30" s="67"/>
      <c r="K30" s="261"/>
      <c r="L30" s="71">
        <f t="shared" si="2"/>
        <v>1.3373053219743833</v>
      </c>
      <c r="M30" s="67"/>
      <c r="N30" s="67">
        <f t="shared" si="6"/>
        <v>0</v>
      </c>
      <c r="O30" s="67"/>
      <c r="P30" s="67">
        <f t="shared" si="7"/>
        <v>0.76058034845172484</v>
      </c>
      <c r="Q30" s="68"/>
      <c r="R30" s="67"/>
      <c r="S30" s="67"/>
      <c r="T30" s="63"/>
      <c r="U30" s="67">
        <v>4684.2929055000013</v>
      </c>
      <c r="V30" s="67"/>
      <c r="W30" s="67">
        <v>648.27692100000013</v>
      </c>
      <c r="X30" s="67"/>
      <c r="Y30" s="67">
        <v>513.07066799999996</v>
      </c>
      <c r="Z30" s="68"/>
      <c r="AA30" s="67"/>
      <c r="AB30" s="261"/>
      <c r="AC30" s="71">
        <f t="shared" si="3"/>
        <v>1.5233792980967047</v>
      </c>
      <c r="AD30" s="67"/>
      <c r="AE30" s="67">
        <f t="shared" si="8"/>
        <v>0.21082619315408924</v>
      </c>
      <c r="AF30" s="67"/>
      <c r="AG30" s="67">
        <f t="shared" si="9"/>
        <v>0.16685575600410052</v>
      </c>
      <c r="AH30" s="68"/>
      <c r="AI30" s="82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67"/>
    </row>
    <row r="31" spans="2:48" s="64" customFormat="1" x14ac:dyDescent="0.4">
      <c r="B31" s="81"/>
      <c r="C31" s="63"/>
      <c r="D31" s="67">
        <v>272.21801700000003</v>
      </c>
      <c r="E31" s="67"/>
      <c r="F31" s="67">
        <v>286.29080039999997</v>
      </c>
      <c r="G31" s="67"/>
      <c r="H31" s="67">
        <v>356.60818750000004</v>
      </c>
      <c r="I31" s="68"/>
      <c r="J31" s="67"/>
      <c r="K31" s="261"/>
      <c r="L31" s="71">
        <f t="shared" si="2"/>
        <v>0.30803521850418597</v>
      </c>
      <c r="M31" s="67"/>
      <c r="N31" s="67">
        <f t="shared" si="6"/>
        <v>0.3239596343725929</v>
      </c>
      <c r="O31" s="67"/>
      <c r="P31" s="67">
        <f t="shared" si="7"/>
        <v>0.40352906162322172</v>
      </c>
      <c r="Q31" s="68"/>
      <c r="R31" s="67"/>
      <c r="S31" s="67"/>
      <c r="T31" s="63"/>
      <c r="U31" s="67">
        <v>3494.3097965999996</v>
      </c>
      <c r="V31" s="67"/>
      <c r="W31" s="67">
        <v>1712.4227742000003</v>
      </c>
      <c r="X31" s="67"/>
      <c r="Y31" s="67">
        <v>324.060675</v>
      </c>
      <c r="Z31" s="68"/>
      <c r="AA31" s="67"/>
      <c r="AB31" s="261"/>
      <c r="AC31" s="71">
        <f t="shared" si="3"/>
        <v>1.1363847890525438</v>
      </c>
      <c r="AD31" s="67"/>
      <c r="AE31" s="67">
        <f t="shared" si="8"/>
        <v>0.55689715746482749</v>
      </c>
      <c r="AF31" s="67"/>
      <c r="AG31" s="67">
        <f t="shared" si="9"/>
        <v>0.10538779994790917</v>
      </c>
      <c r="AH31" s="68"/>
      <c r="AI31" s="82"/>
      <c r="AU31" s="67"/>
      <c r="AV31" s="67"/>
    </row>
    <row r="32" spans="2:48" s="64" customFormat="1" x14ac:dyDescent="0.4">
      <c r="B32" s="81"/>
      <c r="C32" s="63"/>
      <c r="D32" s="67">
        <v>1455.7446711999996</v>
      </c>
      <c r="E32" s="67"/>
      <c r="F32" s="67">
        <v>184.7475</v>
      </c>
      <c r="G32" s="67"/>
      <c r="H32" s="67">
        <v>1697.3757547999999</v>
      </c>
      <c r="I32" s="68"/>
      <c r="J32" s="67"/>
      <c r="K32" s="261"/>
      <c r="L32" s="71">
        <f t="shared" si="2"/>
        <v>1.6472848962065438</v>
      </c>
      <c r="M32" s="67"/>
      <c r="N32" s="67">
        <f t="shared" si="6"/>
        <v>0.20905573098272218</v>
      </c>
      <c r="O32" s="67"/>
      <c r="P32" s="67">
        <f t="shared" si="7"/>
        <v>1.9207086925239247</v>
      </c>
      <c r="Q32" s="68"/>
      <c r="R32" s="67"/>
      <c r="S32" s="67"/>
      <c r="T32" s="63"/>
      <c r="U32" s="67">
        <v>1605.3119771000001</v>
      </c>
      <c r="V32" s="67"/>
      <c r="W32" s="67">
        <v>1085.1107769</v>
      </c>
      <c r="X32" s="67"/>
      <c r="Y32" s="67">
        <v>44.273348600000048</v>
      </c>
      <c r="Z32" s="68"/>
      <c r="AA32" s="67"/>
      <c r="AB32" s="261"/>
      <c r="AC32" s="71">
        <f t="shared" si="3"/>
        <v>0.52206364594098731</v>
      </c>
      <c r="AD32" s="67"/>
      <c r="AE32" s="67">
        <f t="shared" si="8"/>
        <v>0.35288896894773641</v>
      </c>
      <c r="AF32" s="67"/>
      <c r="AG32" s="67">
        <f t="shared" si="9"/>
        <v>1.439813950051437E-2</v>
      </c>
      <c r="AH32" s="68"/>
      <c r="AI32" s="82"/>
      <c r="AU32" s="67"/>
      <c r="AV32" s="67"/>
    </row>
    <row r="33" spans="2:35" s="64" customFormat="1" x14ac:dyDescent="0.4">
      <c r="B33" s="81"/>
      <c r="C33" s="63"/>
      <c r="D33" s="67">
        <v>430.22612159999994</v>
      </c>
      <c r="E33" s="67"/>
      <c r="F33" s="67">
        <v>153.74321220000004</v>
      </c>
      <c r="G33" s="67"/>
      <c r="H33" s="67">
        <v>669.29432310000016</v>
      </c>
      <c r="I33" s="68"/>
      <c r="J33" s="67"/>
      <c r="K33" s="261"/>
      <c r="L33" s="71">
        <f t="shared" si="2"/>
        <v>0.48683330675083292</v>
      </c>
      <c r="M33" s="67"/>
      <c r="N33" s="67">
        <f t="shared" si="6"/>
        <v>0.17397204081301657</v>
      </c>
      <c r="O33" s="67"/>
      <c r="P33" s="67">
        <f t="shared" si="7"/>
        <v>0.75735700866456523</v>
      </c>
      <c r="Q33" s="68"/>
      <c r="R33" s="67"/>
      <c r="S33" s="67"/>
      <c r="T33" s="63"/>
      <c r="U33" s="67">
        <v>4298.6842008000003</v>
      </c>
      <c r="V33" s="67"/>
      <c r="W33" s="67">
        <v>840.34297479999987</v>
      </c>
      <c r="X33" s="67"/>
      <c r="Y33" s="67">
        <v>733.4764308</v>
      </c>
      <c r="Z33" s="68"/>
      <c r="AA33" s="67"/>
      <c r="AB33" s="261"/>
      <c r="AC33" s="71">
        <f t="shared" si="3"/>
        <v>1.3979754581241561</v>
      </c>
      <c r="AD33" s="67"/>
      <c r="AE33" s="67">
        <f t="shared" si="8"/>
        <v>0.27328801100551081</v>
      </c>
      <c r="AF33" s="67"/>
      <c r="AG33" s="67">
        <f t="shared" si="9"/>
        <v>0.2385339330532989</v>
      </c>
      <c r="AH33" s="68"/>
      <c r="AI33" s="82"/>
    </row>
    <row r="34" spans="2:35" s="64" customFormat="1" x14ac:dyDescent="0.4">
      <c r="B34" s="81"/>
      <c r="C34" s="63"/>
      <c r="D34" s="67">
        <v>184.24592289999993</v>
      </c>
      <c r="E34" s="67"/>
      <c r="F34" s="67">
        <v>50.983248800000069</v>
      </c>
      <c r="G34" s="67"/>
      <c r="H34" s="67">
        <v>636.50923260000013</v>
      </c>
      <c r="I34" s="68"/>
      <c r="J34" s="67"/>
      <c r="K34" s="261"/>
      <c r="L34" s="71">
        <f t="shared" si="2"/>
        <v>0.20848815866220519</v>
      </c>
      <c r="M34" s="67"/>
      <c r="N34" s="67">
        <f t="shared" si="6"/>
        <v>5.769139147083456E-2</v>
      </c>
      <c r="O34" s="67"/>
      <c r="P34" s="67">
        <f t="shared" si="7"/>
        <v>0.72025820592129564</v>
      </c>
      <c r="Q34" s="68"/>
      <c r="R34" s="67"/>
      <c r="S34" s="67"/>
      <c r="T34" s="63"/>
      <c r="U34" s="67">
        <v>2373.4937837000002</v>
      </c>
      <c r="V34" s="67"/>
      <c r="W34" s="67">
        <v>1773.4389341999997</v>
      </c>
      <c r="X34" s="67"/>
      <c r="Y34" s="67">
        <v>0</v>
      </c>
      <c r="Z34" s="68"/>
      <c r="AA34" s="67"/>
      <c r="AB34" s="261"/>
      <c r="AC34" s="71">
        <f t="shared" si="3"/>
        <v>0.77188411723879069</v>
      </c>
      <c r="AD34" s="67"/>
      <c r="AE34" s="67">
        <f t="shared" si="8"/>
        <v>0.57674022809865111</v>
      </c>
      <c r="AF34" s="67"/>
      <c r="AG34" s="67">
        <f t="shared" si="9"/>
        <v>0</v>
      </c>
      <c r="AH34" s="68"/>
      <c r="AI34" s="82"/>
    </row>
    <row r="35" spans="2:35" s="64" customFormat="1" x14ac:dyDescent="0.4">
      <c r="B35" s="81"/>
      <c r="C35" s="63"/>
      <c r="D35" s="67">
        <v>266.6366938000001</v>
      </c>
      <c r="E35" s="67"/>
      <c r="F35" s="67">
        <v>352.6099926</v>
      </c>
      <c r="G35" s="67"/>
      <c r="H35" s="67">
        <v>8.4493331999999057</v>
      </c>
      <c r="I35" s="68"/>
      <c r="J35" s="67"/>
      <c r="K35" s="261"/>
      <c r="L35" s="71">
        <f t="shared" si="2"/>
        <v>0.30171953032747556</v>
      </c>
      <c r="M35" s="67"/>
      <c r="N35" s="67">
        <f t="shared" si="6"/>
        <v>0.39900480252672027</v>
      </c>
      <c r="O35" s="67"/>
      <c r="P35" s="67">
        <f t="shared" si="7"/>
        <v>9.5610578137325999E-3</v>
      </c>
      <c r="Q35" s="68"/>
      <c r="R35" s="67"/>
      <c r="S35" s="67"/>
      <c r="T35" s="63"/>
      <c r="U35" s="67">
        <v>3129.5286744999999</v>
      </c>
      <c r="V35" s="67"/>
      <c r="W35" s="67">
        <v>610.66958580000005</v>
      </c>
      <c r="X35" s="67"/>
      <c r="Y35" s="67">
        <v>664.88630999999998</v>
      </c>
      <c r="Z35" s="68"/>
      <c r="AA35" s="67"/>
      <c r="AB35" s="261"/>
      <c r="AC35" s="71">
        <f t="shared" si="3"/>
        <v>1.0177542890060676</v>
      </c>
      <c r="AD35" s="67"/>
      <c r="AE35" s="67">
        <f t="shared" si="8"/>
        <v>0.19859590844388311</v>
      </c>
      <c r="AF35" s="67"/>
      <c r="AG35" s="67">
        <f t="shared" si="9"/>
        <v>0.21622773397723596</v>
      </c>
      <c r="AH35" s="68"/>
      <c r="AI35" s="82"/>
    </row>
    <row r="36" spans="2:35" s="64" customFormat="1" x14ac:dyDescent="0.4">
      <c r="B36" s="81"/>
      <c r="C36" s="63"/>
      <c r="D36" s="67">
        <v>248.24702880000004</v>
      </c>
      <c r="E36" s="67"/>
      <c r="F36" s="67">
        <v>308.1293897999999</v>
      </c>
      <c r="G36" s="67"/>
      <c r="H36" s="67">
        <v>75.513094200000168</v>
      </c>
      <c r="I36" s="68"/>
      <c r="J36" s="67"/>
      <c r="K36" s="261"/>
      <c r="L36" s="71">
        <f t="shared" si="2"/>
        <v>0.28091023732430964</v>
      </c>
      <c r="M36" s="67"/>
      <c r="N36" s="67">
        <f t="shared" si="6"/>
        <v>0.34867164547232909</v>
      </c>
      <c r="O36" s="67"/>
      <c r="P36" s="67">
        <f t="shared" si="7"/>
        <v>8.5448761724776751E-2</v>
      </c>
      <c r="Q36" s="68"/>
      <c r="R36" s="67"/>
      <c r="S36" s="67"/>
      <c r="T36" s="63"/>
      <c r="U36" s="67">
        <v>3083.8601357999996</v>
      </c>
      <c r="V36" s="67"/>
      <c r="W36" s="67">
        <v>2595.0425411999995</v>
      </c>
      <c r="X36" s="67"/>
      <c r="Y36" s="67">
        <v>555.80240579999997</v>
      </c>
      <c r="Z36" s="68"/>
      <c r="AA36" s="67"/>
      <c r="AB36" s="261"/>
      <c r="AC36" s="71">
        <f t="shared" si="3"/>
        <v>1.0029024196133096</v>
      </c>
      <c r="AD36" s="67"/>
      <c r="AE36" s="67">
        <f t="shared" si="8"/>
        <v>0.84393400769253912</v>
      </c>
      <c r="AF36" s="67"/>
      <c r="AG36" s="67">
        <f t="shared" si="9"/>
        <v>0.18075254812394942</v>
      </c>
      <c r="AH36" s="68"/>
      <c r="AI36" s="82"/>
    </row>
    <row r="37" spans="2:35" s="64" customFormat="1" x14ac:dyDescent="0.4">
      <c r="B37" s="81"/>
      <c r="C37" s="63"/>
      <c r="D37" s="67">
        <v>1117.2587727999999</v>
      </c>
      <c r="E37" s="67"/>
      <c r="F37" s="67">
        <v>32.612665499999935</v>
      </c>
      <c r="G37" s="67"/>
      <c r="H37" s="67">
        <v>76.058652800000033</v>
      </c>
      <c r="I37" s="68"/>
      <c r="J37" s="67"/>
      <c r="K37" s="261"/>
      <c r="L37" s="71">
        <f t="shared" si="2"/>
        <v>1.2642625715885902</v>
      </c>
      <c r="M37" s="67"/>
      <c r="N37" s="67">
        <f t="shared" si="6"/>
        <v>3.6903690850471536E-2</v>
      </c>
      <c r="O37" s="67"/>
      <c r="P37" s="67">
        <f t="shared" si="7"/>
        <v>8.6066102429884439E-2</v>
      </c>
      <c r="Q37" s="68"/>
      <c r="R37" s="67"/>
      <c r="S37" s="67"/>
      <c r="T37" s="63"/>
      <c r="U37" s="67">
        <v>1654.905497</v>
      </c>
      <c r="V37" s="67"/>
      <c r="W37" s="67">
        <v>1778.4991881000001</v>
      </c>
      <c r="X37" s="67"/>
      <c r="Y37" s="67">
        <v>406.50132640000004</v>
      </c>
      <c r="Z37" s="68"/>
      <c r="AA37" s="67"/>
      <c r="AB37" s="261"/>
      <c r="AC37" s="71">
        <f t="shared" si="3"/>
        <v>0.53819195880688453</v>
      </c>
      <c r="AD37" s="67"/>
      <c r="AE37" s="67">
        <f t="shared" si="8"/>
        <v>0.5783858737040577</v>
      </c>
      <c r="AF37" s="67"/>
      <c r="AG37" s="67">
        <f t="shared" si="9"/>
        <v>0.13219833126991706</v>
      </c>
      <c r="AH37" s="68"/>
      <c r="AI37" s="82"/>
    </row>
    <row r="38" spans="2:35" s="64" customFormat="1" x14ac:dyDescent="0.4">
      <c r="B38" s="81"/>
      <c r="C38" s="63"/>
      <c r="D38" s="67">
        <v>155.99572569999998</v>
      </c>
      <c r="E38" s="67"/>
      <c r="F38" s="67">
        <v>726.54009850000023</v>
      </c>
      <c r="G38" s="67"/>
      <c r="H38" s="67">
        <v>256.2807059999999</v>
      </c>
      <c r="I38" s="68"/>
      <c r="J38" s="67"/>
      <c r="K38" s="261"/>
      <c r="L38" s="71">
        <f t="shared" si="2"/>
        <v>0.17652092973595698</v>
      </c>
      <c r="M38" s="67"/>
      <c r="N38" s="67">
        <f t="shared" si="6"/>
        <v>0.82213492133953914</v>
      </c>
      <c r="O38" s="67"/>
      <c r="P38" s="67">
        <f t="shared" si="7"/>
        <v>0.29000094902284518</v>
      </c>
      <c r="Q38" s="68"/>
      <c r="R38" s="67"/>
      <c r="S38" s="67"/>
      <c r="T38" s="20"/>
      <c r="U38" s="67">
        <v>2697.7375161</v>
      </c>
      <c r="V38" s="67"/>
      <c r="W38" s="67">
        <v>2431.1769045000001</v>
      </c>
      <c r="X38" s="67"/>
      <c r="Y38" s="67">
        <v>0</v>
      </c>
      <c r="Z38" s="68"/>
      <c r="AA38" s="67"/>
      <c r="AB38" s="261"/>
      <c r="AC38" s="71">
        <f t="shared" si="3"/>
        <v>0.87733144929947515</v>
      </c>
      <c r="AD38" s="67"/>
      <c r="AE38" s="67">
        <f t="shared" si="8"/>
        <v>0.79064324990813251</v>
      </c>
      <c r="AF38" s="67"/>
      <c r="AG38" s="67">
        <f t="shared" si="9"/>
        <v>0</v>
      </c>
      <c r="AH38" s="68"/>
      <c r="AI38" s="82"/>
    </row>
    <row r="39" spans="2:35" s="64" customFormat="1" x14ac:dyDescent="0.4">
      <c r="B39" s="81"/>
      <c r="C39" s="259" t="s">
        <v>123</v>
      </c>
      <c r="D39" s="67"/>
      <c r="E39" s="67"/>
      <c r="F39" s="67">
        <v>11.46672159999985</v>
      </c>
      <c r="G39" s="67"/>
      <c r="H39" s="67">
        <v>163.4810594999999</v>
      </c>
      <c r="I39" s="68"/>
      <c r="J39" s="67"/>
      <c r="K39" s="261"/>
      <c r="L39" s="71"/>
      <c r="M39" s="67"/>
      <c r="N39" s="67">
        <f t="shared" si="6"/>
        <v>1.297546037734388E-2</v>
      </c>
      <c r="O39" s="67"/>
      <c r="P39" s="67">
        <f t="shared" si="7"/>
        <v>0.18499114951813894</v>
      </c>
      <c r="Q39" s="68"/>
      <c r="R39" s="67"/>
      <c r="S39" s="67"/>
      <c r="T39" s="259" t="s">
        <v>123</v>
      </c>
      <c r="U39" s="67"/>
      <c r="V39" s="67"/>
      <c r="W39" s="67">
        <v>1135.6719039999998</v>
      </c>
      <c r="X39" s="67"/>
      <c r="Y39" s="67">
        <v>997.16894050000008</v>
      </c>
      <c r="Z39" s="68"/>
      <c r="AA39" s="67"/>
      <c r="AB39" s="261"/>
      <c r="AC39" s="71"/>
      <c r="AD39" s="67"/>
      <c r="AE39" s="67">
        <f t="shared" si="8"/>
        <v>0.36933195743424624</v>
      </c>
      <c r="AF39" s="67"/>
      <c r="AG39" s="67">
        <f t="shared" si="9"/>
        <v>0.32428939677942276</v>
      </c>
      <c r="AH39" s="68"/>
      <c r="AI39" s="82"/>
    </row>
    <row r="40" spans="2:35" s="64" customFormat="1" x14ac:dyDescent="0.4">
      <c r="B40" s="81"/>
      <c r="C40" s="259" t="s">
        <v>124</v>
      </c>
      <c r="D40" s="67"/>
      <c r="E40" s="67"/>
      <c r="F40" s="67">
        <v>53.122172099999986</v>
      </c>
      <c r="G40" s="67"/>
      <c r="H40" s="67">
        <v>302.73831539999992</v>
      </c>
      <c r="I40" s="68"/>
      <c r="J40" s="67"/>
      <c r="K40" s="261"/>
      <c r="L40" s="71"/>
      <c r="M40" s="67"/>
      <c r="N40" s="67">
        <f t="shared" si="6"/>
        <v>6.0111744514840346E-2</v>
      </c>
      <c r="O40" s="67"/>
      <c r="P40" s="67">
        <f t="shared" si="7"/>
        <v>0.34257123816249141</v>
      </c>
      <c r="Q40" s="68"/>
      <c r="R40" s="67"/>
      <c r="S40" s="67"/>
      <c r="T40" s="259" t="s">
        <v>124</v>
      </c>
      <c r="U40" s="67"/>
      <c r="V40" s="67"/>
      <c r="W40" s="67">
        <v>1074.6724535000001</v>
      </c>
      <c r="X40" s="67"/>
      <c r="Y40" s="67">
        <v>423.03109230000001</v>
      </c>
      <c r="Z40" s="68"/>
      <c r="AA40" s="67"/>
      <c r="AB40" s="261"/>
      <c r="AC40" s="71"/>
      <c r="AD40" s="67"/>
      <c r="AE40" s="67">
        <f t="shared" si="8"/>
        <v>0.34949432089835253</v>
      </c>
      <c r="AF40" s="67"/>
      <c r="AG40" s="67">
        <f t="shared" si="9"/>
        <v>0.13757397785787462</v>
      </c>
      <c r="AH40" s="68"/>
      <c r="AI40" s="82"/>
    </row>
    <row r="41" spans="2:35" s="64" customFormat="1" x14ac:dyDescent="0.4">
      <c r="B41" s="81"/>
      <c r="C41" s="265">
        <v>883.72368043461495</v>
      </c>
      <c r="D41" s="73"/>
      <c r="E41" s="73"/>
      <c r="F41" s="73"/>
      <c r="G41" s="73"/>
      <c r="H41" s="73">
        <v>118.43590769999999</v>
      </c>
      <c r="I41" s="74"/>
      <c r="J41" s="67"/>
      <c r="K41" s="262"/>
      <c r="L41" s="71"/>
      <c r="M41" s="67"/>
      <c r="N41" s="67"/>
      <c r="O41" s="67"/>
      <c r="P41" s="67">
        <f t="shared" si="7"/>
        <v>0.1340191626886735</v>
      </c>
      <c r="Q41" s="68"/>
      <c r="R41" s="67"/>
      <c r="S41" s="67"/>
      <c r="T41" s="265">
        <v>3074.9353830346199</v>
      </c>
      <c r="U41" s="73"/>
      <c r="V41" s="73"/>
      <c r="W41" s="73"/>
      <c r="X41" s="73"/>
      <c r="Y41" s="73">
        <v>391.74955380000006</v>
      </c>
      <c r="Z41" s="74"/>
      <c r="AA41" s="67"/>
      <c r="AB41" s="262"/>
      <c r="AC41" s="71"/>
      <c r="AD41" s="67"/>
      <c r="AE41" s="67"/>
      <c r="AF41" s="67"/>
      <c r="AG41" s="67">
        <f t="shared" si="9"/>
        <v>0.12740090603575113</v>
      </c>
      <c r="AH41" s="68"/>
      <c r="AI41" s="82"/>
    </row>
    <row r="42" spans="2:35" s="64" customFormat="1" x14ac:dyDescent="0.4">
      <c r="B42" s="81"/>
      <c r="C42" s="80" t="s">
        <v>22</v>
      </c>
      <c r="D42" s="65">
        <v>2666.5716816000004</v>
      </c>
      <c r="E42" s="65">
        <v>223.83512590000007</v>
      </c>
      <c r="F42" s="65">
        <v>135.59561660000011</v>
      </c>
      <c r="G42" s="65">
        <v>86.721219799999972</v>
      </c>
      <c r="H42" s="65">
        <v>159.70662600000017</v>
      </c>
      <c r="I42" s="66"/>
      <c r="J42" s="67"/>
      <c r="K42" s="260" t="s">
        <v>22</v>
      </c>
      <c r="L42" s="69">
        <f>D42/685.957317466666</f>
        <v>3.8873726013274608</v>
      </c>
      <c r="M42" s="65">
        <f t="shared" ref="M42:N57" si="10">E42/685.957317466666</f>
        <v>0.3263105738512328</v>
      </c>
      <c r="N42" s="65">
        <f t="shared" si="10"/>
        <v>0.19767354782477317</v>
      </c>
      <c r="O42" s="65">
        <f>G42/685.957317466666</f>
        <v>0.12642363831072356</v>
      </c>
      <c r="P42" s="65">
        <f t="shared" ref="P42:P71" si="11">H42/685.957317466666</f>
        <v>0.23282297882588165</v>
      </c>
      <c r="Q42" s="66"/>
      <c r="R42" s="67"/>
      <c r="S42" s="67"/>
      <c r="T42" s="80" t="s">
        <v>22</v>
      </c>
      <c r="U42" s="65">
        <v>1846.3489200000001</v>
      </c>
      <c r="V42" s="65">
        <v>3532.1314336</v>
      </c>
      <c r="W42" s="65">
        <v>1480.4641922000001</v>
      </c>
      <c r="X42" s="65">
        <v>4133.2216257999999</v>
      </c>
      <c r="Y42" s="65">
        <v>334.26352520000006</v>
      </c>
      <c r="Z42" s="66"/>
      <c r="AA42" s="67"/>
      <c r="AB42" s="260" t="s">
        <v>22</v>
      </c>
      <c r="AC42" s="69">
        <f>U42/2031.71502881852</f>
        <v>0.90876372611846368</v>
      </c>
      <c r="AD42" s="65">
        <f t="shared" ref="AD42:AE57" si="12">V42/2031.71502881852</f>
        <v>1.7384974681483751</v>
      </c>
      <c r="AE42" s="65">
        <f t="shared" si="12"/>
        <v>0.72867708866676906</v>
      </c>
      <c r="AF42" s="65">
        <f>X42/2031.71502881852</f>
        <v>2.0343510616267602</v>
      </c>
      <c r="AG42" s="65">
        <f t="shared" ref="AG42:AG71" si="13">Y42/2031.71502881852</f>
        <v>0.16452283930506756</v>
      </c>
      <c r="AH42" s="66"/>
      <c r="AI42" s="82"/>
    </row>
    <row r="43" spans="2:35" s="64" customFormat="1" x14ac:dyDescent="0.4">
      <c r="B43" s="81"/>
      <c r="C43" s="63"/>
      <c r="D43" s="67">
        <v>1249.3778042000001</v>
      </c>
      <c r="E43" s="67">
        <v>2599.2516906000001</v>
      </c>
      <c r="F43" s="67">
        <v>322.82162499999998</v>
      </c>
      <c r="G43" s="67"/>
      <c r="H43" s="67">
        <v>381.89617549999997</v>
      </c>
      <c r="I43" s="68"/>
      <c r="J43" s="67"/>
      <c r="K43" s="261"/>
      <c r="L43" s="71">
        <f t="shared" ref="L43:L68" si="14">D43/685.957317466666</f>
        <v>1.8213637676672403</v>
      </c>
      <c r="M43" s="67">
        <f t="shared" si="10"/>
        <v>3.7892323974316526</v>
      </c>
      <c r="N43" s="67">
        <f t="shared" si="10"/>
        <v>0.47061474056756808</v>
      </c>
      <c r="O43" s="67"/>
      <c r="P43" s="67">
        <f t="shared" si="11"/>
        <v>0.5567346039989699</v>
      </c>
      <c r="Q43" s="68"/>
      <c r="R43" s="67"/>
      <c r="S43" s="67"/>
      <c r="T43" s="63"/>
      <c r="U43" s="67">
        <v>3715.4811646000003</v>
      </c>
      <c r="V43" s="67">
        <v>2768.6110607999999</v>
      </c>
      <c r="W43" s="67">
        <v>3098.0080500000004</v>
      </c>
      <c r="X43" s="67"/>
      <c r="Y43" s="67">
        <v>149.00167549999998</v>
      </c>
      <c r="Z43" s="68"/>
      <c r="AA43" s="67"/>
      <c r="AB43" s="261"/>
      <c r="AC43" s="71">
        <f t="shared" ref="AC43:AC68" si="15">U43/2031.71502881852</f>
        <v>1.8287412909282958</v>
      </c>
      <c r="AD43" s="67">
        <f t="shared" si="12"/>
        <v>1.3626965502194461</v>
      </c>
      <c r="AE43" s="67">
        <f t="shared" si="12"/>
        <v>1.5248241047867572</v>
      </c>
      <c r="AF43" s="67"/>
      <c r="AG43" s="67">
        <f t="shared" si="13"/>
        <v>7.3337881241468797E-2</v>
      </c>
      <c r="AH43" s="68"/>
      <c r="AI43" s="82"/>
    </row>
    <row r="44" spans="2:35" s="64" customFormat="1" x14ac:dyDescent="0.4">
      <c r="B44" s="81"/>
      <c r="C44" s="63"/>
      <c r="D44" s="67">
        <v>1073.2064249999999</v>
      </c>
      <c r="E44" s="67">
        <v>1387.5004047000002</v>
      </c>
      <c r="F44" s="67">
        <v>95.083320000000029</v>
      </c>
      <c r="G44" s="67"/>
      <c r="H44" s="67">
        <v>1609.4240504000002</v>
      </c>
      <c r="I44" s="68"/>
      <c r="J44" s="67"/>
      <c r="K44" s="261"/>
      <c r="L44" s="71">
        <f t="shared" si="14"/>
        <v>1.5645381974544679</v>
      </c>
      <c r="M44" s="67">
        <f t="shared" si="10"/>
        <v>2.0227211947009014</v>
      </c>
      <c r="N44" s="67">
        <f t="shared" si="10"/>
        <v>0.13861404722841314</v>
      </c>
      <c r="O44" s="67"/>
      <c r="P44" s="67">
        <f t="shared" si="11"/>
        <v>2.3462451808865059</v>
      </c>
      <c r="Q44" s="68"/>
      <c r="R44" s="67"/>
      <c r="S44" s="67"/>
      <c r="T44" s="63"/>
      <c r="U44" s="67">
        <v>5284.4156999999996</v>
      </c>
      <c r="V44" s="67">
        <v>2681.0847365999998</v>
      </c>
      <c r="W44" s="67">
        <v>2584.5709214999997</v>
      </c>
      <c r="X44" s="67"/>
      <c r="Y44" s="67">
        <v>355.29447479999988</v>
      </c>
      <c r="Z44" s="68"/>
      <c r="AA44" s="67"/>
      <c r="AB44" s="261"/>
      <c r="AC44" s="71">
        <f t="shared" si="15"/>
        <v>2.6009630410978382</v>
      </c>
      <c r="AD44" s="67">
        <f t="shared" si="12"/>
        <v>1.3196165301583167</v>
      </c>
      <c r="AE44" s="67">
        <f t="shared" si="12"/>
        <v>1.272112911919038</v>
      </c>
      <c r="AF44" s="67"/>
      <c r="AG44" s="67">
        <f t="shared" si="13"/>
        <v>0.17487416776486128</v>
      </c>
      <c r="AH44" s="68"/>
      <c r="AI44" s="82"/>
    </row>
    <row r="45" spans="2:35" s="64" customFormat="1" x14ac:dyDescent="0.4">
      <c r="B45" s="81"/>
      <c r="C45" s="63"/>
      <c r="D45" s="67">
        <v>39.055420099999886</v>
      </c>
      <c r="E45" s="67">
        <v>5617.3976443999991</v>
      </c>
      <c r="F45" s="67">
        <v>12.890588199999966</v>
      </c>
      <c r="G45" s="67"/>
      <c r="H45" s="67">
        <v>102.33599999999998</v>
      </c>
      <c r="I45" s="68"/>
      <c r="J45" s="67"/>
      <c r="K45" s="261"/>
      <c r="L45" s="71">
        <f t="shared" si="14"/>
        <v>5.6935641774676131E-2</v>
      </c>
      <c r="M45" s="67">
        <f t="shared" si="10"/>
        <v>8.1891358272054227</v>
      </c>
      <c r="N45" s="67">
        <f t="shared" si="10"/>
        <v>1.8792114132708239E-2</v>
      </c>
      <c r="O45" s="67"/>
      <c r="P45" s="67">
        <f t="shared" si="11"/>
        <v>0.1491871249044194</v>
      </c>
      <c r="Q45" s="68"/>
      <c r="R45" s="67"/>
      <c r="S45" s="67"/>
      <c r="T45" s="63"/>
      <c r="U45" s="67">
        <v>2561.9298521999999</v>
      </c>
      <c r="V45" s="67">
        <v>6061.981598899999</v>
      </c>
      <c r="W45" s="67">
        <v>1144.6278382</v>
      </c>
      <c r="X45" s="67"/>
      <c r="Y45" s="67">
        <v>429.10400000000004</v>
      </c>
      <c r="Z45" s="68"/>
      <c r="AA45" s="67"/>
      <c r="AB45" s="261"/>
      <c r="AC45" s="71">
        <f t="shared" si="15"/>
        <v>1.2609690905765507</v>
      </c>
      <c r="AD45" s="67">
        <f t="shared" si="12"/>
        <v>2.9836770968934325</v>
      </c>
      <c r="AE45" s="67">
        <f t="shared" si="12"/>
        <v>0.56338011087392625</v>
      </c>
      <c r="AF45" s="67"/>
      <c r="AG45" s="67">
        <f t="shared" si="13"/>
        <v>0.21120284779777013</v>
      </c>
      <c r="AH45" s="68"/>
      <c r="AI45" s="82"/>
    </row>
    <row r="46" spans="2:35" s="64" customFormat="1" x14ac:dyDescent="0.4">
      <c r="B46" s="81"/>
      <c r="C46" s="63"/>
      <c r="D46" s="67">
        <v>1020.9554784000003</v>
      </c>
      <c r="E46" s="67">
        <v>1405.0066763999998</v>
      </c>
      <c r="F46" s="67">
        <v>240.1209319999999</v>
      </c>
      <c r="G46" s="67"/>
      <c r="H46" s="67">
        <v>255.20287499999992</v>
      </c>
      <c r="I46" s="68"/>
      <c r="J46" s="67"/>
      <c r="K46" s="261"/>
      <c r="L46" s="71">
        <f t="shared" si="14"/>
        <v>1.4883658974154954</v>
      </c>
      <c r="M46" s="67">
        <f t="shared" si="10"/>
        <v>2.0482421291005117</v>
      </c>
      <c r="N46" s="67">
        <f t="shared" si="10"/>
        <v>0.35005229317590669</v>
      </c>
      <c r="O46" s="67"/>
      <c r="P46" s="67">
        <f t="shared" si="11"/>
        <v>0.37203900082660968</v>
      </c>
      <c r="Q46" s="68"/>
      <c r="R46" s="67"/>
      <c r="S46" s="67"/>
      <c r="T46" s="63"/>
      <c r="U46" s="67">
        <v>1625.3249496000003</v>
      </c>
      <c r="V46" s="67">
        <v>5204.1352228000005</v>
      </c>
      <c r="W46" s="67">
        <v>868.16439159999993</v>
      </c>
      <c r="X46" s="67"/>
      <c r="Y46" s="67">
        <v>0</v>
      </c>
      <c r="Z46" s="68"/>
      <c r="AA46" s="67"/>
      <c r="AB46" s="261"/>
      <c r="AC46" s="71">
        <f t="shared" si="15"/>
        <v>0.79997683068041137</v>
      </c>
      <c r="AD46" s="67">
        <f t="shared" si="12"/>
        <v>2.5614493907771609</v>
      </c>
      <c r="AE46" s="67">
        <f t="shared" si="12"/>
        <v>0.42730618186392688</v>
      </c>
      <c r="AF46" s="67"/>
      <c r="AG46" s="67">
        <f t="shared" si="13"/>
        <v>0</v>
      </c>
      <c r="AH46" s="68"/>
      <c r="AI46" s="82"/>
    </row>
    <row r="47" spans="2:35" s="64" customFormat="1" x14ac:dyDescent="0.4">
      <c r="B47" s="81"/>
      <c r="C47" s="63"/>
      <c r="D47" s="67">
        <v>845.01161549999972</v>
      </c>
      <c r="E47" s="67">
        <v>2648.3489275000006</v>
      </c>
      <c r="F47" s="67">
        <v>53.608687999999987</v>
      </c>
      <c r="G47" s="67"/>
      <c r="H47" s="67">
        <v>1368.6111000000001</v>
      </c>
      <c r="I47" s="68"/>
      <c r="J47" s="67"/>
      <c r="K47" s="261"/>
      <c r="L47" s="71">
        <f t="shared" si="14"/>
        <v>1.2318720042534759</v>
      </c>
      <c r="M47" s="67">
        <f t="shared" si="10"/>
        <v>3.8608071669542277</v>
      </c>
      <c r="N47" s="67">
        <f t="shared" si="10"/>
        <v>7.8151638061073808E-2</v>
      </c>
      <c r="O47" s="67"/>
      <c r="P47" s="67">
        <f t="shared" si="11"/>
        <v>1.9951840517635522</v>
      </c>
      <c r="Q47" s="68"/>
      <c r="R47" s="67"/>
      <c r="S47" s="67"/>
      <c r="T47" s="63"/>
      <c r="U47" s="67">
        <v>1442.9216490000001</v>
      </c>
      <c r="V47" s="67">
        <v>3675.8083861</v>
      </c>
      <c r="W47" s="67">
        <v>592.44059199999992</v>
      </c>
      <c r="X47" s="67"/>
      <c r="Y47" s="67">
        <v>666.04167500000017</v>
      </c>
      <c r="Z47" s="68"/>
      <c r="AA47" s="67"/>
      <c r="AB47" s="261"/>
      <c r="AC47" s="71">
        <f t="shared" si="15"/>
        <v>0.71019883622118296</v>
      </c>
      <c r="AD47" s="67">
        <f t="shared" si="12"/>
        <v>1.8092145472967982</v>
      </c>
      <c r="AE47" s="67">
        <f t="shared" si="12"/>
        <v>0.29159630341687981</v>
      </c>
      <c r="AF47" s="67"/>
      <c r="AG47" s="67">
        <f t="shared" si="13"/>
        <v>0.32782238923896512</v>
      </c>
      <c r="AH47" s="68"/>
      <c r="AI47" s="82"/>
    </row>
    <row r="48" spans="2:35" s="64" customFormat="1" x14ac:dyDescent="0.4">
      <c r="B48" s="81"/>
      <c r="C48" s="63"/>
      <c r="D48" s="67">
        <v>1580.2066472000001</v>
      </c>
      <c r="E48" s="67">
        <v>2922.0220500000005</v>
      </c>
      <c r="F48" s="67">
        <v>0</v>
      </c>
      <c r="G48" s="67"/>
      <c r="H48" s="67">
        <v>443.24418559999992</v>
      </c>
      <c r="I48" s="68"/>
      <c r="J48" s="67"/>
      <c r="K48" s="261"/>
      <c r="L48" s="71">
        <f t="shared" si="14"/>
        <v>2.3036515639718211</v>
      </c>
      <c r="M48" s="67">
        <f t="shared" si="10"/>
        <v>4.2597724021538639</v>
      </c>
      <c r="N48" s="67">
        <f t="shared" si="10"/>
        <v>0</v>
      </c>
      <c r="O48" s="67"/>
      <c r="P48" s="67">
        <f t="shared" si="11"/>
        <v>0.6461687546930196</v>
      </c>
      <c r="Q48" s="68"/>
      <c r="R48" s="67"/>
      <c r="S48" s="67"/>
      <c r="T48" s="63"/>
      <c r="U48" s="67">
        <v>3887.0762016000003</v>
      </c>
      <c r="V48" s="67">
        <v>2760.061275</v>
      </c>
      <c r="W48" s="67">
        <v>1829.0317500000001</v>
      </c>
      <c r="X48" s="67"/>
      <c r="Y48" s="67">
        <v>564.67611469999997</v>
      </c>
      <c r="Z48" s="68"/>
      <c r="AA48" s="67"/>
      <c r="AB48" s="261"/>
      <c r="AC48" s="71">
        <f t="shared" si="15"/>
        <v>1.9131995119711287</v>
      </c>
      <c r="AD48" s="67">
        <f t="shared" si="12"/>
        <v>1.3584883883075998</v>
      </c>
      <c r="AE48" s="67">
        <f t="shared" si="12"/>
        <v>0.90024030144799194</v>
      </c>
      <c r="AF48" s="67"/>
      <c r="AG48" s="67">
        <f t="shared" si="13"/>
        <v>0.27793076621989138</v>
      </c>
      <c r="AH48" s="68"/>
      <c r="AI48" s="82"/>
    </row>
    <row r="49" spans="2:35" s="64" customFormat="1" x14ac:dyDescent="0.4">
      <c r="B49" s="81"/>
      <c r="C49" s="63"/>
      <c r="D49" s="67">
        <v>271.03413239999998</v>
      </c>
      <c r="E49" s="67">
        <v>1375.0741615000002</v>
      </c>
      <c r="F49" s="67">
        <v>100.6862866</v>
      </c>
      <c r="G49" s="67"/>
      <c r="H49" s="67">
        <v>148.29105190000001</v>
      </c>
      <c r="I49" s="68"/>
      <c r="J49" s="67"/>
      <c r="K49" s="261"/>
      <c r="L49" s="71">
        <f t="shared" si="14"/>
        <v>0.3951180714872552</v>
      </c>
      <c r="M49" s="67">
        <f t="shared" si="10"/>
        <v>2.0046060104414902</v>
      </c>
      <c r="N49" s="67">
        <f t="shared" si="10"/>
        <v>0.14678214523878569</v>
      </c>
      <c r="O49" s="67"/>
      <c r="P49" s="67">
        <f t="shared" si="11"/>
        <v>0.216181164810165</v>
      </c>
      <c r="Q49" s="68"/>
      <c r="R49" s="67"/>
      <c r="S49" s="67"/>
      <c r="T49" s="63"/>
      <c r="U49" s="67">
        <v>2653.3066724999999</v>
      </c>
      <c r="V49" s="67">
        <v>3492.0309953999995</v>
      </c>
      <c r="W49" s="67">
        <v>674.45047479999994</v>
      </c>
      <c r="X49" s="67"/>
      <c r="Y49" s="67">
        <v>989.28494810000007</v>
      </c>
      <c r="Z49" s="68"/>
      <c r="AA49" s="67"/>
      <c r="AB49" s="261"/>
      <c r="AC49" s="71">
        <f t="shared" si="15"/>
        <v>1.3059443056061593</v>
      </c>
      <c r="AD49" s="67">
        <f t="shared" si="12"/>
        <v>1.7187602325463331</v>
      </c>
      <c r="AE49" s="67">
        <f t="shared" si="12"/>
        <v>0.33196115854505709</v>
      </c>
      <c r="AF49" s="67"/>
      <c r="AG49" s="67">
        <f t="shared" si="13"/>
        <v>0.4869211154456477</v>
      </c>
      <c r="AH49" s="68"/>
      <c r="AI49" s="82"/>
    </row>
    <row r="50" spans="2:35" s="64" customFormat="1" x14ac:dyDescent="0.4">
      <c r="B50" s="81"/>
      <c r="C50" s="63"/>
      <c r="D50" s="67">
        <v>2061.7408150000001</v>
      </c>
      <c r="E50" s="67">
        <v>1975.0545999999999</v>
      </c>
      <c r="F50" s="67">
        <v>586.23116220000009</v>
      </c>
      <c r="G50" s="67"/>
      <c r="H50" s="67">
        <v>196.72162560000007</v>
      </c>
      <c r="I50" s="68"/>
      <c r="J50" s="67"/>
      <c r="K50" s="261"/>
      <c r="L50" s="71">
        <f t="shared" si="14"/>
        <v>3.0056400923227851</v>
      </c>
      <c r="M50" s="67">
        <f t="shared" si="10"/>
        <v>2.8792674845924031</v>
      </c>
      <c r="N50" s="67">
        <f t="shared" si="10"/>
        <v>0.85461755020710584</v>
      </c>
      <c r="O50" s="67"/>
      <c r="P50" s="67">
        <f t="shared" si="11"/>
        <v>0.28678406161846903</v>
      </c>
      <c r="Q50" s="68"/>
      <c r="R50" s="67"/>
      <c r="S50" s="67"/>
      <c r="T50" s="63"/>
      <c r="U50" s="67">
        <v>1215.8343258</v>
      </c>
      <c r="V50" s="67">
        <v>3254.4278809000002</v>
      </c>
      <c r="W50" s="67">
        <v>1874.6726937000003</v>
      </c>
      <c r="X50" s="67"/>
      <c r="Y50" s="67">
        <v>592.45485389999999</v>
      </c>
      <c r="Z50" s="68"/>
      <c r="AA50" s="67"/>
      <c r="AB50" s="261"/>
      <c r="AC50" s="71">
        <f t="shared" si="15"/>
        <v>0.59842758878789715</v>
      </c>
      <c r="AD50" s="67">
        <f t="shared" si="12"/>
        <v>1.60181316510343</v>
      </c>
      <c r="AE50" s="67">
        <f t="shared" si="12"/>
        <v>0.92270454621293874</v>
      </c>
      <c r="AF50" s="67"/>
      <c r="AG50" s="67">
        <f t="shared" si="13"/>
        <v>0.29160332305290054</v>
      </c>
      <c r="AH50" s="68"/>
      <c r="AI50" s="82"/>
    </row>
    <row r="51" spans="2:35" s="64" customFormat="1" x14ac:dyDescent="0.4">
      <c r="B51" s="81"/>
      <c r="C51" s="63"/>
      <c r="D51" s="67">
        <v>106.79314879999995</v>
      </c>
      <c r="E51" s="67">
        <v>4642.7313035999996</v>
      </c>
      <c r="F51" s="67">
        <v>253.39298699999992</v>
      </c>
      <c r="G51" s="67"/>
      <c r="H51" s="67">
        <v>1169.4995519999998</v>
      </c>
      <c r="I51" s="68"/>
      <c r="J51" s="67"/>
      <c r="K51" s="261"/>
      <c r="L51" s="71">
        <f t="shared" si="14"/>
        <v>0.15568483064573407</v>
      </c>
      <c r="M51" s="67">
        <f t="shared" si="10"/>
        <v>6.7682510053923464</v>
      </c>
      <c r="N51" s="67">
        <f t="shared" si="10"/>
        <v>0.36940051596186013</v>
      </c>
      <c r="O51" s="67"/>
      <c r="P51" s="67">
        <f t="shared" si="11"/>
        <v>1.7049159214732501</v>
      </c>
      <c r="Q51" s="68"/>
      <c r="R51" s="67"/>
      <c r="S51" s="67"/>
      <c r="T51" s="63"/>
      <c r="U51" s="67">
        <v>2137.5565743999996</v>
      </c>
      <c r="V51" s="67">
        <v>4088.3446392000001</v>
      </c>
      <c r="W51" s="67">
        <v>3141.5309174999998</v>
      </c>
      <c r="X51" s="67"/>
      <c r="Y51" s="67">
        <v>451.12931849999995</v>
      </c>
      <c r="Z51" s="68"/>
      <c r="AA51" s="67"/>
      <c r="AB51" s="261"/>
      <c r="AC51" s="71">
        <f t="shared" si="15"/>
        <v>1.0520946806418163</v>
      </c>
      <c r="AD51" s="67">
        <f t="shared" si="12"/>
        <v>2.0122628327346912</v>
      </c>
      <c r="AE51" s="67">
        <f t="shared" si="12"/>
        <v>1.5462458430141446</v>
      </c>
      <c r="AF51" s="67"/>
      <c r="AG51" s="67">
        <f t="shared" si="13"/>
        <v>0.22204359966876852</v>
      </c>
      <c r="AH51" s="68"/>
      <c r="AI51" s="82"/>
    </row>
    <row r="52" spans="2:35" s="64" customFormat="1" x14ac:dyDescent="0.4">
      <c r="B52" s="81"/>
      <c r="C52" s="63"/>
      <c r="D52" s="67">
        <v>-24.174326999999955</v>
      </c>
      <c r="E52" s="67">
        <v>604.00399860000005</v>
      </c>
      <c r="F52" s="67">
        <v>247.67546359999992</v>
      </c>
      <c r="G52" s="67"/>
      <c r="H52" s="67">
        <v>1103.8950000000002</v>
      </c>
      <c r="I52" s="68"/>
      <c r="J52" s="67"/>
      <c r="K52" s="261"/>
      <c r="L52" s="71">
        <f t="shared" si="14"/>
        <v>-3.5241736452756335E-2</v>
      </c>
      <c r="M52" s="67">
        <f t="shared" si="10"/>
        <v>0.8805270870652262</v>
      </c>
      <c r="N52" s="67">
        <f t="shared" si="10"/>
        <v>0.36106541514084167</v>
      </c>
      <c r="O52" s="67"/>
      <c r="P52" s="67">
        <f t="shared" si="11"/>
        <v>1.6092765131172229</v>
      </c>
      <c r="Q52" s="68"/>
      <c r="R52" s="67"/>
      <c r="S52" s="67"/>
      <c r="T52" s="63"/>
      <c r="U52" s="67">
        <v>2580.3332280000004</v>
      </c>
      <c r="V52" s="67">
        <v>4777.867483</v>
      </c>
      <c r="W52" s="67">
        <v>2920.2103097999998</v>
      </c>
      <c r="X52" s="67"/>
      <c r="Y52" s="67">
        <v>611.61</v>
      </c>
      <c r="Z52" s="68"/>
      <c r="AA52" s="67"/>
      <c r="AB52" s="261"/>
      <c r="AC52" s="71">
        <f t="shared" si="15"/>
        <v>1.2700271403221897</v>
      </c>
      <c r="AD52" s="67">
        <f t="shared" si="12"/>
        <v>2.351642536098391</v>
      </c>
      <c r="AE52" s="67">
        <f t="shared" si="12"/>
        <v>1.4373129441770955</v>
      </c>
      <c r="AF52" s="67"/>
      <c r="AG52" s="67">
        <f t="shared" si="13"/>
        <v>0.30103139038926269</v>
      </c>
      <c r="AH52" s="68"/>
      <c r="AI52" s="82"/>
    </row>
    <row r="53" spans="2:35" s="64" customFormat="1" x14ac:dyDescent="0.4">
      <c r="B53" s="81"/>
      <c r="C53" s="63"/>
      <c r="D53" s="67">
        <v>103.06956119999998</v>
      </c>
      <c r="E53" s="67"/>
      <c r="F53" s="67">
        <v>97.003040399999989</v>
      </c>
      <c r="G53" s="67"/>
      <c r="H53" s="67">
        <v>35.017882800000024</v>
      </c>
      <c r="I53" s="68"/>
      <c r="J53" s="67"/>
      <c r="K53" s="261"/>
      <c r="L53" s="71">
        <f t="shared" si="14"/>
        <v>0.15025652263707884</v>
      </c>
      <c r="M53" s="67"/>
      <c r="N53" s="67">
        <f t="shared" si="10"/>
        <v>0.1414126475948175</v>
      </c>
      <c r="O53" s="67"/>
      <c r="P53" s="67">
        <f t="shared" si="11"/>
        <v>5.1049652665454234E-2</v>
      </c>
      <c r="Q53" s="68"/>
      <c r="R53" s="67"/>
      <c r="S53" s="67"/>
      <c r="T53" s="63"/>
      <c r="U53" s="67">
        <v>1388.4530795999999</v>
      </c>
      <c r="V53" s="67"/>
      <c r="W53" s="67">
        <v>1043.6814999999997</v>
      </c>
      <c r="X53" s="67"/>
      <c r="Y53" s="67">
        <v>747.20745179999994</v>
      </c>
      <c r="Z53" s="68"/>
      <c r="AA53" s="67"/>
      <c r="AB53" s="261"/>
      <c r="AC53" s="71">
        <f t="shared" si="15"/>
        <v>0.683389678131884</v>
      </c>
      <c r="AD53" s="67"/>
      <c r="AE53" s="67">
        <f t="shared" si="12"/>
        <v>0.51369482688077561</v>
      </c>
      <c r="AF53" s="67"/>
      <c r="AG53" s="67">
        <f t="shared" si="13"/>
        <v>0.36777177960558521</v>
      </c>
      <c r="AH53" s="68"/>
      <c r="AI53" s="82"/>
    </row>
    <row r="54" spans="2:35" s="64" customFormat="1" x14ac:dyDescent="0.4">
      <c r="B54" s="81"/>
      <c r="C54" s="63"/>
      <c r="D54" s="67">
        <v>456.21390000000019</v>
      </c>
      <c r="E54" s="67"/>
      <c r="F54" s="67">
        <v>118.3168</v>
      </c>
      <c r="G54" s="67"/>
      <c r="H54" s="67">
        <v>735.78386489999991</v>
      </c>
      <c r="I54" s="68"/>
      <c r="J54" s="67"/>
      <c r="K54" s="261"/>
      <c r="L54" s="71">
        <f t="shared" si="14"/>
        <v>0.66507622031770197</v>
      </c>
      <c r="M54" s="67"/>
      <c r="N54" s="67">
        <f t="shared" si="10"/>
        <v>0.17248420125753608</v>
      </c>
      <c r="O54" s="67"/>
      <c r="P54" s="67">
        <f t="shared" si="11"/>
        <v>1.0726379705625857</v>
      </c>
      <c r="Q54" s="68"/>
      <c r="R54" s="67"/>
      <c r="S54" s="67"/>
      <c r="T54" s="63"/>
      <c r="U54" s="67">
        <v>4499.4166499999992</v>
      </c>
      <c r="V54" s="67"/>
      <c r="W54" s="67">
        <v>1429.8374000000001</v>
      </c>
      <c r="X54" s="67"/>
      <c r="Y54" s="67">
        <v>375.72332449999999</v>
      </c>
      <c r="Z54" s="68"/>
      <c r="AA54" s="67"/>
      <c r="AB54" s="261"/>
      <c r="AC54" s="71">
        <f t="shared" si="15"/>
        <v>2.2145904254183195</v>
      </c>
      <c r="AD54" s="67"/>
      <c r="AE54" s="67">
        <f t="shared" si="12"/>
        <v>0.70375883414687201</v>
      </c>
      <c r="AF54" s="67"/>
      <c r="AG54" s="67">
        <f t="shared" si="13"/>
        <v>0.18492914565803556</v>
      </c>
      <c r="AH54" s="68"/>
      <c r="AI54" s="82"/>
    </row>
    <row r="55" spans="2:35" s="64" customFormat="1" x14ac:dyDescent="0.4">
      <c r="B55" s="81"/>
      <c r="C55" s="63"/>
      <c r="D55" s="67">
        <v>726.03713659999994</v>
      </c>
      <c r="E55" s="67"/>
      <c r="F55" s="67">
        <v>13.67882100000017</v>
      </c>
      <c r="G55" s="67"/>
      <c r="H55" s="67">
        <v>65.155090799999954</v>
      </c>
      <c r="I55" s="68"/>
      <c r="J55" s="67"/>
      <c r="K55" s="261"/>
      <c r="L55" s="71">
        <f t="shared" si="14"/>
        <v>1.0584290277438166</v>
      </c>
      <c r="M55" s="67"/>
      <c r="N55" s="67">
        <f t="shared" si="10"/>
        <v>1.994121303424231E-2</v>
      </c>
      <c r="O55" s="67"/>
      <c r="P55" s="67">
        <f t="shared" si="11"/>
        <v>9.4984176334216533E-2</v>
      </c>
      <c r="Q55" s="68"/>
      <c r="R55" s="67"/>
      <c r="S55" s="67"/>
      <c r="T55" s="63"/>
      <c r="U55" s="67">
        <v>1676.6362015999998</v>
      </c>
      <c r="V55" s="67"/>
      <c r="W55" s="67">
        <v>2191.8720524999999</v>
      </c>
      <c r="X55" s="67"/>
      <c r="Y55" s="67">
        <v>849.3485568000001</v>
      </c>
      <c r="Z55" s="68"/>
      <c r="AA55" s="67"/>
      <c r="AB55" s="261"/>
      <c r="AC55" s="71">
        <f t="shared" si="15"/>
        <v>0.82523197289877548</v>
      </c>
      <c r="AD55" s="67"/>
      <c r="AE55" s="67">
        <f t="shared" si="12"/>
        <v>1.0788284879571</v>
      </c>
      <c r="AF55" s="67"/>
      <c r="AG55" s="67">
        <f t="shared" si="13"/>
        <v>0.41804512185644066</v>
      </c>
      <c r="AH55" s="68"/>
      <c r="AI55" s="82"/>
    </row>
    <row r="56" spans="2:35" s="64" customFormat="1" x14ac:dyDescent="0.4">
      <c r="B56" s="81"/>
      <c r="C56" s="63"/>
      <c r="D56" s="67">
        <v>371.71125000000001</v>
      </c>
      <c r="E56" s="67"/>
      <c r="F56" s="67">
        <v>110.27332869999998</v>
      </c>
      <c r="G56" s="67"/>
      <c r="H56" s="67">
        <v>1331.4398240000003</v>
      </c>
      <c r="I56" s="68"/>
      <c r="J56" s="67"/>
      <c r="K56" s="261"/>
      <c r="L56" s="71">
        <f t="shared" si="14"/>
        <v>0.54188685000515824</v>
      </c>
      <c r="M56" s="67"/>
      <c r="N56" s="67">
        <f t="shared" si="10"/>
        <v>0.16075829485609167</v>
      </c>
      <c r="O56" s="67"/>
      <c r="P56" s="67">
        <f t="shared" si="11"/>
        <v>1.9409951466327222</v>
      </c>
      <c r="Q56" s="68"/>
      <c r="R56" s="67"/>
      <c r="S56" s="67"/>
      <c r="T56" s="63"/>
      <c r="U56" s="67">
        <v>2242.4081250000004</v>
      </c>
      <c r="V56" s="67"/>
      <c r="W56" s="67">
        <v>1286.2935178</v>
      </c>
      <c r="X56" s="67"/>
      <c r="Y56" s="67">
        <v>766.28956479999999</v>
      </c>
      <c r="Z56" s="68"/>
      <c r="AA56" s="67"/>
      <c r="AB56" s="261"/>
      <c r="AC56" s="71">
        <f t="shared" si="15"/>
        <v>1.1037020906933008</v>
      </c>
      <c r="AD56" s="67"/>
      <c r="AE56" s="67">
        <f t="shared" si="12"/>
        <v>0.63310725153615832</v>
      </c>
      <c r="AF56" s="67"/>
      <c r="AG56" s="67">
        <f t="shared" si="13"/>
        <v>0.37716390041452397</v>
      </c>
      <c r="AH56" s="68"/>
      <c r="AI56" s="82"/>
    </row>
    <row r="57" spans="2:35" s="64" customFormat="1" x14ac:dyDescent="0.4">
      <c r="B57" s="81"/>
      <c r="C57" s="63"/>
      <c r="D57" s="67">
        <v>340.9298058</v>
      </c>
      <c r="E57" s="67"/>
      <c r="F57" s="67">
        <v>131.44858350000004</v>
      </c>
      <c r="G57" s="67"/>
      <c r="H57" s="67">
        <v>13.147593000000029</v>
      </c>
      <c r="I57" s="68"/>
      <c r="J57" s="67"/>
      <c r="K57" s="261"/>
      <c r="L57" s="71">
        <f t="shared" si="14"/>
        <v>0.49701314807618102</v>
      </c>
      <c r="M57" s="67"/>
      <c r="N57" s="67">
        <f t="shared" si="10"/>
        <v>0.19162793391498117</v>
      </c>
      <c r="O57" s="67"/>
      <c r="P57" s="67">
        <f t="shared" si="11"/>
        <v>1.9166780009805689E-2</v>
      </c>
      <c r="Q57" s="68"/>
      <c r="R57" s="67"/>
      <c r="S57" s="67"/>
      <c r="T57" s="63"/>
      <c r="U57" s="67">
        <v>1713.7260000000001</v>
      </c>
      <c r="V57" s="67"/>
      <c r="W57" s="67">
        <v>1885.0046280000001</v>
      </c>
      <c r="X57" s="67"/>
      <c r="Y57" s="67">
        <v>509.74020230000002</v>
      </c>
      <c r="Z57" s="68"/>
      <c r="AA57" s="67"/>
      <c r="AB57" s="261"/>
      <c r="AC57" s="71">
        <f t="shared" si="15"/>
        <v>0.84348738661275913</v>
      </c>
      <c r="AD57" s="67"/>
      <c r="AE57" s="67">
        <f t="shared" si="12"/>
        <v>0.92778987272450564</v>
      </c>
      <c r="AF57" s="67"/>
      <c r="AG57" s="67">
        <f t="shared" si="13"/>
        <v>0.25089158423778724</v>
      </c>
      <c r="AH57" s="68"/>
      <c r="AI57" s="82"/>
    </row>
    <row r="58" spans="2:35" s="64" customFormat="1" x14ac:dyDescent="0.4">
      <c r="B58" s="81"/>
      <c r="C58" s="63"/>
      <c r="D58" s="67">
        <v>463.86671500000017</v>
      </c>
      <c r="E58" s="67"/>
      <c r="F58" s="67">
        <v>55.165216000000058</v>
      </c>
      <c r="G58" s="67"/>
      <c r="H58" s="67">
        <v>16.376287199999961</v>
      </c>
      <c r="I58" s="68"/>
      <c r="J58" s="67"/>
      <c r="K58" s="261"/>
      <c r="L58" s="71">
        <f t="shared" si="14"/>
        <v>0.67623262145977714</v>
      </c>
      <c r="M58" s="67"/>
      <c r="N58" s="67">
        <f t="shared" ref="N58:N70" si="16">F58/685.957317466666</f>
        <v>8.0420770498859498E-2</v>
      </c>
      <c r="O58" s="67"/>
      <c r="P58" s="67">
        <f t="shared" si="11"/>
        <v>2.3873624178950118E-2</v>
      </c>
      <c r="Q58" s="68"/>
      <c r="R58" s="67"/>
      <c r="S58" s="67"/>
      <c r="T58" s="63"/>
      <c r="U58" s="67">
        <v>733.08160339999984</v>
      </c>
      <c r="V58" s="67"/>
      <c r="W58" s="67">
        <v>1168.765216</v>
      </c>
      <c r="X58" s="67"/>
      <c r="Y58" s="67">
        <v>164.02606399999999</v>
      </c>
      <c r="Z58" s="68"/>
      <c r="AA58" s="67"/>
      <c r="AB58" s="261"/>
      <c r="AC58" s="71">
        <f t="shared" si="15"/>
        <v>0.36081910750362484</v>
      </c>
      <c r="AD58" s="67"/>
      <c r="AE58" s="67">
        <f t="shared" ref="AE58:AE70" si="17">W58/2031.71502881852</f>
        <v>0.57526040779432475</v>
      </c>
      <c r="AF58" s="67"/>
      <c r="AG58" s="67">
        <f t="shared" si="13"/>
        <v>8.073281029740878E-2</v>
      </c>
      <c r="AH58" s="68"/>
      <c r="AI58" s="82"/>
    </row>
    <row r="59" spans="2:35" s="64" customFormat="1" x14ac:dyDescent="0.4">
      <c r="B59" s="81"/>
      <c r="C59" s="63"/>
      <c r="D59" s="67">
        <v>439.12650000000008</v>
      </c>
      <c r="E59" s="67"/>
      <c r="F59" s="67">
        <v>16.255688600000031</v>
      </c>
      <c r="G59" s="67"/>
      <c r="H59" s="67">
        <v>169.53315720000001</v>
      </c>
      <c r="I59" s="68"/>
      <c r="J59" s="67"/>
      <c r="K59" s="261"/>
      <c r="L59" s="71">
        <f t="shared" si="14"/>
        <v>0.64016592405742412</v>
      </c>
      <c r="M59" s="67"/>
      <c r="N59" s="67">
        <f t="shared" si="16"/>
        <v>2.3697813531656033E-2</v>
      </c>
      <c r="O59" s="67"/>
      <c r="P59" s="67">
        <f t="shared" si="11"/>
        <v>0.24714825964115245</v>
      </c>
      <c r="Q59" s="68"/>
      <c r="R59" s="67"/>
      <c r="S59" s="67"/>
      <c r="T59" s="63"/>
      <c r="U59" s="67">
        <v>1103.9701999999997</v>
      </c>
      <c r="V59" s="67"/>
      <c r="W59" s="67">
        <v>1398.2046556999999</v>
      </c>
      <c r="X59" s="67"/>
      <c r="Y59" s="67">
        <v>655.77947160000008</v>
      </c>
      <c r="Z59" s="68"/>
      <c r="AA59" s="67"/>
      <c r="AB59" s="261"/>
      <c r="AC59" s="71">
        <f t="shared" si="15"/>
        <v>0.54336862421201804</v>
      </c>
      <c r="AD59" s="67"/>
      <c r="AE59" s="67">
        <f t="shared" si="17"/>
        <v>0.68818935523309177</v>
      </c>
      <c r="AF59" s="67"/>
      <c r="AG59" s="67">
        <f t="shared" si="13"/>
        <v>0.32277138392845772</v>
      </c>
      <c r="AH59" s="68"/>
      <c r="AI59" s="82"/>
    </row>
    <row r="60" spans="2:35" s="64" customFormat="1" x14ac:dyDescent="0.4">
      <c r="B60" s="81"/>
      <c r="C60" s="63"/>
      <c r="D60" s="67">
        <v>180.55938259999994</v>
      </c>
      <c r="E60" s="67"/>
      <c r="F60" s="67">
        <v>0.83293840000004249</v>
      </c>
      <c r="G60" s="67"/>
      <c r="H60" s="67">
        <v>121.39229559999994</v>
      </c>
      <c r="I60" s="68"/>
      <c r="J60" s="67"/>
      <c r="K60" s="261"/>
      <c r="L60" s="71">
        <f t="shared" si="14"/>
        <v>0.26322247463855386</v>
      </c>
      <c r="M60" s="67"/>
      <c r="N60" s="67">
        <f t="shared" si="16"/>
        <v>1.2142714696538228E-3</v>
      </c>
      <c r="O60" s="67"/>
      <c r="P60" s="67">
        <f t="shared" si="11"/>
        <v>0.17696770995652944</v>
      </c>
      <c r="Q60" s="68"/>
      <c r="R60" s="67"/>
      <c r="S60" s="67"/>
      <c r="T60" s="63"/>
      <c r="U60" s="67">
        <v>985.86575920000007</v>
      </c>
      <c r="V60" s="67"/>
      <c r="W60" s="67">
        <v>1218.8705924000001</v>
      </c>
      <c r="X60" s="67"/>
      <c r="Y60" s="67">
        <v>605.3948175999999</v>
      </c>
      <c r="Z60" s="68"/>
      <c r="AA60" s="67"/>
      <c r="AB60" s="261"/>
      <c r="AC60" s="71">
        <f t="shared" si="15"/>
        <v>0.48523820772901366</v>
      </c>
      <c r="AD60" s="67"/>
      <c r="AE60" s="67">
        <f t="shared" si="17"/>
        <v>0.59992202405905115</v>
      </c>
      <c r="AF60" s="67"/>
      <c r="AG60" s="67">
        <f t="shared" si="13"/>
        <v>0.29797230862245883</v>
      </c>
      <c r="AH60" s="68"/>
      <c r="AI60" s="82"/>
    </row>
    <row r="61" spans="2:35" s="64" customFormat="1" x14ac:dyDescent="0.4">
      <c r="B61" s="81"/>
      <c r="C61" s="63"/>
      <c r="D61" s="67">
        <v>803.78758740000001</v>
      </c>
      <c r="E61" s="67"/>
      <c r="F61" s="67">
        <v>45.890183200000003</v>
      </c>
      <c r="G61" s="67"/>
      <c r="H61" s="67">
        <v>176.25474240000005</v>
      </c>
      <c r="I61" s="68"/>
      <c r="J61" s="67"/>
      <c r="K61" s="261"/>
      <c r="L61" s="71">
        <f t="shared" si="14"/>
        <v>1.1717749296246263</v>
      </c>
      <c r="M61" s="67"/>
      <c r="N61" s="67">
        <f t="shared" si="16"/>
        <v>6.6899473234688575E-2</v>
      </c>
      <c r="O61" s="67"/>
      <c r="P61" s="67">
        <f t="shared" si="11"/>
        <v>0.25694709847390046</v>
      </c>
      <c r="Q61" s="68"/>
      <c r="R61" s="67"/>
      <c r="S61" s="67"/>
      <c r="T61" s="63"/>
      <c r="U61" s="67">
        <v>1389.8822937</v>
      </c>
      <c r="V61" s="67"/>
      <c r="W61" s="67">
        <v>0</v>
      </c>
      <c r="X61" s="67"/>
      <c r="Y61" s="67">
        <v>311.65895640000002</v>
      </c>
      <c r="Z61" s="68"/>
      <c r="AA61" s="67"/>
      <c r="AB61" s="261"/>
      <c r="AC61" s="71">
        <f t="shared" si="15"/>
        <v>0.68409313018088092</v>
      </c>
      <c r="AD61" s="67"/>
      <c r="AE61" s="67">
        <f t="shared" si="17"/>
        <v>0</v>
      </c>
      <c r="AF61" s="67"/>
      <c r="AG61" s="67">
        <f t="shared" si="13"/>
        <v>0.15339698332656204</v>
      </c>
      <c r="AH61" s="68"/>
      <c r="AI61" s="82"/>
    </row>
    <row r="62" spans="2:35" s="64" customFormat="1" x14ac:dyDescent="0.4">
      <c r="B62" s="81"/>
      <c r="C62" s="63"/>
      <c r="D62" s="67">
        <v>1901.9040660000001</v>
      </c>
      <c r="E62" s="67"/>
      <c r="F62" s="67">
        <v>79.552799999999991</v>
      </c>
      <c r="G62" s="67"/>
      <c r="H62" s="67">
        <v>1328.8150548000003</v>
      </c>
      <c r="I62" s="68"/>
      <c r="J62" s="67"/>
      <c r="K62" s="261"/>
      <c r="L62" s="71">
        <f t="shared" si="14"/>
        <v>2.7726274180206887</v>
      </c>
      <c r="M62" s="67"/>
      <c r="N62" s="67">
        <f t="shared" si="16"/>
        <v>0.11597339655738251</v>
      </c>
      <c r="O62" s="67"/>
      <c r="P62" s="67">
        <f t="shared" si="11"/>
        <v>1.9371687143851686</v>
      </c>
      <c r="Q62" s="68"/>
      <c r="R62" s="67"/>
      <c r="S62" s="67"/>
      <c r="T62" s="63"/>
      <c r="U62" s="67">
        <v>2533.0209195000002</v>
      </c>
      <c r="V62" s="67"/>
      <c r="W62" s="67">
        <v>1588.1270057999998</v>
      </c>
      <c r="X62" s="67"/>
      <c r="Y62" s="67">
        <v>179.66865149999995</v>
      </c>
      <c r="Z62" s="68"/>
      <c r="AA62" s="67"/>
      <c r="AB62" s="261"/>
      <c r="AC62" s="71">
        <f t="shared" si="15"/>
        <v>1.2467402581419103</v>
      </c>
      <c r="AD62" s="67"/>
      <c r="AE62" s="67">
        <f t="shared" si="17"/>
        <v>0.78166818834013596</v>
      </c>
      <c r="AF62" s="67"/>
      <c r="AG62" s="67">
        <f t="shared" si="13"/>
        <v>8.8432013816662366E-2</v>
      </c>
      <c r="AH62" s="68"/>
      <c r="AI62" s="82"/>
    </row>
    <row r="63" spans="2:35" s="64" customFormat="1" x14ac:dyDescent="0.4">
      <c r="B63" s="81"/>
      <c r="C63" s="63"/>
      <c r="D63" s="67">
        <v>82.046784100000082</v>
      </c>
      <c r="E63" s="67"/>
      <c r="F63" s="67">
        <v>13.700427000000044</v>
      </c>
      <c r="G63" s="67"/>
      <c r="H63" s="67">
        <v>1415.3142960000002</v>
      </c>
      <c r="I63" s="68"/>
      <c r="J63" s="67"/>
      <c r="K63" s="261"/>
      <c r="L63" s="71">
        <f t="shared" si="14"/>
        <v>0.11960916810831621</v>
      </c>
      <c r="M63" s="67"/>
      <c r="N63" s="67">
        <f t="shared" si="16"/>
        <v>1.9972710620826367E-2</v>
      </c>
      <c r="O63" s="67"/>
      <c r="P63" s="67">
        <f t="shared" si="11"/>
        <v>2.0632687485964127</v>
      </c>
      <c r="Q63" s="68"/>
      <c r="R63" s="67"/>
      <c r="S63" s="67"/>
      <c r="T63" s="63"/>
      <c r="U63" s="67">
        <v>1926.4278065000001</v>
      </c>
      <c r="V63" s="67"/>
      <c r="W63" s="67">
        <v>1386.6036795000002</v>
      </c>
      <c r="X63" s="67"/>
      <c r="Y63" s="67">
        <v>396.13732400000004</v>
      </c>
      <c r="Z63" s="68"/>
      <c r="AA63" s="67"/>
      <c r="AB63" s="261"/>
      <c r="AC63" s="71">
        <f t="shared" si="15"/>
        <v>0.94817815450243215</v>
      </c>
      <c r="AD63" s="67"/>
      <c r="AE63" s="67">
        <f t="shared" si="17"/>
        <v>0.68247941263019352</v>
      </c>
      <c r="AF63" s="67"/>
      <c r="AG63" s="67">
        <f t="shared" si="13"/>
        <v>0.19497681435686443</v>
      </c>
      <c r="AH63" s="68"/>
      <c r="AI63" s="82"/>
    </row>
    <row r="64" spans="2:35" s="64" customFormat="1" x14ac:dyDescent="0.4">
      <c r="B64" s="81"/>
      <c r="C64" s="63"/>
      <c r="D64" s="67">
        <v>375.51428850000013</v>
      </c>
      <c r="E64" s="67"/>
      <c r="F64" s="67">
        <v>100.3995</v>
      </c>
      <c r="G64" s="67"/>
      <c r="H64" s="67">
        <v>3.2454665999999905</v>
      </c>
      <c r="I64" s="68"/>
      <c r="J64" s="67"/>
      <c r="K64" s="261"/>
      <c r="L64" s="71">
        <f t="shared" si="14"/>
        <v>0.54743098285885428</v>
      </c>
      <c r="M64" s="67"/>
      <c r="N64" s="67">
        <f t="shared" si="16"/>
        <v>0.14636406295772025</v>
      </c>
      <c r="O64" s="67"/>
      <c r="P64" s="67">
        <f t="shared" si="11"/>
        <v>4.731295253159397E-3</v>
      </c>
      <c r="Q64" s="68"/>
      <c r="R64" s="67"/>
      <c r="S64" s="67"/>
      <c r="T64" s="63"/>
      <c r="U64" s="67">
        <v>755.97321149999993</v>
      </c>
      <c r="V64" s="67"/>
      <c r="W64" s="67">
        <v>761.93174999999997</v>
      </c>
      <c r="X64" s="67"/>
      <c r="Y64" s="67">
        <v>11.011364099999946</v>
      </c>
      <c r="Z64" s="68"/>
      <c r="AA64" s="67"/>
      <c r="AB64" s="261"/>
      <c r="AC64" s="71">
        <f t="shared" si="15"/>
        <v>0.37208624279341596</v>
      </c>
      <c r="AD64" s="67"/>
      <c r="AE64" s="67">
        <f t="shared" si="17"/>
        <v>0.37501900571315722</v>
      </c>
      <c r="AF64" s="67"/>
      <c r="AG64" s="67">
        <f t="shared" si="13"/>
        <v>5.4197384691313027E-3</v>
      </c>
      <c r="AH64" s="68"/>
      <c r="AI64" s="82"/>
    </row>
    <row r="65" spans="2:35" s="64" customFormat="1" x14ac:dyDescent="0.4">
      <c r="B65" s="81"/>
      <c r="C65" s="63"/>
      <c r="D65" s="67">
        <v>14.648459399999981</v>
      </c>
      <c r="E65" s="67"/>
      <c r="F65" s="67">
        <v>297.50519999999995</v>
      </c>
      <c r="G65" s="67"/>
      <c r="H65" s="67">
        <v>247.39406920000005</v>
      </c>
      <c r="I65" s="68"/>
      <c r="J65" s="67"/>
      <c r="K65" s="261"/>
      <c r="L65" s="71">
        <f t="shared" si="14"/>
        <v>2.1354768040231335E-2</v>
      </c>
      <c r="M65" s="67"/>
      <c r="N65" s="67">
        <f t="shared" si="16"/>
        <v>0.43370803463213609</v>
      </c>
      <c r="O65" s="67"/>
      <c r="P65" s="67">
        <f t="shared" si="11"/>
        <v>0.36065519369872762</v>
      </c>
      <c r="Q65" s="68"/>
      <c r="R65" s="67"/>
      <c r="S65" s="67"/>
      <c r="T65" s="63"/>
      <c r="U65" s="67">
        <v>837.42154059999996</v>
      </c>
      <c r="V65" s="67"/>
      <c r="W65" s="67">
        <v>1913.1995999999999</v>
      </c>
      <c r="X65" s="67"/>
      <c r="Y65" s="67">
        <v>636.83259119999991</v>
      </c>
      <c r="Z65" s="68"/>
      <c r="AA65" s="67"/>
      <c r="AB65" s="261"/>
      <c r="AC65" s="71">
        <f t="shared" si="15"/>
        <v>0.41217470399230943</v>
      </c>
      <c r="AD65" s="67"/>
      <c r="AE65" s="67">
        <f t="shared" si="17"/>
        <v>0.94166729726489296</v>
      </c>
      <c r="AF65" s="67"/>
      <c r="AG65" s="67">
        <f t="shared" si="13"/>
        <v>0.31344582393049969</v>
      </c>
      <c r="AH65" s="68"/>
      <c r="AI65" s="82"/>
    </row>
    <row r="66" spans="2:35" s="64" customFormat="1" x14ac:dyDescent="0.4">
      <c r="B66" s="81"/>
      <c r="C66" s="63"/>
      <c r="D66" s="67">
        <v>126.14834700000002</v>
      </c>
      <c r="E66" s="67"/>
      <c r="F66" s="67">
        <v>1.0434720000000197</v>
      </c>
      <c r="G66" s="67"/>
      <c r="H66" s="67">
        <v>596.75338000000022</v>
      </c>
      <c r="I66" s="68"/>
      <c r="J66" s="67"/>
      <c r="K66" s="261"/>
      <c r="L66" s="71">
        <f t="shared" si="14"/>
        <v>0.18390116088546599</v>
      </c>
      <c r="M66" s="67"/>
      <c r="N66" s="67">
        <f t="shared" si="16"/>
        <v>1.5211908575502981E-3</v>
      </c>
      <c r="O66" s="67"/>
      <c r="P66" s="67">
        <f t="shared" si="11"/>
        <v>0.86995701453246665</v>
      </c>
      <c r="Q66" s="68"/>
      <c r="R66" s="67"/>
      <c r="S66" s="67"/>
      <c r="T66" s="63"/>
      <c r="U66" s="67">
        <v>1309.5637764000001</v>
      </c>
      <c r="V66" s="67"/>
      <c r="W66" s="67">
        <v>916.03478399999995</v>
      </c>
      <c r="X66" s="67"/>
      <c r="Y66" s="67">
        <v>227.1833627</v>
      </c>
      <c r="Z66" s="68"/>
      <c r="AA66" s="67"/>
      <c r="AB66" s="261"/>
      <c r="AC66" s="71">
        <f t="shared" si="15"/>
        <v>0.64456075671278346</v>
      </c>
      <c r="AD66" s="67"/>
      <c r="AE66" s="67">
        <f t="shared" si="17"/>
        <v>0.45086775015524255</v>
      </c>
      <c r="AF66" s="67"/>
      <c r="AG66" s="67">
        <f t="shared" si="13"/>
        <v>0.11181851759599934</v>
      </c>
      <c r="AH66" s="68"/>
      <c r="AI66" s="82"/>
    </row>
    <row r="67" spans="2:35" s="64" customFormat="1" x14ac:dyDescent="0.4">
      <c r="B67" s="81"/>
      <c r="C67" s="63"/>
      <c r="D67" s="67">
        <v>136.80554999999998</v>
      </c>
      <c r="E67" s="67"/>
      <c r="F67" s="67">
        <v>40.642113599999959</v>
      </c>
      <c r="G67" s="67"/>
      <c r="H67" s="67">
        <v>389.81188430000003</v>
      </c>
      <c r="I67" s="68"/>
      <c r="J67" s="67"/>
      <c r="K67" s="261"/>
      <c r="L67" s="71">
        <f t="shared" si="14"/>
        <v>0.19943740888316716</v>
      </c>
      <c r="M67" s="67"/>
      <c r="N67" s="67">
        <f t="shared" si="16"/>
        <v>5.9248749980679305E-2</v>
      </c>
      <c r="O67" s="67"/>
      <c r="P67" s="67">
        <f t="shared" si="11"/>
        <v>0.56827425610040649</v>
      </c>
      <c r="Q67" s="68"/>
      <c r="R67" s="67"/>
      <c r="S67" s="67"/>
      <c r="T67" s="63"/>
      <c r="U67" s="67">
        <v>907.77777500000002</v>
      </c>
      <c r="V67" s="67"/>
      <c r="W67" s="67">
        <v>988.88842800000009</v>
      </c>
      <c r="X67" s="67"/>
      <c r="Y67" s="67">
        <v>784.42197920000001</v>
      </c>
      <c r="Z67" s="68"/>
      <c r="AA67" s="67"/>
      <c r="AB67" s="261"/>
      <c r="AC67" s="71">
        <f t="shared" si="15"/>
        <v>0.44680369152355465</v>
      </c>
      <c r="AD67" s="67"/>
      <c r="AE67" s="67">
        <f t="shared" si="17"/>
        <v>0.48672595023085352</v>
      </c>
      <c r="AF67" s="67"/>
      <c r="AG67" s="67">
        <f t="shared" si="13"/>
        <v>0.38608858431103693</v>
      </c>
      <c r="AH67" s="68"/>
      <c r="AI67" s="82"/>
    </row>
    <row r="68" spans="2:35" s="64" customFormat="1" x14ac:dyDescent="0.4">
      <c r="B68" s="81"/>
      <c r="C68" s="63"/>
      <c r="D68" s="67">
        <v>1108.6993968000002</v>
      </c>
      <c r="E68" s="67"/>
      <c r="F68" s="67">
        <v>15.761782400000039</v>
      </c>
      <c r="G68" s="67"/>
      <c r="H68" s="67">
        <v>452.7046314000001</v>
      </c>
      <c r="I68" s="68"/>
      <c r="J68" s="67"/>
      <c r="K68" s="261"/>
      <c r="L68" s="71">
        <f t="shared" si="14"/>
        <v>1.6162804427753295</v>
      </c>
      <c r="M68" s="67"/>
      <c r="N68" s="67">
        <f t="shared" si="16"/>
        <v>2.2977788848744192E-2</v>
      </c>
      <c r="O68" s="67"/>
      <c r="P68" s="67">
        <f t="shared" si="11"/>
        <v>0.65996035011609766</v>
      </c>
      <c r="Q68" s="68"/>
      <c r="R68" s="67"/>
      <c r="S68" s="67"/>
      <c r="T68" s="63"/>
      <c r="U68" s="67">
        <v>1902.1515983999996</v>
      </c>
      <c r="V68" s="67"/>
      <c r="W68" s="67">
        <v>1476.9001520000002</v>
      </c>
      <c r="X68" s="67"/>
      <c r="Y68" s="67">
        <v>449.33015519999992</v>
      </c>
      <c r="Z68" s="68"/>
      <c r="AA68" s="67"/>
      <c r="AB68" s="261"/>
      <c r="AC68" s="71">
        <f t="shared" si="15"/>
        <v>0.93622952600106324</v>
      </c>
      <c r="AD68" s="67"/>
      <c r="AE68" s="67">
        <f t="shared" si="17"/>
        <v>0.72692288586300657</v>
      </c>
      <c r="AF68" s="67"/>
      <c r="AG68" s="67">
        <f t="shared" si="13"/>
        <v>0.22115806046938272</v>
      </c>
      <c r="AH68" s="68"/>
      <c r="AI68" s="82"/>
    </row>
    <row r="69" spans="2:35" s="64" customFormat="1" x14ac:dyDescent="0.4">
      <c r="B69" s="81"/>
      <c r="C69" s="259" t="s">
        <v>123</v>
      </c>
      <c r="D69" s="67"/>
      <c r="E69" s="67"/>
      <c r="F69" s="67">
        <v>24.220800000000125</v>
      </c>
      <c r="G69" s="67"/>
      <c r="H69" s="67">
        <v>148.51805679999998</v>
      </c>
      <c r="I69" s="68"/>
      <c r="J69" s="67"/>
      <c r="K69" s="261"/>
      <c r="L69" s="71"/>
      <c r="M69" s="67"/>
      <c r="N69" s="67">
        <f t="shared" si="16"/>
        <v>3.5309485566027407E-2</v>
      </c>
      <c r="O69" s="67"/>
      <c r="P69" s="67">
        <f t="shared" si="11"/>
        <v>0.21651209633348242</v>
      </c>
      <c r="Q69" s="68"/>
      <c r="R69" s="67"/>
      <c r="S69" s="67"/>
      <c r="T69" s="259" t="s">
        <v>123</v>
      </c>
      <c r="U69" s="67"/>
      <c r="V69" s="67"/>
      <c r="W69" s="67">
        <v>1203.3144</v>
      </c>
      <c r="X69" s="67"/>
      <c r="Y69" s="67">
        <v>714.97358760000009</v>
      </c>
      <c r="Z69" s="68"/>
      <c r="AA69" s="67"/>
      <c r="AB69" s="261"/>
      <c r="AC69" s="71"/>
      <c r="AD69" s="67"/>
      <c r="AE69" s="67">
        <f t="shared" si="17"/>
        <v>0.59226534377695161</v>
      </c>
      <c r="AF69" s="67"/>
      <c r="AG69" s="67">
        <f t="shared" si="13"/>
        <v>0.35190643247629588</v>
      </c>
      <c r="AH69" s="68"/>
      <c r="AI69" s="82"/>
    </row>
    <row r="70" spans="2:35" s="64" customFormat="1" x14ac:dyDescent="0.4">
      <c r="B70" s="81"/>
      <c r="C70" s="259" t="s">
        <v>124</v>
      </c>
      <c r="D70" s="67"/>
      <c r="E70" s="67"/>
      <c r="F70" s="67">
        <v>19.038096400000008</v>
      </c>
      <c r="G70" s="67"/>
      <c r="H70" s="67">
        <v>179.55175739999999</v>
      </c>
      <c r="I70" s="68"/>
      <c r="J70" s="67"/>
      <c r="K70" s="261"/>
      <c r="L70" s="71"/>
      <c r="M70" s="67"/>
      <c r="N70" s="67">
        <f t="shared" si="16"/>
        <v>2.7754053955296076E-2</v>
      </c>
      <c r="O70" s="67"/>
      <c r="P70" s="67">
        <f t="shared" si="11"/>
        <v>0.26175354184296645</v>
      </c>
      <c r="Q70" s="68"/>
      <c r="R70" s="67"/>
      <c r="S70" s="67"/>
      <c r="T70" s="259" t="s">
        <v>124</v>
      </c>
      <c r="U70" s="67"/>
      <c r="V70" s="67"/>
      <c r="W70" s="67">
        <v>591.98595179999995</v>
      </c>
      <c r="X70" s="67"/>
      <c r="Y70" s="67">
        <v>515.94649259999994</v>
      </c>
      <c r="Z70" s="68"/>
      <c r="AA70" s="67"/>
      <c r="AB70" s="261"/>
      <c r="AC70" s="71"/>
      <c r="AD70" s="67"/>
      <c r="AE70" s="67">
        <f t="shared" si="17"/>
        <v>0.29137253177885419</v>
      </c>
      <c r="AF70" s="67"/>
      <c r="AG70" s="67">
        <f t="shared" si="13"/>
        <v>0.25394628935733787</v>
      </c>
      <c r="AH70" s="68"/>
      <c r="AI70" s="82"/>
    </row>
    <row r="71" spans="2:35" s="64" customFormat="1" x14ac:dyDescent="0.4">
      <c r="B71" s="81"/>
      <c r="C71" s="265">
        <v>685.95731746666604</v>
      </c>
      <c r="D71" s="73"/>
      <c r="E71" s="73"/>
      <c r="F71" s="73"/>
      <c r="G71" s="73"/>
      <c r="H71" s="73">
        <v>217.31538600000002</v>
      </c>
      <c r="I71" s="74"/>
      <c r="J71" s="67"/>
      <c r="K71" s="262"/>
      <c r="L71" s="71"/>
      <c r="M71" s="67"/>
      <c r="N71" s="67"/>
      <c r="O71" s="67"/>
      <c r="P71" s="67">
        <f t="shared" si="11"/>
        <v>0.31680598845796321</v>
      </c>
      <c r="Q71" s="68"/>
      <c r="R71" s="67"/>
      <c r="S71" s="67"/>
      <c r="T71" s="265">
        <v>2031.7150288185201</v>
      </c>
      <c r="U71" s="73"/>
      <c r="V71" s="73"/>
      <c r="W71" s="73"/>
      <c r="X71" s="73"/>
      <c r="Y71" s="73">
        <v>254.14614899999995</v>
      </c>
      <c r="Z71" s="74"/>
      <c r="AA71" s="67"/>
      <c r="AB71" s="262"/>
      <c r="AC71" s="71"/>
      <c r="AD71" s="67"/>
      <c r="AE71" s="67"/>
      <c r="AF71" s="67"/>
      <c r="AG71" s="67">
        <f t="shared" si="13"/>
        <v>0.12508946648280228</v>
      </c>
      <c r="AH71" s="68"/>
      <c r="AI71" s="82"/>
    </row>
    <row r="72" spans="2:35" s="64" customFormat="1" x14ac:dyDescent="0.4">
      <c r="B72" s="81"/>
      <c r="C72" s="80" t="s">
        <v>24</v>
      </c>
      <c r="D72" s="65">
        <v>452.31230849999969</v>
      </c>
      <c r="E72" s="65">
        <v>2178.0555374999999</v>
      </c>
      <c r="F72" s="65">
        <v>210.86571219999996</v>
      </c>
      <c r="G72" s="65">
        <v>91.986821100000014</v>
      </c>
      <c r="H72" s="65">
        <v>213.22257559999994</v>
      </c>
      <c r="I72" s="66">
        <v>479.97139559999994</v>
      </c>
      <c r="J72" s="67"/>
      <c r="K72" s="260" t="s">
        <v>24</v>
      </c>
      <c r="L72" s="69">
        <f>D72/808.153706156</f>
        <v>0.5596859917297573</v>
      </c>
      <c r="M72" s="65">
        <f t="shared" ref="M72:Q87" si="18">E72/808.153706156</f>
        <v>2.6951005989441867</v>
      </c>
      <c r="N72" s="65">
        <f t="shared" si="18"/>
        <v>0.26092278064650243</v>
      </c>
      <c r="O72" s="65">
        <f t="shared" si="18"/>
        <v>0.11382342294455006</v>
      </c>
      <c r="P72" s="65">
        <f t="shared" si="18"/>
        <v>0.26383913601559483</v>
      </c>
      <c r="Q72" s="66">
        <f t="shared" si="18"/>
        <v>0.59391102452897715</v>
      </c>
      <c r="R72" s="67"/>
      <c r="S72" s="67"/>
      <c r="T72" s="80" t="s">
        <v>24</v>
      </c>
      <c r="U72" s="65">
        <v>1343.6738055000001</v>
      </c>
      <c r="V72" s="65">
        <v>5050.6944375000003</v>
      </c>
      <c r="W72" s="65">
        <v>230.47142439999999</v>
      </c>
      <c r="X72" s="65">
        <v>3991.0861854000004</v>
      </c>
      <c r="Y72" s="65">
        <v>539.05981300000008</v>
      </c>
      <c r="Z72" s="66">
        <v>1609.0304652</v>
      </c>
      <c r="AA72" s="67"/>
      <c r="AB72" s="260" t="s">
        <v>24</v>
      </c>
      <c r="AC72" s="69">
        <f>U72/1802.213603708</f>
        <v>0.74556856231438484</v>
      </c>
      <c r="AD72" s="65">
        <f t="shared" ref="AD72:AH87" si="19">V72/1802.213603708</f>
        <v>2.8024949024401709</v>
      </c>
      <c r="AE72" s="65">
        <f t="shared" si="19"/>
        <v>0.12788241300909725</v>
      </c>
      <c r="AF72" s="65">
        <f t="shared" si="19"/>
        <v>2.2145466981208339</v>
      </c>
      <c r="AG72" s="65">
        <f t="shared" si="19"/>
        <v>0.29910983464496155</v>
      </c>
      <c r="AH72" s="66">
        <f t="shared" si="19"/>
        <v>0.89280785689857656</v>
      </c>
      <c r="AI72" s="82"/>
    </row>
    <row r="73" spans="2:35" s="64" customFormat="1" x14ac:dyDescent="0.4">
      <c r="B73" s="81"/>
      <c r="C73" s="63"/>
      <c r="D73" s="67">
        <v>420.00547410000001</v>
      </c>
      <c r="E73" s="67">
        <v>5379.3693332999992</v>
      </c>
      <c r="F73" s="67">
        <v>274.77448910000004</v>
      </c>
      <c r="G73" s="67">
        <v>240.08400000000003</v>
      </c>
      <c r="H73" s="67">
        <v>363.4619189</v>
      </c>
      <c r="I73" s="68">
        <v>2965.359925799999</v>
      </c>
      <c r="J73" s="67"/>
      <c r="K73" s="261"/>
      <c r="L73" s="71">
        <f t="shared" ref="L73:L96" si="20">D73/808.153706156</f>
        <v>0.51970989045854266</v>
      </c>
      <c r="M73" s="67">
        <f t="shared" si="18"/>
        <v>6.6563690697987168</v>
      </c>
      <c r="N73" s="67">
        <f t="shared" si="18"/>
        <v>0.3400027581472968</v>
      </c>
      <c r="O73" s="67">
        <f t="shared" si="18"/>
        <v>0.29707715026385834</v>
      </c>
      <c r="P73" s="67">
        <f t="shared" si="18"/>
        <v>0.44974355265759308</v>
      </c>
      <c r="Q73" s="68">
        <f t="shared" si="18"/>
        <v>3.6693018954337231</v>
      </c>
      <c r="R73" s="67"/>
      <c r="S73" s="67"/>
      <c r="T73" s="63"/>
      <c r="U73" s="67">
        <v>4115.7643823999997</v>
      </c>
      <c r="V73" s="67">
        <v>5115.4316333999996</v>
      </c>
      <c r="W73" s="67">
        <v>1892.9170955000004</v>
      </c>
      <c r="X73" s="67">
        <v>3244.3277004000001</v>
      </c>
      <c r="Y73" s="67">
        <v>109.43538740000002</v>
      </c>
      <c r="Z73" s="68">
        <v>1960.2017000999997</v>
      </c>
      <c r="AA73" s="67"/>
      <c r="AB73" s="261"/>
      <c r="AC73" s="71">
        <f t="shared" ref="AC73:AC96" si="21">U73/1802.213603708</f>
        <v>2.2837272862284133</v>
      </c>
      <c r="AD73" s="67">
        <f t="shared" si="19"/>
        <v>2.8384158364331253</v>
      </c>
      <c r="AE73" s="67">
        <f t="shared" si="19"/>
        <v>1.0503289352634897</v>
      </c>
      <c r="AF73" s="67">
        <f t="shared" si="19"/>
        <v>1.8001904400926139</v>
      </c>
      <c r="AG73" s="67">
        <f t="shared" si="19"/>
        <v>6.0722761816268629E-2</v>
      </c>
      <c r="AH73" s="68">
        <f t="shared" si="19"/>
        <v>1.0876633580320025</v>
      </c>
      <c r="AI73" s="82"/>
    </row>
    <row r="74" spans="2:35" s="64" customFormat="1" x14ac:dyDescent="0.4">
      <c r="B74" s="81"/>
      <c r="C74" s="63"/>
      <c r="D74" s="67">
        <v>249.28986060000008</v>
      </c>
      <c r="E74" s="67">
        <v>6590.0335337999995</v>
      </c>
      <c r="F74" s="67">
        <v>130.37971200000001</v>
      </c>
      <c r="G74" s="67"/>
      <c r="H74" s="67">
        <v>430.05562500000002</v>
      </c>
      <c r="I74" s="68"/>
      <c r="J74" s="67"/>
      <c r="K74" s="261"/>
      <c r="L74" s="71">
        <f t="shared" si="20"/>
        <v>0.30846837513837871</v>
      </c>
      <c r="M74" s="67">
        <f t="shared" si="18"/>
        <v>8.1544308757125314</v>
      </c>
      <c r="N74" s="67">
        <f t="shared" si="18"/>
        <v>0.16133033976934144</v>
      </c>
      <c r="O74" s="67"/>
      <c r="P74" s="67">
        <f t="shared" si="18"/>
        <v>0.53214583033414353</v>
      </c>
      <c r="Q74" s="68"/>
      <c r="R74" s="67"/>
      <c r="S74" s="67"/>
      <c r="T74" s="63"/>
      <c r="U74" s="67">
        <v>4219.8264162000005</v>
      </c>
      <c r="V74" s="67">
        <v>4528.8767992000003</v>
      </c>
      <c r="W74" s="67">
        <v>937.2</v>
      </c>
      <c r="X74" s="67"/>
      <c r="Y74" s="67">
        <v>561.86812500000008</v>
      </c>
      <c r="Z74" s="68"/>
      <c r="AA74" s="67"/>
      <c r="AB74" s="261"/>
      <c r="AC74" s="71">
        <f t="shared" si="21"/>
        <v>2.3414685182254953</v>
      </c>
      <c r="AD74" s="67">
        <f t="shared" si="19"/>
        <v>2.5129522881649398</v>
      </c>
      <c r="AE74" s="67">
        <f t="shared" si="19"/>
        <v>0.52002714776524794</v>
      </c>
      <c r="AF74" s="67"/>
      <c r="AG74" s="67">
        <f t="shared" si="19"/>
        <v>0.31176555533926359</v>
      </c>
      <c r="AH74" s="68"/>
      <c r="AI74" s="82"/>
    </row>
    <row r="75" spans="2:35" s="64" customFormat="1" x14ac:dyDescent="0.4">
      <c r="B75" s="81"/>
      <c r="C75" s="63"/>
      <c r="D75" s="67">
        <v>1792.3121707000003</v>
      </c>
      <c r="E75" s="67">
        <v>2054.3274191999999</v>
      </c>
      <c r="F75" s="67">
        <v>676.8765406</v>
      </c>
      <c r="G75" s="67"/>
      <c r="H75" s="67">
        <v>246.864204</v>
      </c>
      <c r="I75" s="68"/>
      <c r="J75" s="67"/>
      <c r="K75" s="261"/>
      <c r="L75" s="71">
        <f t="shared" si="20"/>
        <v>2.2177862417103431</v>
      </c>
      <c r="M75" s="67">
        <f t="shared" si="18"/>
        <v>2.5420008638844847</v>
      </c>
      <c r="N75" s="67">
        <f t="shared" si="18"/>
        <v>0.83755916163470612</v>
      </c>
      <c r="O75" s="67"/>
      <c r="P75" s="67">
        <f t="shared" si="18"/>
        <v>0.30546689586343018</v>
      </c>
      <c r="Q75" s="68"/>
      <c r="R75" s="67"/>
      <c r="S75" s="67"/>
      <c r="T75" s="63"/>
      <c r="U75" s="67">
        <v>2148.9097154999999</v>
      </c>
      <c r="V75" s="67">
        <v>2892.0432615999994</v>
      </c>
      <c r="W75" s="67">
        <v>2543.3115228000001</v>
      </c>
      <c r="X75" s="67"/>
      <c r="Y75" s="67">
        <v>1053.467492</v>
      </c>
      <c r="Z75" s="68"/>
      <c r="AA75" s="67"/>
      <c r="AB75" s="261"/>
      <c r="AC75" s="71">
        <f t="shared" si="21"/>
        <v>1.192372375327033</v>
      </c>
      <c r="AD75" s="67">
        <f t="shared" si="19"/>
        <v>1.6047172519670854</v>
      </c>
      <c r="AE75" s="67">
        <f t="shared" si="19"/>
        <v>1.4112153618012946</v>
      </c>
      <c r="AF75" s="67"/>
      <c r="AG75" s="67">
        <f t="shared" si="19"/>
        <v>0.58454086121230164</v>
      </c>
      <c r="AH75" s="68"/>
      <c r="AI75" s="82"/>
    </row>
    <row r="76" spans="2:35" s="64" customFormat="1" x14ac:dyDescent="0.4">
      <c r="B76" s="81"/>
      <c r="C76" s="63"/>
      <c r="D76" s="67">
        <v>2498.5738879999999</v>
      </c>
      <c r="E76" s="67">
        <v>760.2707489999998</v>
      </c>
      <c r="F76" s="67">
        <v>322.80778560000005</v>
      </c>
      <c r="G76" s="67"/>
      <c r="H76" s="67">
        <v>714.95467680000002</v>
      </c>
      <c r="I76" s="68"/>
      <c r="J76" s="67"/>
      <c r="K76" s="261"/>
      <c r="L76" s="71">
        <f t="shared" si="20"/>
        <v>3.0917062793469312</v>
      </c>
      <c r="M76" s="67">
        <f t="shared" si="18"/>
        <v>0.9407501855262701</v>
      </c>
      <c r="N76" s="67">
        <f t="shared" si="18"/>
        <v>0.39943860077737198</v>
      </c>
      <c r="O76" s="67"/>
      <c r="P76" s="67">
        <f t="shared" si="18"/>
        <v>0.88467660465321241</v>
      </c>
      <c r="Q76" s="68"/>
      <c r="R76" s="67"/>
      <c r="S76" s="67"/>
      <c r="T76" s="63"/>
      <c r="U76" s="67">
        <v>2707.3391360000005</v>
      </c>
      <c r="V76" s="67">
        <v>4338.3250459999999</v>
      </c>
      <c r="W76" s="67">
        <v>1763.8965444</v>
      </c>
      <c r="X76" s="67"/>
      <c r="Y76" s="67">
        <v>599.46132479999994</v>
      </c>
      <c r="Z76" s="68"/>
      <c r="AA76" s="67"/>
      <c r="AB76" s="261"/>
      <c r="AC76" s="71">
        <f t="shared" si="21"/>
        <v>1.5022298857525724</v>
      </c>
      <c r="AD76" s="67">
        <f t="shared" si="19"/>
        <v>2.4072202302069119</v>
      </c>
      <c r="AE76" s="67">
        <f t="shared" si="19"/>
        <v>0.97873889131168268</v>
      </c>
      <c r="AF76" s="67"/>
      <c r="AG76" s="67">
        <f t="shared" si="19"/>
        <v>0.33262501379782422</v>
      </c>
      <c r="AH76" s="68"/>
      <c r="AI76" s="82"/>
    </row>
    <row r="77" spans="2:35" s="64" customFormat="1" x14ac:dyDescent="0.4">
      <c r="B77" s="81"/>
      <c r="C77" s="63"/>
      <c r="D77" s="67">
        <v>407.93593199999981</v>
      </c>
      <c r="E77" s="67">
        <v>927.2167655999998</v>
      </c>
      <c r="F77" s="67">
        <v>37.444907000000001</v>
      </c>
      <c r="G77" s="67"/>
      <c r="H77" s="67">
        <v>918.56752640000002</v>
      </c>
      <c r="I77" s="68"/>
      <c r="J77" s="67"/>
      <c r="K77" s="261"/>
      <c r="L77" s="71">
        <f t="shared" si="20"/>
        <v>0.50477517939050931</v>
      </c>
      <c r="M77" s="67">
        <f t="shared" si="18"/>
        <v>1.1473272454695849</v>
      </c>
      <c r="N77" s="67">
        <f t="shared" si="18"/>
        <v>4.6333892568664298E-2</v>
      </c>
      <c r="O77" s="67"/>
      <c r="P77" s="67">
        <f t="shared" si="18"/>
        <v>1.1366247774438674</v>
      </c>
      <c r="Q77" s="68"/>
      <c r="R77" s="67"/>
      <c r="S77" s="67"/>
      <c r="T77" s="63"/>
      <c r="U77" s="67">
        <v>1134.7167770999999</v>
      </c>
      <c r="V77" s="67">
        <v>3967.6249200000002</v>
      </c>
      <c r="W77" s="67">
        <v>1443.7633965999999</v>
      </c>
      <c r="X77" s="67"/>
      <c r="Y77" s="67">
        <v>638.3486605999999</v>
      </c>
      <c r="Z77" s="68"/>
      <c r="AA77" s="67"/>
      <c r="AB77" s="261"/>
      <c r="AC77" s="71">
        <f t="shared" si="21"/>
        <v>0.62962391070922696</v>
      </c>
      <c r="AD77" s="67">
        <f t="shared" si="19"/>
        <v>2.2015286710946649</v>
      </c>
      <c r="AE77" s="67">
        <f t="shared" si="19"/>
        <v>0.8011055923834447</v>
      </c>
      <c r="AF77" s="67"/>
      <c r="AG77" s="67">
        <f t="shared" si="19"/>
        <v>0.35420255361884789</v>
      </c>
      <c r="AH77" s="68"/>
      <c r="AI77" s="82"/>
    </row>
    <row r="78" spans="2:35" s="64" customFormat="1" x14ac:dyDescent="0.4">
      <c r="B78" s="81"/>
      <c r="C78" s="63"/>
      <c r="D78" s="67">
        <v>305.48629469999986</v>
      </c>
      <c r="E78" s="67">
        <v>2145.0281685</v>
      </c>
      <c r="F78" s="67">
        <v>138.62351080000002</v>
      </c>
      <c r="G78" s="67"/>
      <c r="H78" s="67">
        <v>771.93019369999979</v>
      </c>
      <c r="I78" s="68"/>
      <c r="J78" s="67"/>
      <c r="K78" s="261"/>
      <c r="L78" s="71">
        <f t="shared" si="20"/>
        <v>0.37800518932599075</v>
      </c>
      <c r="M78" s="67">
        <f t="shared" si="18"/>
        <v>2.654232916536226</v>
      </c>
      <c r="N78" s="67">
        <f t="shared" si="18"/>
        <v>0.17153112055795133</v>
      </c>
      <c r="O78" s="67"/>
      <c r="P78" s="67">
        <f t="shared" si="18"/>
        <v>0.95517744683953987</v>
      </c>
      <c r="Q78" s="68"/>
      <c r="R78" s="67"/>
      <c r="S78" s="67"/>
      <c r="T78" s="63"/>
      <c r="U78" s="67">
        <v>2439.3549286999996</v>
      </c>
      <c r="V78" s="67">
        <v>2356.7443764</v>
      </c>
      <c r="W78" s="67">
        <v>1418.9822263999999</v>
      </c>
      <c r="X78" s="67"/>
      <c r="Y78" s="67">
        <v>583.83439639999995</v>
      </c>
      <c r="Z78" s="68"/>
      <c r="AA78" s="67"/>
      <c r="AB78" s="261"/>
      <c r="AC78" s="71">
        <f t="shared" si="21"/>
        <v>1.3535326354662403</v>
      </c>
      <c r="AD78" s="67">
        <f t="shared" si="19"/>
        <v>1.3076942553041824</v>
      </c>
      <c r="AE78" s="67">
        <f t="shared" si="19"/>
        <v>0.78735518557871664</v>
      </c>
      <c r="AF78" s="67"/>
      <c r="AG78" s="67">
        <f t="shared" si="19"/>
        <v>0.32395405028503743</v>
      </c>
      <c r="AH78" s="68"/>
      <c r="AI78" s="82"/>
    </row>
    <row r="79" spans="2:35" s="64" customFormat="1" x14ac:dyDescent="0.4">
      <c r="B79" s="81"/>
      <c r="C79" s="63"/>
      <c r="D79" s="67">
        <v>1032.4464</v>
      </c>
      <c r="E79" s="67">
        <v>4702.2027399999997</v>
      </c>
      <c r="F79" s="67">
        <v>344.22050160000003</v>
      </c>
      <c r="G79" s="67"/>
      <c r="H79" s="67">
        <v>417.92678849999993</v>
      </c>
      <c r="I79" s="68"/>
      <c r="J79" s="67"/>
      <c r="K79" s="261"/>
      <c r="L79" s="71">
        <f t="shared" si="20"/>
        <v>1.2775371716240131</v>
      </c>
      <c r="M79" s="67">
        <f t="shared" si="18"/>
        <v>5.8184510003253287</v>
      </c>
      <c r="N79" s="67">
        <f t="shared" si="18"/>
        <v>0.42593444660087254</v>
      </c>
      <c r="O79" s="67"/>
      <c r="P79" s="67">
        <f t="shared" si="18"/>
        <v>0.51713774906493648</v>
      </c>
      <c r="Q79" s="68"/>
      <c r="R79" s="67"/>
      <c r="S79" s="67"/>
      <c r="T79" s="63"/>
      <c r="U79" s="67">
        <v>1629.2664</v>
      </c>
      <c r="V79" s="67">
        <v>5297.8192564999999</v>
      </c>
      <c r="W79" s="67">
        <v>2256.6007848000004</v>
      </c>
      <c r="X79" s="67"/>
      <c r="Y79" s="67">
        <v>415.28034600000007</v>
      </c>
      <c r="Z79" s="68"/>
      <c r="AA79" s="67"/>
      <c r="AB79" s="261"/>
      <c r="AC79" s="71">
        <f t="shared" si="21"/>
        <v>0.90403623446623294</v>
      </c>
      <c r="AD79" s="67">
        <f t="shared" si="19"/>
        <v>2.9396178375304109</v>
      </c>
      <c r="AE79" s="67">
        <f t="shared" si="19"/>
        <v>1.2521272618057664</v>
      </c>
      <c r="AF79" s="67"/>
      <c r="AG79" s="67">
        <f t="shared" si="19"/>
        <v>0.23042792771377008</v>
      </c>
      <c r="AH79" s="68"/>
      <c r="AI79" s="82"/>
    </row>
    <row r="80" spans="2:35" s="64" customFormat="1" x14ac:dyDescent="0.4">
      <c r="B80" s="81"/>
      <c r="C80" s="63"/>
      <c r="D80" s="67">
        <v>842.58580000000029</v>
      </c>
      <c r="E80" s="67">
        <v>7334.2383268999993</v>
      </c>
      <c r="F80" s="67">
        <v>220.91052719999996</v>
      </c>
      <c r="G80" s="67"/>
      <c r="H80" s="67">
        <v>375.22691889999999</v>
      </c>
      <c r="I80" s="68"/>
      <c r="J80" s="67"/>
      <c r="K80" s="261"/>
      <c r="L80" s="71">
        <f t="shared" si="20"/>
        <v>1.0426058725978964</v>
      </c>
      <c r="M80" s="67">
        <f t="shared" si="18"/>
        <v>9.0753012341989461</v>
      </c>
      <c r="N80" s="67">
        <f t="shared" si="18"/>
        <v>0.27335211794148107</v>
      </c>
      <c r="O80" s="67"/>
      <c r="P80" s="67">
        <f t="shared" si="18"/>
        <v>0.46430142687184434</v>
      </c>
      <c r="Q80" s="68"/>
      <c r="R80" s="67"/>
      <c r="S80" s="67"/>
      <c r="T80" s="63"/>
      <c r="U80" s="67">
        <v>2091.6257999999998</v>
      </c>
      <c r="V80" s="67">
        <v>5151.4372198999999</v>
      </c>
      <c r="W80" s="67">
        <v>281.95263359999996</v>
      </c>
      <c r="X80" s="67"/>
      <c r="Y80" s="67">
        <v>504.36345039999992</v>
      </c>
      <c r="Z80" s="68"/>
      <c r="AA80" s="67"/>
      <c r="AB80" s="261"/>
      <c r="AC80" s="71">
        <f t="shared" si="21"/>
        <v>1.1605870667586478</v>
      </c>
      <c r="AD80" s="67">
        <f t="shared" si="19"/>
        <v>2.8583943708454278</v>
      </c>
      <c r="AE80" s="67">
        <f t="shared" si="19"/>
        <v>0.15644795545871529</v>
      </c>
      <c r="AF80" s="67"/>
      <c r="AG80" s="67">
        <f t="shared" si="19"/>
        <v>0.27985775346623032</v>
      </c>
      <c r="AH80" s="68"/>
      <c r="AI80" s="82"/>
    </row>
    <row r="81" spans="2:35" s="64" customFormat="1" x14ac:dyDescent="0.4">
      <c r="B81" s="81"/>
      <c r="C81" s="63"/>
      <c r="D81" s="67">
        <v>935.89249999999981</v>
      </c>
      <c r="E81" s="67">
        <v>1578.3673223000001</v>
      </c>
      <c r="F81" s="67">
        <v>246.86849639999997</v>
      </c>
      <c r="G81" s="67"/>
      <c r="H81" s="67">
        <v>822.88534500000003</v>
      </c>
      <c r="I81" s="68"/>
      <c r="J81" s="67"/>
      <c r="K81" s="261"/>
      <c r="L81" s="71">
        <f t="shared" si="20"/>
        <v>1.1580624983477363</v>
      </c>
      <c r="M81" s="67">
        <f t="shared" si="18"/>
        <v>1.9530533737295313</v>
      </c>
      <c r="N81" s="67">
        <f t="shared" si="18"/>
        <v>0.30547220722928453</v>
      </c>
      <c r="O81" s="67"/>
      <c r="P81" s="67">
        <f t="shared" si="18"/>
        <v>1.0182287586281964</v>
      </c>
      <c r="Q81" s="68"/>
      <c r="R81" s="67"/>
      <c r="S81" s="67"/>
      <c r="T81" s="63"/>
      <c r="U81" s="67">
        <v>4596.6407608999998</v>
      </c>
      <c r="V81" s="67">
        <v>1014.5499993999999</v>
      </c>
      <c r="W81" s="67">
        <v>2249.7692664000001</v>
      </c>
      <c r="X81" s="67"/>
      <c r="Y81" s="67">
        <v>945.57439650000003</v>
      </c>
      <c r="Z81" s="68"/>
      <c r="AA81" s="67"/>
      <c r="AB81" s="261"/>
      <c r="AC81" s="71">
        <f t="shared" si="21"/>
        <v>2.5505526933336595</v>
      </c>
      <c r="AD81" s="67">
        <f t="shared" si="19"/>
        <v>0.56294658819165166</v>
      </c>
      <c r="AE81" s="67">
        <f t="shared" si="19"/>
        <v>1.2483366354416412</v>
      </c>
      <c r="AF81" s="67"/>
      <c r="AG81" s="67">
        <f t="shared" si="19"/>
        <v>0.52467387581278346</v>
      </c>
      <c r="AH81" s="68"/>
      <c r="AI81" s="82"/>
    </row>
    <row r="82" spans="2:35" s="64" customFormat="1" x14ac:dyDescent="0.4">
      <c r="B82" s="81"/>
      <c r="C82" s="63"/>
      <c r="D82" s="67">
        <v>956.55377999999985</v>
      </c>
      <c r="E82" s="67"/>
      <c r="F82" s="67">
        <v>333.05752529999995</v>
      </c>
      <c r="G82" s="67"/>
      <c r="H82" s="67">
        <v>273.125</v>
      </c>
      <c r="I82" s="68"/>
      <c r="J82" s="67"/>
      <c r="K82" s="261"/>
      <c r="L82" s="71">
        <f t="shared" si="20"/>
        <v>1.1836285260014061</v>
      </c>
      <c r="M82" s="67"/>
      <c r="N82" s="67">
        <f t="shared" si="18"/>
        <v>0.4121215095135739</v>
      </c>
      <c r="O82" s="67"/>
      <c r="P82" s="67">
        <f t="shared" si="18"/>
        <v>0.33796169951273847</v>
      </c>
      <c r="Q82" s="68"/>
      <c r="R82" s="67"/>
      <c r="S82" s="67"/>
      <c r="T82" s="63"/>
      <c r="U82" s="67">
        <v>2963.2859459999995</v>
      </c>
      <c r="V82" s="67"/>
      <c r="W82" s="67">
        <v>2363.9235371999998</v>
      </c>
      <c r="X82" s="67"/>
      <c r="Y82" s="67">
        <v>329.65686250000005</v>
      </c>
      <c r="Z82" s="68"/>
      <c r="AA82" s="67"/>
      <c r="AB82" s="261"/>
      <c r="AC82" s="71">
        <f t="shared" si="21"/>
        <v>1.64424790707557</v>
      </c>
      <c r="AD82" s="67"/>
      <c r="AE82" s="67">
        <f t="shared" si="19"/>
        <v>1.311677779113585</v>
      </c>
      <c r="AF82" s="67"/>
      <c r="AG82" s="67">
        <f t="shared" si="19"/>
        <v>0.18291775282449374</v>
      </c>
      <c r="AH82" s="68"/>
      <c r="AI82" s="82"/>
    </row>
    <row r="83" spans="2:35" s="64" customFormat="1" x14ac:dyDescent="0.4">
      <c r="B83" s="81"/>
      <c r="C83" s="63"/>
      <c r="D83" s="67">
        <v>474.85714849999971</v>
      </c>
      <c r="E83" s="67"/>
      <c r="F83" s="67">
        <v>152.39620160000001</v>
      </c>
      <c r="G83" s="67"/>
      <c r="H83" s="67">
        <v>471.46453959999997</v>
      </c>
      <c r="I83" s="68"/>
      <c r="J83" s="67"/>
      <c r="K83" s="261"/>
      <c r="L83" s="71">
        <f t="shared" si="20"/>
        <v>0.58758271462822054</v>
      </c>
      <c r="M83" s="67"/>
      <c r="N83" s="67">
        <f t="shared" si="18"/>
        <v>0.18857328802570952</v>
      </c>
      <c r="O83" s="67"/>
      <c r="P83" s="67">
        <f t="shared" si="18"/>
        <v>0.58338473981952133</v>
      </c>
      <c r="Q83" s="68"/>
      <c r="R83" s="67"/>
      <c r="S83" s="67"/>
      <c r="T83" s="63"/>
      <c r="U83" s="67">
        <v>1646.0574580000002</v>
      </c>
      <c r="V83" s="67"/>
      <c r="W83" s="67">
        <v>345.39427320000004</v>
      </c>
      <c r="X83" s="67"/>
      <c r="Y83" s="67">
        <v>454.88174000000004</v>
      </c>
      <c r="Z83" s="68"/>
      <c r="AA83" s="67"/>
      <c r="AB83" s="261"/>
      <c r="AC83" s="71">
        <f t="shared" si="21"/>
        <v>0.91335314227641318</v>
      </c>
      <c r="AD83" s="67"/>
      <c r="AE83" s="67">
        <f t="shared" si="19"/>
        <v>0.19165002000282419</v>
      </c>
      <c r="AF83" s="67"/>
      <c r="AG83" s="67">
        <f t="shared" si="19"/>
        <v>0.25240167928157609</v>
      </c>
      <c r="AH83" s="68"/>
      <c r="AI83" s="82"/>
    </row>
    <row r="84" spans="2:35" s="64" customFormat="1" x14ac:dyDescent="0.4">
      <c r="B84" s="81"/>
      <c r="C84" s="63"/>
      <c r="D84" s="67">
        <v>531.80451720000019</v>
      </c>
      <c r="E84" s="67"/>
      <c r="F84" s="67">
        <v>146.06345350000009</v>
      </c>
      <c r="G84" s="67"/>
      <c r="H84" s="67">
        <v>119.84210040000008</v>
      </c>
      <c r="I84" s="68"/>
      <c r="J84" s="67"/>
      <c r="K84" s="261"/>
      <c r="L84" s="71">
        <f t="shared" si="20"/>
        <v>0.65804872655913382</v>
      </c>
      <c r="M84" s="67"/>
      <c r="N84" s="67">
        <f t="shared" si="18"/>
        <v>0.18073721915445265</v>
      </c>
      <c r="O84" s="67"/>
      <c r="P84" s="67">
        <f t="shared" si="18"/>
        <v>0.14829122169102155</v>
      </c>
      <c r="Q84" s="68"/>
      <c r="R84" s="67"/>
      <c r="S84" s="67"/>
      <c r="T84" s="63"/>
      <c r="U84" s="67">
        <v>884.3587758000001</v>
      </c>
      <c r="V84" s="67"/>
      <c r="W84" s="67">
        <v>1581.7692974999998</v>
      </c>
      <c r="X84" s="67"/>
      <c r="Y84" s="67">
        <v>333.82105680000001</v>
      </c>
      <c r="Z84" s="68"/>
      <c r="AA84" s="67"/>
      <c r="AB84" s="261"/>
      <c r="AC84" s="71">
        <f t="shared" si="21"/>
        <v>0.49070696946269782</v>
      </c>
      <c r="AD84" s="67"/>
      <c r="AE84" s="67">
        <f t="shared" si="19"/>
        <v>0.8776813659854511</v>
      </c>
      <c r="AF84" s="67"/>
      <c r="AG84" s="67">
        <f t="shared" si="19"/>
        <v>0.18522835257328726</v>
      </c>
      <c r="AH84" s="68"/>
      <c r="AI84" s="82"/>
    </row>
    <row r="85" spans="2:35" s="64" customFormat="1" x14ac:dyDescent="0.4">
      <c r="B85" s="81"/>
      <c r="C85" s="63"/>
      <c r="D85" s="67">
        <v>711.21489599999995</v>
      </c>
      <c r="E85" s="67"/>
      <c r="F85" s="67">
        <v>138.43409400000002</v>
      </c>
      <c r="G85" s="67"/>
      <c r="H85" s="67">
        <v>683.95947359999991</v>
      </c>
      <c r="I85" s="68"/>
      <c r="J85" s="67"/>
      <c r="K85" s="261"/>
      <c r="L85" s="71">
        <f t="shared" si="20"/>
        <v>0.88004904337184631</v>
      </c>
      <c r="M85" s="67"/>
      <c r="N85" s="67">
        <f t="shared" si="18"/>
        <v>0.17129673841188539</v>
      </c>
      <c r="O85" s="67"/>
      <c r="P85" s="67">
        <f t="shared" si="18"/>
        <v>0.84632350057919981</v>
      </c>
      <c r="Q85" s="68"/>
      <c r="R85" s="67"/>
      <c r="S85" s="67"/>
      <c r="T85" s="63"/>
      <c r="U85" s="67">
        <v>1228.740368</v>
      </c>
      <c r="V85" s="67"/>
      <c r="W85" s="67">
        <v>1778.1459110999999</v>
      </c>
      <c r="X85" s="67"/>
      <c r="Y85" s="67">
        <v>695.12212640000007</v>
      </c>
      <c r="Z85" s="68"/>
      <c r="AA85" s="67"/>
      <c r="AB85" s="261"/>
      <c r="AC85" s="71">
        <f t="shared" si="21"/>
        <v>0.68179507993497768</v>
      </c>
      <c r="AD85" s="67"/>
      <c r="AE85" s="67">
        <f t="shared" si="19"/>
        <v>0.98664548277824482</v>
      </c>
      <c r="AF85" s="67"/>
      <c r="AG85" s="67">
        <f t="shared" si="19"/>
        <v>0.38570462733707445</v>
      </c>
      <c r="AH85" s="68"/>
      <c r="AI85" s="82"/>
    </row>
    <row r="86" spans="2:35" s="64" customFormat="1" x14ac:dyDescent="0.4">
      <c r="B86" s="81"/>
      <c r="C86" s="63"/>
      <c r="D86" s="67">
        <v>866.13222360000009</v>
      </c>
      <c r="E86" s="67"/>
      <c r="F86" s="67">
        <v>81.568361099999962</v>
      </c>
      <c r="G86" s="67"/>
      <c r="H86" s="67">
        <v>73.083675600000078</v>
      </c>
      <c r="I86" s="68"/>
      <c r="J86" s="67"/>
      <c r="K86" s="261"/>
      <c r="L86" s="71">
        <f t="shared" si="20"/>
        <v>1.0717419433980897</v>
      </c>
      <c r="M86" s="67"/>
      <c r="N86" s="67">
        <f t="shared" si="18"/>
        <v>0.10093174167075417</v>
      </c>
      <c r="O86" s="67"/>
      <c r="P86" s="67">
        <f t="shared" si="18"/>
        <v>9.0432890480233161E-2</v>
      </c>
      <c r="Q86" s="68"/>
      <c r="R86" s="67"/>
      <c r="S86" s="67"/>
      <c r="T86" s="63"/>
      <c r="U86" s="67">
        <v>1370.7123354</v>
      </c>
      <c r="V86" s="67"/>
      <c r="W86" s="67">
        <v>1558.2213389000001</v>
      </c>
      <c r="X86" s="67"/>
      <c r="Y86" s="67">
        <v>717.86100629999987</v>
      </c>
      <c r="Z86" s="68"/>
      <c r="AA86" s="67"/>
      <c r="AB86" s="261"/>
      <c r="AC86" s="71">
        <f t="shared" si="21"/>
        <v>0.76057151748261187</v>
      </c>
      <c r="AD86" s="67"/>
      <c r="AE86" s="67">
        <f t="shared" si="19"/>
        <v>0.86461523522739303</v>
      </c>
      <c r="AF86" s="67"/>
      <c r="AG86" s="67">
        <f t="shared" si="19"/>
        <v>0.39832182202099825</v>
      </c>
      <c r="AH86" s="68"/>
      <c r="AI86" s="82"/>
    </row>
    <row r="87" spans="2:35" s="64" customFormat="1" x14ac:dyDescent="0.4">
      <c r="B87" s="81"/>
      <c r="C87" s="63"/>
      <c r="D87" s="67">
        <v>138.81945000000002</v>
      </c>
      <c r="E87" s="67"/>
      <c r="F87" s="67">
        <v>230.37474239999995</v>
      </c>
      <c r="G87" s="67"/>
      <c r="H87" s="67">
        <v>247.37481209999987</v>
      </c>
      <c r="I87" s="68"/>
      <c r="J87" s="67"/>
      <c r="K87" s="261"/>
      <c r="L87" s="71">
        <f t="shared" si="20"/>
        <v>0.17177357344594463</v>
      </c>
      <c r="M87" s="67"/>
      <c r="N87" s="67">
        <f t="shared" si="18"/>
        <v>0.28506302779428211</v>
      </c>
      <c r="O87" s="67"/>
      <c r="P87" s="67">
        <f t="shared" si="18"/>
        <v>0.30609871638978597</v>
      </c>
      <c r="Q87" s="68"/>
      <c r="R87" s="67"/>
      <c r="S87" s="67"/>
      <c r="T87" s="63"/>
      <c r="U87" s="67">
        <v>1122.777775</v>
      </c>
      <c r="V87" s="67"/>
      <c r="W87" s="67">
        <v>3116.1191951999999</v>
      </c>
      <c r="X87" s="67"/>
      <c r="Y87" s="67">
        <v>421.0669029</v>
      </c>
      <c r="Z87" s="68"/>
      <c r="AA87" s="67"/>
      <c r="AB87" s="261"/>
      <c r="AC87" s="71">
        <f t="shared" si="21"/>
        <v>0.62299927860377857</v>
      </c>
      <c r="AD87" s="67"/>
      <c r="AE87" s="67">
        <f t="shared" si="19"/>
        <v>1.729050978634652</v>
      </c>
      <c r="AF87" s="67"/>
      <c r="AG87" s="67">
        <f t="shared" si="19"/>
        <v>0.23363873296354418</v>
      </c>
      <c r="AH87" s="68"/>
      <c r="AI87" s="82"/>
    </row>
    <row r="88" spans="2:35" s="64" customFormat="1" x14ac:dyDescent="0.4">
      <c r="B88" s="81"/>
      <c r="C88" s="63"/>
      <c r="D88" s="67">
        <v>258.90162399999969</v>
      </c>
      <c r="E88" s="67"/>
      <c r="F88" s="67">
        <v>265.46042780000005</v>
      </c>
      <c r="G88" s="67"/>
      <c r="H88" s="67">
        <v>174.56999999999994</v>
      </c>
      <c r="I88" s="68"/>
      <c r="J88" s="67"/>
      <c r="K88" s="261"/>
      <c r="L88" s="71">
        <f t="shared" si="20"/>
        <v>0.32036185941839046</v>
      </c>
      <c r="M88" s="67"/>
      <c r="N88" s="67">
        <f t="shared" ref="N88:N100" si="22">F88/808.153706156</f>
        <v>0.32847764698459175</v>
      </c>
      <c r="O88" s="67"/>
      <c r="P88" s="67">
        <f t="shared" ref="P88:P99" si="23">H88/808.153706156</f>
        <v>0.21601088836224708</v>
      </c>
      <c r="Q88" s="68"/>
      <c r="R88" s="67"/>
      <c r="S88" s="67"/>
      <c r="T88" s="63"/>
      <c r="U88" s="67">
        <v>1577.3370939999998</v>
      </c>
      <c r="V88" s="67"/>
      <c r="W88" s="67">
        <v>640.02749999999992</v>
      </c>
      <c r="X88" s="67"/>
      <c r="Y88" s="67">
        <v>276.9799956</v>
      </c>
      <c r="Z88" s="68"/>
      <c r="AA88" s="67"/>
      <c r="AB88" s="261"/>
      <c r="AC88" s="71">
        <f t="shared" si="21"/>
        <v>0.87522205511859219</v>
      </c>
      <c r="AD88" s="67"/>
      <c r="AE88" s="67">
        <f t="shared" ref="AE88:AE100" si="24">W88/1802.213603708</f>
        <v>0.35513409658164974</v>
      </c>
      <c r="AF88" s="67"/>
      <c r="AG88" s="67">
        <f t="shared" ref="AG88:AG99" si="25">Y88/1802.213603708</f>
        <v>0.15368877198025918</v>
      </c>
      <c r="AH88" s="68"/>
      <c r="AI88" s="82"/>
    </row>
    <row r="89" spans="2:35" s="64" customFormat="1" x14ac:dyDescent="0.4">
      <c r="B89" s="81"/>
      <c r="C89" s="63"/>
      <c r="D89" s="67">
        <v>1463.1858617999999</v>
      </c>
      <c r="E89" s="67"/>
      <c r="F89" s="67">
        <v>93.43545000000006</v>
      </c>
      <c r="G89" s="67"/>
      <c r="H89" s="67">
        <v>1569.9466818000001</v>
      </c>
      <c r="I89" s="68"/>
      <c r="J89" s="67"/>
      <c r="K89" s="261"/>
      <c r="L89" s="71">
        <f t="shared" si="20"/>
        <v>1.8105291736638491</v>
      </c>
      <c r="M89" s="67"/>
      <c r="N89" s="67">
        <f t="shared" si="22"/>
        <v>0.11561593950292913</v>
      </c>
      <c r="O89" s="67"/>
      <c r="P89" s="67">
        <f t="shared" si="23"/>
        <v>1.9426337710773911</v>
      </c>
      <c r="Q89" s="68"/>
      <c r="R89" s="67"/>
      <c r="S89" s="67"/>
      <c r="T89" s="63"/>
      <c r="U89" s="67">
        <v>1237.3713144000001</v>
      </c>
      <c r="V89" s="67"/>
      <c r="W89" s="67">
        <v>2419.8570250000002</v>
      </c>
      <c r="X89" s="67"/>
      <c r="Y89" s="67">
        <v>637.94619300000011</v>
      </c>
      <c r="Z89" s="68"/>
      <c r="AA89" s="67"/>
      <c r="AB89" s="261"/>
      <c r="AC89" s="71">
        <f t="shared" si="21"/>
        <v>0.68658416064230454</v>
      </c>
      <c r="AD89" s="67"/>
      <c r="AE89" s="67">
        <f t="shared" si="24"/>
        <v>1.3427137715647122</v>
      </c>
      <c r="AF89" s="67"/>
      <c r="AG89" s="67">
        <f t="shared" si="25"/>
        <v>0.35397923514029922</v>
      </c>
      <c r="AH89" s="68"/>
      <c r="AI89" s="82"/>
    </row>
    <row r="90" spans="2:35" s="64" customFormat="1" x14ac:dyDescent="0.4">
      <c r="B90" s="81"/>
      <c r="C90" s="63"/>
      <c r="D90" s="67">
        <v>912.41232160000004</v>
      </c>
      <c r="E90" s="67"/>
      <c r="F90" s="67">
        <v>0</v>
      </c>
      <c r="G90" s="67"/>
      <c r="H90" s="67">
        <v>108.39400000000003</v>
      </c>
      <c r="I90" s="68"/>
      <c r="J90" s="67"/>
      <c r="K90" s="261"/>
      <c r="L90" s="71">
        <f t="shared" si="20"/>
        <v>1.1290083985878234</v>
      </c>
      <c r="M90" s="67"/>
      <c r="N90" s="67">
        <f t="shared" si="22"/>
        <v>0</v>
      </c>
      <c r="O90" s="67"/>
      <c r="P90" s="67">
        <f t="shared" si="23"/>
        <v>0.1341254753573777</v>
      </c>
      <c r="Q90" s="68"/>
      <c r="R90" s="67"/>
      <c r="S90" s="67"/>
      <c r="T90" s="63"/>
      <c r="U90" s="67">
        <v>2085.4988336000001</v>
      </c>
      <c r="V90" s="67"/>
      <c r="W90" s="67">
        <v>455.78099999999995</v>
      </c>
      <c r="X90" s="67"/>
      <c r="Y90" s="67">
        <v>0</v>
      </c>
      <c r="Z90" s="68"/>
      <c r="AA90" s="67"/>
      <c r="AB90" s="261"/>
      <c r="AC90" s="71">
        <f t="shared" si="21"/>
        <v>1.1571873774058465</v>
      </c>
      <c r="AD90" s="67"/>
      <c r="AE90" s="67">
        <f t="shared" si="24"/>
        <v>0.25290065454075161</v>
      </c>
      <c r="AF90" s="67"/>
      <c r="AG90" s="67">
        <f t="shared" si="25"/>
        <v>0</v>
      </c>
      <c r="AH90" s="68"/>
      <c r="AI90" s="82"/>
    </row>
    <row r="91" spans="2:35" s="64" customFormat="1" x14ac:dyDescent="0.4">
      <c r="B91" s="81"/>
      <c r="C91" s="63"/>
      <c r="D91" s="67">
        <v>928.56107169999984</v>
      </c>
      <c r="E91" s="67"/>
      <c r="F91" s="67">
        <v>15.181657999999919</v>
      </c>
      <c r="G91" s="67"/>
      <c r="H91" s="67">
        <v>65.614060200000083</v>
      </c>
      <c r="I91" s="68"/>
      <c r="J91" s="67"/>
      <c r="K91" s="261"/>
      <c r="L91" s="71">
        <f t="shared" si="20"/>
        <v>1.1489906742081528</v>
      </c>
      <c r="M91" s="67"/>
      <c r="N91" s="67">
        <f t="shared" si="22"/>
        <v>1.8785607099683788E-2</v>
      </c>
      <c r="O91" s="67"/>
      <c r="P91" s="67">
        <f t="shared" si="23"/>
        <v>8.1190075229741546E-2</v>
      </c>
      <c r="Q91" s="68"/>
      <c r="R91" s="67"/>
      <c r="S91" s="67"/>
      <c r="T91" s="63"/>
      <c r="U91" s="67">
        <v>860.1512183000001</v>
      </c>
      <c r="V91" s="67"/>
      <c r="W91" s="67">
        <v>1684.3839696</v>
      </c>
      <c r="X91" s="67"/>
      <c r="Y91" s="67">
        <v>538.70400000000006</v>
      </c>
      <c r="Z91" s="68"/>
      <c r="AA91" s="67"/>
      <c r="AB91" s="261"/>
      <c r="AC91" s="71">
        <f t="shared" si="21"/>
        <v>0.47727484496303046</v>
      </c>
      <c r="AD91" s="67"/>
      <c r="AE91" s="67">
        <f t="shared" si="24"/>
        <v>0.93461949578808579</v>
      </c>
      <c r="AF91" s="67"/>
      <c r="AG91" s="67">
        <f t="shared" si="25"/>
        <v>0.29891240355284904</v>
      </c>
      <c r="AH91" s="68"/>
      <c r="AI91" s="82"/>
    </row>
    <row r="92" spans="2:35" s="64" customFormat="1" x14ac:dyDescent="0.4">
      <c r="B92" s="81"/>
      <c r="C92" s="63"/>
      <c r="D92" s="67">
        <v>1505.4997438</v>
      </c>
      <c r="E92" s="67"/>
      <c r="F92" s="67">
        <v>16.690741199999888</v>
      </c>
      <c r="G92" s="67"/>
      <c r="H92" s="67">
        <v>68.014819999999958</v>
      </c>
      <c r="I92" s="68"/>
      <c r="J92" s="67"/>
      <c r="K92" s="261"/>
      <c r="L92" s="71">
        <f t="shared" si="20"/>
        <v>1.8628878792883856</v>
      </c>
      <c r="M92" s="67"/>
      <c r="N92" s="67">
        <f t="shared" si="22"/>
        <v>2.0652929106010968E-2</v>
      </c>
      <c r="O92" s="67"/>
      <c r="P92" s="67">
        <f t="shared" si="23"/>
        <v>8.4160747493832413E-2</v>
      </c>
      <c r="Q92" s="68"/>
      <c r="R92" s="67"/>
      <c r="S92" s="67"/>
      <c r="T92" s="63"/>
      <c r="U92" s="67">
        <v>938.37325790000011</v>
      </c>
      <c r="V92" s="67"/>
      <c r="W92" s="67">
        <v>1406.3641176000001</v>
      </c>
      <c r="X92" s="67"/>
      <c r="Y92" s="67">
        <v>542.354829</v>
      </c>
      <c r="Z92" s="68"/>
      <c r="AA92" s="67"/>
      <c r="AB92" s="261"/>
      <c r="AC92" s="71">
        <f t="shared" si="21"/>
        <v>0.5206781571115241</v>
      </c>
      <c r="AD92" s="67"/>
      <c r="AE92" s="67">
        <f t="shared" si="24"/>
        <v>0.78035373537656605</v>
      </c>
      <c r="AF92" s="67"/>
      <c r="AG92" s="67">
        <f t="shared" si="25"/>
        <v>0.3009381506632296</v>
      </c>
      <c r="AH92" s="68"/>
      <c r="AI92" s="82"/>
    </row>
    <row r="93" spans="2:35" s="64" customFormat="1" x14ac:dyDescent="0.4">
      <c r="B93" s="81"/>
      <c r="C93" s="63"/>
      <c r="D93" s="67">
        <v>1393.1953633000003</v>
      </c>
      <c r="E93" s="67"/>
      <c r="F93" s="67">
        <v>30.117399600000041</v>
      </c>
      <c r="G93" s="67"/>
      <c r="H93" s="67">
        <v>1694.2342032000001</v>
      </c>
      <c r="I93" s="68"/>
      <c r="J93" s="67"/>
      <c r="K93" s="261"/>
      <c r="L93" s="71">
        <f t="shared" si="20"/>
        <v>1.7239237445643394</v>
      </c>
      <c r="M93" s="67"/>
      <c r="N93" s="67">
        <f t="shared" si="22"/>
        <v>3.7266920105154352E-2</v>
      </c>
      <c r="O93" s="67"/>
      <c r="P93" s="67">
        <f t="shared" si="23"/>
        <v>2.0964257050291342</v>
      </c>
      <c r="Q93" s="68"/>
      <c r="R93" s="67"/>
      <c r="S93" s="67"/>
      <c r="T93" s="63"/>
      <c r="U93" s="67">
        <v>505.76938669999993</v>
      </c>
      <c r="V93" s="67"/>
      <c r="W93" s="67">
        <v>1119.4546719999998</v>
      </c>
      <c r="X93" s="67"/>
      <c r="Y93" s="67">
        <v>527.89539840000009</v>
      </c>
      <c r="Z93" s="68"/>
      <c r="AA93" s="67"/>
      <c r="AB93" s="261"/>
      <c r="AC93" s="71">
        <f t="shared" si="21"/>
        <v>0.2806378698170931</v>
      </c>
      <c r="AD93" s="67"/>
      <c r="AE93" s="67">
        <f t="shared" si="24"/>
        <v>0.62115537786239972</v>
      </c>
      <c r="AF93" s="67"/>
      <c r="AG93" s="67">
        <f t="shared" si="25"/>
        <v>0.2929150003716936</v>
      </c>
      <c r="AH93" s="68"/>
      <c r="AI93" s="82"/>
    </row>
    <row r="94" spans="2:35" s="64" customFormat="1" x14ac:dyDescent="0.4">
      <c r="B94" s="81"/>
      <c r="C94" s="63"/>
      <c r="D94" s="67">
        <v>112.38809399999992</v>
      </c>
      <c r="E94" s="67"/>
      <c r="F94" s="67">
        <v>48.531703000000007</v>
      </c>
      <c r="G94" s="67"/>
      <c r="H94" s="67">
        <v>331.01535210000003</v>
      </c>
      <c r="I94" s="68"/>
      <c r="J94" s="67"/>
      <c r="K94" s="261"/>
      <c r="L94" s="71">
        <f t="shared" si="20"/>
        <v>0.13906772083565172</v>
      </c>
      <c r="M94" s="67"/>
      <c r="N94" s="67">
        <f t="shared" si="22"/>
        <v>6.0052565038452979E-2</v>
      </c>
      <c r="O94" s="67"/>
      <c r="P94" s="67">
        <f t="shared" si="23"/>
        <v>0.40959454813921659</v>
      </c>
      <c r="Q94" s="68"/>
      <c r="R94" s="67"/>
      <c r="S94" s="67"/>
      <c r="T94" s="63"/>
      <c r="U94" s="67">
        <v>919.75515450000012</v>
      </c>
      <c r="V94" s="67"/>
      <c r="W94" s="67">
        <v>1456.6575</v>
      </c>
      <c r="X94" s="67"/>
      <c r="Y94" s="67">
        <v>506.01683110000005</v>
      </c>
      <c r="Z94" s="68"/>
      <c r="AA94" s="67"/>
      <c r="AB94" s="261"/>
      <c r="AC94" s="71">
        <f t="shared" si="21"/>
        <v>0.51034747080347842</v>
      </c>
      <c r="AD94" s="67"/>
      <c r="AE94" s="67">
        <f t="shared" si="24"/>
        <v>0.80826018458798188</v>
      </c>
      <c r="AF94" s="67"/>
      <c r="AG94" s="67">
        <f t="shared" si="25"/>
        <v>0.28077517007911035</v>
      </c>
      <c r="AH94" s="68"/>
      <c r="AI94" s="82"/>
    </row>
    <row r="95" spans="2:35" s="64" customFormat="1" x14ac:dyDescent="0.4">
      <c r="B95" s="81"/>
      <c r="C95" s="63"/>
      <c r="D95" s="67">
        <v>836.02633899999989</v>
      </c>
      <c r="E95" s="67"/>
      <c r="F95" s="67">
        <v>62.223633000000028</v>
      </c>
      <c r="G95" s="67"/>
      <c r="H95" s="67">
        <v>2.8652057999999512</v>
      </c>
      <c r="I95" s="68"/>
      <c r="J95" s="67"/>
      <c r="K95" s="261"/>
      <c r="L95" s="71">
        <f t="shared" si="20"/>
        <v>1.034489271820056</v>
      </c>
      <c r="M95" s="67"/>
      <c r="N95" s="67">
        <f t="shared" si="22"/>
        <v>7.6994800031256486E-2</v>
      </c>
      <c r="O95" s="67"/>
      <c r="P95" s="67">
        <f t="shared" si="23"/>
        <v>3.5453723446104857E-3</v>
      </c>
      <c r="Q95" s="68"/>
      <c r="R95" s="67"/>
      <c r="S95" s="67"/>
      <c r="T95" s="63"/>
      <c r="U95" s="67">
        <v>599.16107550000004</v>
      </c>
      <c r="V95" s="67"/>
      <c r="W95" s="67">
        <v>670.2824159999999</v>
      </c>
      <c r="X95" s="67"/>
      <c r="Y95" s="67">
        <v>256.87040580000001</v>
      </c>
      <c r="Z95" s="68"/>
      <c r="AA95" s="67"/>
      <c r="AB95" s="261"/>
      <c r="AC95" s="71">
        <f t="shared" si="21"/>
        <v>0.33245841351282901</v>
      </c>
      <c r="AD95" s="67"/>
      <c r="AE95" s="67">
        <f t="shared" si="24"/>
        <v>0.37192173814519774</v>
      </c>
      <c r="AF95" s="67"/>
      <c r="AG95" s="67">
        <f t="shared" si="25"/>
        <v>0.14253049986499766</v>
      </c>
      <c r="AH95" s="68"/>
      <c r="AI95" s="82"/>
    </row>
    <row r="96" spans="2:35" s="64" customFormat="1" x14ac:dyDescent="0.4">
      <c r="B96" s="81"/>
      <c r="C96" s="63"/>
      <c r="D96" s="67">
        <v>177.44959079999984</v>
      </c>
      <c r="E96" s="67"/>
      <c r="F96" s="67">
        <v>112.32023780000003</v>
      </c>
      <c r="G96" s="67"/>
      <c r="H96" s="67">
        <v>486.24605630000002</v>
      </c>
      <c r="I96" s="68"/>
      <c r="J96" s="67"/>
      <c r="K96" s="261"/>
      <c r="L96" s="71">
        <f t="shared" si="20"/>
        <v>0.21957406053861031</v>
      </c>
      <c r="M96" s="67"/>
      <c r="N96" s="67">
        <f t="shared" si="22"/>
        <v>0.13898375636270183</v>
      </c>
      <c r="O96" s="67"/>
      <c r="P96" s="67">
        <f t="shared" si="23"/>
        <v>0.60167521672682733</v>
      </c>
      <c r="Q96" s="68"/>
      <c r="R96" s="67"/>
      <c r="S96" s="67"/>
      <c r="T96" s="63"/>
      <c r="U96" s="67">
        <v>688.87197729999991</v>
      </c>
      <c r="V96" s="67"/>
      <c r="W96" s="67">
        <v>1318.2619874000002</v>
      </c>
      <c r="X96" s="67"/>
      <c r="Y96" s="67">
        <v>638.78496470000016</v>
      </c>
      <c r="Z96" s="68"/>
      <c r="AA96" s="67"/>
      <c r="AB96" s="261"/>
      <c r="AC96" s="71">
        <f t="shared" si="21"/>
        <v>0.38223658720734693</v>
      </c>
      <c r="AD96" s="67"/>
      <c r="AE96" s="67">
        <f t="shared" si="24"/>
        <v>0.731468225901589</v>
      </c>
      <c r="AF96" s="67"/>
      <c r="AG96" s="67">
        <f t="shared" si="25"/>
        <v>0.35444464706387713</v>
      </c>
      <c r="AH96" s="68"/>
      <c r="AI96" s="82"/>
    </row>
    <row r="97" spans="2:35" s="64" customFormat="1" x14ac:dyDescent="0.4">
      <c r="B97" s="81"/>
      <c r="C97" s="63"/>
      <c r="D97" s="67"/>
      <c r="E97" s="67"/>
      <c r="F97" s="67">
        <v>294.72321449999998</v>
      </c>
      <c r="G97" s="67"/>
      <c r="H97" s="67">
        <v>1893.779571</v>
      </c>
      <c r="I97" s="68"/>
      <c r="J97" s="67"/>
      <c r="K97" s="261"/>
      <c r="L97" s="71"/>
      <c r="M97" s="67"/>
      <c r="N97" s="67">
        <f t="shared" si="22"/>
        <v>0.36468707902344111</v>
      </c>
      <c r="O97" s="67"/>
      <c r="P97" s="67">
        <f t="shared" si="23"/>
        <v>2.343340823131038</v>
      </c>
      <c r="Q97" s="68"/>
      <c r="R97" s="67"/>
      <c r="S97" s="67"/>
      <c r="T97" s="63"/>
      <c r="U97" s="67"/>
      <c r="V97" s="67"/>
      <c r="W97" s="67">
        <v>1580.4642945000001</v>
      </c>
      <c r="X97" s="67"/>
      <c r="Y97" s="67">
        <v>781.16559150000012</v>
      </c>
      <c r="Z97" s="68"/>
      <c r="AA97" s="67"/>
      <c r="AB97" s="261"/>
      <c r="AC97" s="71"/>
      <c r="AD97" s="67"/>
      <c r="AE97" s="67">
        <f t="shared" si="24"/>
        <v>0.87695725481610098</v>
      </c>
      <c r="AF97" s="67"/>
      <c r="AG97" s="67">
        <f t="shared" si="25"/>
        <v>0.43344783875383891</v>
      </c>
      <c r="AH97" s="68"/>
      <c r="AI97" s="82"/>
    </row>
    <row r="98" spans="2:35" s="64" customFormat="1" x14ac:dyDescent="0.4">
      <c r="B98" s="81"/>
      <c r="C98" s="259" t="s">
        <v>123</v>
      </c>
      <c r="D98" s="67"/>
      <c r="E98" s="67"/>
      <c r="F98" s="67">
        <v>222.48397320000001</v>
      </c>
      <c r="G98" s="67"/>
      <c r="H98" s="67">
        <v>160.09364610000009</v>
      </c>
      <c r="I98" s="68"/>
      <c r="J98" s="67"/>
      <c r="K98" s="261"/>
      <c r="L98" s="71"/>
      <c r="M98" s="67"/>
      <c r="N98" s="67">
        <f t="shared" si="22"/>
        <v>0.27529908172821438</v>
      </c>
      <c r="O98" s="67"/>
      <c r="P98" s="67">
        <f t="shared" si="23"/>
        <v>0.19809801635568666</v>
      </c>
      <c r="Q98" s="68"/>
      <c r="R98" s="67"/>
      <c r="S98" s="67"/>
      <c r="T98" s="259" t="s">
        <v>123</v>
      </c>
      <c r="U98" s="67"/>
      <c r="V98" s="67"/>
      <c r="W98" s="67">
        <v>1931.1509951999999</v>
      </c>
      <c r="X98" s="67"/>
      <c r="Y98" s="67">
        <v>160.02409230000001</v>
      </c>
      <c r="Z98" s="68"/>
      <c r="AA98" s="67"/>
      <c r="AB98" s="261"/>
      <c r="AC98" s="71"/>
      <c r="AD98" s="67"/>
      <c r="AE98" s="67">
        <f t="shared" si="24"/>
        <v>1.0715439009153604</v>
      </c>
      <c r="AF98" s="67"/>
      <c r="AG98" s="67">
        <f t="shared" si="25"/>
        <v>8.8793077563478207E-2</v>
      </c>
      <c r="AH98" s="68"/>
      <c r="AI98" s="82"/>
    </row>
    <row r="99" spans="2:35" s="64" customFormat="1" x14ac:dyDescent="0.4">
      <c r="B99" s="81"/>
      <c r="C99" s="259" t="s">
        <v>124</v>
      </c>
      <c r="D99" s="67"/>
      <c r="E99" s="67"/>
      <c r="F99" s="67">
        <v>102.20669999999998</v>
      </c>
      <c r="G99" s="67"/>
      <c r="H99" s="67">
        <v>1007.7779606999997</v>
      </c>
      <c r="I99" s="68"/>
      <c r="J99" s="67"/>
      <c r="K99" s="261"/>
      <c r="L99" s="71"/>
      <c r="M99" s="67"/>
      <c r="N99" s="67">
        <f t="shared" si="22"/>
        <v>0.12646938227400861</v>
      </c>
      <c r="O99" s="67"/>
      <c r="P99" s="67">
        <f t="shared" si="23"/>
        <v>1.2470127316417523</v>
      </c>
      <c r="Q99" s="68"/>
      <c r="R99" s="67"/>
      <c r="S99" s="67"/>
      <c r="T99" s="259" t="s">
        <v>124</v>
      </c>
      <c r="U99" s="67"/>
      <c r="V99" s="67"/>
      <c r="W99" s="67">
        <v>2106.4316939999999</v>
      </c>
      <c r="X99" s="67"/>
      <c r="Y99" s="67">
        <v>377.41701660000001</v>
      </c>
      <c r="Z99" s="68"/>
      <c r="AA99" s="67"/>
      <c r="AB99" s="261"/>
      <c r="AC99" s="71"/>
      <c r="AD99" s="67"/>
      <c r="AE99" s="67">
        <f t="shared" si="24"/>
        <v>1.168802460299978</v>
      </c>
      <c r="AF99" s="67"/>
      <c r="AG99" s="67">
        <f t="shared" si="25"/>
        <v>0.20941858158404528</v>
      </c>
      <c r="AH99" s="68"/>
      <c r="AI99" s="82"/>
    </row>
    <row r="100" spans="2:35" s="64" customFormat="1" x14ac:dyDescent="0.4">
      <c r="B100" s="81"/>
      <c r="C100" s="265">
        <v>808.153706156</v>
      </c>
      <c r="D100" s="73"/>
      <c r="E100" s="73"/>
      <c r="F100" s="73">
        <v>128.10750400000006</v>
      </c>
      <c r="G100" s="73"/>
      <c r="H100" s="73"/>
      <c r="I100" s="74"/>
      <c r="J100" s="67"/>
      <c r="K100" s="264"/>
      <c r="L100" s="72"/>
      <c r="M100" s="73"/>
      <c r="N100" s="73">
        <f t="shared" si="22"/>
        <v>0.15851873600796323</v>
      </c>
      <c r="O100" s="73"/>
      <c r="P100" s="73"/>
      <c r="Q100" s="74"/>
      <c r="R100" s="67"/>
      <c r="S100" s="67"/>
      <c r="T100" s="265">
        <v>1802.2136037079999</v>
      </c>
      <c r="U100" s="73"/>
      <c r="V100" s="73"/>
      <c r="W100" s="73">
        <v>599.05454399999996</v>
      </c>
      <c r="X100" s="73"/>
      <c r="Y100" s="73"/>
      <c r="Z100" s="74"/>
      <c r="AA100" s="67"/>
      <c r="AB100" s="264"/>
      <c r="AC100" s="72"/>
      <c r="AD100" s="73"/>
      <c r="AE100" s="73">
        <f t="shared" si="24"/>
        <v>0.33239930204025947</v>
      </c>
      <c r="AF100" s="73"/>
      <c r="AG100" s="73"/>
      <c r="AH100" s="74"/>
      <c r="AI100" s="82"/>
    </row>
    <row r="101" spans="2:35" s="64" customFormat="1" x14ac:dyDescent="0.4">
      <c r="B101" s="81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82"/>
    </row>
    <row r="102" spans="2:35" s="64" customFormat="1" x14ac:dyDescent="0.4">
      <c r="B102" s="81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82"/>
    </row>
    <row r="103" spans="2:35" s="64" customFormat="1" x14ac:dyDescent="0.4">
      <c r="B103" s="81"/>
      <c r="C103" s="67"/>
      <c r="D103" s="67"/>
      <c r="E103" s="67"/>
      <c r="F103" s="67"/>
      <c r="G103" s="67"/>
      <c r="H103" s="67"/>
      <c r="I103" s="67"/>
      <c r="J103" s="67"/>
      <c r="K103" s="67"/>
      <c r="L103" s="67">
        <f>AVERAGE(L13:L99)</f>
        <v>1.0000000000000004</v>
      </c>
      <c r="M103" s="67">
        <f>AVERAGE(M13:M99)</f>
        <v>3.907294663383885</v>
      </c>
      <c r="N103" s="67">
        <f>AVERAGE(N13:N100)</f>
        <v>0.23359730709674409</v>
      </c>
      <c r="O103" s="67">
        <f>AVERAGE(O13:O100)</f>
        <v>0.50862773573862563</v>
      </c>
      <c r="P103" s="67">
        <f>AVERAGE(P13:P99)</f>
        <v>0.67156868149834836</v>
      </c>
      <c r="Q103" s="67">
        <f>AVERAGE(Q13:Q99)</f>
        <v>1.8153656015112791</v>
      </c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>
        <f>AVERAGE(AC13:AC100)</f>
        <v>0.99999999999999911</v>
      </c>
      <c r="AD103" s="67">
        <f>AVERAGE(AD13:AD100)</f>
        <v>1.7112038518826671</v>
      </c>
      <c r="AE103" s="67">
        <f>AVERAGE(AE13:AE100)</f>
        <v>0.67447835107856491</v>
      </c>
      <c r="AF103" s="67">
        <f>AVERAGE(AF13:AF100)</f>
        <v>1.5099732205803216</v>
      </c>
      <c r="AG103" s="67">
        <f>AVERAGE(AG13:AG99)</f>
        <v>0.22499588763944378</v>
      </c>
      <c r="AH103" s="67">
        <f>AVERAGE(AH13:AH99)</f>
        <v>0.75458425915517069</v>
      </c>
      <c r="AI103" s="82"/>
    </row>
    <row r="104" spans="2:35" s="64" customFormat="1" ht="15" thickBot="1" x14ac:dyDescent="0.45">
      <c r="B104" s="83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5"/>
    </row>
    <row r="105" spans="2:35" s="64" customFormat="1" x14ac:dyDescent="0.4"/>
    <row r="106" spans="2:35" s="64" customFormat="1" x14ac:dyDescent="0.4">
      <c r="C106"/>
      <c r="D106"/>
      <c r="E106"/>
      <c r="F106"/>
    </row>
    <row r="107" spans="2:35" s="64" customFormat="1" x14ac:dyDescent="0.4">
      <c r="C107"/>
      <c r="D107"/>
      <c r="E107"/>
      <c r="F107"/>
    </row>
    <row r="108" spans="2:35" s="64" customFormat="1" x14ac:dyDescent="0.4">
      <c r="C108" s="223"/>
      <c r="D108" s="275" t="s">
        <v>46</v>
      </c>
      <c r="E108" s="275"/>
      <c r="F108" s="276"/>
    </row>
    <row r="109" spans="2:35" s="64" customFormat="1" x14ac:dyDescent="0.4">
      <c r="C109" s="224" t="s">
        <v>0</v>
      </c>
      <c r="D109" s="236" t="s">
        <v>16</v>
      </c>
      <c r="E109" s="236" t="s">
        <v>23</v>
      </c>
      <c r="F109" s="237" t="s">
        <v>41</v>
      </c>
    </row>
    <row r="110" spans="2:35" s="64" customFormat="1" x14ac:dyDescent="0.4">
      <c r="C110" s="239" t="s">
        <v>21</v>
      </c>
      <c r="D110" s="215">
        <v>36</v>
      </c>
      <c r="E110" s="215">
        <v>30</v>
      </c>
      <c r="F110" s="233">
        <v>30</v>
      </c>
    </row>
    <row r="111" spans="2:35" s="64" customFormat="1" x14ac:dyDescent="0.4">
      <c r="C111" s="239" t="s">
        <v>22</v>
      </c>
      <c r="D111" s="215">
        <v>38</v>
      </c>
      <c r="E111" s="215">
        <v>30</v>
      </c>
      <c r="F111" s="233">
        <v>30</v>
      </c>
    </row>
    <row r="112" spans="2:35" s="64" customFormat="1" x14ac:dyDescent="0.4">
      <c r="C112" s="240" t="s">
        <v>24</v>
      </c>
      <c r="D112" s="234">
        <v>35</v>
      </c>
      <c r="E112" s="234">
        <v>31</v>
      </c>
      <c r="F112" s="235">
        <v>30</v>
      </c>
    </row>
    <row r="113" spans="2:35" s="64" customFormat="1" x14ac:dyDescent="0.4"/>
    <row r="114" spans="2:35" s="64" customFormat="1" x14ac:dyDescent="0.4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2:35" s="64" customFormat="1" x14ac:dyDescent="0.4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2:35" s="64" customFormat="1" x14ac:dyDescent="0.4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2:35" s="64" customFormat="1" x14ac:dyDescent="0.4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</sheetData>
  <mergeCells count="21">
    <mergeCell ref="AC10:AH10"/>
    <mergeCell ref="AC11:AD11"/>
    <mergeCell ref="AE11:AF11"/>
    <mergeCell ref="AG11:AH11"/>
    <mergeCell ref="D11:E11"/>
    <mergeCell ref="F11:G11"/>
    <mergeCell ref="H11:I11"/>
    <mergeCell ref="D10:I10"/>
    <mergeCell ref="L10:Q10"/>
    <mergeCell ref="L11:M11"/>
    <mergeCell ref="N11:O11"/>
    <mergeCell ref="P11:Q11"/>
    <mergeCell ref="D108:F108"/>
    <mergeCell ref="C10:C12"/>
    <mergeCell ref="K10:K12"/>
    <mergeCell ref="T10:T12"/>
    <mergeCell ref="AB10:AB12"/>
    <mergeCell ref="U10:Z10"/>
    <mergeCell ref="U11:V11"/>
    <mergeCell ref="W11:X11"/>
    <mergeCell ref="Y11:Z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BF81-D493-4CAF-A1A2-5317B58DC1E9}">
  <dimension ref="B2:AT61"/>
  <sheetViews>
    <sheetView zoomScale="62" zoomScaleNormal="62" workbookViewId="0">
      <selection activeCell="P67" sqref="P67"/>
    </sheetView>
  </sheetViews>
  <sheetFormatPr defaultRowHeight="14.6" x14ac:dyDescent="0.4"/>
  <sheetData>
    <row r="2" spans="2:46" ht="15" thickBot="1" x14ac:dyDescent="0.45"/>
    <row r="3" spans="2:46" ht="15" thickBot="1" x14ac:dyDescent="0.45">
      <c r="B3" s="53" t="s">
        <v>137</v>
      </c>
      <c r="AB3" s="53" t="s">
        <v>138</v>
      </c>
    </row>
    <row r="4" spans="2:46" x14ac:dyDescent="0.4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  <c r="AB4" s="6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8"/>
    </row>
    <row r="5" spans="2:46" x14ac:dyDescent="0.4">
      <c r="B5" s="9"/>
      <c r="C5" s="19"/>
      <c r="D5" s="11"/>
      <c r="E5" s="11"/>
      <c r="F5" s="197" t="s">
        <v>110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57" t="s">
        <v>63</v>
      </c>
      <c r="R5" s="44"/>
      <c r="S5" s="44"/>
      <c r="T5" s="44"/>
      <c r="U5" s="44"/>
      <c r="V5" s="44"/>
      <c r="W5" s="44"/>
      <c r="X5" s="44"/>
      <c r="Y5" s="44"/>
      <c r="Z5" s="13"/>
      <c r="AB5" s="9"/>
      <c r="AC5" s="57" t="s">
        <v>62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100" t="s">
        <v>66</v>
      </c>
      <c r="AO5" s="67"/>
      <c r="AP5" s="101"/>
      <c r="AQ5" s="44"/>
      <c r="AR5" s="44"/>
      <c r="AS5" s="44"/>
      <c r="AT5" s="13"/>
    </row>
    <row r="6" spans="2:46" x14ac:dyDescent="0.4">
      <c r="B6" s="9"/>
      <c r="C6" s="156" t="s">
        <v>52</v>
      </c>
      <c r="D6" s="45" t="s">
        <v>46</v>
      </c>
      <c r="E6" s="44"/>
      <c r="F6" s="87" t="s">
        <v>14</v>
      </c>
      <c r="G6" s="54" t="s">
        <v>28</v>
      </c>
      <c r="H6" s="44"/>
      <c r="I6" s="44"/>
      <c r="J6" s="44"/>
      <c r="K6" s="44"/>
      <c r="L6" s="44"/>
      <c r="M6" s="44"/>
      <c r="N6" s="44"/>
      <c r="O6" s="44"/>
      <c r="P6" s="44"/>
      <c r="Q6" s="19"/>
      <c r="R6" s="282" t="s">
        <v>54</v>
      </c>
      <c r="S6" s="282"/>
      <c r="T6" s="283" t="s">
        <v>55</v>
      </c>
      <c r="U6" s="274"/>
      <c r="V6" s="274"/>
      <c r="W6" s="274"/>
      <c r="X6" s="274"/>
      <c r="Y6" s="274"/>
      <c r="Z6" s="13"/>
      <c r="AB6" s="81"/>
      <c r="AC6" s="200" t="s">
        <v>12</v>
      </c>
      <c r="AD6" s="11" t="s">
        <v>50</v>
      </c>
      <c r="AE6" s="11" t="s">
        <v>59</v>
      </c>
      <c r="AF6" s="12" t="s">
        <v>60</v>
      </c>
      <c r="AG6" s="44"/>
      <c r="AH6" s="44"/>
      <c r="AI6" s="44"/>
      <c r="AJ6" s="44"/>
      <c r="AK6" s="44"/>
      <c r="AL6" s="44"/>
      <c r="AM6" s="44"/>
      <c r="AN6" s="19"/>
      <c r="AO6" s="201" t="s">
        <v>12</v>
      </c>
      <c r="AP6" s="202" t="s">
        <v>13</v>
      </c>
      <c r="AQ6" s="44"/>
      <c r="AR6" s="44"/>
      <c r="AS6" s="44"/>
      <c r="AT6" s="13"/>
    </row>
    <row r="7" spans="2:46" x14ac:dyDescent="0.4">
      <c r="B7" s="9"/>
      <c r="C7" s="157" t="s">
        <v>46</v>
      </c>
      <c r="D7" s="43" t="s">
        <v>53</v>
      </c>
      <c r="E7" s="22"/>
      <c r="F7" s="88" t="s">
        <v>14</v>
      </c>
      <c r="G7" s="54" t="s">
        <v>28</v>
      </c>
      <c r="H7" s="44"/>
      <c r="I7" s="44"/>
      <c r="J7" s="44"/>
      <c r="K7" s="44"/>
      <c r="L7" s="44"/>
      <c r="M7" s="44"/>
      <c r="N7" s="44"/>
      <c r="O7" s="44"/>
      <c r="P7" s="44"/>
      <c r="Q7" s="17"/>
      <c r="R7" s="284" t="s">
        <v>52</v>
      </c>
      <c r="S7" s="284"/>
      <c r="T7" s="285" t="s">
        <v>52</v>
      </c>
      <c r="U7" s="284"/>
      <c r="V7" s="284" t="s">
        <v>46</v>
      </c>
      <c r="W7" s="284"/>
      <c r="X7" s="284" t="s">
        <v>53</v>
      </c>
      <c r="Y7" s="284"/>
      <c r="Z7" s="13"/>
      <c r="AB7" s="81"/>
      <c r="AC7" s="156" t="s">
        <v>52</v>
      </c>
      <c r="AD7" s="44">
        <v>34.06509945518475</v>
      </c>
      <c r="AE7" s="44">
        <v>64.848264277445764</v>
      </c>
      <c r="AF7" s="18">
        <v>1.0866362673694867</v>
      </c>
      <c r="AG7" s="44"/>
      <c r="AH7" s="44"/>
      <c r="AI7" s="44"/>
      <c r="AJ7" s="44"/>
      <c r="AK7" s="44"/>
      <c r="AL7" s="44"/>
      <c r="AM7" s="44"/>
      <c r="AN7" s="156" t="s">
        <v>52</v>
      </c>
      <c r="AO7" s="44">
        <v>0.94824693610385802</v>
      </c>
      <c r="AP7" s="18">
        <v>7.0040810784042618E-2</v>
      </c>
      <c r="AQ7" s="44"/>
      <c r="AR7" s="44"/>
      <c r="AS7" s="44"/>
      <c r="AT7" s="13"/>
    </row>
    <row r="8" spans="2:46" x14ac:dyDescent="0.4">
      <c r="B8" s="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17"/>
      <c r="R8" s="135" t="s">
        <v>18</v>
      </c>
      <c r="S8" s="135" t="s">
        <v>20</v>
      </c>
      <c r="T8" s="135" t="s">
        <v>18</v>
      </c>
      <c r="U8" s="135" t="s">
        <v>20</v>
      </c>
      <c r="V8" s="135" t="s">
        <v>18</v>
      </c>
      <c r="W8" s="135" t="s">
        <v>20</v>
      </c>
      <c r="X8" s="137" t="s">
        <v>18</v>
      </c>
      <c r="Y8" s="135" t="s">
        <v>20</v>
      </c>
      <c r="Z8" s="13"/>
      <c r="AB8" s="81"/>
      <c r="AC8" s="156" t="s">
        <v>46</v>
      </c>
      <c r="AD8" s="44">
        <v>21.135001588970326</v>
      </c>
      <c r="AE8" s="44">
        <v>62.026403035736983</v>
      </c>
      <c r="AF8" s="18">
        <v>16.838595375292702</v>
      </c>
      <c r="AG8" s="44"/>
      <c r="AH8" s="44"/>
      <c r="AI8" s="44"/>
      <c r="AJ8" s="44"/>
      <c r="AK8" s="44"/>
      <c r="AL8" s="44"/>
      <c r="AM8" s="44"/>
      <c r="AN8" s="156" t="s">
        <v>46</v>
      </c>
      <c r="AO8" s="44">
        <v>28.110503329730491</v>
      </c>
      <c r="AP8" s="18">
        <v>2.1286052052097753</v>
      </c>
      <c r="AQ8" s="44"/>
      <c r="AR8" s="44"/>
      <c r="AS8" s="44"/>
      <c r="AT8" s="13"/>
    </row>
    <row r="9" spans="2:46" x14ac:dyDescent="0.4">
      <c r="B9" s="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198" t="s">
        <v>12</v>
      </c>
      <c r="R9" s="69">
        <v>23.916975517196661</v>
      </c>
      <c r="S9" s="66">
        <v>76.083024482803339</v>
      </c>
      <c r="T9" s="69">
        <v>75.016289878615581</v>
      </c>
      <c r="U9" s="66">
        <v>24.983710121384416</v>
      </c>
      <c r="V9" s="69">
        <v>35.783568026861275</v>
      </c>
      <c r="W9" s="66">
        <v>64.216431973138725</v>
      </c>
      <c r="X9" s="65">
        <v>69.463593878354757</v>
      </c>
      <c r="Y9" s="66">
        <v>30.536406121645246</v>
      </c>
      <c r="Z9" s="13"/>
      <c r="AB9" s="81"/>
      <c r="AC9" s="157" t="s">
        <v>53</v>
      </c>
      <c r="AD9" s="22">
        <v>33.106708106708112</v>
      </c>
      <c r="AE9" s="22">
        <v>65.588529404318876</v>
      </c>
      <c r="AF9" s="23">
        <v>1.3047624889730152</v>
      </c>
      <c r="AG9" s="44"/>
      <c r="AH9" s="44"/>
      <c r="AI9" s="44"/>
      <c r="AJ9" s="44"/>
      <c r="AK9" s="44"/>
      <c r="AL9" s="44"/>
      <c r="AM9" s="44"/>
      <c r="AN9" s="157" t="s">
        <v>53</v>
      </c>
      <c r="AO9" s="22">
        <v>2.1440805236132241</v>
      </c>
      <c r="AP9" s="23">
        <v>0.12744865373457212</v>
      </c>
      <c r="AQ9" s="44"/>
      <c r="AR9" s="44"/>
      <c r="AS9" s="44"/>
      <c r="AT9" s="13"/>
    </row>
    <row r="10" spans="2:46" x14ac:dyDescent="0.4">
      <c r="B10" s="9"/>
      <c r="C10" s="163" t="s">
        <v>105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199" t="s">
        <v>13</v>
      </c>
      <c r="R10" s="72">
        <v>1.6984518398247981</v>
      </c>
      <c r="S10" s="74">
        <v>1.6984518398248023</v>
      </c>
      <c r="T10" s="72">
        <v>2.6603415516699993</v>
      </c>
      <c r="U10" s="74">
        <v>2.6603415516699975</v>
      </c>
      <c r="V10" s="72">
        <v>2.6562624814711944</v>
      </c>
      <c r="W10" s="74">
        <v>2.6562624814711948</v>
      </c>
      <c r="X10" s="73">
        <v>3.3343269111254461</v>
      </c>
      <c r="Y10" s="74">
        <v>3.3343269111254417</v>
      </c>
      <c r="Z10" s="13"/>
      <c r="AB10" s="9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67"/>
      <c r="AP10" s="44"/>
      <c r="AQ10" s="44"/>
      <c r="AR10" s="44"/>
      <c r="AS10" s="44"/>
      <c r="AT10" s="13"/>
    </row>
    <row r="11" spans="2:46" x14ac:dyDescent="0.4">
      <c r="B11" s="9"/>
      <c r="C11" s="44"/>
      <c r="D11" s="45" t="s">
        <v>52</v>
      </c>
      <c r="E11" s="45" t="s">
        <v>46</v>
      </c>
      <c r="F11" s="45" t="s">
        <v>53</v>
      </c>
      <c r="G11" s="44"/>
      <c r="H11" s="45" t="s">
        <v>52</v>
      </c>
      <c r="I11" s="45" t="s">
        <v>46</v>
      </c>
      <c r="J11" s="45" t="s">
        <v>53</v>
      </c>
      <c r="K11" s="44"/>
      <c r="L11" s="45" t="s">
        <v>52</v>
      </c>
      <c r="M11" s="45" t="s">
        <v>46</v>
      </c>
      <c r="N11" s="45" t="s">
        <v>53</v>
      </c>
      <c r="O11" s="44"/>
      <c r="P11" s="44"/>
      <c r="Q11" s="215"/>
      <c r="R11" s="216"/>
      <c r="S11" s="216"/>
      <c r="T11" s="216"/>
      <c r="U11" s="216"/>
      <c r="V11" s="216"/>
      <c r="W11" s="216"/>
      <c r="X11" s="216"/>
      <c r="Y11" s="216"/>
      <c r="Z11" s="13"/>
      <c r="AB11" s="102"/>
      <c r="AC11" s="200" t="s">
        <v>13</v>
      </c>
      <c r="AD11" s="11" t="s">
        <v>50</v>
      </c>
      <c r="AE11" s="11" t="s">
        <v>59</v>
      </c>
      <c r="AF11" s="12" t="s">
        <v>60</v>
      </c>
      <c r="AG11" s="44"/>
      <c r="AH11" s="44"/>
      <c r="AI11" s="44"/>
      <c r="AJ11" s="44"/>
      <c r="AK11" s="44"/>
      <c r="AL11" s="44"/>
      <c r="AM11" s="44"/>
      <c r="AN11" s="19" t="s">
        <v>65</v>
      </c>
      <c r="AO11" s="11"/>
      <c r="AP11" s="11"/>
      <c r="AQ11" s="197" t="s">
        <v>110</v>
      </c>
      <c r="AR11" s="44"/>
      <c r="AS11" s="44"/>
      <c r="AT11" s="13"/>
    </row>
    <row r="12" spans="2:46" x14ac:dyDescent="0.4">
      <c r="B12" s="9"/>
      <c r="C12" s="10" t="s">
        <v>21</v>
      </c>
      <c r="D12" s="11">
        <v>6.2917814999999475</v>
      </c>
      <c r="E12" s="11">
        <v>82.034852799999996</v>
      </c>
      <c r="F12" s="12">
        <v>81.03</v>
      </c>
      <c r="G12" s="10" t="s">
        <v>22</v>
      </c>
      <c r="H12" s="11">
        <v>0.43790579999998269</v>
      </c>
      <c r="I12" s="11">
        <v>87.122390400000043</v>
      </c>
      <c r="J12" s="12">
        <v>57.219761099999992</v>
      </c>
      <c r="K12" s="10" t="s">
        <v>24</v>
      </c>
      <c r="L12" s="11">
        <v>2.3462043999999627</v>
      </c>
      <c r="M12" s="11">
        <v>13.633481100000095</v>
      </c>
      <c r="N12" s="12">
        <v>54.979547199999885</v>
      </c>
      <c r="O12" s="44"/>
      <c r="P12" s="44"/>
      <c r="Q12" s="19"/>
      <c r="R12" s="11"/>
      <c r="S12" s="11"/>
      <c r="T12" s="11"/>
      <c r="U12" s="203" t="s">
        <v>111</v>
      </c>
      <c r="V12" s="44"/>
      <c r="W12" s="45"/>
      <c r="X12" s="44"/>
      <c r="Y12" s="44"/>
      <c r="Z12" s="13"/>
      <c r="AB12" s="102"/>
      <c r="AC12" s="156" t="s">
        <v>52</v>
      </c>
      <c r="AD12" s="44">
        <v>1.8528919140797477</v>
      </c>
      <c r="AE12" s="44">
        <v>2.0608904505523138</v>
      </c>
      <c r="AF12" s="18">
        <v>0.36134241351581714</v>
      </c>
      <c r="AG12" s="44"/>
      <c r="AH12" s="44"/>
      <c r="AI12" s="44"/>
      <c r="AJ12" s="44"/>
      <c r="AK12" s="44"/>
      <c r="AL12" s="44"/>
      <c r="AM12" s="44"/>
      <c r="AN12" s="156" t="s">
        <v>52</v>
      </c>
      <c r="AO12" s="45" t="s">
        <v>46</v>
      </c>
      <c r="AP12" s="44"/>
      <c r="AQ12" s="18" t="s">
        <v>61</v>
      </c>
      <c r="AR12" s="54" t="s">
        <v>28</v>
      </c>
      <c r="AS12" s="44"/>
      <c r="AT12" s="13"/>
    </row>
    <row r="13" spans="2:46" x14ac:dyDescent="0.4">
      <c r="B13" s="9"/>
      <c r="C13" s="17"/>
      <c r="D13" s="44">
        <v>13.748025000000155</v>
      </c>
      <c r="E13" s="44">
        <v>1.1120000000000156</v>
      </c>
      <c r="F13" s="18">
        <v>236.91199999999995</v>
      </c>
      <c r="G13" s="17"/>
      <c r="H13" s="44">
        <v>2.7828108000000475</v>
      </c>
      <c r="I13" s="44">
        <v>2.6195111999999874</v>
      </c>
      <c r="J13" s="18">
        <v>135.30433599999998</v>
      </c>
      <c r="K13" s="17"/>
      <c r="L13" s="44">
        <v>56.447371199999964</v>
      </c>
      <c r="M13" s="44">
        <v>34.855098599999927</v>
      </c>
      <c r="N13" s="18">
        <v>154.35598439999998</v>
      </c>
      <c r="O13" s="44"/>
      <c r="P13" s="44"/>
      <c r="Q13" s="140" t="s">
        <v>55</v>
      </c>
      <c r="R13" s="45" t="s">
        <v>52</v>
      </c>
      <c r="S13" s="45" t="s">
        <v>46</v>
      </c>
      <c r="T13" s="44"/>
      <c r="U13" s="91" t="s">
        <v>14</v>
      </c>
      <c r="V13" s="54" t="s">
        <v>28</v>
      </c>
      <c r="W13" s="45"/>
      <c r="X13" s="44"/>
      <c r="Y13" s="44"/>
      <c r="Z13" s="13"/>
      <c r="AB13" s="102"/>
      <c r="AC13" s="156" t="s">
        <v>46</v>
      </c>
      <c r="AD13" s="44">
        <v>2.4949553447363653</v>
      </c>
      <c r="AE13" s="44">
        <v>3.3582442651855597</v>
      </c>
      <c r="AF13" s="18">
        <v>1.2490467229603881</v>
      </c>
      <c r="AG13" s="44"/>
      <c r="AH13" s="44"/>
      <c r="AI13" s="44"/>
      <c r="AJ13" s="44"/>
      <c r="AK13" s="44"/>
      <c r="AL13" s="44"/>
      <c r="AM13" s="44"/>
      <c r="AN13" s="157" t="s">
        <v>46</v>
      </c>
      <c r="AO13" s="43" t="s">
        <v>53</v>
      </c>
      <c r="AP13" s="22"/>
      <c r="AQ13" s="23" t="s">
        <v>61</v>
      </c>
      <c r="AR13" s="54" t="s">
        <v>28</v>
      </c>
      <c r="AS13" s="44"/>
      <c r="AT13" s="13"/>
    </row>
    <row r="14" spans="2:46" x14ac:dyDescent="0.4">
      <c r="B14" s="9"/>
      <c r="C14" s="17"/>
      <c r="D14" s="44">
        <v>123.10482900000024</v>
      </c>
      <c r="E14" s="44">
        <v>16.372500000000002</v>
      </c>
      <c r="F14" s="18">
        <v>21.634784000000039</v>
      </c>
      <c r="G14" s="17"/>
      <c r="H14" s="44">
        <v>11.141186999999977</v>
      </c>
      <c r="I14" s="44">
        <v>3.3497820000000531</v>
      </c>
      <c r="J14" s="18">
        <v>10.819639299999995</v>
      </c>
      <c r="K14" s="17"/>
      <c r="L14" s="44">
        <v>59.781408199999994</v>
      </c>
      <c r="M14" s="44">
        <v>8.1838674999999643</v>
      </c>
      <c r="N14" s="18">
        <v>132.71455020000005</v>
      </c>
      <c r="O14" s="44"/>
      <c r="P14" s="44"/>
      <c r="Q14" s="140"/>
      <c r="R14" s="45" t="s">
        <v>46</v>
      </c>
      <c r="S14" s="45" t="s">
        <v>53</v>
      </c>
      <c r="T14" s="44"/>
      <c r="U14" s="91">
        <v>2.0000000000000001E-4</v>
      </c>
      <c r="V14" s="54" t="s">
        <v>29</v>
      </c>
      <c r="W14" s="45"/>
      <c r="X14" s="44"/>
      <c r="Y14" s="44"/>
      <c r="Z14" s="13"/>
      <c r="AB14" s="102"/>
      <c r="AC14" s="157" t="s">
        <v>53</v>
      </c>
      <c r="AD14" s="22">
        <v>2.9676657794378656</v>
      </c>
      <c r="AE14" s="22">
        <v>2.7712942272337546</v>
      </c>
      <c r="AF14" s="23">
        <v>0.43689792850358244</v>
      </c>
      <c r="AG14" s="44"/>
      <c r="AH14" s="44"/>
      <c r="AI14" s="44"/>
      <c r="AJ14" s="44"/>
      <c r="AK14" s="44"/>
      <c r="AL14" s="44"/>
      <c r="AM14" s="44"/>
      <c r="AN14" s="44"/>
      <c r="AO14" s="67"/>
      <c r="AP14" s="44"/>
      <c r="AQ14" s="44"/>
      <c r="AR14" s="44"/>
      <c r="AS14" s="44"/>
      <c r="AT14" s="13"/>
    </row>
    <row r="15" spans="2:46" x14ac:dyDescent="0.4">
      <c r="B15" s="9"/>
      <c r="C15" s="17"/>
      <c r="D15" s="44">
        <v>136.12092060000009</v>
      </c>
      <c r="E15" s="44">
        <v>161.55288359999994</v>
      </c>
      <c r="F15" s="18">
        <v>0.96221299999996968</v>
      </c>
      <c r="G15" s="17"/>
      <c r="H15" s="44">
        <v>1.8042408000000159</v>
      </c>
      <c r="I15" s="44">
        <v>53.680549999999982</v>
      </c>
      <c r="J15" s="18">
        <v>169.16012600000005</v>
      </c>
      <c r="K15" s="17"/>
      <c r="L15" s="44">
        <v>0.87418750000011869</v>
      </c>
      <c r="M15" s="44">
        <v>93.797433899999987</v>
      </c>
      <c r="N15" s="18">
        <v>27.939000000000028</v>
      </c>
      <c r="O15" s="44"/>
      <c r="P15" s="44"/>
      <c r="Q15" s="141"/>
      <c r="R15" s="43" t="s">
        <v>52</v>
      </c>
      <c r="S15" s="43" t="s">
        <v>53</v>
      </c>
      <c r="T15" s="22"/>
      <c r="U15" s="92">
        <v>8.72E-2</v>
      </c>
      <c r="V15" s="54" t="s">
        <v>31</v>
      </c>
      <c r="W15" s="44"/>
      <c r="X15" s="44"/>
      <c r="Y15" s="44"/>
      <c r="Z15" s="13"/>
      <c r="AB15" s="102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T15" s="13"/>
    </row>
    <row r="16" spans="2:46" x14ac:dyDescent="0.4">
      <c r="B16" s="9"/>
      <c r="C16" s="17"/>
      <c r="D16" s="44">
        <v>11.454130799999811</v>
      </c>
      <c r="E16" s="44">
        <v>1.2904591000000403</v>
      </c>
      <c r="F16" s="18">
        <v>1.3825691999999936</v>
      </c>
      <c r="G16" s="17"/>
      <c r="H16" s="44">
        <v>184.09735920000023</v>
      </c>
      <c r="I16" s="44">
        <v>934.92867450000006</v>
      </c>
      <c r="J16" s="18">
        <v>7.6912149000000554</v>
      </c>
      <c r="K16" s="17"/>
      <c r="L16" s="44">
        <v>14.753742599999978</v>
      </c>
      <c r="M16" s="44">
        <v>510.20202500000011</v>
      </c>
      <c r="N16" s="18">
        <v>55.831093499999874</v>
      </c>
      <c r="O16" s="44"/>
      <c r="P16" s="44"/>
      <c r="Q16" s="44"/>
      <c r="R16" s="44"/>
      <c r="S16" s="44"/>
      <c r="T16" s="150"/>
      <c r="U16" s="45"/>
      <c r="V16" s="44"/>
      <c r="W16" s="44"/>
      <c r="X16" s="44"/>
      <c r="Y16" s="44"/>
      <c r="Z16" s="13"/>
      <c r="AB16" s="9"/>
      <c r="AC16" s="19" t="s">
        <v>40</v>
      </c>
      <c r="AD16" s="11"/>
      <c r="AE16" s="11"/>
      <c r="AF16" s="197" t="s">
        <v>110</v>
      </c>
      <c r="AG16" s="44"/>
      <c r="AH16" s="44"/>
      <c r="AI16" s="44"/>
      <c r="AJ16" s="44"/>
      <c r="AK16" s="44"/>
      <c r="AL16" s="44"/>
      <c r="AM16" s="44"/>
      <c r="AN16" s="193" t="s">
        <v>108</v>
      </c>
      <c r="AO16" s="67"/>
      <c r="AP16" s="44"/>
      <c r="AQ16" s="44"/>
      <c r="AR16" s="44"/>
      <c r="AS16" s="44"/>
      <c r="AT16" s="13"/>
    </row>
    <row r="17" spans="2:46" x14ac:dyDescent="0.4">
      <c r="B17" s="9"/>
      <c r="C17" s="17"/>
      <c r="D17" s="44">
        <v>9.6665708999998365</v>
      </c>
      <c r="E17" s="44">
        <v>31.483500000000124</v>
      </c>
      <c r="F17" s="18">
        <v>29.780100000000015</v>
      </c>
      <c r="G17" s="17"/>
      <c r="H17" s="44">
        <v>65.97796859999994</v>
      </c>
      <c r="I17" s="44">
        <v>1.2739094000000557</v>
      </c>
      <c r="J17" s="18">
        <v>2.3861713000000302</v>
      </c>
      <c r="K17" s="17"/>
      <c r="L17" s="44">
        <v>13.36</v>
      </c>
      <c r="M17" s="44">
        <v>162.2379029999999</v>
      </c>
      <c r="N17" s="18">
        <v>110.54898360000001</v>
      </c>
      <c r="O17" s="44"/>
      <c r="P17" s="44"/>
      <c r="Q17" s="44"/>
      <c r="R17" s="44"/>
      <c r="S17" s="44"/>
      <c r="T17" s="95"/>
      <c r="U17" s="45"/>
      <c r="V17" s="44"/>
      <c r="W17" s="44"/>
      <c r="X17" s="44"/>
      <c r="Y17" s="44"/>
      <c r="Z17" s="13"/>
      <c r="AB17" s="81"/>
      <c r="AC17" s="156" t="s">
        <v>52</v>
      </c>
      <c r="AD17" s="45" t="s">
        <v>46</v>
      </c>
      <c r="AE17" s="44"/>
      <c r="AF17" s="18" t="s">
        <v>61</v>
      </c>
      <c r="AG17" s="54" t="s">
        <v>28</v>
      </c>
      <c r="AH17" s="44"/>
      <c r="AI17" s="44"/>
      <c r="AJ17" s="44"/>
      <c r="AK17" s="44"/>
      <c r="AL17" s="44"/>
      <c r="AM17" s="44"/>
      <c r="AN17" s="96" t="s">
        <v>21</v>
      </c>
      <c r="AO17" s="152" t="s">
        <v>64</v>
      </c>
      <c r="AP17" s="186" t="s">
        <v>0</v>
      </c>
      <c r="AQ17" s="11"/>
      <c r="AR17" s="194" t="s">
        <v>109</v>
      </c>
      <c r="AS17" s="44"/>
      <c r="AT17" s="13"/>
    </row>
    <row r="18" spans="2:46" x14ac:dyDescent="0.4">
      <c r="B18" s="9"/>
      <c r="C18" s="17"/>
      <c r="D18" s="44">
        <v>5.5793197000000134</v>
      </c>
      <c r="E18" s="44">
        <v>1131.6118221000002</v>
      </c>
      <c r="F18" s="18">
        <v>291.5680284</v>
      </c>
      <c r="G18" s="17"/>
      <c r="H18" s="44">
        <v>111.59722500000015</v>
      </c>
      <c r="I18" s="44">
        <v>42.395774800000048</v>
      </c>
      <c r="J18" s="18">
        <v>201.61949999999993</v>
      </c>
      <c r="K18" s="17"/>
      <c r="L18" s="44">
        <v>58.295647999999893</v>
      </c>
      <c r="M18" s="44">
        <v>137.42741760000013</v>
      </c>
      <c r="N18" s="18">
        <v>85.804613999999944</v>
      </c>
      <c r="O18" s="44"/>
      <c r="P18" s="44"/>
      <c r="Q18" s="170" t="s">
        <v>106</v>
      </c>
      <c r="R18" s="49"/>
      <c r="S18" s="44"/>
      <c r="T18" s="44"/>
      <c r="U18" s="44"/>
      <c r="V18" s="44"/>
      <c r="W18" s="170" t="s">
        <v>63</v>
      </c>
      <c r="X18" s="44"/>
      <c r="Y18" s="44"/>
      <c r="Z18" s="13"/>
      <c r="AB18" s="81"/>
      <c r="AC18" s="157" t="s">
        <v>46</v>
      </c>
      <c r="AD18" s="43" t="s">
        <v>53</v>
      </c>
      <c r="AE18" s="22"/>
      <c r="AF18" s="23" t="s">
        <v>61</v>
      </c>
      <c r="AG18" s="54" t="s">
        <v>28</v>
      </c>
      <c r="AH18" s="44"/>
      <c r="AI18" s="44"/>
      <c r="AJ18" s="44"/>
      <c r="AK18" s="44"/>
      <c r="AL18" s="44"/>
      <c r="AM18" s="44"/>
      <c r="AN18" s="156" t="s">
        <v>52</v>
      </c>
      <c r="AO18" s="94">
        <v>4</v>
      </c>
      <c r="AP18" s="94">
        <v>417</v>
      </c>
      <c r="AQ18" s="44"/>
      <c r="AR18" s="18">
        <f>AO18/AP18*100</f>
        <v>0.95923261390887282</v>
      </c>
      <c r="AS18" s="44"/>
      <c r="AT18" s="13"/>
    </row>
    <row r="19" spans="2:46" x14ac:dyDescent="0.4">
      <c r="B19" s="9"/>
      <c r="C19" s="17"/>
      <c r="D19" s="44">
        <v>5.2045517000000556</v>
      </c>
      <c r="E19" s="44">
        <v>2.3621003999999926</v>
      </c>
      <c r="F19" s="18">
        <v>74.609622499999915</v>
      </c>
      <c r="G19" s="17"/>
      <c r="H19" s="44">
        <v>72.554233699999969</v>
      </c>
      <c r="I19" s="44">
        <v>180.54199659999995</v>
      </c>
      <c r="J19" s="18">
        <v>211.61127450000018</v>
      </c>
      <c r="K19" s="17"/>
      <c r="L19" s="44">
        <v>20.08550000000006</v>
      </c>
      <c r="M19" s="44">
        <v>332.3796992</v>
      </c>
      <c r="N19" s="18">
        <v>92.745128700000009</v>
      </c>
      <c r="O19" s="44"/>
      <c r="P19" s="44"/>
      <c r="Q19" s="188" t="s">
        <v>21</v>
      </c>
      <c r="R19" s="50"/>
      <c r="S19" s="152" t="s">
        <v>18</v>
      </c>
      <c r="T19" s="152" t="s">
        <v>20</v>
      </c>
      <c r="U19" s="186" t="s">
        <v>0</v>
      </c>
      <c r="V19" s="152"/>
      <c r="W19" s="152" t="s">
        <v>18</v>
      </c>
      <c r="X19" s="153" t="s">
        <v>20</v>
      </c>
      <c r="Y19" s="44"/>
      <c r="Z19" s="13"/>
      <c r="AB19" s="9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156" t="s">
        <v>46</v>
      </c>
      <c r="AO19" s="94">
        <v>135</v>
      </c>
      <c r="AP19" s="94">
        <v>453</v>
      </c>
      <c r="AQ19" s="44"/>
      <c r="AR19" s="18">
        <f>AO19/AP19*100</f>
        <v>29.80132450331126</v>
      </c>
      <c r="AS19" s="44"/>
      <c r="AT19" s="13"/>
    </row>
    <row r="20" spans="2:46" x14ac:dyDescent="0.4">
      <c r="B20" s="9"/>
      <c r="C20" s="17"/>
      <c r="D20" s="44">
        <v>82.736544000000052</v>
      </c>
      <c r="E20" s="44">
        <v>6.338040800000142</v>
      </c>
      <c r="F20" s="18">
        <v>40.909639300000052</v>
      </c>
      <c r="G20" s="17"/>
      <c r="H20" s="44">
        <v>17.704606400000067</v>
      </c>
      <c r="I20" s="44">
        <v>1207.8376000000003</v>
      </c>
      <c r="J20" s="18">
        <v>88.910833199999928</v>
      </c>
      <c r="K20" s="17"/>
      <c r="L20" s="44">
        <v>0.41599999999997639</v>
      </c>
      <c r="M20" s="44">
        <v>841.99865399999976</v>
      </c>
      <c r="N20" s="18">
        <v>88.117687499999988</v>
      </c>
      <c r="O20" s="44"/>
      <c r="P20" s="44"/>
      <c r="Q20" s="93" t="s">
        <v>54</v>
      </c>
      <c r="R20" s="45" t="s">
        <v>52</v>
      </c>
      <c r="S20" s="94">
        <v>55</v>
      </c>
      <c r="T20" s="94">
        <v>164</v>
      </c>
      <c r="U20" s="150">
        <f>SUM(S20:T20)</f>
        <v>219</v>
      </c>
      <c r="V20" s="44"/>
      <c r="W20" s="44">
        <f>S20/U20*100</f>
        <v>25.11415525114155</v>
      </c>
      <c r="X20" s="18">
        <f>T20/U20*100</f>
        <v>74.885844748858446</v>
      </c>
      <c r="Y20" s="44"/>
      <c r="Z20" s="13"/>
      <c r="AB20" s="81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157" t="s">
        <v>53</v>
      </c>
      <c r="AO20" s="154">
        <v>13</v>
      </c>
      <c r="AP20" s="154">
        <v>570</v>
      </c>
      <c r="AQ20" s="22"/>
      <c r="AR20" s="23">
        <f>AO20/AP20*100</f>
        <v>2.2807017543859649</v>
      </c>
      <c r="AS20" s="44"/>
      <c r="AT20" s="13"/>
    </row>
    <row r="21" spans="2:46" x14ac:dyDescent="0.4">
      <c r="B21" s="9"/>
      <c r="C21" s="17"/>
      <c r="D21" s="44">
        <v>14.800701000000281</v>
      </c>
      <c r="E21" s="44">
        <v>5.8236480000001212</v>
      </c>
      <c r="F21" s="18">
        <v>392.40429280000012</v>
      </c>
      <c r="G21" s="17"/>
      <c r="H21" s="44">
        <v>2.2681763000000372</v>
      </c>
      <c r="I21" s="44">
        <v>7.037554400000003</v>
      </c>
      <c r="J21" s="18">
        <v>92.512274999999846</v>
      </c>
      <c r="K21" s="17"/>
      <c r="L21" s="44">
        <v>8.369952000000012</v>
      </c>
      <c r="M21" s="44">
        <v>254.16142079999992</v>
      </c>
      <c r="N21" s="18">
        <v>179.92286490000004</v>
      </c>
      <c r="O21" s="44"/>
      <c r="P21" s="44"/>
      <c r="Q21" s="138" t="s">
        <v>55</v>
      </c>
      <c r="R21" s="45" t="s">
        <v>52</v>
      </c>
      <c r="S21" s="94">
        <v>117</v>
      </c>
      <c r="T21" s="94">
        <v>33</v>
      </c>
      <c r="U21" s="150">
        <f t="shared" ref="U21:U23" si="0">SUM(S21:T21)</f>
        <v>150</v>
      </c>
      <c r="V21" s="44"/>
      <c r="W21" s="44">
        <f t="shared" ref="W21:W23" si="1">S21/U21*100</f>
        <v>78</v>
      </c>
      <c r="X21" s="18">
        <f t="shared" ref="X21:X23" si="2">T21/U21*100</f>
        <v>22</v>
      </c>
      <c r="Y21" s="44"/>
      <c r="Z21" s="13"/>
      <c r="AB21" s="81"/>
      <c r="AC21" s="44"/>
      <c r="AD21" s="281" t="s">
        <v>107</v>
      </c>
      <c r="AE21" s="281"/>
      <c r="AF21" s="281"/>
      <c r="AG21" s="281"/>
      <c r="AH21" s="163"/>
      <c r="AI21" s="281" t="s">
        <v>62</v>
      </c>
      <c r="AJ21" s="281"/>
      <c r="AK21" s="281"/>
      <c r="AL21" s="44"/>
      <c r="AM21" s="44"/>
      <c r="AN21" s="45"/>
      <c r="AO21" s="94"/>
      <c r="AP21" s="94"/>
      <c r="AQ21" s="44"/>
      <c r="AR21" s="44"/>
      <c r="AS21" s="44"/>
      <c r="AT21" s="13"/>
    </row>
    <row r="22" spans="2:46" x14ac:dyDescent="0.4">
      <c r="B22" s="9"/>
      <c r="C22" s="17"/>
      <c r="D22" s="44">
        <v>2.058538499999869</v>
      </c>
      <c r="E22" s="44">
        <v>35.232591199999924</v>
      </c>
      <c r="F22" s="18">
        <v>56.387999999999955</v>
      </c>
      <c r="G22" s="17"/>
      <c r="H22" s="44">
        <v>11.120135399999894</v>
      </c>
      <c r="I22" s="44">
        <v>30.911482799999604</v>
      </c>
      <c r="J22" s="18">
        <v>133.5340211999999</v>
      </c>
      <c r="K22" s="17"/>
      <c r="L22" s="44">
        <v>3.5087969999999915</v>
      </c>
      <c r="M22" s="44">
        <v>421.453125</v>
      </c>
      <c r="N22" s="18">
        <v>414.30921249999994</v>
      </c>
      <c r="O22" s="44"/>
      <c r="P22" s="44"/>
      <c r="Q22" s="138"/>
      <c r="R22" s="45" t="s">
        <v>46</v>
      </c>
      <c r="S22" s="94">
        <v>88</v>
      </c>
      <c r="T22" s="94">
        <v>142</v>
      </c>
      <c r="U22" s="150">
        <f t="shared" si="0"/>
        <v>230</v>
      </c>
      <c r="V22" s="44"/>
      <c r="W22" s="44">
        <f t="shared" si="1"/>
        <v>38.260869565217391</v>
      </c>
      <c r="X22" s="18">
        <f t="shared" si="2"/>
        <v>61.739130434782609</v>
      </c>
      <c r="Y22" s="44"/>
      <c r="Z22" s="13"/>
      <c r="AB22" s="81"/>
      <c r="AC22" s="98" t="s">
        <v>21</v>
      </c>
      <c r="AD22" s="152" t="s">
        <v>56</v>
      </c>
      <c r="AE22" s="192" t="s">
        <v>57</v>
      </c>
      <c r="AF22" s="152" t="s">
        <v>58</v>
      </c>
      <c r="AG22" s="186" t="s">
        <v>0</v>
      </c>
      <c r="AH22" s="152"/>
      <c r="AI22" s="152" t="s">
        <v>56</v>
      </c>
      <c r="AJ22" s="192" t="s">
        <v>57</v>
      </c>
      <c r="AK22" s="153" t="s">
        <v>58</v>
      </c>
      <c r="AL22" s="44"/>
      <c r="AM22" s="44"/>
      <c r="AN22" s="97" t="s">
        <v>22</v>
      </c>
      <c r="AO22" s="152" t="s">
        <v>64</v>
      </c>
      <c r="AP22" s="186" t="s">
        <v>0</v>
      </c>
      <c r="AQ22" s="11"/>
      <c r="AR22" s="194" t="s">
        <v>109</v>
      </c>
      <c r="AS22" s="44"/>
      <c r="AT22" s="13"/>
    </row>
    <row r="23" spans="2:46" x14ac:dyDescent="0.4">
      <c r="B23" s="9"/>
      <c r="C23" s="17"/>
      <c r="D23" s="44">
        <v>4.0715376000000019</v>
      </c>
      <c r="E23" s="44">
        <v>181.07263449999999</v>
      </c>
      <c r="F23" s="18">
        <v>3.845671300000046</v>
      </c>
      <c r="G23" s="17"/>
      <c r="H23" s="44">
        <v>13.238282100000101</v>
      </c>
      <c r="I23" s="44">
        <v>197.18932479999995</v>
      </c>
      <c r="J23" s="18">
        <v>125.84</v>
      </c>
      <c r="K23" s="17"/>
      <c r="L23" s="44">
        <v>4.7199065999999608</v>
      </c>
      <c r="M23" s="44">
        <v>71.132459999999995</v>
      </c>
      <c r="N23" s="18">
        <v>491.71593600000006</v>
      </c>
      <c r="O23" s="44"/>
      <c r="P23" s="44"/>
      <c r="Q23" s="139"/>
      <c r="R23" s="43" t="s">
        <v>53</v>
      </c>
      <c r="S23" s="154">
        <v>107</v>
      </c>
      <c r="T23" s="154">
        <v>39</v>
      </c>
      <c r="U23" s="146">
        <f t="shared" si="0"/>
        <v>146</v>
      </c>
      <c r="V23" s="22"/>
      <c r="W23" s="22">
        <f t="shared" si="1"/>
        <v>73.287671232876718</v>
      </c>
      <c r="X23" s="23">
        <f t="shared" si="2"/>
        <v>26.712328767123289</v>
      </c>
      <c r="Y23" s="44"/>
      <c r="Z23" s="13"/>
      <c r="AB23" s="81"/>
      <c r="AC23" s="156" t="s">
        <v>52</v>
      </c>
      <c r="AD23" s="94">
        <v>174</v>
      </c>
      <c r="AE23" s="94">
        <v>308</v>
      </c>
      <c r="AF23" s="94">
        <v>5</v>
      </c>
      <c r="AG23" s="94">
        <f>SUM(AD23:AF23)</f>
        <v>487</v>
      </c>
      <c r="AH23" s="44"/>
      <c r="AI23" s="44">
        <f>AD23/AG23*100</f>
        <v>35.728952772073924</v>
      </c>
      <c r="AJ23" s="44">
        <f>AE23/AG23*100</f>
        <v>63.244353182751546</v>
      </c>
      <c r="AK23" s="18">
        <f>AF23/AG23*100</f>
        <v>1.0266940451745379</v>
      </c>
      <c r="AL23" s="44"/>
      <c r="AM23" s="44"/>
      <c r="AN23" s="156" t="s">
        <v>52</v>
      </c>
      <c r="AO23" s="94">
        <v>4</v>
      </c>
      <c r="AP23" s="94">
        <v>458</v>
      </c>
      <c r="AQ23" s="44"/>
      <c r="AR23" s="18">
        <f>AO23/AP23*100</f>
        <v>0.87336244541484709</v>
      </c>
      <c r="AS23" s="44"/>
      <c r="AT23" s="13"/>
    </row>
    <row r="24" spans="2:46" x14ac:dyDescent="0.4">
      <c r="B24" s="9"/>
      <c r="C24" s="17"/>
      <c r="D24" s="44">
        <v>203.20007490000009</v>
      </c>
      <c r="E24" s="44">
        <v>149.96800000000005</v>
      </c>
      <c r="F24" s="18">
        <v>2.0184000000000437</v>
      </c>
      <c r="G24" s="17"/>
      <c r="H24" s="44">
        <v>2.5675712999998144</v>
      </c>
      <c r="I24" s="44">
        <v>104.52681199999999</v>
      </c>
      <c r="J24" s="18">
        <v>42.475701900000068</v>
      </c>
      <c r="K24" s="17"/>
      <c r="L24" s="44">
        <v>7.8487397999999642</v>
      </c>
      <c r="M24" s="44">
        <v>180.9862500000001</v>
      </c>
      <c r="N24" s="18">
        <v>63.229329000000021</v>
      </c>
      <c r="O24" s="44"/>
      <c r="P24" s="44"/>
      <c r="Q24" s="49"/>
      <c r="R24" s="49"/>
      <c r="S24" s="94"/>
      <c r="T24" s="94"/>
      <c r="U24" s="150"/>
      <c r="V24" s="44"/>
      <c r="W24" s="44"/>
      <c r="X24" s="44"/>
      <c r="Y24" s="44"/>
      <c r="Z24" s="13"/>
      <c r="AB24" s="81"/>
      <c r="AC24" s="156" t="s">
        <v>46</v>
      </c>
      <c r="AD24" s="94">
        <v>98</v>
      </c>
      <c r="AE24" s="94">
        <v>239</v>
      </c>
      <c r="AF24" s="94">
        <v>74</v>
      </c>
      <c r="AG24" s="94">
        <f>SUM(AD24:AF24)</f>
        <v>411</v>
      </c>
      <c r="AH24" s="44"/>
      <c r="AI24" s="44">
        <f>AD24/AG24*100</f>
        <v>23.844282238442823</v>
      </c>
      <c r="AJ24" s="44">
        <f>AE24/AG24*100</f>
        <v>58.150851581508512</v>
      </c>
      <c r="AK24" s="18">
        <f>AF24/AG24*100</f>
        <v>18.004866180048662</v>
      </c>
      <c r="AL24" s="44"/>
      <c r="AM24" s="44"/>
      <c r="AN24" s="156" t="s">
        <v>46</v>
      </c>
      <c r="AO24" s="94">
        <v>138</v>
      </c>
      <c r="AP24" s="94">
        <v>479</v>
      </c>
      <c r="AQ24" s="44"/>
      <c r="AR24" s="18">
        <f>AO24/AP24*100</f>
        <v>28.810020876826719</v>
      </c>
      <c r="AS24" s="44"/>
      <c r="AT24" s="13"/>
    </row>
    <row r="25" spans="2:46" x14ac:dyDescent="0.4">
      <c r="B25" s="9"/>
      <c r="C25" s="17"/>
      <c r="D25" s="44">
        <v>67.632982199999987</v>
      </c>
      <c r="E25" s="44">
        <v>23.137805100000165</v>
      </c>
      <c r="F25" s="18">
        <v>50.990699999999912</v>
      </c>
      <c r="G25" s="17"/>
      <c r="H25" s="44">
        <v>31.247277600000036</v>
      </c>
      <c r="I25" s="44">
        <v>3.707918899999989</v>
      </c>
      <c r="J25" s="18">
        <v>228.09588539999979</v>
      </c>
      <c r="K25" s="17"/>
      <c r="L25" s="44">
        <v>59.523961500000134</v>
      </c>
      <c r="M25" s="44">
        <v>163.31447699999995</v>
      </c>
      <c r="N25" s="18">
        <v>149.84347200000002</v>
      </c>
      <c r="O25" s="44"/>
      <c r="P25" s="44"/>
      <c r="Q25" s="188" t="s">
        <v>22</v>
      </c>
      <c r="R25" s="50"/>
      <c r="S25" s="152" t="s">
        <v>18</v>
      </c>
      <c r="T25" s="152" t="s">
        <v>20</v>
      </c>
      <c r="U25" s="187" t="s">
        <v>0</v>
      </c>
      <c r="V25" s="152"/>
      <c r="W25" s="152" t="s">
        <v>18</v>
      </c>
      <c r="X25" s="153" t="s">
        <v>20</v>
      </c>
      <c r="Y25" s="44"/>
      <c r="Z25" s="13"/>
      <c r="AB25" s="81"/>
      <c r="AC25" s="157" t="s">
        <v>53</v>
      </c>
      <c r="AD25" s="154">
        <v>139</v>
      </c>
      <c r="AE25" s="154">
        <v>286</v>
      </c>
      <c r="AF25" s="154">
        <v>4</v>
      </c>
      <c r="AG25" s="154">
        <f>SUM(AD25:AF25)</f>
        <v>429</v>
      </c>
      <c r="AH25" s="22"/>
      <c r="AI25" s="22">
        <f>AD25/AG25*100</f>
        <v>32.400932400932405</v>
      </c>
      <c r="AJ25" s="22">
        <f>AE25/AG25*100</f>
        <v>66.666666666666657</v>
      </c>
      <c r="AK25" s="23">
        <f>AF25/AG25*100</f>
        <v>0.93240093240093236</v>
      </c>
      <c r="AL25" s="44"/>
      <c r="AM25" s="44"/>
      <c r="AN25" s="157" t="s">
        <v>53</v>
      </c>
      <c r="AO25" s="154">
        <v>10</v>
      </c>
      <c r="AP25" s="154">
        <v>493</v>
      </c>
      <c r="AQ25" s="22"/>
      <c r="AR25" s="23">
        <f>AO25/AP25*100</f>
        <v>2.028397565922921</v>
      </c>
      <c r="AS25" s="44"/>
      <c r="AT25" s="13"/>
    </row>
    <row r="26" spans="2:46" x14ac:dyDescent="0.4">
      <c r="B26" s="9"/>
      <c r="C26" s="17"/>
      <c r="D26" s="44">
        <v>72.619870000000063</v>
      </c>
      <c r="E26" s="44">
        <v>404.12866140000023</v>
      </c>
      <c r="F26" s="18">
        <v>178.85870159999993</v>
      </c>
      <c r="G26" s="17"/>
      <c r="H26" s="44">
        <v>15.166469199999987</v>
      </c>
      <c r="I26" s="44">
        <v>9.5873999999999846</v>
      </c>
      <c r="J26" s="18">
        <v>25.40471559999995</v>
      </c>
      <c r="K26" s="17"/>
      <c r="L26" s="44">
        <v>0.55599999999996841</v>
      </c>
      <c r="M26" s="44">
        <v>114.99775969999989</v>
      </c>
      <c r="N26" s="18">
        <v>249.12562500000001</v>
      </c>
      <c r="O26" s="44"/>
      <c r="P26" s="44"/>
      <c r="Q26" s="93" t="s">
        <v>54</v>
      </c>
      <c r="R26" s="45" t="s">
        <v>52</v>
      </c>
      <c r="S26" s="94">
        <v>55</v>
      </c>
      <c r="T26" s="94">
        <v>168</v>
      </c>
      <c r="U26" s="150">
        <f>SUM(S26:T26)</f>
        <v>223</v>
      </c>
      <c r="V26" s="44"/>
      <c r="W26" s="44">
        <f>S26/U26*100</f>
        <v>24.663677130044842</v>
      </c>
      <c r="X26" s="18">
        <f>T26/U26*100</f>
        <v>75.336322869955154</v>
      </c>
      <c r="Y26" s="44"/>
      <c r="Z26" s="13"/>
      <c r="AB26" s="9"/>
      <c r="AC26" s="45"/>
      <c r="AD26" s="94"/>
      <c r="AE26" s="94"/>
      <c r="AF26" s="94"/>
      <c r="AG26" s="94"/>
      <c r="AH26" s="44"/>
      <c r="AI26" s="44"/>
      <c r="AJ26" s="44"/>
      <c r="AK26" s="44"/>
      <c r="AL26" s="44"/>
      <c r="AM26" s="44"/>
      <c r="AN26" s="44"/>
      <c r="AO26" s="94"/>
      <c r="AP26" s="94"/>
      <c r="AQ26" s="44"/>
      <c r="AR26" s="44"/>
      <c r="AS26" s="44"/>
      <c r="AT26" s="13"/>
    </row>
    <row r="27" spans="2:46" x14ac:dyDescent="0.4">
      <c r="B27" s="9"/>
      <c r="C27" s="17"/>
      <c r="D27" s="44">
        <v>13.46587679999995</v>
      </c>
      <c r="E27" s="44">
        <v>20.529525000000035</v>
      </c>
      <c r="F27" s="18">
        <v>41.375117200000005</v>
      </c>
      <c r="G27" s="17"/>
      <c r="H27" s="44">
        <v>1.2896910000000161</v>
      </c>
      <c r="I27" s="44">
        <v>8.4564000000000235</v>
      </c>
      <c r="J27" s="18">
        <v>138.03213449999998</v>
      </c>
      <c r="K27" s="17"/>
      <c r="L27" s="44">
        <v>61.715869199999972</v>
      </c>
      <c r="M27" s="44">
        <v>259.12686510000003</v>
      </c>
      <c r="N27" s="18">
        <v>205.68833889999991</v>
      </c>
      <c r="O27" s="44"/>
      <c r="P27" s="44"/>
      <c r="Q27" s="138" t="s">
        <v>55</v>
      </c>
      <c r="R27" s="45" t="s">
        <v>52</v>
      </c>
      <c r="S27" s="94">
        <v>132</v>
      </c>
      <c r="T27" s="94">
        <v>46</v>
      </c>
      <c r="U27" s="150">
        <f t="shared" ref="U27:U29" si="3">SUM(S27:T27)</f>
        <v>178</v>
      </c>
      <c r="V27" s="44"/>
      <c r="W27" s="44">
        <f t="shared" ref="W27:W29" si="4">S27/U27*100</f>
        <v>74.157303370786522</v>
      </c>
      <c r="X27" s="18">
        <f t="shared" ref="X27:X29" si="5">T27/U27*100</f>
        <v>25.842696629213485</v>
      </c>
      <c r="Y27" s="44"/>
      <c r="Z27" s="13"/>
      <c r="AB27" s="81"/>
      <c r="AC27" s="99" t="s">
        <v>22</v>
      </c>
      <c r="AD27" s="152" t="s">
        <v>56</v>
      </c>
      <c r="AE27" s="192" t="s">
        <v>57</v>
      </c>
      <c r="AF27" s="152" t="s">
        <v>58</v>
      </c>
      <c r="AG27" s="186" t="s">
        <v>0</v>
      </c>
      <c r="AH27" s="152"/>
      <c r="AI27" s="152" t="s">
        <v>56</v>
      </c>
      <c r="AJ27" s="192" t="s">
        <v>57</v>
      </c>
      <c r="AK27" s="153" t="s">
        <v>58</v>
      </c>
      <c r="AL27" s="44"/>
      <c r="AM27" s="44"/>
      <c r="AN27" s="97" t="s">
        <v>24</v>
      </c>
      <c r="AO27" s="152" t="s">
        <v>64</v>
      </c>
      <c r="AP27" s="186" t="s">
        <v>0</v>
      </c>
      <c r="AQ27" s="11"/>
      <c r="AR27" s="194" t="s">
        <v>109</v>
      </c>
      <c r="AS27" s="44"/>
      <c r="AT27" s="13"/>
    </row>
    <row r="28" spans="2:46" x14ac:dyDescent="0.4">
      <c r="B28" s="9"/>
      <c r="C28" s="17"/>
      <c r="D28" s="44">
        <v>2.1476995000000643</v>
      </c>
      <c r="E28" s="44">
        <v>2.2400749999999903</v>
      </c>
      <c r="F28" s="18">
        <v>86.135770199999939</v>
      </c>
      <c r="G28" s="17"/>
      <c r="H28" s="44">
        <v>12.89171790000001</v>
      </c>
      <c r="I28" s="44">
        <v>11.281822199999997</v>
      </c>
      <c r="J28" s="18">
        <v>265.8770513999998</v>
      </c>
      <c r="K28" s="17"/>
      <c r="L28" s="44">
        <v>9.1397695999999726</v>
      </c>
      <c r="M28" s="44">
        <v>16.922263800000056</v>
      </c>
      <c r="N28" s="18">
        <v>263.14588079999999</v>
      </c>
      <c r="O28" s="44"/>
      <c r="P28" s="44"/>
      <c r="Q28" s="138"/>
      <c r="R28" s="45" t="s">
        <v>46</v>
      </c>
      <c r="S28" s="94">
        <v>93</v>
      </c>
      <c r="T28" s="94">
        <v>189</v>
      </c>
      <c r="U28" s="150">
        <f t="shared" si="3"/>
        <v>282</v>
      </c>
      <c r="V28" s="44"/>
      <c r="W28" s="44">
        <f t="shared" si="4"/>
        <v>32.978723404255319</v>
      </c>
      <c r="X28" s="18">
        <f t="shared" si="5"/>
        <v>67.021276595744681</v>
      </c>
      <c r="Y28" s="44"/>
      <c r="Z28" s="13"/>
      <c r="AB28" s="81"/>
      <c r="AC28" s="156" t="s">
        <v>52</v>
      </c>
      <c r="AD28" s="94">
        <v>169</v>
      </c>
      <c r="AE28" s="94">
        <v>354</v>
      </c>
      <c r="AF28" s="94">
        <v>4</v>
      </c>
      <c r="AG28" s="94">
        <f>SUM(AD28:AF28)</f>
        <v>527</v>
      </c>
      <c r="AH28" s="44"/>
      <c r="AI28" s="44">
        <f>AD28/AG28*100</f>
        <v>32.068311195445922</v>
      </c>
      <c r="AJ28" s="44">
        <f>AE28/AG28*100</f>
        <v>67.172675521821631</v>
      </c>
      <c r="AK28" s="18">
        <f>AF28/AG28*100</f>
        <v>0.75901328273244784</v>
      </c>
      <c r="AL28" s="44"/>
      <c r="AM28" s="44"/>
      <c r="AN28" s="156" t="s">
        <v>52</v>
      </c>
      <c r="AO28" s="94">
        <v>5</v>
      </c>
      <c r="AP28" s="94">
        <v>494</v>
      </c>
      <c r="AQ28" s="44"/>
      <c r="AR28" s="18">
        <f>AO28/AP28*100</f>
        <v>1.0121457489878543</v>
      </c>
      <c r="AS28" s="44"/>
      <c r="AT28" s="13"/>
    </row>
    <row r="29" spans="2:46" x14ac:dyDescent="0.4">
      <c r="B29" s="9"/>
      <c r="C29" s="17"/>
      <c r="D29" s="44">
        <v>4.9689440000000111</v>
      </c>
      <c r="E29" s="44">
        <v>9.2685000000000191</v>
      </c>
      <c r="F29" s="18">
        <v>12.67911899999997</v>
      </c>
      <c r="G29" s="17"/>
      <c r="H29" s="44">
        <v>12.52575719999999</v>
      </c>
      <c r="I29" s="44">
        <v>225.94808250000008</v>
      </c>
      <c r="J29" s="18">
        <v>66.34123470000003</v>
      </c>
      <c r="K29" s="17"/>
      <c r="L29" s="44">
        <v>7.6</v>
      </c>
      <c r="M29" s="44">
        <v>602.40589850000003</v>
      </c>
      <c r="N29" s="18">
        <v>88.416847199999935</v>
      </c>
      <c r="O29" s="44"/>
      <c r="P29" s="44"/>
      <c r="Q29" s="139"/>
      <c r="R29" s="43" t="s">
        <v>53</v>
      </c>
      <c r="S29" s="154">
        <v>89</v>
      </c>
      <c r="T29" s="154">
        <v>42</v>
      </c>
      <c r="U29" s="146">
        <f t="shared" si="3"/>
        <v>131</v>
      </c>
      <c r="V29" s="22"/>
      <c r="W29" s="22">
        <f t="shared" si="4"/>
        <v>67.938931297709928</v>
      </c>
      <c r="X29" s="23">
        <f t="shared" si="5"/>
        <v>32.061068702290072</v>
      </c>
      <c r="Y29" s="44"/>
      <c r="Z29" s="13"/>
      <c r="AB29" s="81"/>
      <c r="AC29" s="156" t="s">
        <v>46</v>
      </c>
      <c r="AD29" s="94">
        <v>78</v>
      </c>
      <c r="AE29" s="94">
        <v>264</v>
      </c>
      <c r="AF29" s="94">
        <v>70</v>
      </c>
      <c r="AG29" s="94">
        <f>SUM(AD29:AF29)</f>
        <v>412</v>
      </c>
      <c r="AH29" s="44"/>
      <c r="AI29" s="44">
        <f>AD29/AG29*100</f>
        <v>18.932038834951456</v>
      </c>
      <c r="AJ29" s="44">
        <f>AE29/AG29*100</f>
        <v>64.077669902912632</v>
      </c>
      <c r="AK29" s="18">
        <f>AF29/AG29*100</f>
        <v>16.990291262135923</v>
      </c>
      <c r="AL29" s="44"/>
      <c r="AM29" s="44"/>
      <c r="AN29" s="156" t="s">
        <v>46</v>
      </c>
      <c r="AO29" s="94">
        <v>125</v>
      </c>
      <c r="AP29" s="94">
        <v>486</v>
      </c>
      <c r="AQ29" s="44"/>
      <c r="AR29" s="18">
        <f>AO29/AP29*100</f>
        <v>25.720164609053498</v>
      </c>
      <c r="AS29" s="44"/>
      <c r="AT29" s="13"/>
    </row>
    <row r="30" spans="2:46" x14ac:dyDescent="0.4">
      <c r="B30" s="9"/>
      <c r="C30" s="17"/>
      <c r="D30" s="44">
        <v>63.912918799999936</v>
      </c>
      <c r="E30" s="44">
        <v>4.7267182999999324</v>
      </c>
      <c r="F30" s="18">
        <v>17.185869600000071</v>
      </c>
      <c r="G30" s="17"/>
      <c r="H30" s="44">
        <v>223.42864979999987</v>
      </c>
      <c r="I30" s="44">
        <v>2.9349028999999871</v>
      </c>
      <c r="J30" s="18">
        <v>21.32</v>
      </c>
      <c r="K30" s="17"/>
      <c r="L30" s="44">
        <v>12.17333039999999</v>
      </c>
      <c r="M30" s="44">
        <v>141.0040655999999</v>
      </c>
      <c r="N30" s="18">
        <v>9.032569199999994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13"/>
      <c r="AB30" s="81"/>
      <c r="AC30" s="157" t="s">
        <v>53</v>
      </c>
      <c r="AD30" s="154">
        <v>154</v>
      </c>
      <c r="AE30" s="154">
        <v>341</v>
      </c>
      <c r="AF30" s="154">
        <v>9</v>
      </c>
      <c r="AG30" s="154">
        <f>SUM(AD30:AF30)</f>
        <v>504</v>
      </c>
      <c r="AH30" s="22"/>
      <c r="AI30" s="22">
        <f>AD30/AG30*100</f>
        <v>30.555555555555557</v>
      </c>
      <c r="AJ30" s="22">
        <f>AE30/AG30*100</f>
        <v>67.658730158730165</v>
      </c>
      <c r="AK30" s="23">
        <f>AF30/AG30*100</f>
        <v>1.7857142857142856</v>
      </c>
      <c r="AL30" s="44"/>
      <c r="AM30" s="44"/>
      <c r="AN30" s="157" t="s">
        <v>53</v>
      </c>
      <c r="AO30" s="154">
        <v>10</v>
      </c>
      <c r="AP30" s="154">
        <v>471</v>
      </c>
      <c r="AQ30" s="22"/>
      <c r="AR30" s="23">
        <f>AO30/AP30*100</f>
        <v>2.1231422505307855</v>
      </c>
      <c r="AS30" s="44"/>
      <c r="AT30" s="13"/>
    </row>
    <row r="31" spans="2:46" x14ac:dyDescent="0.4">
      <c r="B31" s="9"/>
      <c r="C31" s="17"/>
      <c r="D31" s="44">
        <v>26.514956000000005</v>
      </c>
      <c r="E31" s="44">
        <v>192.23520000000002</v>
      </c>
      <c r="F31" s="18">
        <v>18.654754500000109</v>
      </c>
      <c r="G31" s="17"/>
      <c r="H31" s="44">
        <v>8.6065318999999345</v>
      </c>
      <c r="I31" s="44">
        <v>361.33424520000023</v>
      </c>
      <c r="J31" s="18">
        <v>69.122710800000007</v>
      </c>
      <c r="K31" s="17"/>
      <c r="L31" s="44">
        <v>89.83617299999996</v>
      </c>
      <c r="M31" s="44">
        <v>1016.7693237</v>
      </c>
      <c r="N31" s="18">
        <v>117.63188799999999</v>
      </c>
      <c r="O31" s="44"/>
      <c r="P31" s="44"/>
      <c r="Q31" s="188" t="s">
        <v>24</v>
      </c>
      <c r="R31" s="50"/>
      <c r="S31" s="152" t="s">
        <v>18</v>
      </c>
      <c r="T31" s="152" t="s">
        <v>20</v>
      </c>
      <c r="U31" s="187" t="s">
        <v>0</v>
      </c>
      <c r="V31" s="152"/>
      <c r="W31" s="152" t="s">
        <v>18</v>
      </c>
      <c r="X31" s="153" t="s">
        <v>20</v>
      </c>
      <c r="Y31" s="44"/>
      <c r="Z31" s="13"/>
      <c r="AB31" s="81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T31" s="13"/>
    </row>
    <row r="32" spans="2:46" x14ac:dyDescent="0.4">
      <c r="B32" s="9"/>
      <c r="C32" s="17"/>
      <c r="D32" s="44">
        <v>9.9388922000000228</v>
      </c>
      <c r="E32" s="44">
        <v>3.1248640000000707</v>
      </c>
      <c r="F32" s="18">
        <v>349.91595900000004</v>
      </c>
      <c r="G32" s="17"/>
      <c r="H32" s="44">
        <v>187.56944010000007</v>
      </c>
      <c r="I32" s="44">
        <v>360.52471560000009</v>
      </c>
      <c r="J32" s="18">
        <v>152.04928530000001</v>
      </c>
      <c r="K32" s="17"/>
      <c r="L32" s="44">
        <v>8.839592399999983</v>
      </c>
      <c r="M32" s="44">
        <v>984.29248889999985</v>
      </c>
      <c r="N32" s="18">
        <v>203.23478400000005</v>
      </c>
      <c r="O32" s="44"/>
      <c r="P32" s="44"/>
      <c r="Q32" s="93" t="s">
        <v>54</v>
      </c>
      <c r="R32" s="45" t="s">
        <v>52</v>
      </c>
      <c r="S32" s="94">
        <v>49</v>
      </c>
      <c r="T32" s="94">
        <v>174</v>
      </c>
      <c r="U32" s="150">
        <f>SUM(S32:T32)</f>
        <v>223</v>
      </c>
      <c r="V32" s="44"/>
      <c r="W32" s="44">
        <f>S32/U32*100</f>
        <v>21.973094170403588</v>
      </c>
      <c r="X32" s="18">
        <f>T32/U32*100</f>
        <v>78.026905829596416</v>
      </c>
      <c r="Y32" s="44"/>
      <c r="Z32" s="13"/>
      <c r="AB32" s="9"/>
      <c r="AC32" s="97" t="s">
        <v>24</v>
      </c>
      <c r="AD32" s="152" t="s">
        <v>56</v>
      </c>
      <c r="AE32" s="192" t="s">
        <v>57</v>
      </c>
      <c r="AF32" s="152" t="s">
        <v>58</v>
      </c>
      <c r="AG32" s="186" t="s">
        <v>0</v>
      </c>
      <c r="AH32" s="152"/>
      <c r="AI32" s="152" t="s">
        <v>56</v>
      </c>
      <c r="AJ32" s="192" t="s">
        <v>57</v>
      </c>
      <c r="AK32" s="153" t="s">
        <v>58</v>
      </c>
      <c r="AL32" s="44"/>
      <c r="AM32" s="44"/>
      <c r="AN32" s="44"/>
      <c r="AO32" s="44"/>
      <c r="AP32" s="44"/>
      <c r="AQ32" s="44"/>
      <c r="AR32" s="44"/>
      <c r="AS32" s="44"/>
      <c r="AT32" s="13"/>
    </row>
    <row r="33" spans="2:46" x14ac:dyDescent="0.4">
      <c r="B33" s="9"/>
      <c r="C33" s="17"/>
      <c r="D33" s="44">
        <v>0.93835950000006385</v>
      </c>
      <c r="E33" s="44">
        <v>40.602900000000062</v>
      </c>
      <c r="F33" s="18">
        <v>126.42558570000017</v>
      </c>
      <c r="G33" s="17"/>
      <c r="H33" s="44">
        <v>89.123169200000035</v>
      </c>
      <c r="I33" s="44">
        <v>0.5551417999999575</v>
      </c>
      <c r="J33" s="18">
        <v>7.5445587000000289</v>
      </c>
      <c r="K33" s="17"/>
      <c r="L33" s="44">
        <v>85.944846300000066</v>
      </c>
      <c r="M33" s="44">
        <v>200.98928849999993</v>
      </c>
      <c r="N33" s="18">
        <v>138.28284879999987</v>
      </c>
      <c r="O33" s="44"/>
      <c r="P33" s="44"/>
      <c r="Q33" s="138" t="s">
        <v>55</v>
      </c>
      <c r="R33" s="45" t="s">
        <v>52</v>
      </c>
      <c r="S33" s="94">
        <v>121</v>
      </c>
      <c r="T33" s="94">
        <v>45</v>
      </c>
      <c r="U33" s="150">
        <f t="shared" ref="U33:U35" si="6">SUM(S33:T33)</f>
        <v>166</v>
      </c>
      <c r="V33" s="44"/>
      <c r="W33" s="44">
        <f t="shared" ref="W33:W35" si="7">S33/U33*100</f>
        <v>72.891566265060234</v>
      </c>
      <c r="X33" s="18">
        <f t="shared" ref="X33:X35" si="8">T33/U33*100</f>
        <v>27.108433734939759</v>
      </c>
      <c r="Y33" s="44"/>
      <c r="Z33" s="13"/>
      <c r="AB33" s="9"/>
      <c r="AC33" s="156" t="s">
        <v>52</v>
      </c>
      <c r="AD33" s="94">
        <v>140</v>
      </c>
      <c r="AE33" s="94">
        <v>261</v>
      </c>
      <c r="AF33" s="94">
        <v>6</v>
      </c>
      <c r="AG33" s="94">
        <f>SUM(AD33:AF33)</f>
        <v>407</v>
      </c>
      <c r="AH33" s="44"/>
      <c r="AI33" s="44">
        <f>AD33/AG33*100</f>
        <v>34.398034398034397</v>
      </c>
      <c r="AJ33" s="44">
        <f>AE33/AG33*100</f>
        <v>64.127764127764124</v>
      </c>
      <c r="AK33" s="18">
        <f>AF33/AG33*100</f>
        <v>1.4742014742014742</v>
      </c>
      <c r="AL33" s="44"/>
      <c r="AM33" s="44"/>
      <c r="AN33" s="44"/>
      <c r="AO33" s="44"/>
      <c r="AP33" s="44"/>
      <c r="AQ33" s="44"/>
      <c r="AR33" s="44"/>
      <c r="AS33" s="44"/>
      <c r="AT33" s="13"/>
    </row>
    <row r="34" spans="2:46" x14ac:dyDescent="0.4">
      <c r="B34" s="9"/>
      <c r="C34" s="17"/>
      <c r="D34" s="44">
        <v>32.591753400000044</v>
      </c>
      <c r="E34" s="67">
        <v>119.2578632999999</v>
      </c>
      <c r="F34" s="68">
        <v>12.935446199999927</v>
      </c>
      <c r="G34" s="71"/>
      <c r="H34" s="67">
        <v>114.4362814</v>
      </c>
      <c r="I34" s="67">
        <v>605.14562160000014</v>
      </c>
      <c r="J34" s="68">
        <v>359.42030900000009</v>
      </c>
      <c r="K34" s="71"/>
      <c r="L34" s="67">
        <v>91.015000000000001</v>
      </c>
      <c r="M34" s="67">
        <v>216.7360000000001</v>
      </c>
      <c r="N34" s="18">
        <v>72.847225000000009</v>
      </c>
      <c r="O34" s="44"/>
      <c r="P34" s="44"/>
      <c r="Q34" s="138"/>
      <c r="R34" s="45" t="s">
        <v>46</v>
      </c>
      <c r="S34" s="94">
        <v>65</v>
      </c>
      <c r="T34" s="94">
        <v>115</v>
      </c>
      <c r="U34" s="150">
        <f t="shared" si="6"/>
        <v>180</v>
      </c>
      <c r="V34" s="44"/>
      <c r="W34" s="44">
        <f t="shared" si="7"/>
        <v>36.111111111111107</v>
      </c>
      <c r="X34" s="18">
        <f t="shared" si="8"/>
        <v>63.888888888888886</v>
      </c>
      <c r="Y34" s="44"/>
      <c r="Z34" s="13"/>
      <c r="AB34" s="9"/>
      <c r="AC34" s="156" t="s">
        <v>46</v>
      </c>
      <c r="AD34" s="94">
        <v>105</v>
      </c>
      <c r="AE34" s="94">
        <v>325</v>
      </c>
      <c r="AF34" s="94">
        <v>79</v>
      </c>
      <c r="AG34" s="94">
        <f>SUM(AD34:AF34)</f>
        <v>509</v>
      </c>
      <c r="AH34" s="44"/>
      <c r="AI34" s="44">
        <f>AD34/AG34*100</f>
        <v>20.628683693516699</v>
      </c>
      <c r="AJ34" s="44">
        <f>AE34/AG34*100</f>
        <v>63.850687622789778</v>
      </c>
      <c r="AK34" s="18">
        <f>AF34/AG34*100</f>
        <v>15.520628683693516</v>
      </c>
      <c r="AL34" s="44"/>
      <c r="AM34" s="44"/>
      <c r="AN34" s="44"/>
      <c r="AO34" s="44"/>
      <c r="AP34" s="44"/>
      <c r="AQ34" s="44"/>
      <c r="AR34" s="44"/>
      <c r="AS34" s="44"/>
      <c r="AT34" s="13"/>
    </row>
    <row r="35" spans="2:46" x14ac:dyDescent="0.4">
      <c r="B35" s="9"/>
      <c r="C35" s="17"/>
      <c r="D35" s="44">
        <v>43.907072199999774</v>
      </c>
      <c r="E35" s="67">
        <v>1435.8459536</v>
      </c>
      <c r="F35" s="68">
        <v>19.67804909999991</v>
      </c>
      <c r="G35" s="71"/>
      <c r="H35" s="67">
        <v>114.34355759999993</v>
      </c>
      <c r="I35" s="67">
        <v>2122.9901916000003</v>
      </c>
      <c r="J35" s="68">
        <v>29.701218000000033</v>
      </c>
      <c r="K35" s="71"/>
      <c r="L35" s="67">
        <v>116.25768459999993</v>
      </c>
      <c r="M35" s="67">
        <v>674.64570189999995</v>
      </c>
      <c r="N35" s="18">
        <v>132.23681369999997</v>
      </c>
      <c r="O35" s="44"/>
      <c r="P35" s="44"/>
      <c r="Q35" s="139"/>
      <c r="R35" s="43" t="s">
        <v>53</v>
      </c>
      <c r="S35" s="154">
        <v>90</v>
      </c>
      <c r="T35" s="154">
        <v>44</v>
      </c>
      <c r="U35" s="146">
        <f t="shared" si="6"/>
        <v>134</v>
      </c>
      <c r="V35" s="22"/>
      <c r="W35" s="22">
        <f t="shared" si="7"/>
        <v>67.164179104477611</v>
      </c>
      <c r="X35" s="23">
        <f t="shared" si="8"/>
        <v>32.835820895522389</v>
      </c>
      <c r="Y35" s="44"/>
      <c r="Z35" s="13"/>
      <c r="AB35" s="9"/>
      <c r="AC35" s="157" t="s">
        <v>53</v>
      </c>
      <c r="AD35" s="154">
        <v>152</v>
      </c>
      <c r="AE35" s="154">
        <v>261</v>
      </c>
      <c r="AF35" s="154">
        <v>5</v>
      </c>
      <c r="AG35" s="154">
        <f>SUM(AD35:AF35)</f>
        <v>418</v>
      </c>
      <c r="AH35" s="22"/>
      <c r="AI35" s="22">
        <f>AD35/AG35*100</f>
        <v>36.363636363636367</v>
      </c>
      <c r="AJ35" s="22">
        <f>AE35/AG35*100</f>
        <v>62.440191387559807</v>
      </c>
      <c r="AK35" s="23">
        <f>AF35/AG35*100</f>
        <v>1.1961722488038278</v>
      </c>
      <c r="AL35" s="44"/>
      <c r="AM35" s="44"/>
      <c r="AN35" s="44"/>
      <c r="AO35" s="44"/>
      <c r="AP35" s="44"/>
      <c r="AQ35" s="44"/>
      <c r="AR35" s="44"/>
      <c r="AS35" s="44"/>
      <c r="AT35" s="13"/>
    </row>
    <row r="36" spans="2:46" ht="15" thickBot="1" x14ac:dyDescent="0.45">
      <c r="B36" s="9"/>
      <c r="C36" s="17"/>
      <c r="D36" s="44">
        <v>75.080114100000117</v>
      </c>
      <c r="E36" s="67">
        <v>1458.8284616999999</v>
      </c>
      <c r="F36" s="68">
        <v>11.831999999999921</v>
      </c>
      <c r="G36" s="71"/>
      <c r="H36" s="67">
        <v>11.839288499999929</v>
      </c>
      <c r="I36" s="67">
        <v>673.5595090999999</v>
      </c>
      <c r="J36" s="68">
        <v>68.476481100000015</v>
      </c>
      <c r="K36" s="71"/>
      <c r="L36" s="67">
        <v>6.6355959000000357</v>
      </c>
      <c r="M36" s="67">
        <v>349.02633539999999</v>
      </c>
      <c r="N36" s="18">
        <v>21.731110200000039</v>
      </c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13"/>
      <c r="AB36" s="28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30"/>
    </row>
    <row r="37" spans="2:46" x14ac:dyDescent="0.4">
      <c r="B37" s="9"/>
      <c r="C37" s="17"/>
      <c r="D37" s="44">
        <v>20.875</v>
      </c>
      <c r="E37" s="67">
        <v>8.9382719999999605</v>
      </c>
      <c r="F37" s="68">
        <v>1.0718795999999906</v>
      </c>
      <c r="G37" s="71"/>
      <c r="H37" s="67">
        <v>10.924572199999965</v>
      </c>
      <c r="I37" s="67">
        <v>4657.8081891999991</v>
      </c>
      <c r="J37" s="68">
        <v>6.3477685000000283</v>
      </c>
      <c r="K37" s="71"/>
      <c r="L37" s="67">
        <v>4.7710063000000353</v>
      </c>
      <c r="M37" s="67">
        <v>189.78952320000016</v>
      </c>
      <c r="N37" s="18">
        <v>123.21665499999996</v>
      </c>
      <c r="O37" s="44"/>
      <c r="P37" s="44"/>
      <c r="Q37" s="19"/>
      <c r="R37" s="142" t="s">
        <v>54</v>
      </c>
      <c r="S37" s="142"/>
      <c r="T37" s="137" t="s">
        <v>55</v>
      </c>
      <c r="U37" s="135"/>
      <c r="V37" s="135"/>
      <c r="W37" s="135"/>
      <c r="X37" s="135"/>
      <c r="Y37" s="135"/>
      <c r="Z37" s="13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pans="2:46" x14ac:dyDescent="0.4">
      <c r="B38" s="9"/>
      <c r="C38" s="17"/>
      <c r="D38" s="44">
        <v>1.2974130000000286</v>
      </c>
      <c r="E38" s="67">
        <v>1104.5598560000001</v>
      </c>
      <c r="F38" s="68">
        <v>134.31949560000004</v>
      </c>
      <c r="G38" s="71"/>
      <c r="H38" s="67">
        <v>11.62577480000005</v>
      </c>
      <c r="I38" s="67">
        <v>2178.3883731999999</v>
      </c>
      <c r="J38" s="68">
        <v>110.54857320000004</v>
      </c>
      <c r="K38" s="71"/>
      <c r="L38" s="67">
        <v>1.2494194000000003</v>
      </c>
      <c r="M38" s="67">
        <v>787.34529720000046</v>
      </c>
      <c r="N38" s="18">
        <v>199.46499999999997</v>
      </c>
      <c r="O38" s="44"/>
      <c r="P38" s="44"/>
      <c r="Q38" s="17"/>
      <c r="R38" s="143" t="s">
        <v>52</v>
      </c>
      <c r="S38" s="143"/>
      <c r="T38" s="144" t="s">
        <v>52</v>
      </c>
      <c r="U38" s="143"/>
      <c r="V38" s="143" t="s">
        <v>46</v>
      </c>
      <c r="W38" s="143"/>
      <c r="X38" s="143" t="s">
        <v>53</v>
      </c>
      <c r="Y38" s="143"/>
      <c r="Z38" s="13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pans="2:46" x14ac:dyDescent="0.4">
      <c r="B39" s="9"/>
      <c r="C39" s="17"/>
      <c r="D39" s="44">
        <v>47.129336800000047</v>
      </c>
      <c r="E39" s="67">
        <v>265.48974999999984</v>
      </c>
      <c r="F39" s="68">
        <v>216.66665279999995</v>
      </c>
      <c r="G39" s="71"/>
      <c r="H39" s="67">
        <v>24.36</v>
      </c>
      <c r="I39" s="67">
        <v>234.8166798</v>
      </c>
      <c r="J39" s="68">
        <v>242.31111319999988</v>
      </c>
      <c r="K39" s="71"/>
      <c r="L39" s="67">
        <v>8.7325622000001726</v>
      </c>
      <c r="M39" s="67">
        <v>665.68907700000011</v>
      </c>
      <c r="N39" s="18">
        <v>1.6894866000000117</v>
      </c>
      <c r="O39" s="44"/>
      <c r="P39" s="44"/>
      <c r="Q39" s="17"/>
      <c r="R39" s="135" t="s">
        <v>18</v>
      </c>
      <c r="S39" s="135" t="s">
        <v>20</v>
      </c>
      <c r="T39" s="135" t="s">
        <v>18</v>
      </c>
      <c r="U39" s="135" t="s">
        <v>20</v>
      </c>
      <c r="V39" s="135" t="s">
        <v>18</v>
      </c>
      <c r="W39" s="135" t="s">
        <v>20</v>
      </c>
      <c r="X39" s="137" t="s">
        <v>18</v>
      </c>
      <c r="Y39" s="135" t="s">
        <v>20</v>
      </c>
      <c r="Z39" s="13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pans="2:46" x14ac:dyDescent="0.4">
      <c r="B40" s="9"/>
      <c r="C40" s="17"/>
      <c r="D40" s="44">
        <v>11.893874399999977</v>
      </c>
      <c r="E40" s="67">
        <v>86.306517800000094</v>
      </c>
      <c r="F40" s="68">
        <v>174.17726199999996</v>
      </c>
      <c r="G40" s="71"/>
      <c r="H40" s="67">
        <v>107.53239329999997</v>
      </c>
      <c r="I40" s="67">
        <v>396.01099999999946</v>
      </c>
      <c r="J40" s="68">
        <v>66.409282800000014</v>
      </c>
      <c r="K40" s="71"/>
      <c r="L40" s="67">
        <v>4.729092300000012</v>
      </c>
      <c r="M40" s="67">
        <v>2384.6779768000001</v>
      </c>
      <c r="N40" s="18">
        <v>13.76835200000005</v>
      </c>
      <c r="O40" s="44"/>
      <c r="P40" s="44"/>
      <c r="Q40" s="189" t="s">
        <v>21</v>
      </c>
      <c r="R40" s="17">
        <v>25.11415525114155</v>
      </c>
      <c r="S40" s="18">
        <v>74.885844748858446</v>
      </c>
      <c r="T40" s="17">
        <v>78</v>
      </c>
      <c r="U40" s="18">
        <v>22</v>
      </c>
      <c r="V40" s="17">
        <v>38.260869565217391</v>
      </c>
      <c r="W40" s="18">
        <v>61.739130434782609</v>
      </c>
      <c r="X40" s="44">
        <v>73.287671232876718</v>
      </c>
      <c r="Y40" s="18">
        <v>26.712328767123289</v>
      </c>
      <c r="Z40" s="13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pans="2:46" x14ac:dyDescent="0.4">
      <c r="B41" s="9"/>
      <c r="C41" s="17"/>
      <c r="D41" s="44">
        <v>57.383150000000001</v>
      </c>
      <c r="E41" s="67">
        <v>3264.3050153999993</v>
      </c>
      <c r="F41" s="68">
        <v>3.1783299999999666</v>
      </c>
      <c r="G41" s="71"/>
      <c r="H41" s="67">
        <v>91.988695199999839</v>
      </c>
      <c r="I41" s="67">
        <v>41.563328399999989</v>
      </c>
      <c r="J41" s="68">
        <v>42.23709400000007</v>
      </c>
      <c r="K41" s="71"/>
      <c r="L41" s="67">
        <v>22.550360699999946</v>
      </c>
      <c r="M41" s="67">
        <v>693.06649760000005</v>
      </c>
      <c r="N41" s="18">
        <v>101.29749030000002</v>
      </c>
      <c r="O41" s="44"/>
      <c r="P41" s="44"/>
      <c r="Q41" s="189" t="s">
        <v>22</v>
      </c>
      <c r="R41" s="17">
        <v>24.663677130044842</v>
      </c>
      <c r="S41" s="18">
        <v>75.336322869955154</v>
      </c>
      <c r="T41" s="17">
        <v>74.157303370786522</v>
      </c>
      <c r="U41" s="18">
        <v>25.842696629213485</v>
      </c>
      <c r="V41" s="17">
        <v>32.978723404255319</v>
      </c>
      <c r="W41" s="18">
        <v>67.021276595744681</v>
      </c>
      <c r="X41" s="44">
        <v>67.938931297709928</v>
      </c>
      <c r="Y41" s="18">
        <v>32.061068702290072</v>
      </c>
      <c r="Z41" s="13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pans="2:46" x14ac:dyDescent="0.4">
      <c r="B42" s="9"/>
      <c r="C42" s="17"/>
      <c r="D42" s="44">
        <v>15.582608000000073</v>
      </c>
      <c r="E42" s="67">
        <v>1287.1964010000002</v>
      </c>
      <c r="F42" s="68"/>
      <c r="G42" s="71"/>
      <c r="H42" s="67">
        <v>7.8604424999999098</v>
      </c>
      <c r="I42" s="67">
        <v>815.58379840000009</v>
      </c>
      <c r="J42" s="68">
        <v>19.318274800000051</v>
      </c>
      <c r="K42" s="71"/>
      <c r="L42" s="67">
        <v>3.6859076999999876</v>
      </c>
      <c r="M42" s="67">
        <v>206.29176539999986</v>
      </c>
      <c r="N42" s="18">
        <v>98.832000000000022</v>
      </c>
      <c r="O42" s="44"/>
      <c r="P42" s="44"/>
      <c r="Q42" s="190" t="s">
        <v>24</v>
      </c>
      <c r="R42" s="21">
        <v>21.973094170403588</v>
      </c>
      <c r="S42" s="23">
        <v>78.026905829596416</v>
      </c>
      <c r="T42" s="21">
        <v>72.891566265060234</v>
      </c>
      <c r="U42" s="23">
        <v>27.108433734939759</v>
      </c>
      <c r="V42" s="21">
        <v>36.111111111111107</v>
      </c>
      <c r="W42" s="23">
        <v>63.888888888888886</v>
      </c>
      <c r="X42" s="22">
        <v>67.164179104477611</v>
      </c>
      <c r="Y42" s="23">
        <v>32.835820895522389</v>
      </c>
      <c r="Z42" s="13"/>
    </row>
    <row r="43" spans="2:46" x14ac:dyDescent="0.4">
      <c r="B43" s="9"/>
      <c r="C43" s="17"/>
      <c r="D43" s="44">
        <v>8.463750000000001</v>
      </c>
      <c r="E43" s="67">
        <v>5341.4806460000009</v>
      </c>
      <c r="F43" s="68"/>
      <c r="G43" s="71"/>
      <c r="H43" s="67">
        <v>14.567961100000053</v>
      </c>
      <c r="I43" s="67">
        <v>4783.2498792999995</v>
      </c>
      <c r="J43" s="68">
        <v>132.9958079999999</v>
      </c>
      <c r="K43" s="71"/>
      <c r="L43" s="67">
        <v>125.21040000000006</v>
      </c>
      <c r="M43" s="67">
        <v>613.19914679999988</v>
      </c>
      <c r="N43" s="18">
        <v>258.12954359999998</v>
      </c>
      <c r="O43" s="44"/>
      <c r="P43" s="44"/>
      <c r="Q43" s="217" t="s">
        <v>12</v>
      </c>
      <c r="R43" s="69">
        <v>23.916975517196661</v>
      </c>
      <c r="S43" s="66">
        <v>76.083024482803339</v>
      </c>
      <c r="T43" s="69">
        <v>75.016289878615581</v>
      </c>
      <c r="U43" s="66">
        <v>24.983710121384416</v>
      </c>
      <c r="V43" s="69">
        <v>35.783568026861275</v>
      </c>
      <c r="W43" s="66">
        <v>64.216431973138725</v>
      </c>
      <c r="X43" s="65">
        <v>69.463593878354757</v>
      </c>
      <c r="Y43" s="66">
        <v>30.536406121645246</v>
      </c>
      <c r="Z43" s="13"/>
    </row>
    <row r="44" spans="2:46" x14ac:dyDescent="0.4">
      <c r="B44" s="9"/>
      <c r="C44" s="17"/>
      <c r="D44" s="44">
        <v>138.93121759999991</v>
      </c>
      <c r="E44" s="67">
        <v>1454.3278464</v>
      </c>
      <c r="F44" s="68"/>
      <c r="G44" s="71"/>
      <c r="H44" s="67">
        <v>16.256856000000109</v>
      </c>
      <c r="I44" s="67">
        <v>1182.0051953999998</v>
      </c>
      <c r="J44" s="68"/>
      <c r="K44" s="71"/>
      <c r="L44" s="67">
        <v>95.099536800000195</v>
      </c>
      <c r="M44" s="67">
        <v>4340.3042654999999</v>
      </c>
      <c r="N44" s="18">
        <v>102.19578600000006</v>
      </c>
      <c r="O44" s="44"/>
      <c r="P44" s="44"/>
      <c r="Q44" s="218" t="s">
        <v>13</v>
      </c>
      <c r="R44" s="72">
        <v>1.6984518398247981</v>
      </c>
      <c r="S44" s="74">
        <v>1.6984518398248023</v>
      </c>
      <c r="T44" s="72">
        <v>2.6603415516699993</v>
      </c>
      <c r="U44" s="74">
        <v>2.6603415516699975</v>
      </c>
      <c r="V44" s="72">
        <v>2.6562624814711944</v>
      </c>
      <c r="W44" s="74">
        <v>2.6562624814711948</v>
      </c>
      <c r="X44" s="73">
        <v>3.3343269111254461</v>
      </c>
      <c r="Y44" s="74">
        <v>3.3343269111254417</v>
      </c>
      <c r="Z44" s="13"/>
    </row>
    <row r="45" spans="2:46" x14ac:dyDescent="0.4">
      <c r="B45" s="9"/>
      <c r="C45" s="17"/>
      <c r="D45" s="44">
        <v>92.322451799999953</v>
      </c>
      <c r="E45" s="67">
        <v>1104.9622803999998</v>
      </c>
      <c r="F45" s="68"/>
      <c r="G45" s="71"/>
      <c r="H45" s="67">
        <v>22.057900799999999</v>
      </c>
      <c r="I45" s="67">
        <v>688.72101600000019</v>
      </c>
      <c r="J45" s="68"/>
      <c r="K45" s="71"/>
      <c r="L45" s="67">
        <v>9.8723739999999545</v>
      </c>
      <c r="M45" s="67">
        <v>3730.6143965999995</v>
      </c>
      <c r="N45" s="18">
        <v>73.857276900000045</v>
      </c>
      <c r="O45" s="44"/>
      <c r="P45" s="44"/>
      <c r="Z45" s="13"/>
    </row>
    <row r="46" spans="2:46" x14ac:dyDescent="0.4">
      <c r="B46" s="9"/>
      <c r="C46" s="17"/>
      <c r="D46" s="44">
        <v>5.4831886000000338</v>
      </c>
      <c r="E46" s="67">
        <v>124.64162640000005</v>
      </c>
      <c r="F46" s="68"/>
      <c r="G46" s="71"/>
      <c r="H46" s="67">
        <v>5.5529383999999755</v>
      </c>
      <c r="I46" s="67">
        <v>784.20035099999996</v>
      </c>
      <c r="J46" s="68"/>
      <c r="K46" s="71"/>
      <c r="L46" s="67">
        <v>14.388864000000105</v>
      </c>
      <c r="M46" s="67">
        <v>4707.6604847999997</v>
      </c>
      <c r="N46" s="18"/>
      <c r="O46" s="44"/>
      <c r="P46" s="44"/>
      <c r="Z46" s="13"/>
    </row>
    <row r="47" spans="2:46" x14ac:dyDescent="0.4">
      <c r="B47" s="9"/>
      <c r="C47" s="17"/>
      <c r="D47" s="44">
        <v>19.598003400000096</v>
      </c>
      <c r="E47" s="67">
        <v>224.5802544000002</v>
      </c>
      <c r="F47" s="68"/>
      <c r="G47" s="71"/>
      <c r="H47" s="67">
        <v>2.4951738000000985</v>
      </c>
      <c r="I47" s="67">
        <v>2011.2843395999992</v>
      </c>
      <c r="J47" s="68"/>
      <c r="K47" s="71"/>
      <c r="L47" s="67">
        <v>36.375</v>
      </c>
      <c r="M47" s="67">
        <v>3734.5058219999996</v>
      </c>
      <c r="N47" s="18"/>
      <c r="O47" s="44"/>
      <c r="P47" s="44"/>
      <c r="Z47" s="13"/>
    </row>
    <row r="48" spans="2:46" x14ac:dyDescent="0.4">
      <c r="B48" s="9"/>
      <c r="C48" s="17"/>
      <c r="D48" s="44">
        <v>112.93259880000002</v>
      </c>
      <c r="E48" s="67">
        <v>2358.8320033000005</v>
      </c>
      <c r="F48" s="68"/>
      <c r="G48" s="71"/>
      <c r="H48" s="67">
        <v>2.133012599999951</v>
      </c>
      <c r="I48" s="67">
        <v>5223.0725043000002</v>
      </c>
      <c r="J48" s="68"/>
      <c r="K48" s="71"/>
      <c r="L48" s="67">
        <v>2.1072230999999282</v>
      </c>
      <c r="M48" s="67">
        <v>202.54922209999992</v>
      </c>
      <c r="N48" s="18"/>
      <c r="O48" s="44"/>
      <c r="P48" s="44"/>
      <c r="Z48" s="13"/>
    </row>
    <row r="49" spans="2:26" x14ac:dyDescent="0.4">
      <c r="B49" s="9"/>
      <c r="C49" s="17"/>
      <c r="D49" s="44"/>
      <c r="E49" s="67">
        <v>1639.0521000000001</v>
      </c>
      <c r="F49" s="68"/>
      <c r="G49" s="71"/>
      <c r="H49" s="67">
        <v>120.63763039999985</v>
      </c>
      <c r="I49" s="67">
        <v>155.64446460000013</v>
      </c>
      <c r="J49" s="68"/>
      <c r="K49" s="71"/>
      <c r="L49" s="67">
        <v>22.304507600000008</v>
      </c>
      <c r="M49" s="67">
        <v>1640.7606250000001</v>
      </c>
      <c r="N49" s="18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13"/>
    </row>
    <row r="50" spans="2:26" x14ac:dyDescent="0.4">
      <c r="B50" s="9"/>
      <c r="C50" s="17"/>
      <c r="D50" s="44"/>
      <c r="E50" s="67">
        <v>2144.8464101999998</v>
      </c>
      <c r="F50" s="68"/>
      <c r="G50" s="71"/>
      <c r="H50" s="67"/>
      <c r="I50" s="67">
        <v>886.16449649999981</v>
      </c>
      <c r="J50" s="68"/>
      <c r="K50" s="71"/>
      <c r="L50" s="67"/>
      <c r="M50" s="67">
        <v>433.93580179999987</v>
      </c>
      <c r="N50" s="18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13"/>
    </row>
    <row r="51" spans="2:26" x14ac:dyDescent="0.4">
      <c r="B51" s="9"/>
      <c r="C51" s="17"/>
      <c r="D51" s="44"/>
      <c r="E51" s="67">
        <v>4081.2753127999995</v>
      </c>
      <c r="F51" s="68"/>
      <c r="G51" s="71"/>
      <c r="H51" s="67"/>
      <c r="I51" s="67">
        <v>2962.9821143999998</v>
      </c>
      <c r="J51" s="68"/>
      <c r="K51" s="71"/>
      <c r="L51" s="67"/>
      <c r="M51" s="67">
        <v>1064.6001464000001</v>
      </c>
      <c r="N51" s="18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13"/>
    </row>
    <row r="52" spans="2:26" x14ac:dyDescent="0.4">
      <c r="B52" s="9"/>
      <c r="C52" s="17"/>
      <c r="D52" s="44"/>
      <c r="E52" s="67">
        <v>2519.3642970999999</v>
      </c>
      <c r="F52" s="68"/>
      <c r="G52" s="71"/>
      <c r="H52" s="67"/>
      <c r="I52" s="67">
        <v>924.08455400000003</v>
      </c>
      <c r="J52" s="68"/>
      <c r="K52" s="71"/>
      <c r="L52" s="67"/>
      <c r="M52" s="67">
        <v>1516.9960499999997</v>
      </c>
      <c r="N52" s="18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13"/>
    </row>
    <row r="53" spans="2:26" x14ac:dyDescent="0.4">
      <c r="B53" s="9"/>
      <c r="C53" s="17"/>
      <c r="D53" s="44"/>
      <c r="E53" s="67"/>
      <c r="F53" s="68"/>
      <c r="G53" s="71"/>
      <c r="H53" s="67"/>
      <c r="I53" s="67">
        <v>230.27823000000032</v>
      </c>
      <c r="J53" s="68"/>
      <c r="K53" s="71"/>
      <c r="L53" s="67"/>
      <c r="M53" s="67">
        <v>371.48683900000003</v>
      </c>
      <c r="N53" s="18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13"/>
    </row>
    <row r="54" spans="2:26" x14ac:dyDescent="0.4">
      <c r="B54" s="9"/>
      <c r="C54" s="21"/>
      <c r="D54" s="22"/>
      <c r="E54" s="73"/>
      <c r="F54" s="74"/>
      <c r="G54" s="72"/>
      <c r="H54" s="73"/>
      <c r="I54" s="73"/>
      <c r="J54" s="74"/>
      <c r="K54" s="72"/>
      <c r="L54" s="73"/>
      <c r="M54" s="73">
        <v>1690.7454832000005</v>
      </c>
      <c r="N54" s="23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13"/>
    </row>
    <row r="55" spans="2:26" ht="15" thickBot="1" x14ac:dyDescent="0.45"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30"/>
    </row>
    <row r="58" spans="2:26" x14ac:dyDescent="0.4">
      <c r="C58" s="135" t="s">
        <v>0</v>
      </c>
      <c r="D58" s="241" t="s">
        <v>52</v>
      </c>
      <c r="E58" s="241" t="s">
        <v>46</v>
      </c>
      <c r="F58" s="242" t="s">
        <v>53</v>
      </c>
    </row>
    <row r="59" spans="2:26" x14ac:dyDescent="0.4">
      <c r="C59" s="239" t="s">
        <v>21</v>
      </c>
      <c r="D59" s="94">
        <v>37</v>
      </c>
      <c r="E59" s="94">
        <v>41</v>
      </c>
      <c r="F59" s="238">
        <v>30</v>
      </c>
    </row>
    <row r="60" spans="2:26" x14ac:dyDescent="0.4">
      <c r="C60" s="239" t="s">
        <v>22</v>
      </c>
      <c r="D60" s="94">
        <v>38</v>
      </c>
      <c r="E60" s="94">
        <v>42</v>
      </c>
      <c r="F60" s="238">
        <v>32</v>
      </c>
    </row>
    <row r="61" spans="2:26" x14ac:dyDescent="0.4">
      <c r="C61" s="240" t="s">
        <v>24</v>
      </c>
      <c r="D61" s="154">
        <v>38</v>
      </c>
      <c r="E61" s="154">
        <v>43</v>
      </c>
      <c r="F61" s="155">
        <v>34</v>
      </c>
    </row>
  </sheetData>
  <mergeCells count="8">
    <mergeCell ref="AD21:AG21"/>
    <mergeCell ref="AI21:AK21"/>
    <mergeCell ref="R6:S6"/>
    <mergeCell ref="T6:Y6"/>
    <mergeCell ref="R7:S7"/>
    <mergeCell ref="T7:U7"/>
    <mergeCell ref="V7:W7"/>
    <mergeCell ref="X7: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6738-D46A-4336-8256-D1A7ABF81479}">
  <dimension ref="B2:Z46"/>
  <sheetViews>
    <sheetView zoomScale="70" zoomScaleNormal="70" workbookViewId="0">
      <selection activeCell="N70" sqref="N70"/>
    </sheetView>
  </sheetViews>
  <sheetFormatPr defaultRowHeight="14.6" x14ac:dyDescent="0.4"/>
  <sheetData>
    <row r="2" spans="2:26" ht="15" thickBot="1" x14ac:dyDescent="0.45"/>
    <row r="3" spans="2:26" ht="15" thickBot="1" x14ac:dyDescent="0.45">
      <c r="B3" s="53" t="s">
        <v>129</v>
      </c>
      <c r="P3" s="53" t="s">
        <v>130</v>
      </c>
    </row>
    <row r="4" spans="2:26" x14ac:dyDescent="0.4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P4" s="6"/>
      <c r="Q4" s="7"/>
      <c r="R4" s="7"/>
      <c r="S4" s="7"/>
      <c r="T4" s="7"/>
      <c r="U4" s="7"/>
      <c r="V4" s="7"/>
      <c r="W4" s="7"/>
      <c r="X4" s="7"/>
      <c r="Y4" s="7"/>
      <c r="Z4" s="8"/>
    </row>
    <row r="5" spans="2:26" x14ac:dyDescent="0.4">
      <c r="B5" s="9"/>
      <c r="C5" s="57" t="s">
        <v>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13"/>
      <c r="P5" s="9"/>
      <c r="Q5" s="57" t="s">
        <v>3</v>
      </c>
      <c r="R5" s="44"/>
      <c r="S5" s="44"/>
      <c r="T5" s="44"/>
      <c r="U5" s="44"/>
      <c r="V5" s="44"/>
      <c r="W5" s="44"/>
      <c r="X5" s="44"/>
      <c r="Y5" s="44"/>
      <c r="Z5" s="13"/>
    </row>
    <row r="6" spans="2:26" x14ac:dyDescent="0.4">
      <c r="B6" s="9"/>
      <c r="C6" s="19"/>
      <c r="D6" s="293" t="s">
        <v>52</v>
      </c>
      <c r="E6" s="293"/>
      <c r="F6" s="293" t="s">
        <v>46</v>
      </c>
      <c r="G6" s="293"/>
      <c r="H6" s="293" t="s">
        <v>46</v>
      </c>
      <c r="I6" s="293"/>
      <c r="J6" s="293" t="s">
        <v>84</v>
      </c>
      <c r="K6" s="293"/>
      <c r="L6" s="293" t="s">
        <v>46</v>
      </c>
      <c r="M6" s="294"/>
      <c r="N6" s="13"/>
      <c r="P6" s="9"/>
      <c r="Q6" s="16"/>
      <c r="R6" s="290" t="s">
        <v>52</v>
      </c>
      <c r="S6" s="283"/>
      <c r="T6" s="290" t="s">
        <v>46</v>
      </c>
      <c r="U6" s="291"/>
      <c r="V6" s="291"/>
      <c r="W6" s="291"/>
      <c r="X6" s="291"/>
      <c r="Y6" s="283"/>
      <c r="Z6" s="13"/>
    </row>
    <row r="7" spans="2:26" x14ac:dyDescent="0.4">
      <c r="B7" s="9"/>
      <c r="C7" s="21"/>
      <c r="D7" s="292" t="s">
        <v>17</v>
      </c>
      <c r="E7" s="292"/>
      <c r="F7" s="292" t="s">
        <v>17</v>
      </c>
      <c r="G7" s="292"/>
      <c r="H7" s="292" t="s">
        <v>25</v>
      </c>
      <c r="I7" s="292"/>
      <c r="J7" s="292" t="s">
        <v>25</v>
      </c>
      <c r="K7" s="292"/>
      <c r="L7" s="292" t="s">
        <v>26</v>
      </c>
      <c r="M7" s="295"/>
      <c r="N7" s="13"/>
      <c r="P7" s="9"/>
      <c r="Q7" s="16"/>
      <c r="R7" s="290" t="s">
        <v>75</v>
      </c>
      <c r="S7" s="283"/>
      <c r="T7" s="290" t="s">
        <v>75</v>
      </c>
      <c r="U7" s="283"/>
      <c r="V7" s="290" t="s">
        <v>76</v>
      </c>
      <c r="W7" s="283"/>
      <c r="X7" s="290" t="s">
        <v>77</v>
      </c>
      <c r="Y7" s="283"/>
      <c r="Z7" s="13"/>
    </row>
    <row r="8" spans="2:26" x14ac:dyDescent="0.4">
      <c r="B8" s="9"/>
      <c r="C8" s="198" t="s">
        <v>12</v>
      </c>
      <c r="D8" s="293">
        <v>1.0912279368655209</v>
      </c>
      <c r="E8" s="293"/>
      <c r="F8" s="293">
        <v>18.091370774101698</v>
      </c>
      <c r="G8" s="293"/>
      <c r="H8" s="293">
        <v>36.32799510595337</v>
      </c>
      <c r="I8" s="293"/>
      <c r="J8" s="293">
        <v>1.1169691594219897</v>
      </c>
      <c r="K8" s="293"/>
      <c r="L8" s="293">
        <v>9.7379983200878719</v>
      </c>
      <c r="M8" s="294"/>
      <c r="N8" s="13"/>
      <c r="P8" s="9"/>
      <c r="Q8" s="16"/>
      <c r="R8" s="135" t="s">
        <v>57</v>
      </c>
      <c r="S8" s="135" t="s">
        <v>58</v>
      </c>
      <c r="T8" s="135" t="s">
        <v>57</v>
      </c>
      <c r="U8" s="135" t="s">
        <v>58</v>
      </c>
      <c r="V8" s="135" t="s">
        <v>57</v>
      </c>
      <c r="W8" s="135" t="s">
        <v>58</v>
      </c>
      <c r="X8" s="135" t="s">
        <v>57</v>
      </c>
      <c r="Y8" s="135" t="s">
        <v>58</v>
      </c>
      <c r="Z8" s="13"/>
    </row>
    <row r="9" spans="2:26" x14ac:dyDescent="0.4">
      <c r="B9" s="9"/>
      <c r="C9" s="199" t="s">
        <v>13</v>
      </c>
      <c r="D9" s="292">
        <v>0.38386011009765808</v>
      </c>
      <c r="E9" s="292"/>
      <c r="F9" s="292">
        <v>0.55067049012422165</v>
      </c>
      <c r="G9" s="292"/>
      <c r="H9" s="292">
        <v>2.714907748721767</v>
      </c>
      <c r="I9" s="292"/>
      <c r="J9" s="292">
        <v>0.37262215624449369</v>
      </c>
      <c r="K9" s="292"/>
      <c r="L9" s="292">
        <v>1.6451198226473174</v>
      </c>
      <c r="M9" s="295"/>
      <c r="N9" s="13"/>
      <c r="P9" s="9"/>
      <c r="Q9" s="204" t="s">
        <v>12</v>
      </c>
      <c r="R9" s="17">
        <v>99.085817993259013</v>
      </c>
      <c r="S9" s="18">
        <v>0.81767637484515887</v>
      </c>
      <c r="T9" s="17">
        <v>79.574523168661031</v>
      </c>
      <c r="U9" s="18">
        <v>19.002118923296198</v>
      </c>
      <c r="V9" s="17">
        <v>78.722660045036847</v>
      </c>
      <c r="W9" s="18">
        <v>20.449364590695485</v>
      </c>
      <c r="X9" s="44">
        <v>75.498430857761107</v>
      </c>
      <c r="Y9" s="18">
        <v>22.839867532531116</v>
      </c>
      <c r="Z9" s="13"/>
    </row>
    <row r="10" spans="2:26" x14ac:dyDescent="0.4">
      <c r="B10" s="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13"/>
      <c r="P10" s="9"/>
      <c r="Q10" s="205" t="s">
        <v>13</v>
      </c>
      <c r="R10" s="21">
        <v>0.38229681857353437</v>
      </c>
      <c r="S10" s="23">
        <v>0.30423439630619326</v>
      </c>
      <c r="T10" s="21">
        <v>1.2259575187073504</v>
      </c>
      <c r="U10" s="23">
        <v>1.330071003507818</v>
      </c>
      <c r="V10" s="21">
        <v>1.8609207051396057</v>
      </c>
      <c r="W10" s="23">
        <v>1.8838253156525979</v>
      </c>
      <c r="X10" s="22">
        <v>1.955906636282102</v>
      </c>
      <c r="Y10" s="23">
        <v>2.0387655748176248</v>
      </c>
      <c r="Z10" s="13"/>
    </row>
    <row r="11" spans="2:26" x14ac:dyDescent="0.4">
      <c r="B11" s="9"/>
      <c r="C11" s="19"/>
      <c r="D11" s="12"/>
      <c r="E11" s="19"/>
      <c r="F11" s="11"/>
      <c r="G11" s="12"/>
      <c r="H11" s="197" t="s">
        <v>110</v>
      </c>
      <c r="I11" s="44"/>
      <c r="J11" s="44"/>
      <c r="K11" s="44"/>
      <c r="L11" s="44"/>
      <c r="M11" s="44"/>
      <c r="N11" s="13"/>
      <c r="P11" s="9"/>
      <c r="Q11" s="216"/>
      <c r="R11" s="216"/>
      <c r="S11" s="216"/>
      <c r="T11" s="216"/>
      <c r="U11" s="216"/>
      <c r="V11" s="216"/>
      <c r="W11" s="216"/>
      <c r="X11" s="216"/>
      <c r="Y11" s="216"/>
      <c r="Z11" s="13"/>
    </row>
    <row r="12" spans="2:26" x14ac:dyDescent="0.4">
      <c r="B12" s="9"/>
      <c r="C12" s="17" t="s">
        <v>69</v>
      </c>
      <c r="D12" s="18"/>
      <c r="E12" s="17" t="s">
        <v>70</v>
      </c>
      <c r="F12" s="44"/>
      <c r="G12" s="18"/>
      <c r="H12" s="91" t="s">
        <v>14</v>
      </c>
      <c r="I12" s="54" t="s">
        <v>28</v>
      </c>
      <c r="J12" s="44"/>
      <c r="K12" s="44"/>
      <c r="L12" s="44"/>
      <c r="M12" s="44"/>
      <c r="N12" s="13"/>
      <c r="P12" s="9"/>
      <c r="Q12" s="31"/>
      <c r="R12" s="11"/>
      <c r="S12" s="11"/>
      <c r="T12" s="197" t="s">
        <v>110</v>
      </c>
      <c r="U12" s="44"/>
      <c r="V12" s="44"/>
      <c r="W12" s="44"/>
      <c r="X12" s="44"/>
      <c r="Y12" s="44"/>
      <c r="Z12" s="13"/>
    </row>
    <row r="13" spans="2:26" x14ac:dyDescent="0.4">
      <c r="B13" s="9"/>
      <c r="C13" s="17" t="s">
        <v>70</v>
      </c>
      <c r="D13" s="18"/>
      <c r="E13" s="17" t="s">
        <v>71</v>
      </c>
      <c r="F13" s="44"/>
      <c r="G13" s="18"/>
      <c r="H13" s="91">
        <v>2.9999999999999997E-4</v>
      </c>
      <c r="I13" s="54" t="s">
        <v>29</v>
      </c>
      <c r="J13" s="44"/>
      <c r="K13" s="44"/>
      <c r="L13" s="44"/>
      <c r="M13" s="44"/>
      <c r="N13" s="13"/>
      <c r="P13" s="9"/>
      <c r="Q13" s="20" t="s">
        <v>75</v>
      </c>
      <c r="R13" s="44" t="s">
        <v>52</v>
      </c>
      <c r="S13" s="44" t="s">
        <v>46</v>
      </c>
      <c r="T13" s="91" t="s">
        <v>14</v>
      </c>
      <c r="U13" s="54" t="s">
        <v>28</v>
      </c>
      <c r="V13" s="44"/>
      <c r="W13" s="44"/>
      <c r="X13" s="44"/>
      <c r="Y13" s="44"/>
      <c r="Z13" s="13"/>
    </row>
    <row r="14" spans="2:26" x14ac:dyDescent="0.4">
      <c r="B14" s="9"/>
      <c r="C14" s="17" t="s">
        <v>71</v>
      </c>
      <c r="D14" s="18"/>
      <c r="E14" s="257" t="s">
        <v>72</v>
      </c>
      <c r="F14" s="44"/>
      <c r="G14" s="18"/>
      <c r="H14" s="91" t="s">
        <v>14</v>
      </c>
      <c r="I14" s="54" t="s">
        <v>28</v>
      </c>
      <c r="J14" s="44"/>
      <c r="K14" s="44"/>
      <c r="L14" s="44"/>
      <c r="M14" s="44"/>
      <c r="N14" s="13"/>
      <c r="P14" s="9"/>
      <c r="Q14" s="288" t="s">
        <v>46</v>
      </c>
      <c r="R14" s="44" t="s">
        <v>75</v>
      </c>
      <c r="S14" s="44" t="s">
        <v>76</v>
      </c>
      <c r="T14" s="91">
        <v>0.3382</v>
      </c>
      <c r="U14" s="44" t="s">
        <v>31</v>
      </c>
      <c r="V14" s="44"/>
      <c r="W14" s="44"/>
      <c r="X14" s="44"/>
      <c r="Y14" s="44"/>
      <c r="Z14" s="13"/>
    </row>
    <row r="15" spans="2:26" x14ac:dyDescent="0.4">
      <c r="B15" s="9"/>
      <c r="C15" s="21" t="s">
        <v>71</v>
      </c>
      <c r="D15" s="23"/>
      <c r="E15" s="21" t="s">
        <v>73</v>
      </c>
      <c r="F15" s="22"/>
      <c r="G15" s="23"/>
      <c r="H15" s="92">
        <v>1E-4</v>
      </c>
      <c r="I15" s="54" t="s">
        <v>29</v>
      </c>
      <c r="J15" s="44"/>
      <c r="K15" s="44"/>
      <c r="L15" s="44"/>
      <c r="M15" s="44"/>
      <c r="N15" s="13"/>
      <c r="P15" s="9"/>
      <c r="Q15" s="289"/>
      <c r="R15" s="22" t="s">
        <v>75</v>
      </c>
      <c r="S15" s="22" t="s">
        <v>77</v>
      </c>
      <c r="T15" s="92">
        <v>5.2400000000000002E-2</v>
      </c>
      <c r="U15" s="44" t="s">
        <v>31</v>
      </c>
      <c r="V15" s="44"/>
      <c r="W15" s="44"/>
      <c r="X15" s="44"/>
      <c r="Y15" s="44"/>
      <c r="Z15" s="13"/>
    </row>
    <row r="16" spans="2:26" x14ac:dyDescent="0.4">
      <c r="B16" s="9"/>
      <c r="C16" s="44"/>
      <c r="D16" s="44"/>
      <c r="E16" s="44"/>
      <c r="F16" s="44"/>
      <c r="G16" s="44"/>
      <c r="H16" s="109"/>
      <c r="I16" s="54"/>
      <c r="J16" s="44"/>
      <c r="K16" s="44"/>
      <c r="L16" s="44"/>
      <c r="M16" s="44"/>
      <c r="N16" s="13"/>
      <c r="P16" s="9"/>
      <c r="Q16" s="44"/>
      <c r="R16" s="44"/>
      <c r="S16" s="44"/>
      <c r="T16" s="44"/>
      <c r="U16" s="44"/>
      <c r="V16" s="44"/>
      <c r="W16" s="44"/>
      <c r="X16" s="44"/>
      <c r="Y16" s="44"/>
      <c r="Z16" s="13"/>
    </row>
    <row r="17" spans="2:26" x14ac:dyDescent="0.4">
      <c r="B17" s="9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13"/>
      <c r="P17" s="9"/>
      <c r="Q17" s="44"/>
      <c r="R17" s="44"/>
      <c r="S17" s="44"/>
      <c r="T17" s="44"/>
      <c r="U17" s="44"/>
      <c r="V17" s="44"/>
      <c r="W17" s="44"/>
      <c r="X17" s="44"/>
      <c r="Y17" s="44"/>
      <c r="Z17" s="13"/>
    </row>
    <row r="18" spans="2:26" x14ac:dyDescent="0.4">
      <c r="B18" s="9"/>
      <c r="C18" s="170" t="s">
        <v>122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3"/>
      <c r="P18" s="9"/>
      <c r="Q18" s="163" t="s">
        <v>112</v>
      </c>
      <c r="R18" s="44"/>
      <c r="S18" s="44"/>
      <c r="T18" s="44"/>
      <c r="U18" s="44"/>
      <c r="V18" s="44"/>
      <c r="W18" s="163" t="s">
        <v>3</v>
      </c>
      <c r="X18" s="44"/>
      <c r="Y18" s="44"/>
      <c r="Z18" s="13"/>
    </row>
    <row r="19" spans="2:26" x14ac:dyDescent="0.4">
      <c r="B19" s="9"/>
      <c r="C19" s="16"/>
      <c r="D19" s="290" t="s">
        <v>52</v>
      </c>
      <c r="E19" s="283"/>
      <c r="F19" s="290" t="s">
        <v>46</v>
      </c>
      <c r="G19" s="283"/>
      <c r="H19" s="290" t="s">
        <v>46</v>
      </c>
      <c r="I19" s="283"/>
      <c r="J19" s="296" t="s">
        <v>53</v>
      </c>
      <c r="K19" s="285"/>
      <c r="L19" s="290" t="s">
        <v>46</v>
      </c>
      <c r="M19" s="283"/>
      <c r="N19" s="13"/>
      <c r="P19" s="9"/>
      <c r="Q19" s="10" t="s">
        <v>21</v>
      </c>
      <c r="R19" s="11"/>
      <c r="S19" s="152" t="s">
        <v>39</v>
      </c>
      <c r="T19" s="152" t="s">
        <v>40</v>
      </c>
      <c r="U19" s="186" t="s">
        <v>0</v>
      </c>
      <c r="V19" s="152"/>
      <c r="W19" s="152" t="s">
        <v>39</v>
      </c>
      <c r="X19" s="153" t="s">
        <v>40</v>
      </c>
      <c r="Y19" s="44"/>
      <c r="Z19" s="13"/>
    </row>
    <row r="20" spans="2:26" x14ac:dyDescent="0.4">
      <c r="B20" s="9"/>
      <c r="C20" s="16"/>
      <c r="D20" s="290" t="s">
        <v>17</v>
      </c>
      <c r="E20" s="283"/>
      <c r="F20" s="290" t="s">
        <v>17</v>
      </c>
      <c r="G20" s="283"/>
      <c r="H20" s="290" t="s">
        <v>25</v>
      </c>
      <c r="I20" s="283"/>
      <c r="J20" s="290" t="s">
        <v>25</v>
      </c>
      <c r="K20" s="283"/>
      <c r="L20" s="290" t="s">
        <v>26</v>
      </c>
      <c r="M20" s="283"/>
      <c r="N20" s="13"/>
      <c r="P20" s="9"/>
      <c r="Q20" s="17" t="s">
        <v>52</v>
      </c>
      <c r="R20" s="44" t="s">
        <v>75</v>
      </c>
      <c r="S20" s="94">
        <v>601</v>
      </c>
      <c r="T20" s="94">
        <v>7</v>
      </c>
      <c r="U20" s="94">
        <v>609</v>
      </c>
      <c r="V20" s="44"/>
      <c r="W20" s="44">
        <f>S20/U20*100</f>
        <v>98.686371100164209</v>
      </c>
      <c r="X20" s="18">
        <f>T20/U20*100</f>
        <v>1.1494252873563218</v>
      </c>
      <c r="Y20" s="44"/>
      <c r="Z20" s="13"/>
    </row>
    <row r="21" spans="2:26" x14ac:dyDescent="0.4">
      <c r="B21" s="110"/>
      <c r="C21" s="106"/>
      <c r="D21" s="244" t="s">
        <v>68</v>
      </c>
      <c r="E21" s="195" t="s">
        <v>0</v>
      </c>
      <c r="F21" s="244" t="s">
        <v>68</v>
      </c>
      <c r="G21" s="195" t="s">
        <v>0</v>
      </c>
      <c r="H21" s="244" t="s">
        <v>68</v>
      </c>
      <c r="I21" s="195" t="s">
        <v>0</v>
      </c>
      <c r="J21" s="244" t="s">
        <v>68</v>
      </c>
      <c r="K21" s="195" t="s">
        <v>0</v>
      </c>
      <c r="L21" s="244" t="s">
        <v>68</v>
      </c>
      <c r="M21" s="195" t="s">
        <v>0</v>
      </c>
      <c r="N21" s="59"/>
      <c r="P21" s="9"/>
      <c r="Q21" s="286" t="s">
        <v>46</v>
      </c>
      <c r="R21" s="44" t="s">
        <v>75</v>
      </c>
      <c r="S21" s="94">
        <v>543</v>
      </c>
      <c r="T21" s="94">
        <v>142</v>
      </c>
      <c r="U21" s="94">
        <v>694</v>
      </c>
      <c r="V21" s="44"/>
      <c r="W21" s="44">
        <f>S21/U21*100</f>
        <v>78.24207492795388</v>
      </c>
      <c r="X21" s="18">
        <f>T21/U21*100</f>
        <v>20.461095100864554</v>
      </c>
      <c r="Y21" s="44"/>
      <c r="Z21" s="13"/>
    </row>
    <row r="22" spans="2:26" x14ac:dyDescent="0.4">
      <c r="B22" s="110"/>
      <c r="C22" s="107" t="s">
        <v>21</v>
      </c>
      <c r="D22" s="258">
        <v>1</v>
      </c>
      <c r="E22" s="254">
        <v>154</v>
      </c>
      <c r="F22" s="258">
        <v>35</v>
      </c>
      <c r="G22" s="254">
        <v>189</v>
      </c>
      <c r="H22" s="258">
        <v>62</v>
      </c>
      <c r="I22" s="254">
        <v>159</v>
      </c>
      <c r="J22" s="258">
        <v>1</v>
      </c>
      <c r="K22" s="254">
        <v>144</v>
      </c>
      <c r="L22" s="253">
        <v>14</v>
      </c>
      <c r="M22" s="254">
        <v>134</v>
      </c>
      <c r="N22" s="59"/>
      <c r="P22" s="9"/>
      <c r="Q22" s="286"/>
      <c r="R22" s="44" t="s">
        <v>76</v>
      </c>
      <c r="S22" s="94">
        <v>509</v>
      </c>
      <c r="T22" s="94">
        <v>132</v>
      </c>
      <c r="U22" s="94">
        <v>647</v>
      </c>
      <c r="V22" s="44"/>
      <c r="W22" s="44">
        <f>S22/U22*100</f>
        <v>78.670788253477582</v>
      </c>
      <c r="X22" s="18">
        <f>T22/U22*100</f>
        <v>20.401854714064914</v>
      </c>
      <c r="Y22" s="44"/>
      <c r="Z22" s="13"/>
    </row>
    <row r="23" spans="2:26" x14ac:dyDescent="0.4">
      <c r="B23" s="110"/>
      <c r="C23" s="104" t="s">
        <v>22</v>
      </c>
      <c r="D23" s="93">
        <v>2</v>
      </c>
      <c r="E23" s="252">
        <v>156</v>
      </c>
      <c r="F23" s="93">
        <v>32</v>
      </c>
      <c r="G23" s="252">
        <v>175</v>
      </c>
      <c r="H23" s="93">
        <v>55</v>
      </c>
      <c r="I23" s="252">
        <v>151</v>
      </c>
      <c r="J23" s="93">
        <v>2</v>
      </c>
      <c r="K23" s="252">
        <v>143</v>
      </c>
      <c r="L23" s="251">
        <v>18</v>
      </c>
      <c r="M23" s="252">
        <v>165</v>
      </c>
      <c r="N23" s="59"/>
      <c r="P23" s="9"/>
      <c r="Q23" s="287"/>
      <c r="R23" s="22" t="s">
        <v>77</v>
      </c>
      <c r="S23" s="154">
        <v>499</v>
      </c>
      <c r="T23" s="154">
        <v>165</v>
      </c>
      <c r="U23" s="154">
        <v>675</v>
      </c>
      <c r="V23" s="22"/>
      <c r="W23" s="22">
        <f>S23/U23*100</f>
        <v>73.925925925925924</v>
      </c>
      <c r="X23" s="23">
        <f>T23/U23*100</f>
        <v>24.444444444444443</v>
      </c>
      <c r="Y23" s="44"/>
      <c r="Z23" s="13"/>
    </row>
    <row r="24" spans="2:26" x14ac:dyDescent="0.4">
      <c r="B24" s="110"/>
      <c r="C24" s="105" t="s">
        <v>24</v>
      </c>
      <c r="D24" s="181">
        <v>2</v>
      </c>
      <c r="E24" s="256">
        <v>149</v>
      </c>
      <c r="F24" s="181">
        <v>29</v>
      </c>
      <c r="G24" s="256">
        <v>166</v>
      </c>
      <c r="H24" s="181">
        <v>48</v>
      </c>
      <c r="I24" s="256">
        <v>143</v>
      </c>
      <c r="J24" s="181">
        <v>2</v>
      </c>
      <c r="K24" s="256">
        <v>159</v>
      </c>
      <c r="L24" s="255">
        <v>11</v>
      </c>
      <c r="M24" s="256">
        <v>140</v>
      </c>
      <c r="N24" s="59"/>
      <c r="P24" s="9"/>
      <c r="Q24" s="112"/>
      <c r="R24" s="44"/>
      <c r="S24" s="94"/>
      <c r="T24" s="94"/>
      <c r="U24" s="94"/>
      <c r="V24" s="44"/>
      <c r="W24" s="44"/>
      <c r="X24" s="44"/>
      <c r="Y24" s="44"/>
      <c r="Z24" s="13"/>
    </row>
    <row r="25" spans="2:26" x14ac:dyDescent="0.4">
      <c r="B25" s="110"/>
      <c r="C25" s="27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59"/>
      <c r="P25" s="9"/>
      <c r="Q25" s="10" t="s">
        <v>22</v>
      </c>
      <c r="R25" s="11"/>
      <c r="S25" s="249" t="s">
        <v>39</v>
      </c>
      <c r="T25" s="249" t="s">
        <v>40</v>
      </c>
      <c r="U25" s="186" t="s">
        <v>0</v>
      </c>
      <c r="V25" s="249"/>
      <c r="W25" s="249" t="s">
        <v>39</v>
      </c>
      <c r="X25" s="250" t="s">
        <v>40</v>
      </c>
      <c r="Y25" s="44"/>
      <c r="Z25" s="13"/>
    </row>
    <row r="26" spans="2:26" x14ac:dyDescent="0.4">
      <c r="B26" s="110"/>
      <c r="C26" s="170" t="s">
        <v>74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9"/>
      <c r="P26" s="9"/>
      <c r="Q26" s="17" t="s">
        <v>52</v>
      </c>
      <c r="R26" s="44" t="s">
        <v>75</v>
      </c>
      <c r="S26" s="94">
        <v>721</v>
      </c>
      <c r="T26" s="94">
        <v>4</v>
      </c>
      <c r="U26" s="94">
        <v>725</v>
      </c>
      <c r="V26" s="44"/>
      <c r="W26" s="44">
        <f>S26/U26*100</f>
        <v>99.448275862068968</v>
      </c>
      <c r="X26" s="18">
        <f>T26/U26*100</f>
        <v>0.55172413793103448</v>
      </c>
      <c r="Y26" s="44"/>
      <c r="Z26" s="13"/>
    </row>
    <row r="27" spans="2:26" x14ac:dyDescent="0.4">
      <c r="B27" s="110"/>
      <c r="C27" s="103"/>
      <c r="D27" s="293" t="s">
        <v>52</v>
      </c>
      <c r="E27" s="293"/>
      <c r="F27" s="293" t="s">
        <v>46</v>
      </c>
      <c r="G27" s="293"/>
      <c r="H27" s="293" t="s">
        <v>46</v>
      </c>
      <c r="I27" s="293"/>
      <c r="J27" s="301" t="s">
        <v>53</v>
      </c>
      <c r="K27" s="301"/>
      <c r="L27" s="293" t="s">
        <v>46</v>
      </c>
      <c r="M27" s="294"/>
      <c r="N27" s="59"/>
      <c r="P27" s="9"/>
      <c r="Q27" s="286" t="s">
        <v>46</v>
      </c>
      <c r="R27" s="44" t="s">
        <v>75</v>
      </c>
      <c r="S27" s="94">
        <v>645</v>
      </c>
      <c r="T27" s="94">
        <v>151</v>
      </c>
      <c r="U27" s="94">
        <v>808</v>
      </c>
      <c r="V27" s="44"/>
      <c r="W27" s="44">
        <f>S27/U27*100</f>
        <v>79.82673267326733</v>
      </c>
      <c r="X27" s="18">
        <f>T27/U27*100</f>
        <v>18.688118811881189</v>
      </c>
      <c r="Y27" s="44"/>
      <c r="Z27" s="13"/>
    </row>
    <row r="28" spans="2:26" x14ac:dyDescent="0.4">
      <c r="B28" s="110"/>
      <c r="C28" s="37"/>
      <c r="D28" s="292" t="s">
        <v>17</v>
      </c>
      <c r="E28" s="292"/>
      <c r="F28" s="292" t="s">
        <v>17</v>
      </c>
      <c r="G28" s="292"/>
      <c r="H28" s="292" t="s">
        <v>25</v>
      </c>
      <c r="I28" s="292"/>
      <c r="J28" s="292" t="s">
        <v>25</v>
      </c>
      <c r="K28" s="292"/>
      <c r="L28" s="292" t="s">
        <v>26</v>
      </c>
      <c r="M28" s="295"/>
      <c r="N28" s="59"/>
      <c r="P28" s="9"/>
      <c r="Q28" s="286"/>
      <c r="R28" s="44" t="s">
        <v>76</v>
      </c>
      <c r="S28" s="94">
        <v>509</v>
      </c>
      <c r="T28" s="94">
        <v>148</v>
      </c>
      <c r="U28" s="94">
        <v>662</v>
      </c>
      <c r="V28" s="44"/>
      <c r="W28" s="44">
        <f>S28/U28*100</f>
        <v>76.888217522658607</v>
      </c>
      <c r="X28" s="18">
        <f>T28/U28*100</f>
        <v>22.356495468277945</v>
      </c>
      <c r="Y28" s="44"/>
      <c r="Z28" s="13"/>
    </row>
    <row r="29" spans="2:26" x14ac:dyDescent="0.4">
      <c r="B29" s="110"/>
      <c r="C29" s="104" t="s">
        <v>21</v>
      </c>
      <c r="D29" s="299">
        <f>D22/E22*100</f>
        <v>0.64935064935064934</v>
      </c>
      <c r="E29" s="299"/>
      <c r="F29" s="299">
        <f>F22/G22*100</f>
        <v>18.518518518518519</v>
      </c>
      <c r="G29" s="299"/>
      <c r="H29" s="299">
        <f>H22/I22*100</f>
        <v>38.9937106918239</v>
      </c>
      <c r="I29" s="299"/>
      <c r="J29" s="299">
        <f>J22/K22*100</f>
        <v>0.69444444444444442</v>
      </c>
      <c r="K29" s="299"/>
      <c r="L29" s="299">
        <f>L22/M22*100</f>
        <v>10.44776119402985</v>
      </c>
      <c r="M29" s="300"/>
      <c r="N29" s="59"/>
      <c r="P29" s="9"/>
      <c r="Q29" s="287"/>
      <c r="R29" s="22" t="s">
        <v>77</v>
      </c>
      <c r="S29" s="248">
        <v>471</v>
      </c>
      <c r="T29" s="248">
        <v>148</v>
      </c>
      <c r="U29" s="248">
        <v>629</v>
      </c>
      <c r="V29" s="22"/>
      <c r="W29" s="22">
        <f>S29/U29*100</f>
        <v>74.880763116057238</v>
      </c>
      <c r="X29" s="23">
        <f>T29/U29*100</f>
        <v>23.52941176470588</v>
      </c>
      <c r="Y29" s="44"/>
      <c r="Z29" s="13"/>
    </row>
    <row r="30" spans="2:26" x14ac:dyDescent="0.4">
      <c r="B30" s="110"/>
      <c r="C30" s="104" t="s">
        <v>22</v>
      </c>
      <c r="D30" s="297">
        <f>D23/E23*100</f>
        <v>1.2820512820512819</v>
      </c>
      <c r="E30" s="297"/>
      <c r="F30" s="297">
        <f>F23/G23*100</f>
        <v>18.285714285714285</v>
      </c>
      <c r="G30" s="297"/>
      <c r="H30" s="297">
        <f>H23/I23*100</f>
        <v>36.423841059602644</v>
      </c>
      <c r="I30" s="297"/>
      <c r="J30" s="297">
        <f>J23/K23*100</f>
        <v>1.3986013986013985</v>
      </c>
      <c r="K30" s="297"/>
      <c r="L30" s="297">
        <f>L23/M23*100</f>
        <v>10.909090909090908</v>
      </c>
      <c r="M30" s="298"/>
      <c r="N30" s="59"/>
      <c r="P30" s="9"/>
      <c r="Q30" s="44"/>
      <c r="R30" s="44"/>
      <c r="S30" s="44"/>
      <c r="T30" s="44"/>
      <c r="U30" s="44"/>
      <c r="V30" s="44"/>
      <c r="W30" s="44"/>
      <c r="X30" s="44"/>
      <c r="Y30" s="44"/>
      <c r="Z30" s="13"/>
    </row>
    <row r="31" spans="2:26" x14ac:dyDescent="0.4">
      <c r="B31" s="9"/>
      <c r="C31" s="105" t="s">
        <v>24</v>
      </c>
      <c r="D31" s="302">
        <f>D24/E24*100</f>
        <v>1.3422818791946309</v>
      </c>
      <c r="E31" s="302"/>
      <c r="F31" s="302">
        <f>F24/G24*100</f>
        <v>17.46987951807229</v>
      </c>
      <c r="G31" s="302"/>
      <c r="H31" s="302">
        <f>H24/I24*100</f>
        <v>33.566433566433567</v>
      </c>
      <c r="I31" s="302"/>
      <c r="J31" s="302">
        <f>J24/K24*100</f>
        <v>1.257861635220126</v>
      </c>
      <c r="K31" s="302"/>
      <c r="L31" s="302">
        <f>L24/M24*100</f>
        <v>7.8571428571428568</v>
      </c>
      <c r="M31" s="303"/>
      <c r="N31" s="13"/>
      <c r="P31" s="9"/>
      <c r="Q31" s="10" t="s">
        <v>24</v>
      </c>
      <c r="R31" s="11"/>
      <c r="S31" s="249" t="s">
        <v>39</v>
      </c>
      <c r="T31" s="249" t="s">
        <v>40</v>
      </c>
      <c r="U31" s="186" t="s">
        <v>0</v>
      </c>
      <c r="V31" s="249"/>
      <c r="W31" s="249" t="s">
        <v>39</v>
      </c>
      <c r="X31" s="250" t="s">
        <v>40</v>
      </c>
      <c r="Y31" s="44"/>
      <c r="Z31" s="13"/>
    </row>
    <row r="32" spans="2:26" x14ac:dyDescent="0.4">
      <c r="B32" s="9"/>
      <c r="C32" s="219" t="s">
        <v>12</v>
      </c>
      <c r="D32" s="299">
        <f>AVERAGE(D29:D31)</f>
        <v>1.0912279368655209</v>
      </c>
      <c r="E32" s="299"/>
      <c r="F32" s="299">
        <f>AVERAGE(F29:F31)</f>
        <v>18.091370774101698</v>
      </c>
      <c r="G32" s="299"/>
      <c r="H32" s="299">
        <f>AVERAGE(H29:H31)</f>
        <v>36.32799510595337</v>
      </c>
      <c r="I32" s="299"/>
      <c r="J32" s="299">
        <f>AVERAGE(J29:J31)</f>
        <v>1.1169691594219897</v>
      </c>
      <c r="K32" s="299"/>
      <c r="L32" s="299">
        <f>AVERAGE(L29:L31)</f>
        <v>9.7379983200878719</v>
      </c>
      <c r="M32" s="300"/>
      <c r="N32" s="13"/>
      <c r="P32" s="9"/>
      <c r="Q32" s="17" t="s">
        <v>52</v>
      </c>
      <c r="R32" s="44" t="s">
        <v>75</v>
      </c>
      <c r="S32" s="94">
        <v>791</v>
      </c>
      <c r="T32" s="94">
        <v>6</v>
      </c>
      <c r="U32" s="94">
        <v>798</v>
      </c>
      <c r="V32" s="44"/>
      <c r="W32" s="44">
        <f>S32/U32*100</f>
        <v>99.122807017543863</v>
      </c>
      <c r="X32" s="18">
        <f>T32/U32*100</f>
        <v>0.75187969924812026</v>
      </c>
      <c r="Y32" s="44"/>
      <c r="Z32" s="13"/>
    </row>
    <row r="33" spans="2:26" x14ac:dyDescent="0.4">
      <c r="B33" s="9"/>
      <c r="C33" s="220" t="s">
        <v>13</v>
      </c>
      <c r="D33" s="302">
        <f>STDEV(D29:D31)</f>
        <v>0.38386011009765808</v>
      </c>
      <c r="E33" s="302"/>
      <c r="F33" s="302">
        <f>STDEV(F29:F31)</f>
        <v>0.55067049012422165</v>
      </c>
      <c r="G33" s="302"/>
      <c r="H33" s="302">
        <f>STDEV(H29:H31)</f>
        <v>2.714907748721767</v>
      </c>
      <c r="I33" s="302"/>
      <c r="J33" s="302">
        <f>STDEV(J29:J31)</f>
        <v>0.37262215624449369</v>
      </c>
      <c r="K33" s="302"/>
      <c r="L33" s="302">
        <f>STDEV(L29:L31)</f>
        <v>1.6451198226473174</v>
      </c>
      <c r="M33" s="303"/>
      <c r="N33" s="13"/>
      <c r="P33" s="9"/>
      <c r="Q33" s="286" t="s">
        <v>46</v>
      </c>
      <c r="R33" s="44" t="s">
        <v>75</v>
      </c>
      <c r="S33" s="94">
        <v>542</v>
      </c>
      <c r="T33" s="94">
        <v>120</v>
      </c>
      <c r="U33" s="94">
        <v>672</v>
      </c>
      <c r="V33" s="44"/>
      <c r="W33" s="44">
        <f>S33/U33*100</f>
        <v>80.654761904761912</v>
      </c>
      <c r="X33" s="18">
        <f>T33/U33*100</f>
        <v>17.857142857142858</v>
      </c>
      <c r="Y33" s="44"/>
      <c r="Z33" s="13"/>
    </row>
    <row r="34" spans="2:26" ht="15" thickBot="1" x14ac:dyDescent="0.45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P34" s="9"/>
      <c r="Q34" s="286"/>
      <c r="R34" s="44" t="s">
        <v>76</v>
      </c>
      <c r="S34" s="94">
        <v>503</v>
      </c>
      <c r="T34" s="94">
        <v>116</v>
      </c>
      <c r="U34" s="94">
        <v>624</v>
      </c>
      <c r="V34" s="44"/>
      <c r="W34" s="44">
        <f>S34/U34*100</f>
        <v>80.608974358974365</v>
      </c>
      <c r="X34" s="18">
        <f>T34/U34*100</f>
        <v>18.589743589743591</v>
      </c>
      <c r="Y34" s="44"/>
      <c r="Z34" s="13"/>
    </row>
    <row r="35" spans="2:26" x14ac:dyDescent="0.4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P35" s="9"/>
      <c r="Q35" s="287"/>
      <c r="R35" s="22" t="s">
        <v>77</v>
      </c>
      <c r="S35" s="248">
        <v>484</v>
      </c>
      <c r="T35" s="248">
        <v>128</v>
      </c>
      <c r="U35" s="248">
        <v>623</v>
      </c>
      <c r="V35" s="22"/>
      <c r="W35" s="22">
        <f>S35/U35*100</f>
        <v>77.68860353130016</v>
      </c>
      <c r="X35" s="23">
        <f>T35/U35*100</f>
        <v>20.545746388443018</v>
      </c>
      <c r="Y35" s="44"/>
      <c r="Z35" s="13"/>
    </row>
    <row r="36" spans="2:26" x14ac:dyDescent="0.4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P36" s="9"/>
      <c r="Q36" s="44"/>
      <c r="R36" s="44"/>
      <c r="S36" s="44"/>
      <c r="T36" s="44"/>
      <c r="U36" s="44"/>
      <c r="V36" s="44"/>
      <c r="W36" s="44"/>
      <c r="X36" s="44"/>
      <c r="Y36" s="44"/>
      <c r="Z36" s="13"/>
    </row>
    <row r="37" spans="2:26" x14ac:dyDescent="0.4">
      <c r="P37" s="9"/>
      <c r="Q37" s="16"/>
      <c r="R37" s="246" t="s">
        <v>52</v>
      </c>
      <c r="S37" s="245"/>
      <c r="T37" s="246" t="s">
        <v>46</v>
      </c>
      <c r="U37" s="247"/>
      <c r="V37" s="247"/>
      <c r="W37" s="247"/>
      <c r="X37" s="247"/>
      <c r="Y37" s="245"/>
      <c r="Z37" s="13"/>
    </row>
    <row r="38" spans="2:26" x14ac:dyDescent="0.4">
      <c r="P38" s="9"/>
      <c r="Q38" s="16"/>
      <c r="R38" s="246" t="s">
        <v>75</v>
      </c>
      <c r="S38" s="245"/>
      <c r="T38" s="246" t="s">
        <v>75</v>
      </c>
      <c r="U38" s="245"/>
      <c r="V38" s="246" t="s">
        <v>76</v>
      </c>
      <c r="W38" s="245"/>
      <c r="X38" s="246" t="s">
        <v>77</v>
      </c>
      <c r="Y38" s="245"/>
      <c r="Z38" s="13"/>
    </row>
    <row r="39" spans="2:26" x14ac:dyDescent="0.4">
      <c r="P39" s="9"/>
      <c r="Q39" s="16"/>
      <c r="R39" s="243" t="s">
        <v>57</v>
      </c>
      <c r="S39" s="243" t="s">
        <v>58</v>
      </c>
      <c r="T39" s="243" t="s">
        <v>57</v>
      </c>
      <c r="U39" s="243" t="s">
        <v>58</v>
      </c>
      <c r="V39" s="243" t="s">
        <v>57</v>
      </c>
      <c r="W39" s="243" t="s">
        <v>58</v>
      </c>
      <c r="X39" s="243" t="s">
        <v>57</v>
      </c>
      <c r="Y39" s="243" t="s">
        <v>58</v>
      </c>
      <c r="Z39" s="13"/>
    </row>
    <row r="40" spans="2:26" x14ac:dyDescent="0.4">
      <c r="P40" s="9"/>
      <c r="Q40" s="89" t="s">
        <v>21</v>
      </c>
      <c r="R40" s="19">
        <v>98.686371100164209</v>
      </c>
      <c r="S40" s="12">
        <v>1.1494252873563218</v>
      </c>
      <c r="T40" s="19">
        <v>78.24207492795388</v>
      </c>
      <c r="U40" s="12">
        <v>20.461095100864554</v>
      </c>
      <c r="V40" s="19">
        <v>78.670788253477582</v>
      </c>
      <c r="W40" s="12">
        <v>20.401854714064914</v>
      </c>
      <c r="X40" s="44">
        <v>73.925925925925924</v>
      </c>
      <c r="Y40" s="18">
        <v>24.444444444444443</v>
      </c>
      <c r="Z40" s="13"/>
    </row>
    <row r="41" spans="2:26" x14ac:dyDescent="0.4">
      <c r="P41" s="9"/>
      <c r="Q41" s="89" t="s">
        <v>22</v>
      </c>
      <c r="R41" s="17">
        <v>99.448275862068968</v>
      </c>
      <c r="S41" s="18">
        <v>0.55172413793103448</v>
      </c>
      <c r="T41" s="17">
        <v>79.82673267326733</v>
      </c>
      <c r="U41" s="18">
        <v>18.688118811881189</v>
      </c>
      <c r="V41" s="17">
        <v>76.888217522658607</v>
      </c>
      <c r="W41" s="18">
        <v>22.356495468277945</v>
      </c>
      <c r="X41" s="44">
        <v>74.880763116057238</v>
      </c>
      <c r="Y41" s="18">
        <v>23.52941176470588</v>
      </c>
      <c r="Z41" s="13"/>
    </row>
    <row r="42" spans="2:26" x14ac:dyDescent="0.4">
      <c r="P42" s="9"/>
      <c r="Q42" s="89" t="s">
        <v>24</v>
      </c>
      <c r="R42" s="17">
        <v>99.122807017543863</v>
      </c>
      <c r="S42" s="18">
        <v>0.75187969924812026</v>
      </c>
      <c r="T42" s="17">
        <v>80.654761904761912</v>
      </c>
      <c r="U42" s="18">
        <v>17.857142857142858</v>
      </c>
      <c r="V42" s="17">
        <v>80.608974358974365</v>
      </c>
      <c r="W42" s="18">
        <v>18.589743589743591</v>
      </c>
      <c r="X42" s="44">
        <v>77.68860353130016</v>
      </c>
      <c r="Y42" s="18">
        <v>20.545746388443018</v>
      </c>
      <c r="Z42" s="13"/>
    </row>
    <row r="43" spans="2:26" x14ac:dyDescent="0.4">
      <c r="P43" s="9"/>
      <c r="Q43" s="221" t="s">
        <v>12</v>
      </c>
      <c r="R43" s="17">
        <f>AVERAGE(R40:R42)</f>
        <v>99.085817993259013</v>
      </c>
      <c r="S43" s="18">
        <f t="shared" ref="S43:Y43" si="0">AVERAGE(S40:S42)</f>
        <v>0.81767637484515887</v>
      </c>
      <c r="T43" s="17">
        <f t="shared" si="0"/>
        <v>79.574523168661031</v>
      </c>
      <c r="U43" s="18">
        <f t="shared" si="0"/>
        <v>19.002118923296198</v>
      </c>
      <c r="V43" s="17">
        <f t="shared" si="0"/>
        <v>78.722660045036847</v>
      </c>
      <c r="W43" s="18">
        <f t="shared" si="0"/>
        <v>20.449364590695485</v>
      </c>
      <c r="X43" s="44">
        <f t="shared" si="0"/>
        <v>75.498430857761107</v>
      </c>
      <c r="Y43" s="18">
        <f t="shared" si="0"/>
        <v>22.839867532531116</v>
      </c>
      <c r="Z43" s="13"/>
    </row>
    <row r="44" spans="2:26" x14ac:dyDescent="0.4">
      <c r="P44" s="9"/>
      <c r="Q44" s="222" t="s">
        <v>13</v>
      </c>
      <c r="R44" s="21">
        <f>STDEV(R40:R42)</f>
        <v>0.38229681857353437</v>
      </c>
      <c r="S44" s="23">
        <f t="shared" ref="S44:Y44" si="1">STDEV(S40:S42)</f>
        <v>0.30423439630619326</v>
      </c>
      <c r="T44" s="21">
        <f t="shared" si="1"/>
        <v>1.2259575187073504</v>
      </c>
      <c r="U44" s="23">
        <f t="shared" si="1"/>
        <v>1.330071003507818</v>
      </c>
      <c r="V44" s="21">
        <f t="shared" si="1"/>
        <v>1.8609207051396057</v>
      </c>
      <c r="W44" s="23">
        <f t="shared" si="1"/>
        <v>1.8838253156525979</v>
      </c>
      <c r="X44" s="22">
        <f t="shared" si="1"/>
        <v>1.955906636282102</v>
      </c>
      <c r="Y44" s="23">
        <f t="shared" si="1"/>
        <v>2.0387655748176248</v>
      </c>
      <c r="Z44" s="13"/>
    </row>
    <row r="45" spans="2:26" x14ac:dyDescent="0.4">
      <c r="P45" s="9"/>
      <c r="Z45" s="13"/>
    </row>
    <row r="46" spans="2:26" ht="15" thickBot="1" x14ac:dyDescent="0.45">
      <c r="P46" s="28"/>
      <c r="Q46" s="29"/>
      <c r="R46" s="29"/>
      <c r="S46" s="29"/>
      <c r="T46" s="29"/>
      <c r="U46" s="29"/>
      <c r="V46" s="29"/>
      <c r="W46" s="29"/>
      <c r="X46" s="29"/>
      <c r="Y46" s="29"/>
      <c r="Z46" s="30"/>
    </row>
  </sheetData>
  <mergeCells count="75">
    <mergeCell ref="D32:E32"/>
    <mergeCell ref="F32:G32"/>
    <mergeCell ref="H32:I32"/>
    <mergeCell ref="J32:K32"/>
    <mergeCell ref="L32:M32"/>
    <mergeCell ref="D31:E31"/>
    <mergeCell ref="F31:G31"/>
    <mergeCell ref="H31:I31"/>
    <mergeCell ref="J31:K31"/>
    <mergeCell ref="L31:M31"/>
    <mergeCell ref="D33:E33"/>
    <mergeCell ref="F33:G33"/>
    <mergeCell ref="H33:I33"/>
    <mergeCell ref="J33:K33"/>
    <mergeCell ref="L33:M33"/>
    <mergeCell ref="D27:E27"/>
    <mergeCell ref="F27:G27"/>
    <mergeCell ref="H27:I27"/>
    <mergeCell ref="J27:K27"/>
    <mergeCell ref="L27:M27"/>
    <mergeCell ref="D28:E28"/>
    <mergeCell ref="F28:G28"/>
    <mergeCell ref="H28:I28"/>
    <mergeCell ref="J28:K28"/>
    <mergeCell ref="L28:M28"/>
    <mergeCell ref="D29:E29"/>
    <mergeCell ref="F29:G29"/>
    <mergeCell ref="H29:I29"/>
    <mergeCell ref="J29:K29"/>
    <mergeCell ref="L29:M29"/>
    <mergeCell ref="D30:E30"/>
    <mergeCell ref="F30:G30"/>
    <mergeCell ref="H30:I30"/>
    <mergeCell ref="J30:K30"/>
    <mergeCell ref="L30:M30"/>
    <mergeCell ref="J6:K6"/>
    <mergeCell ref="J7:K7"/>
    <mergeCell ref="L6:M6"/>
    <mergeCell ref="L7:M7"/>
    <mergeCell ref="D8:E8"/>
    <mergeCell ref="J8:K8"/>
    <mergeCell ref="D6:E6"/>
    <mergeCell ref="D7:E7"/>
    <mergeCell ref="F7:G7"/>
    <mergeCell ref="F6:G6"/>
    <mergeCell ref="H6:I6"/>
    <mergeCell ref="H7:I7"/>
    <mergeCell ref="D9:E9"/>
    <mergeCell ref="F8:G8"/>
    <mergeCell ref="F9:G9"/>
    <mergeCell ref="H8:I8"/>
    <mergeCell ref="H9:I9"/>
    <mergeCell ref="J9:K9"/>
    <mergeCell ref="L8:M8"/>
    <mergeCell ref="L9:M9"/>
    <mergeCell ref="L19:M19"/>
    <mergeCell ref="J19:K19"/>
    <mergeCell ref="H19:I19"/>
    <mergeCell ref="F19:G19"/>
    <mergeCell ref="D19:E19"/>
    <mergeCell ref="L20:M20"/>
    <mergeCell ref="J20:K20"/>
    <mergeCell ref="H20:I20"/>
    <mergeCell ref="F20:G20"/>
    <mergeCell ref="D20:E20"/>
    <mergeCell ref="T7:U7"/>
    <mergeCell ref="V7:W7"/>
    <mergeCell ref="X7:Y7"/>
    <mergeCell ref="R6:S6"/>
    <mergeCell ref="T6:Y6"/>
    <mergeCell ref="Q27:Q29"/>
    <mergeCell ref="Q33:Q35"/>
    <mergeCell ref="Q14:Q15"/>
    <mergeCell ref="Q21:Q23"/>
    <mergeCell ref="R7:S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8D78-BA23-4A48-993B-3A1FB0163F3A}">
  <dimension ref="B2:AF51"/>
  <sheetViews>
    <sheetView zoomScale="70" zoomScaleNormal="70" workbookViewId="0">
      <selection activeCell="Q55" sqref="Q55"/>
    </sheetView>
  </sheetViews>
  <sheetFormatPr defaultRowHeight="14.6" x14ac:dyDescent="0.4"/>
  <cols>
    <col min="3" max="3" width="13.23046875" customWidth="1"/>
  </cols>
  <sheetData>
    <row r="2" spans="2:32" ht="15" thickBot="1" x14ac:dyDescent="0.45"/>
    <row r="3" spans="2:32" ht="15" thickBot="1" x14ac:dyDescent="0.45">
      <c r="B3" s="53" t="s">
        <v>133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53" t="s">
        <v>134</v>
      </c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x14ac:dyDescent="0.4">
      <c r="B4" s="116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  <c r="U4" s="64"/>
      <c r="V4" s="116"/>
      <c r="W4" s="118"/>
      <c r="X4" s="118"/>
      <c r="Y4" s="118"/>
      <c r="Z4" s="118"/>
      <c r="AA4" s="118"/>
      <c r="AB4" s="118"/>
      <c r="AC4" s="118"/>
      <c r="AD4" s="118"/>
      <c r="AE4" s="118"/>
      <c r="AF4" s="119"/>
    </row>
    <row r="5" spans="2:32" x14ac:dyDescent="0.4">
      <c r="B5" s="81"/>
      <c r="C5" s="57" t="s">
        <v>93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82"/>
      <c r="U5" s="64"/>
      <c r="V5" s="81"/>
      <c r="W5" s="57" t="s">
        <v>94</v>
      </c>
      <c r="X5" s="44"/>
      <c r="Y5" s="67"/>
      <c r="Z5" s="44"/>
      <c r="AA5" s="44"/>
      <c r="AB5" s="44"/>
      <c r="AC5" s="44"/>
      <c r="AD5" s="44"/>
      <c r="AE5" s="44"/>
      <c r="AF5" s="13"/>
    </row>
    <row r="6" spans="2:32" x14ac:dyDescent="0.4">
      <c r="B6" s="81"/>
      <c r="C6" s="198" t="s">
        <v>12</v>
      </c>
      <c r="D6" s="152" t="s">
        <v>39</v>
      </c>
      <c r="E6" s="152" t="s">
        <v>92</v>
      </c>
      <c r="F6" s="153" t="s">
        <v>64</v>
      </c>
      <c r="G6" s="67"/>
      <c r="H6" s="19" t="s">
        <v>92</v>
      </c>
      <c r="I6" s="11"/>
      <c r="J6" s="65"/>
      <c r="K6" s="197" t="s">
        <v>110</v>
      </c>
      <c r="L6" s="269"/>
      <c r="M6" s="67"/>
      <c r="N6" s="67"/>
      <c r="O6" s="67"/>
      <c r="P6" s="67"/>
      <c r="Q6" s="67"/>
      <c r="R6" s="67"/>
      <c r="S6" s="67"/>
      <c r="T6" s="82"/>
      <c r="U6" s="64"/>
      <c r="V6" s="81"/>
      <c r="W6" s="19"/>
      <c r="X6" s="11"/>
      <c r="Y6" s="211" t="s">
        <v>12</v>
      </c>
      <c r="Z6" s="212" t="s">
        <v>13</v>
      </c>
      <c r="AA6" s="44"/>
      <c r="AB6" s="271"/>
      <c r="AC6" s="11"/>
      <c r="AD6" s="11"/>
      <c r="AE6" s="197" t="s">
        <v>110</v>
      </c>
      <c r="AF6" s="13"/>
    </row>
    <row r="7" spans="2:32" x14ac:dyDescent="0.4">
      <c r="B7" s="81"/>
      <c r="C7" s="17" t="s">
        <v>86</v>
      </c>
      <c r="D7" s="44">
        <v>96.046154136512669</v>
      </c>
      <c r="E7" s="44">
        <v>3.9538458634873201</v>
      </c>
      <c r="F7" s="18">
        <v>0</v>
      </c>
      <c r="G7" s="67"/>
      <c r="H7" s="17" t="s">
        <v>86</v>
      </c>
      <c r="I7" s="44" t="s">
        <v>87</v>
      </c>
      <c r="J7" s="67"/>
      <c r="K7" s="91" t="s">
        <v>14</v>
      </c>
      <c r="L7" s="54" t="s">
        <v>28</v>
      </c>
      <c r="M7" s="67"/>
      <c r="N7" s="67"/>
      <c r="O7" s="67"/>
      <c r="P7" s="67"/>
      <c r="Q7" s="67"/>
      <c r="R7" s="67"/>
      <c r="S7" s="67"/>
      <c r="T7" s="82"/>
      <c r="U7" s="64"/>
      <c r="V7" s="9"/>
      <c r="W7" s="304" t="s">
        <v>16</v>
      </c>
      <c r="X7" s="11" t="s">
        <v>86</v>
      </c>
      <c r="Y7" s="31">
        <v>3.3840830762013034</v>
      </c>
      <c r="Z7" s="12">
        <v>0.33490043640631328</v>
      </c>
      <c r="AA7" s="44"/>
      <c r="AB7" s="56" t="s">
        <v>16</v>
      </c>
      <c r="AC7" s="164" t="s">
        <v>86</v>
      </c>
      <c r="AD7" s="165" t="s">
        <v>87</v>
      </c>
      <c r="AE7" s="91" t="s">
        <v>14</v>
      </c>
      <c r="AF7" s="168" t="s">
        <v>28</v>
      </c>
    </row>
    <row r="8" spans="2:32" x14ac:dyDescent="0.4">
      <c r="B8" s="81"/>
      <c r="C8" s="17" t="s">
        <v>87</v>
      </c>
      <c r="D8" s="44">
        <v>42.026353305278576</v>
      </c>
      <c r="E8" s="44">
        <v>29.28827815786774</v>
      </c>
      <c r="F8" s="18">
        <v>27.400545632906191</v>
      </c>
      <c r="G8" s="67"/>
      <c r="H8" s="17" t="s">
        <v>87</v>
      </c>
      <c r="I8" s="44" t="s">
        <v>88</v>
      </c>
      <c r="J8" s="67"/>
      <c r="K8" s="91">
        <v>5.0000000000000001E-4</v>
      </c>
      <c r="L8" s="54" t="s">
        <v>29</v>
      </c>
      <c r="M8" s="67"/>
      <c r="N8" s="67"/>
      <c r="O8" s="67"/>
      <c r="P8" s="67"/>
      <c r="Q8" s="67"/>
      <c r="R8" s="67"/>
      <c r="S8" s="67"/>
      <c r="T8" s="82"/>
      <c r="U8" s="64"/>
      <c r="V8" s="9"/>
      <c r="W8" s="305"/>
      <c r="X8" s="22" t="s">
        <v>87</v>
      </c>
      <c r="Y8" s="24">
        <v>69.311491157465625</v>
      </c>
      <c r="Z8" s="23">
        <v>3.4568053668767216</v>
      </c>
      <c r="AA8" s="44"/>
      <c r="AB8" s="56" t="s">
        <v>23</v>
      </c>
      <c r="AC8" s="164" t="s">
        <v>86</v>
      </c>
      <c r="AD8" s="165" t="s">
        <v>87</v>
      </c>
      <c r="AE8" s="91">
        <v>3.0999999999999999E-3</v>
      </c>
      <c r="AF8" s="168" t="s">
        <v>49</v>
      </c>
    </row>
    <row r="9" spans="2:32" x14ac:dyDescent="0.4">
      <c r="B9" s="81"/>
      <c r="C9" s="52" t="s">
        <v>88</v>
      </c>
      <c r="D9" s="44">
        <v>81.34519753382493</v>
      </c>
      <c r="E9" s="44">
        <v>15.858977045789592</v>
      </c>
      <c r="F9" s="18">
        <v>0.75731682110868415</v>
      </c>
      <c r="G9" s="67"/>
      <c r="H9" s="21" t="s">
        <v>87</v>
      </c>
      <c r="I9" s="124" t="s">
        <v>89</v>
      </c>
      <c r="J9" s="73"/>
      <c r="K9" s="92">
        <v>1.6999999999999999E-3</v>
      </c>
      <c r="L9" s="54" t="s">
        <v>49</v>
      </c>
      <c r="M9" s="67"/>
      <c r="N9" s="67"/>
      <c r="O9" s="67"/>
      <c r="P9" s="67"/>
      <c r="Q9" s="67"/>
      <c r="R9" s="67"/>
      <c r="S9" s="67"/>
      <c r="T9" s="82"/>
      <c r="U9" s="64"/>
      <c r="V9" s="81"/>
      <c r="W9" s="304" t="s">
        <v>23</v>
      </c>
      <c r="X9" s="11" t="s">
        <v>86</v>
      </c>
      <c r="Y9" s="31">
        <v>3.0651222137398406</v>
      </c>
      <c r="Z9" s="12">
        <v>0.39635129367443345</v>
      </c>
      <c r="AA9" s="44"/>
      <c r="AB9" s="166" t="s">
        <v>86</v>
      </c>
      <c r="AC9" s="164" t="s">
        <v>16</v>
      </c>
      <c r="AD9" s="164" t="s">
        <v>23</v>
      </c>
      <c r="AE9" s="91">
        <v>0.34699999999999998</v>
      </c>
      <c r="AF9" s="13" t="s">
        <v>31</v>
      </c>
    </row>
    <row r="10" spans="2:32" x14ac:dyDescent="0.4">
      <c r="B10" s="81"/>
      <c r="C10" s="132" t="s">
        <v>89</v>
      </c>
      <c r="D10" s="22">
        <v>79.013726159519976</v>
      </c>
      <c r="E10" s="22">
        <v>16.447588593382395</v>
      </c>
      <c r="F10" s="23">
        <v>1.5578095037298076</v>
      </c>
      <c r="G10" s="67"/>
      <c r="H10" s="44"/>
      <c r="I10" s="44"/>
      <c r="J10" s="67"/>
      <c r="K10" s="90"/>
      <c r="L10" s="269"/>
      <c r="M10" s="67"/>
      <c r="N10" s="67"/>
      <c r="O10" s="67"/>
      <c r="P10" s="67"/>
      <c r="Q10" s="67"/>
      <c r="R10" s="67"/>
      <c r="S10" s="67"/>
      <c r="T10" s="82"/>
      <c r="U10" s="64"/>
      <c r="V10" s="81"/>
      <c r="W10" s="305"/>
      <c r="X10" s="22" t="s">
        <v>87</v>
      </c>
      <c r="Y10" s="24">
        <v>12.388562414331107</v>
      </c>
      <c r="Z10" s="23">
        <v>2.5033289953352256</v>
      </c>
      <c r="AA10" s="44"/>
      <c r="AB10" s="167" t="s">
        <v>87</v>
      </c>
      <c r="AC10" s="55" t="s">
        <v>16</v>
      </c>
      <c r="AD10" s="55" t="s">
        <v>23</v>
      </c>
      <c r="AE10" s="92" t="s">
        <v>14</v>
      </c>
      <c r="AF10" s="168" t="s">
        <v>28</v>
      </c>
    </row>
    <row r="11" spans="2:32" x14ac:dyDescent="0.4">
      <c r="B11" s="81"/>
      <c r="C11" s="67"/>
      <c r="D11" s="67"/>
      <c r="E11" s="67"/>
      <c r="F11" s="67"/>
      <c r="G11" s="67"/>
      <c r="H11" s="19" t="s">
        <v>64</v>
      </c>
      <c r="I11" s="11"/>
      <c r="J11" s="65"/>
      <c r="K11" s="197" t="s">
        <v>110</v>
      </c>
      <c r="L11" s="269"/>
      <c r="M11" s="67"/>
      <c r="N11" s="67"/>
      <c r="O11" s="67"/>
      <c r="P11" s="67"/>
      <c r="Q11" s="67"/>
      <c r="R11" s="67"/>
      <c r="S11" s="67"/>
      <c r="T11" s="82"/>
      <c r="U11" s="64"/>
      <c r="V11" s="81"/>
      <c r="W11" s="67"/>
      <c r="X11" s="67"/>
      <c r="Y11" s="67"/>
      <c r="Z11" s="67"/>
      <c r="AA11" s="67"/>
      <c r="AB11" s="67"/>
      <c r="AC11" s="67"/>
      <c r="AD11" s="67"/>
      <c r="AE11" s="67"/>
      <c r="AF11" s="82"/>
    </row>
    <row r="12" spans="2:32" x14ac:dyDescent="0.4">
      <c r="B12" s="81"/>
      <c r="C12" s="198" t="s">
        <v>13</v>
      </c>
      <c r="D12" s="152" t="s">
        <v>39</v>
      </c>
      <c r="E12" s="152" t="s">
        <v>92</v>
      </c>
      <c r="F12" s="153" t="s">
        <v>64</v>
      </c>
      <c r="G12" s="67"/>
      <c r="H12" s="17" t="s">
        <v>86</v>
      </c>
      <c r="I12" s="44" t="s">
        <v>87</v>
      </c>
      <c r="J12" s="67"/>
      <c r="K12" s="91">
        <v>2.9999999999999997E-4</v>
      </c>
      <c r="L12" s="54" t="s">
        <v>29</v>
      </c>
      <c r="M12" s="67"/>
      <c r="N12" s="67"/>
      <c r="O12" s="67"/>
      <c r="P12" s="67"/>
      <c r="Q12" s="67"/>
      <c r="R12" s="67"/>
      <c r="S12" s="67"/>
      <c r="T12" s="82"/>
      <c r="U12" s="64"/>
      <c r="V12" s="81"/>
      <c r="W12" s="67"/>
      <c r="X12" s="67"/>
      <c r="Y12" s="67"/>
      <c r="Z12" s="67"/>
      <c r="AA12" s="67"/>
      <c r="AB12" s="67"/>
      <c r="AC12" s="67"/>
      <c r="AD12" s="67"/>
      <c r="AE12" s="67"/>
      <c r="AF12" s="82"/>
    </row>
    <row r="13" spans="2:32" x14ac:dyDescent="0.4">
      <c r="B13" s="81"/>
      <c r="C13" s="17" t="s">
        <v>86</v>
      </c>
      <c r="D13" s="44">
        <v>0.21593285857210734</v>
      </c>
      <c r="E13" s="44">
        <v>0.21593285857211034</v>
      </c>
      <c r="F13" s="18">
        <v>0</v>
      </c>
      <c r="G13" s="67"/>
      <c r="H13" s="17" t="s">
        <v>87</v>
      </c>
      <c r="I13" s="44" t="s">
        <v>88</v>
      </c>
      <c r="J13" s="67"/>
      <c r="K13" s="91">
        <v>4.0000000000000002E-4</v>
      </c>
      <c r="L13" s="54" t="s">
        <v>29</v>
      </c>
      <c r="M13" s="67"/>
      <c r="N13" s="67"/>
      <c r="O13" s="67"/>
      <c r="P13" s="67"/>
      <c r="Q13" s="67"/>
      <c r="R13" s="67"/>
      <c r="S13" s="67"/>
      <c r="T13" s="82"/>
      <c r="U13" s="64"/>
      <c r="V13" s="81"/>
      <c r="W13" s="163" t="s">
        <v>117</v>
      </c>
      <c r="X13" s="67"/>
      <c r="Y13" s="67"/>
      <c r="Z13" s="67"/>
      <c r="AA13" s="67"/>
      <c r="AB13" s="67"/>
      <c r="AC13" s="67"/>
      <c r="AD13" s="67"/>
      <c r="AE13" s="67"/>
      <c r="AF13" s="82"/>
    </row>
    <row r="14" spans="2:32" x14ac:dyDescent="0.4">
      <c r="B14" s="81"/>
      <c r="C14" s="17" t="s">
        <v>87</v>
      </c>
      <c r="D14" s="44">
        <v>2.0959529403118164</v>
      </c>
      <c r="E14" s="44">
        <v>2.2763807383339505</v>
      </c>
      <c r="F14" s="18">
        <v>4.1896923981740359</v>
      </c>
      <c r="G14" s="67"/>
      <c r="H14" s="21" t="s">
        <v>87</v>
      </c>
      <c r="I14" s="124" t="s">
        <v>89</v>
      </c>
      <c r="J14" s="73"/>
      <c r="K14" s="92">
        <v>5.0000000000000001E-4</v>
      </c>
      <c r="L14" s="54" t="s">
        <v>29</v>
      </c>
      <c r="M14" s="67"/>
      <c r="N14" s="67"/>
      <c r="O14" s="67"/>
      <c r="P14" s="67"/>
      <c r="Q14" s="67"/>
      <c r="R14" s="67"/>
      <c r="S14" s="67"/>
      <c r="T14" s="82"/>
      <c r="U14" s="64"/>
      <c r="V14" s="9"/>
      <c r="W14" s="31"/>
      <c r="X14" s="283" t="s">
        <v>16</v>
      </c>
      <c r="Y14" s="274"/>
      <c r="Z14" s="274"/>
      <c r="AA14" s="274"/>
      <c r="AB14" s="274" t="s">
        <v>23</v>
      </c>
      <c r="AC14" s="274"/>
      <c r="AD14" s="274"/>
      <c r="AE14" s="274"/>
      <c r="AF14" s="13"/>
    </row>
    <row r="15" spans="2:32" x14ac:dyDescent="0.4">
      <c r="B15" s="81"/>
      <c r="C15" s="52" t="s">
        <v>88</v>
      </c>
      <c r="D15" s="44">
        <v>1.1315688617638782</v>
      </c>
      <c r="E15" s="44">
        <v>0.39441616092904136</v>
      </c>
      <c r="F15" s="18">
        <v>5.4437969943512396E-2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82"/>
      <c r="U15" s="64"/>
      <c r="V15" s="9"/>
      <c r="W15" s="20"/>
      <c r="X15" s="294" t="s">
        <v>86</v>
      </c>
      <c r="Y15" s="272"/>
      <c r="Z15" s="272" t="s">
        <v>87</v>
      </c>
      <c r="AA15" s="272"/>
      <c r="AB15" s="272" t="s">
        <v>86</v>
      </c>
      <c r="AC15" s="272"/>
      <c r="AD15" s="272" t="s">
        <v>87</v>
      </c>
      <c r="AE15" s="272"/>
      <c r="AF15" s="13"/>
    </row>
    <row r="16" spans="2:32" x14ac:dyDescent="0.4">
      <c r="B16" s="81"/>
      <c r="C16" s="132" t="s">
        <v>89</v>
      </c>
      <c r="D16" s="22">
        <v>3.0451359363741468</v>
      </c>
      <c r="E16" s="22">
        <v>1.8755789244145837</v>
      </c>
      <c r="F16" s="23">
        <v>0.67785150278938422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82"/>
      <c r="U16" s="64"/>
      <c r="V16" s="9"/>
      <c r="W16" s="24"/>
      <c r="X16" s="136" t="s">
        <v>40</v>
      </c>
      <c r="Y16" s="213" t="s">
        <v>0</v>
      </c>
      <c r="Z16" s="145" t="s">
        <v>40</v>
      </c>
      <c r="AA16" s="213" t="s">
        <v>0</v>
      </c>
      <c r="AB16" s="145" t="s">
        <v>40</v>
      </c>
      <c r="AC16" s="213" t="s">
        <v>0</v>
      </c>
      <c r="AD16" s="145" t="s">
        <v>40</v>
      </c>
      <c r="AE16" s="213" t="s">
        <v>0</v>
      </c>
      <c r="AF16" s="13"/>
    </row>
    <row r="17" spans="2:32" x14ac:dyDescent="0.4">
      <c r="B17" s="8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82"/>
      <c r="U17" s="64"/>
      <c r="V17" s="9"/>
      <c r="W17" s="128" t="s">
        <v>21</v>
      </c>
      <c r="X17" s="17">
        <v>7</v>
      </c>
      <c r="Y17" s="18">
        <v>232</v>
      </c>
      <c r="Z17" s="17">
        <v>151</v>
      </c>
      <c r="AA17" s="18">
        <v>209</v>
      </c>
      <c r="AB17" s="17">
        <v>6</v>
      </c>
      <c r="AC17" s="18">
        <v>222</v>
      </c>
      <c r="AD17" s="44">
        <v>38</v>
      </c>
      <c r="AE17" s="18">
        <v>254</v>
      </c>
      <c r="AF17" s="13"/>
    </row>
    <row r="18" spans="2:32" x14ac:dyDescent="0.4">
      <c r="B18" s="81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82"/>
      <c r="U18" s="64"/>
      <c r="V18" s="9"/>
      <c r="W18" s="128" t="s">
        <v>22</v>
      </c>
      <c r="X18" s="17">
        <v>9</v>
      </c>
      <c r="Y18" s="18">
        <v>260</v>
      </c>
      <c r="Z18" s="17">
        <v>153</v>
      </c>
      <c r="AA18" s="18">
        <v>218</v>
      </c>
      <c r="AB18" s="17">
        <v>7</v>
      </c>
      <c r="AC18" s="18">
        <v>233</v>
      </c>
      <c r="AD18" s="44">
        <v>30</v>
      </c>
      <c r="AE18" s="18">
        <v>245</v>
      </c>
      <c r="AF18" s="13"/>
    </row>
    <row r="19" spans="2:32" x14ac:dyDescent="0.4">
      <c r="B19" s="81"/>
      <c r="C19" s="225" t="s">
        <v>103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82"/>
      <c r="U19" s="64"/>
      <c r="V19" s="9"/>
      <c r="W19" s="129" t="s">
        <v>24</v>
      </c>
      <c r="X19" s="21">
        <v>9</v>
      </c>
      <c r="Y19" s="23">
        <v>245</v>
      </c>
      <c r="Z19" s="21">
        <v>150</v>
      </c>
      <c r="AA19" s="23">
        <v>229</v>
      </c>
      <c r="AB19" s="21">
        <v>9</v>
      </c>
      <c r="AC19" s="23">
        <v>258</v>
      </c>
      <c r="AD19" s="22">
        <v>25</v>
      </c>
      <c r="AE19" s="23">
        <v>251</v>
      </c>
      <c r="AF19" s="13"/>
    </row>
    <row r="20" spans="2:32" x14ac:dyDescent="0.4">
      <c r="B20" s="110"/>
      <c r="C20" s="125"/>
      <c r="D20" s="306" t="s">
        <v>86</v>
      </c>
      <c r="E20" s="299"/>
      <c r="F20" s="299"/>
      <c r="G20" s="300"/>
      <c r="H20" s="306" t="s">
        <v>87</v>
      </c>
      <c r="I20" s="299"/>
      <c r="J20" s="299"/>
      <c r="K20" s="300"/>
      <c r="L20" s="306" t="s">
        <v>88</v>
      </c>
      <c r="M20" s="299"/>
      <c r="N20" s="299"/>
      <c r="O20" s="300"/>
      <c r="P20" s="306" t="s">
        <v>89</v>
      </c>
      <c r="Q20" s="299"/>
      <c r="R20" s="299"/>
      <c r="S20" s="300"/>
      <c r="T20" s="59"/>
      <c r="U20" s="32"/>
      <c r="V20" s="9"/>
      <c r="W20" s="44"/>
      <c r="X20" s="44"/>
      <c r="Y20" s="44"/>
      <c r="Z20" s="44"/>
      <c r="AA20" s="44"/>
      <c r="AB20" s="44"/>
      <c r="AC20" s="44"/>
      <c r="AD20" s="44"/>
      <c r="AE20" s="44"/>
      <c r="AF20" s="13"/>
    </row>
    <row r="21" spans="2:32" x14ac:dyDescent="0.4">
      <c r="B21" s="110"/>
      <c r="C21" s="93"/>
      <c r="D21" s="209" t="s">
        <v>67</v>
      </c>
      <c r="E21" s="25" t="s">
        <v>90</v>
      </c>
      <c r="F21" s="25" t="s">
        <v>91</v>
      </c>
      <c r="G21" s="210" t="s">
        <v>0</v>
      </c>
      <c r="H21" s="209" t="s">
        <v>67</v>
      </c>
      <c r="I21" s="25" t="s">
        <v>90</v>
      </c>
      <c r="J21" s="25" t="s">
        <v>91</v>
      </c>
      <c r="K21" s="210" t="s">
        <v>0</v>
      </c>
      <c r="L21" s="209" t="s">
        <v>67</v>
      </c>
      <c r="M21" s="25" t="s">
        <v>90</v>
      </c>
      <c r="N21" s="25" t="s">
        <v>91</v>
      </c>
      <c r="O21" s="210" t="s">
        <v>0</v>
      </c>
      <c r="P21" s="209" t="s">
        <v>67</v>
      </c>
      <c r="Q21" s="25" t="s">
        <v>90</v>
      </c>
      <c r="R21" s="25" t="s">
        <v>91</v>
      </c>
      <c r="S21" s="210" t="s">
        <v>0</v>
      </c>
      <c r="T21" s="59"/>
      <c r="U21" s="32"/>
      <c r="V21" s="9"/>
      <c r="W21" s="163" t="s">
        <v>94</v>
      </c>
      <c r="X21" s="67"/>
      <c r="Y21" s="67"/>
      <c r="Z21" s="67"/>
      <c r="AA21" s="67"/>
      <c r="AB21" s="67"/>
      <c r="AC21" s="67"/>
      <c r="AD21" s="67"/>
      <c r="AE21" s="67"/>
      <c r="AF21" s="13"/>
    </row>
    <row r="22" spans="2:32" x14ac:dyDescent="0.4">
      <c r="B22" s="110"/>
      <c r="C22" s="127" t="s">
        <v>21</v>
      </c>
      <c r="D22" s="150">
        <v>205</v>
      </c>
      <c r="E22" s="150">
        <v>8</v>
      </c>
      <c r="F22" s="150">
        <v>0</v>
      </c>
      <c r="G22" s="151">
        <v>213</v>
      </c>
      <c r="H22" s="93">
        <v>82</v>
      </c>
      <c r="I22" s="150">
        <v>56</v>
      </c>
      <c r="J22" s="150">
        <v>66</v>
      </c>
      <c r="K22" s="151">
        <v>207</v>
      </c>
      <c r="L22" s="93">
        <v>197</v>
      </c>
      <c r="M22" s="150">
        <v>40</v>
      </c>
      <c r="N22" s="150">
        <v>2</v>
      </c>
      <c r="O22" s="151">
        <v>246</v>
      </c>
      <c r="P22" s="93">
        <v>164</v>
      </c>
      <c r="Q22" s="150">
        <v>40</v>
      </c>
      <c r="R22" s="150">
        <v>5</v>
      </c>
      <c r="S22" s="151">
        <v>217</v>
      </c>
      <c r="T22" s="59"/>
      <c r="U22" s="32"/>
      <c r="V22" s="9"/>
      <c r="W22" s="31"/>
      <c r="X22" s="283" t="s">
        <v>16</v>
      </c>
      <c r="Y22" s="274"/>
      <c r="Z22" s="274"/>
      <c r="AA22" s="274"/>
      <c r="AB22" s="274" t="s">
        <v>23</v>
      </c>
      <c r="AC22" s="274"/>
      <c r="AD22" s="274"/>
      <c r="AE22" s="274"/>
      <c r="AF22" s="13"/>
    </row>
    <row r="23" spans="2:32" x14ac:dyDescent="0.4">
      <c r="B23" s="110"/>
      <c r="C23" s="128" t="s">
        <v>22</v>
      </c>
      <c r="D23" s="150">
        <v>229</v>
      </c>
      <c r="E23" s="150">
        <v>10</v>
      </c>
      <c r="F23" s="150">
        <v>0</v>
      </c>
      <c r="G23" s="151">
        <v>239</v>
      </c>
      <c r="H23" s="93">
        <v>92</v>
      </c>
      <c r="I23" s="150">
        <v>67</v>
      </c>
      <c r="J23" s="150">
        <v>50</v>
      </c>
      <c r="K23" s="151">
        <v>212</v>
      </c>
      <c r="L23" s="93">
        <v>218</v>
      </c>
      <c r="M23" s="150">
        <v>41</v>
      </c>
      <c r="N23" s="150">
        <v>2</v>
      </c>
      <c r="O23" s="151">
        <v>265</v>
      </c>
      <c r="P23" s="93">
        <v>166</v>
      </c>
      <c r="Q23" s="150">
        <v>30</v>
      </c>
      <c r="R23" s="150">
        <v>2</v>
      </c>
      <c r="S23" s="151">
        <v>204</v>
      </c>
      <c r="T23" s="59"/>
      <c r="U23" s="32"/>
      <c r="V23" s="9"/>
      <c r="W23" s="162"/>
      <c r="X23" s="160" t="s">
        <v>86</v>
      </c>
      <c r="Y23" s="160"/>
      <c r="Z23" s="160" t="s">
        <v>87</v>
      </c>
      <c r="AA23" s="160"/>
      <c r="AB23" s="160" t="s">
        <v>86</v>
      </c>
      <c r="AC23" s="160"/>
      <c r="AD23" s="160" t="s">
        <v>87</v>
      </c>
      <c r="AE23" s="161"/>
      <c r="AF23" s="13"/>
    </row>
    <row r="24" spans="2:32" x14ac:dyDescent="0.4">
      <c r="B24" s="110"/>
      <c r="C24" s="129" t="s">
        <v>24</v>
      </c>
      <c r="D24" s="146">
        <v>245</v>
      </c>
      <c r="E24" s="146">
        <v>10</v>
      </c>
      <c r="F24" s="146">
        <v>0</v>
      </c>
      <c r="G24" s="147">
        <v>255</v>
      </c>
      <c r="H24" s="181">
        <v>87</v>
      </c>
      <c r="I24" s="146">
        <v>59</v>
      </c>
      <c r="J24" s="146">
        <v>54</v>
      </c>
      <c r="K24" s="147">
        <v>202</v>
      </c>
      <c r="L24" s="181">
        <v>232</v>
      </c>
      <c r="M24" s="146">
        <v>45</v>
      </c>
      <c r="N24" s="146">
        <v>2</v>
      </c>
      <c r="O24" s="147">
        <v>284</v>
      </c>
      <c r="P24" s="181">
        <v>173</v>
      </c>
      <c r="Q24" s="146">
        <v>35</v>
      </c>
      <c r="R24" s="146">
        <v>3</v>
      </c>
      <c r="S24" s="147">
        <v>216</v>
      </c>
      <c r="T24" s="59"/>
      <c r="U24" s="32"/>
      <c r="V24" s="9"/>
      <c r="W24" s="127" t="s">
        <v>21</v>
      </c>
      <c r="X24" s="11">
        <f>X17/Y17*100</f>
        <v>3.0172413793103448</v>
      </c>
      <c r="Y24" s="11"/>
      <c r="Z24" s="11">
        <f>Z17/AA17*100</f>
        <v>72.248803827751189</v>
      </c>
      <c r="AA24" s="12"/>
      <c r="AB24" s="19">
        <f>AB17/AC17*100</f>
        <v>2.7027027027027026</v>
      </c>
      <c r="AC24" s="11"/>
      <c r="AD24" s="11">
        <f>AD17/AE17*100</f>
        <v>14.960629921259844</v>
      </c>
      <c r="AE24" s="12"/>
      <c r="AF24" s="13"/>
    </row>
    <row r="25" spans="2:32" x14ac:dyDescent="0.4">
      <c r="B25" s="110"/>
      <c r="C25" s="133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9"/>
      <c r="U25" s="32"/>
      <c r="V25" s="9"/>
      <c r="W25" s="128" t="s">
        <v>22</v>
      </c>
      <c r="X25" s="44">
        <f>X18/Y18*100</f>
        <v>3.4615384615384617</v>
      </c>
      <c r="Y25" s="44"/>
      <c r="Z25" s="44">
        <f>Z18/AA18*100</f>
        <v>70.183486238532112</v>
      </c>
      <c r="AA25" s="18"/>
      <c r="AB25" s="17">
        <f>AB18/AC18*100</f>
        <v>3.0042918454935621</v>
      </c>
      <c r="AC25" s="44"/>
      <c r="AD25" s="44">
        <f>AD18/AE18*100</f>
        <v>12.244897959183673</v>
      </c>
      <c r="AE25" s="18"/>
      <c r="AF25" s="13"/>
    </row>
    <row r="26" spans="2:32" x14ac:dyDescent="0.4">
      <c r="B26" s="110"/>
      <c r="C26" s="225" t="s">
        <v>93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9"/>
      <c r="U26" s="32"/>
      <c r="V26" s="9"/>
      <c r="W26" s="128" t="s">
        <v>24</v>
      </c>
      <c r="X26" s="44">
        <f>X19/Y19*100</f>
        <v>3.6734693877551026</v>
      </c>
      <c r="Y26" s="44"/>
      <c r="Z26" s="44">
        <f>Z19/AA19*100</f>
        <v>65.502183406113531</v>
      </c>
      <c r="AA26" s="18"/>
      <c r="AB26" s="17">
        <f>AB19/AC19*100</f>
        <v>3.4883720930232558</v>
      </c>
      <c r="AC26" s="44"/>
      <c r="AD26" s="44">
        <f>AD19/AE19*100</f>
        <v>9.9601593625498008</v>
      </c>
      <c r="AE26" s="18"/>
      <c r="AF26" s="13"/>
    </row>
    <row r="27" spans="2:32" x14ac:dyDescent="0.4">
      <c r="B27" s="110"/>
      <c r="C27" s="125"/>
      <c r="D27" s="299" t="s">
        <v>86</v>
      </c>
      <c r="E27" s="299"/>
      <c r="F27" s="299"/>
      <c r="G27" s="130"/>
      <c r="H27" s="299" t="s">
        <v>87</v>
      </c>
      <c r="I27" s="299"/>
      <c r="J27" s="299"/>
      <c r="K27" s="130"/>
      <c r="L27" s="299" t="s">
        <v>88</v>
      </c>
      <c r="M27" s="299"/>
      <c r="N27" s="299"/>
      <c r="O27" s="130"/>
      <c r="P27" s="299" t="s">
        <v>89</v>
      </c>
      <c r="Q27" s="299"/>
      <c r="R27" s="299"/>
      <c r="S27" s="131"/>
      <c r="T27" s="59"/>
      <c r="U27" s="49"/>
      <c r="V27" s="9"/>
      <c r="W27" s="217" t="s">
        <v>12</v>
      </c>
      <c r="X27" s="65">
        <f t="shared" ref="X27" si="0">AVERAGE(X24:X26)</f>
        <v>3.3840830762013034</v>
      </c>
      <c r="Y27" s="65"/>
      <c r="Z27" s="65">
        <f t="shared" ref="Z27" si="1">AVERAGE(Z24:Z26)</f>
        <v>69.311491157465625</v>
      </c>
      <c r="AA27" s="66"/>
      <c r="AB27" s="69">
        <f t="shared" ref="AB27" si="2">AVERAGE(AB24:AB26)</f>
        <v>3.0651222137398406</v>
      </c>
      <c r="AC27" s="65"/>
      <c r="AD27" s="65">
        <f t="shared" ref="AD27" si="3">AVERAGE(AD24:AD26)</f>
        <v>12.388562414331107</v>
      </c>
      <c r="AE27" s="12"/>
      <c r="AF27" s="13"/>
    </row>
    <row r="28" spans="2:32" x14ac:dyDescent="0.4">
      <c r="B28" s="110"/>
      <c r="C28" s="126"/>
      <c r="D28" s="146" t="s">
        <v>67</v>
      </c>
      <c r="E28" s="146" t="s">
        <v>90</v>
      </c>
      <c r="F28" s="146" t="s">
        <v>91</v>
      </c>
      <c r="G28" s="146"/>
      <c r="H28" s="146" t="s">
        <v>67</v>
      </c>
      <c r="I28" s="146" t="s">
        <v>90</v>
      </c>
      <c r="J28" s="146" t="s">
        <v>91</v>
      </c>
      <c r="K28" s="146"/>
      <c r="L28" s="146" t="s">
        <v>67</v>
      </c>
      <c r="M28" s="146" t="s">
        <v>90</v>
      </c>
      <c r="N28" s="146" t="s">
        <v>91</v>
      </c>
      <c r="O28" s="146"/>
      <c r="P28" s="146" t="s">
        <v>67</v>
      </c>
      <c r="Q28" s="146" t="s">
        <v>90</v>
      </c>
      <c r="R28" s="146" t="s">
        <v>91</v>
      </c>
      <c r="S28" s="35"/>
      <c r="T28" s="59"/>
      <c r="U28" s="32"/>
      <c r="V28" s="9"/>
      <c r="W28" s="218" t="s">
        <v>13</v>
      </c>
      <c r="X28" s="73">
        <f t="shared" ref="X28" si="4">STDEV(X24:X26)</f>
        <v>0.33490043640631328</v>
      </c>
      <c r="Y28" s="73"/>
      <c r="Z28" s="73">
        <f t="shared" ref="Z28" si="5">STDEV(Z24:Z26)</f>
        <v>3.4568053668767216</v>
      </c>
      <c r="AA28" s="74"/>
      <c r="AB28" s="72">
        <f t="shared" ref="AB28" si="6">STDEV(AB24:AB26)</f>
        <v>0.39635129367443345</v>
      </c>
      <c r="AC28" s="73"/>
      <c r="AD28" s="73">
        <f t="shared" ref="AD28" si="7">STDEV(AD24:AD26)</f>
        <v>2.5033289953352256</v>
      </c>
      <c r="AE28" s="23"/>
      <c r="AF28" s="13"/>
    </row>
    <row r="29" spans="2:32" ht="15" thickBot="1" x14ac:dyDescent="0.45">
      <c r="B29" s="110"/>
      <c r="C29" s="127" t="s">
        <v>21</v>
      </c>
      <c r="D29" s="50">
        <f>D22/G22*100</f>
        <v>96.244131455399057</v>
      </c>
      <c r="E29" s="50">
        <f>E22/G22*100</f>
        <v>3.755868544600939</v>
      </c>
      <c r="F29" s="50">
        <f>F22/G22*100</f>
        <v>0</v>
      </c>
      <c r="G29" s="50"/>
      <c r="H29" s="50">
        <f>H22/K22*100</f>
        <v>39.613526570048307</v>
      </c>
      <c r="I29" s="50">
        <f>I22/K22*100</f>
        <v>27.053140096618357</v>
      </c>
      <c r="J29" s="50">
        <f>J22/K22*100</f>
        <v>31.884057971014489</v>
      </c>
      <c r="K29" s="50"/>
      <c r="L29" s="50">
        <f>L22/O22*100</f>
        <v>80.081300813008127</v>
      </c>
      <c r="M29" s="50">
        <f>M22/O22*100</f>
        <v>16.260162601626014</v>
      </c>
      <c r="N29" s="50">
        <f>N22/O22*100</f>
        <v>0.81300813008130091</v>
      </c>
      <c r="O29" s="50"/>
      <c r="P29" s="50">
        <f>P22/S22*100</f>
        <v>75.576036866359445</v>
      </c>
      <c r="Q29" s="50">
        <f>Q22/S22*100</f>
        <v>18.433179723502306</v>
      </c>
      <c r="R29" s="50">
        <f>R22/S22*100</f>
        <v>2.3041474654377883</v>
      </c>
      <c r="S29" s="108"/>
      <c r="T29" s="59"/>
      <c r="U29" s="32"/>
      <c r="V29" s="28"/>
      <c r="W29" s="29"/>
      <c r="X29" s="84"/>
      <c r="Y29" s="84"/>
      <c r="Z29" s="84"/>
      <c r="AA29" s="84"/>
      <c r="AB29" s="29"/>
      <c r="AC29" s="29"/>
      <c r="AD29" s="29"/>
      <c r="AE29" s="29"/>
      <c r="AF29" s="30"/>
    </row>
    <row r="30" spans="2:32" x14ac:dyDescent="0.4">
      <c r="B30" s="110"/>
      <c r="C30" s="128" t="s">
        <v>22</v>
      </c>
      <c r="D30" s="49">
        <f>D23/G23*100</f>
        <v>95.81589958158996</v>
      </c>
      <c r="E30" s="49">
        <f>E23/G23*100</f>
        <v>4.1841004184100417</v>
      </c>
      <c r="F30" s="49">
        <f>F23/G23*100</f>
        <v>0</v>
      </c>
      <c r="G30" s="49"/>
      <c r="H30" s="49">
        <f>H23/K23*100</f>
        <v>43.39622641509434</v>
      </c>
      <c r="I30" s="49">
        <f>I23/K23*100</f>
        <v>31.60377358490566</v>
      </c>
      <c r="J30" s="49">
        <f>J23/K23*100</f>
        <v>23.584905660377359</v>
      </c>
      <c r="K30" s="49"/>
      <c r="L30" s="49">
        <f>L23/O23*100</f>
        <v>82.264150943396231</v>
      </c>
      <c r="M30" s="49">
        <f>M23/O23*100</f>
        <v>15.471698113207546</v>
      </c>
      <c r="N30" s="49">
        <f>N23/O23*100</f>
        <v>0.75471698113207553</v>
      </c>
      <c r="O30" s="49"/>
      <c r="P30" s="49">
        <f>P23/S23*100</f>
        <v>81.372549019607845</v>
      </c>
      <c r="Q30" s="49">
        <f>Q23/S23*100</f>
        <v>14.705882352941178</v>
      </c>
      <c r="R30" s="49">
        <f>R23/S23*100</f>
        <v>0.98039215686274506</v>
      </c>
      <c r="S30" s="33"/>
      <c r="T30" s="59"/>
      <c r="U30" s="32"/>
      <c r="X30" s="64"/>
      <c r="Y30" s="64"/>
      <c r="Z30" s="64"/>
      <c r="AA30" s="64"/>
    </row>
    <row r="31" spans="2:32" x14ac:dyDescent="0.4">
      <c r="B31" s="110"/>
      <c r="C31" s="129" t="s">
        <v>24</v>
      </c>
      <c r="D31" s="34">
        <f>D24/G24*100</f>
        <v>96.078431372549019</v>
      </c>
      <c r="E31" s="34">
        <f>E24/G24*100</f>
        <v>3.9215686274509802</v>
      </c>
      <c r="F31" s="34">
        <f>F24/G24*100</f>
        <v>0</v>
      </c>
      <c r="G31" s="34"/>
      <c r="H31" s="34">
        <f>H24/K24*100</f>
        <v>43.069306930693067</v>
      </c>
      <c r="I31" s="34">
        <f>I24/K24*100</f>
        <v>29.207920792079207</v>
      </c>
      <c r="J31" s="34">
        <f>J24/K24*100</f>
        <v>26.732673267326735</v>
      </c>
      <c r="K31" s="34"/>
      <c r="L31" s="34">
        <f>L24/O24*100</f>
        <v>81.690140845070431</v>
      </c>
      <c r="M31" s="34">
        <f>M24/O24*100</f>
        <v>15.845070422535212</v>
      </c>
      <c r="N31" s="34">
        <f>N24/O24*100</f>
        <v>0.70422535211267612</v>
      </c>
      <c r="O31" s="34"/>
      <c r="P31" s="34">
        <f>P24/S24*100</f>
        <v>80.092592592592595</v>
      </c>
      <c r="Q31" s="34">
        <f>Q24/S24*100</f>
        <v>16.203703703703702</v>
      </c>
      <c r="R31" s="34">
        <f>R24/S24*100</f>
        <v>1.3888888888888888</v>
      </c>
      <c r="S31" s="35"/>
      <c r="T31" s="59"/>
      <c r="U31" s="32"/>
      <c r="X31" s="64"/>
      <c r="Y31" s="64"/>
      <c r="Z31" s="64"/>
      <c r="AA31" s="64"/>
    </row>
    <row r="32" spans="2:32" x14ac:dyDescent="0.4">
      <c r="B32" s="9"/>
      <c r="C32" s="223" t="s">
        <v>12</v>
      </c>
      <c r="D32" s="11">
        <f t="shared" ref="D32:F32" si="8">AVERAGE(D29:D31)</f>
        <v>96.046154136512669</v>
      </c>
      <c r="E32" s="11">
        <f t="shared" si="8"/>
        <v>3.9538458634873201</v>
      </c>
      <c r="F32" s="11">
        <f t="shared" si="8"/>
        <v>0</v>
      </c>
      <c r="G32" s="11"/>
      <c r="H32" s="11">
        <f t="shared" ref="H32:J32" si="9">AVERAGE(H29:H31)</f>
        <v>42.026353305278576</v>
      </c>
      <c r="I32" s="11">
        <f t="shared" si="9"/>
        <v>29.28827815786774</v>
      </c>
      <c r="J32" s="11">
        <f t="shared" si="9"/>
        <v>27.400545632906191</v>
      </c>
      <c r="K32" s="11"/>
      <c r="L32" s="11">
        <f t="shared" ref="L32:N32" si="10">AVERAGE(L29:L31)</f>
        <v>81.34519753382493</v>
      </c>
      <c r="M32" s="11">
        <f t="shared" si="10"/>
        <v>15.858977045789592</v>
      </c>
      <c r="N32" s="11">
        <f t="shared" si="10"/>
        <v>0.75731682110868415</v>
      </c>
      <c r="O32" s="11"/>
      <c r="P32" s="11">
        <f t="shared" ref="P32:R32" si="11">AVERAGE(P29:P31)</f>
        <v>79.013726159519976</v>
      </c>
      <c r="Q32" s="11">
        <f t="shared" si="11"/>
        <v>16.447588593382395</v>
      </c>
      <c r="R32" s="11">
        <f t="shared" si="11"/>
        <v>1.5578095037298076</v>
      </c>
      <c r="S32" s="12"/>
      <c r="T32" s="13"/>
      <c r="U32" s="64"/>
      <c r="X32" s="64"/>
      <c r="Y32" s="64"/>
      <c r="Z32" s="64"/>
      <c r="AA32" s="64"/>
    </row>
    <row r="33" spans="2:32" x14ac:dyDescent="0.4">
      <c r="B33" s="9"/>
      <c r="C33" s="224" t="s">
        <v>13</v>
      </c>
      <c r="D33" s="22">
        <f t="shared" ref="D33:F33" si="12">STDEV(D29:D31)</f>
        <v>0.21593285857210734</v>
      </c>
      <c r="E33" s="22">
        <f t="shared" si="12"/>
        <v>0.21593285857211034</v>
      </c>
      <c r="F33" s="22">
        <f t="shared" si="12"/>
        <v>0</v>
      </c>
      <c r="G33" s="22"/>
      <c r="H33" s="22">
        <f t="shared" ref="H33:J33" si="13">STDEV(H29:H31)</f>
        <v>2.0959529403118164</v>
      </c>
      <c r="I33" s="22">
        <f t="shared" si="13"/>
        <v>2.2763807383339505</v>
      </c>
      <c r="J33" s="22">
        <f t="shared" si="13"/>
        <v>4.1896923981740359</v>
      </c>
      <c r="K33" s="22"/>
      <c r="L33" s="22">
        <f t="shared" ref="L33:N33" si="14">STDEV(L29:L31)</f>
        <v>1.1315688617638782</v>
      </c>
      <c r="M33" s="22">
        <f t="shared" si="14"/>
        <v>0.39441616092904136</v>
      </c>
      <c r="N33" s="22">
        <f t="shared" si="14"/>
        <v>5.4437969943512396E-2</v>
      </c>
      <c r="O33" s="22"/>
      <c r="P33" s="22">
        <f t="shared" ref="P33:R33" si="15">STDEV(P29:P31)</f>
        <v>3.0451359363741468</v>
      </c>
      <c r="Q33" s="22">
        <f t="shared" si="15"/>
        <v>1.8755789244145837</v>
      </c>
      <c r="R33" s="22">
        <f t="shared" si="15"/>
        <v>0.67785150278938422</v>
      </c>
      <c r="S33" s="23"/>
      <c r="T33" s="13"/>
      <c r="U33" s="64"/>
      <c r="X33" s="64"/>
      <c r="Y33" s="64"/>
      <c r="Z33" s="64"/>
      <c r="AA33" s="64"/>
      <c r="AF33" s="64"/>
    </row>
    <row r="34" spans="2:32" ht="15" thickBot="1" x14ac:dyDescent="0.45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64"/>
      <c r="X34" s="64"/>
      <c r="Y34" s="64"/>
      <c r="Z34" s="64"/>
      <c r="AA34" s="64"/>
      <c r="AF34" s="64"/>
    </row>
    <row r="35" spans="2:32" x14ac:dyDescent="0.4">
      <c r="U35" s="64"/>
      <c r="X35" s="64"/>
      <c r="Y35" s="64"/>
      <c r="Z35" s="64"/>
      <c r="AA35" s="64"/>
      <c r="AF35" s="64"/>
    </row>
    <row r="36" spans="2:32" x14ac:dyDescent="0.4">
      <c r="U36" s="64"/>
      <c r="X36" s="64"/>
      <c r="Y36" s="64"/>
      <c r="Z36" s="64"/>
      <c r="AA36" s="64"/>
      <c r="AF36" s="64"/>
    </row>
    <row r="37" spans="2:32" x14ac:dyDescent="0.4">
      <c r="C37" s="64"/>
      <c r="D37" s="64"/>
      <c r="E37" s="64"/>
      <c r="F37" s="64"/>
      <c r="G37" s="64"/>
      <c r="H37" s="64"/>
      <c r="J37" s="64"/>
      <c r="K37" s="64"/>
      <c r="L37" s="64"/>
      <c r="M37" s="64"/>
      <c r="U37" s="64"/>
      <c r="X37" s="64"/>
      <c r="Y37" s="64"/>
      <c r="Z37" s="64"/>
      <c r="AA37" s="64"/>
      <c r="AF37" s="64"/>
    </row>
    <row r="38" spans="2:32" x14ac:dyDescent="0.4">
      <c r="C38" s="64"/>
      <c r="D38" s="64"/>
      <c r="E38" s="64"/>
      <c r="F38" s="64"/>
      <c r="G38" s="64"/>
      <c r="H38" s="64"/>
      <c r="J38" s="64"/>
      <c r="K38" s="64"/>
      <c r="L38" s="64"/>
      <c r="M38" s="64"/>
      <c r="O38" s="86"/>
      <c r="U38" s="64"/>
      <c r="X38" s="64"/>
      <c r="Y38" s="64"/>
      <c r="Z38" s="64"/>
      <c r="AA38" s="64"/>
      <c r="AF38" s="64"/>
    </row>
    <row r="39" spans="2:32" x14ac:dyDescent="0.4">
      <c r="C39" s="64"/>
      <c r="D39" s="64"/>
      <c r="E39" s="64"/>
      <c r="F39" s="64"/>
      <c r="G39" s="64"/>
      <c r="H39" s="64"/>
      <c r="J39" s="64"/>
      <c r="K39" s="64"/>
      <c r="L39" s="64"/>
      <c r="M39" s="64"/>
      <c r="O39" s="123"/>
      <c r="U39" s="64"/>
      <c r="X39" s="64"/>
      <c r="Y39" s="64"/>
      <c r="Z39" s="64"/>
      <c r="AA39" s="64"/>
    </row>
    <row r="40" spans="2:32" x14ac:dyDescent="0.4">
      <c r="C40" s="64"/>
      <c r="D40" s="64"/>
      <c r="E40" s="64"/>
      <c r="F40" s="64"/>
      <c r="G40" s="64"/>
      <c r="H40" s="64"/>
      <c r="J40" s="64"/>
      <c r="K40" s="64"/>
      <c r="L40" s="64"/>
      <c r="M40" s="64"/>
      <c r="N40" s="122"/>
      <c r="O40" s="123"/>
      <c r="U40" s="64"/>
      <c r="X40" s="64"/>
      <c r="Y40" s="64"/>
      <c r="Z40" s="64"/>
      <c r="AA40" s="64"/>
    </row>
    <row r="41" spans="2:32" x14ac:dyDescent="0.4">
      <c r="C41" s="64"/>
      <c r="D41" s="64"/>
      <c r="E41" s="64"/>
      <c r="F41" s="64"/>
      <c r="G41" s="64"/>
      <c r="H41" s="64"/>
      <c r="J41" s="64"/>
      <c r="K41" s="64"/>
      <c r="L41" s="64"/>
      <c r="M41" s="64"/>
      <c r="O41" s="123"/>
      <c r="U41" s="64"/>
      <c r="X41" s="64"/>
      <c r="Y41" s="64"/>
      <c r="Z41" s="64"/>
      <c r="AA41" s="64"/>
    </row>
    <row r="42" spans="2:32" x14ac:dyDescent="0.4">
      <c r="C42" s="64"/>
      <c r="D42" s="64"/>
      <c r="E42" s="64"/>
      <c r="F42" s="64"/>
      <c r="G42" s="64"/>
      <c r="H42" s="64"/>
      <c r="I42" s="64"/>
      <c r="J42" s="64"/>
      <c r="K42" s="64"/>
      <c r="L42" s="64"/>
      <c r="O42" s="86"/>
      <c r="U42" s="64"/>
    </row>
    <row r="43" spans="2:32" x14ac:dyDescent="0.4">
      <c r="C43" s="64"/>
      <c r="D43" s="64"/>
      <c r="E43" s="64"/>
      <c r="F43" s="64"/>
      <c r="G43" s="64"/>
      <c r="H43" s="64"/>
      <c r="I43" s="64"/>
      <c r="J43" s="64"/>
      <c r="K43" s="64"/>
      <c r="L43" s="64"/>
      <c r="O43" s="86"/>
    </row>
    <row r="44" spans="2:32" x14ac:dyDescent="0.4">
      <c r="C44" s="64"/>
      <c r="D44" s="64"/>
      <c r="E44" s="64"/>
      <c r="F44" s="64"/>
      <c r="G44" s="64"/>
      <c r="H44" s="64"/>
      <c r="I44" s="64"/>
      <c r="J44" s="64"/>
      <c r="K44" s="64"/>
      <c r="L44" s="64"/>
      <c r="O44" s="123"/>
    </row>
    <row r="45" spans="2:32" x14ac:dyDescent="0.4"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122"/>
      <c r="O45" s="123"/>
    </row>
    <row r="46" spans="2:32" x14ac:dyDescent="0.4">
      <c r="C46" s="64"/>
      <c r="D46" s="64"/>
      <c r="E46" s="64"/>
      <c r="F46" s="64"/>
      <c r="G46" s="64"/>
      <c r="H46" s="64"/>
      <c r="I46" s="64"/>
      <c r="J46" s="64"/>
      <c r="K46" s="64"/>
      <c r="L46" s="64"/>
      <c r="O46" s="123"/>
    </row>
    <row r="47" spans="2:32" x14ac:dyDescent="0.4"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2:32" x14ac:dyDescent="0.4"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3:19" x14ac:dyDescent="0.4"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3:19" x14ac:dyDescent="0.4"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32"/>
      <c r="N50" s="32"/>
      <c r="O50" s="32"/>
      <c r="P50" s="32"/>
      <c r="Q50" s="32"/>
      <c r="R50" s="32"/>
      <c r="S50" s="32"/>
    </row>
    <row r="51" spans="3:19" x14ac:dyDescent="0.4"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32"/>
      <c r="N51" s="32"/>
      <c r="O51" s="39"/>
      <c r="P51" s="32"/>
      <c r="Q51" s="32"/>
      <c r="R51" s="32"/>
      <c r="S51" s="39"/>
    </row>
  </sheetData>
  <mergeCells count="18">
    <mergeCell ref="D20:G20"/>
    <mergeCell ref="H20:K20"/>
    <mergeCell ref="L20:O20"/>
    <mergeCell ref="P20:S20"/>
    <mergeCell ref="D27:F27"/>
    <mergeCell ref="H27:J27"/>
    <mergeCell ref="L27:N27"/>
    <mergeCell ref="P27:R27"/>
    <mergeCell ref="X22:AA22"/>
    <mergeCell ref="AB22:AE22"/>
    <mergeCell ref="W7:W8"/>
    <mergeCell ref="W9:W10"/>
    <mergeCell ref="X14:AA14"/>
    <mergeCell ref="AB14:AE14"/>
    <mergeCell ref="X15:Y15"/>
    <mergeCell ref="Z15:AA15"/>
    <mergeCell ref="AB15:AC15"/>
    <mergeCell ref="AD15:AE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C66B-5A3A-4AD7-BB5F-5CA6A34B3EC6}">
  <dimension ref="B2:AJ43"/>
  <sheetViews>
    <sheetView zoomScale="68" zoomScaleNormal="68" workbookViewId="0">
      <selection activeCell="G42" sqref="G42"/>
    </sheetView>
  </sheetViews>
  <sheetFormatPr defaultRowHeight="14.6" x14ac:dyDescent="0.4"/>
  <cols>
    <col min="3" max="3" width="13.69140625" customWidth="1"/>
    <col min="16" max="16" width="13.69140625" customWidth="1"/>
    <col min="26" max="26" width="13.69140625" customWidth="1"/>
  </cols>
  <sheetData>
    <row r="2" spans="2:36" ht="15" thickBot="1" x14ac:dyDescent="0.45"/>
    <row r="3" spans="2:36" ht="15" thickBot="1" x14ac:dyDescent="0.45">
      <c r="B3" s="174" t="s">
        <v>131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3" t="s">
        <v>132</v>
      </c>
      <c r="AE3" s="64"/>
      <c r="AF3" s="64"/>
      <c r="AG3" s="64"/>
      <c r="AH3" s="64"/>
      <c r="AI3" s="64"/>
      <c r="AJ3" s="64"/>
    </row>
    <row r="4" spans="2:36" x14ac:dyDescent="0.4">
      <c r="B4" s="173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/>
      <c r="N4" s="64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118"/>
      <c r="AF4" s="118"/>
      <c r="AG4" s="118"/>
      <c r="AH4" s="119"/>
      <c r="AI4" s="64"/>
      <c r="AJ4" s="64"/>
    </row>
    <row r="5" spans="2:36" ht="16.3" x14ac:dyDescent="0.4">
      <c r="B5" s="110"/>
      <c r="C5" s="57" t="s">
        <v>95</v>
      </c>
      <c r="D5" s="44"/>
      <c r="E5" s="44"/>
      <c r="F5" s="44"/>
      <c r="G5" s="44"/>
      <c r="H5" s="67"/>
      <c r="I5" s="67"/>
      <c r="J5" s="67"/>
      <c r="K5" s="67"/>
      <c r="L5" s="67"/>
      <c r="M5" s="82"/>
      <c r="N5" s="64"/>
      <c r="O5" s="9"/>
      <c r="P5" s="57" t="s">
        <v>100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67"/>
      <c r="AF5" s="67"/>
      <c r="AG5" s="67"/>
      <c r="AH5" s="82"/>
      <c r="AI5" s="64"/>
      <c r="AJ5" s="64"/>
    </row>
    <row r="6" spans="2:36" x14ac:dyDescent="0.4">
      <c r="B6" s="110"/>
      <c r="C6" s="19"/>
      <c r="D6" s="11" t="s">
        <v>86</v>
      </c>
      <c r="E6" s="11" t="s">
        <v>87</v>
      </c>
      <c r="F6" s="12" t="s">
        <v>88</v>
      </c>
      <c r="G6" s="44"/>
      <c r="H6" s="19"/>
      <c r="I6" s="11"/>
      <c r="J6" s="65"/>
      <c r="K6" s="197" t="s">
        <v>110</v>
      </c>
      <c r="L6" s="67"/>
      <c r="M6" s="82"/>
      <c r="N6" s="64"/>
      <c r="O6" s="9"/>
      <c r="P6" s="67"/>
      <c r="Q6" s="290" t="s">
        <v>101</v>
      </c>
      <c r="R6" s="291"/>
      <c r="S6" s="291"/>
      <c r="T6" s="291"/>
      <c r="U6" s="291"/>
      <c r="V6" s="291"/>
      <c r="W6" s="283"/>
      <c r="X6" s="44"/>
      <c r="Y6" s="44"/>
      <c r="Z6" s="44"/>
      <c r="AA6" s="44"/>
      <c r="AB6" s="44"/>
      <c r="AC6" s="44"/>
      <c r="AD6" s="44"/>
      <c r="AE6" s="67"/>
      <c r="AF6" s="67"/>
      <c r="AG6" s="67"/>
      <c r="AH6" s="82"/>
      <c r="AI6" s="64"/>
      <c r="AJ6" s="64"/>
    </row>
    <row r="7" spans="2:36" x14ac:dyDescent="0.4">
      <c r="B7" s="110"/>
      <c r="C7" s="214" t="s">
        <v>12</v>
      </c>
      <c r="D7" s="44">
        <v>0.28602362472029763</v>
      </c>
      <c r="E7" s="44">
        <v>18.962697152814972</v>
      </c>
      <c r="F7" s="18">
        <v>1.518439164498947</v>
      </c>
      <c r="G7" s="44"/>
      <c r="H7" s="48" t="s">
        <v>86</v>
      </c>
      <c r="I7" s="165" t="s">
        <v>87</v>
      </c>
      <c r="J7" s="67"/>
      <c r="K7" s="151">
        <v>4.0000000000000002E-4</v>
      </c>
      <c r="L7" s="54" t="s">
        <v>29</v>
      </c>
      <c r="M7" s="82"/>
      <c r="N7" s="64"/>
      <c r="O7" s="9"/>
      <c r="P7" s="203" t="s">
        <v>12</v>
      </c>
      <c r="Q7" s="136" t="s">
        <v>97</v>
      </c>
      <c r="R7" s="136">
        <v>43</v>
      </c>
      <c r="S7" s="136">
        <v>44</v>
      </c>
      <c r="T7" s="136">
        <v>45</v>
      </c>
      <c r="U7" s="136">
        <v>46</v>
      </c>
      <c r="V7" s="136">
        <v>47</v>
      </c>
      <c r="W7" s="26">
        <v>48</v>
      </c>
      <c r="X7" s="44"/>
      <c r="Y7" s="19"/>
      <c r="Z7" s="11"/>
      <c r="AA7" s="197" t="s">
        <v>110</v>
      </c>
      <c r="AB7" s="44"/>
      <c r="AC7" s="44"/>
      <c r="AD7" s="44"/>
      <c r="AE7" s="67"/>
      <c r="AF7" s="67"/>
      <c r="AG7" s="67"/>
      <c r="AH7" s="82"/>
      <c r="AI7" s="64"/>
      <c r="AJ7" s="64"/>
    </row>
    <row r="8" spans="2:36" x14ac:dyDescent="0.4">
      <c r="B8" s="110"/>
      <c r="C8" s="199" t="s">
        <v>13</v>
      </c>
      <c r="D8" s="22">
        <v>0.10404676697890419</v>
      </c>
      <c r="E8" s="22">
        <v>3.0193527347884985</v>
      </c>
      <c r="F8" s="23">
        <v>0.37913588454947955</v>
      </c>
      <c r="G8" s="44"/>
      <c r="H8" s="134" t="s">
        <v>87</v>
      </c>
      <c r="I8" s="55" t="s">
        <v>88</v>
      </c>
      <c r="J8" s="73"/>
      <c r="K8" s="147">
        <v>5.9999999999999995E-4</v>
      </c>
      <c r="L8" s="54" t="s">
        <v>29</v>
      </c>
      <c r="M8" s="82"/>
      <c r="N8" s="64"/>
      <c r="O8" s="9"/>
      <c r="P8" s="20" t="s">
        <v>86</v>
      </c>
      <c r="Q8" s="44">
        <v>0.668129238133227</v>
      </c>
      <c r="R8" s="44">
        <v>0.30581039755351686</v>
      </c>
      <c r="S8" s="44">
        <v>2.1798733660692586</v>
      </c>
      <c r="T8" s="44">
        <v>4.4900714780224567</v>
      </c>
      <c r="U8" s="44">
        <v>91.667163360215909</v>
      </c>
      <c r="V8" s="44">
        <v>0.30581039755351686</v>
      </c>
      <c r="W8" s="18">
        <v>0.38314176245210724</v>
      </c>
      <c r="X8" s="44"/>
      <c r="Y8" s="17" t="s">
        <v>86</v>
      </c>
      <c r="Z8" s="44" t="s">
        <v>87</v>
      </c>
      <c r="AA8" s="177">
        <v>5.9999999999999995E-4</v>
      </c>
      <c r="AB8" s="54" t="s">
        <v>29</v>
      </c>
      <c r="AC8" s="44"/>
      <c r="AD8" s="44"/>
      <c r="AE8" s="67"/>
      <c r="AF8" s="67"/>
      <c r="AG8" s="67"/>
      <c r="AH8" s="82"/>
      <c r="AI8" s="64"/>
      <c r="AJ8" s="64"/>
    </row>
    <row r="9" spans="2:36" x14ac:dyDescent="0.4">
      <c r="B9" s="110"/>
      <c r="C9" s="44"/>
      <c r="D9" s="44"/>
      <c r="E9" s="44"/>
      <c r="F9" s="44"/>
      <c r="G9" s="44"/>
      <c r="H9" s="67"/>
      <c r="I9" s="67"/>
      <c r="J9" s="67"/>
      <c r="K9" s="67"/>
      <c r="L9" s="67"/>
      <c r="M9" s="82"/>
      <c r="N9" s="64"/>
      <c r="O9" s="9"/>
      <c r="P9" s="20" t="s">
        <v>87</v>
      </c>
      <c r="Q9" s="44">
        <v>2.9918099918099919</v>
      </c>
      <c r="R9" s="44">
        <v>5.1599781599781602</v>
      </c>
      <c r="S9" s="44">
        <v>8.3872508872508877</v>
      </c>
      <c r="T9" s="44">
        <v>8.2096642096642096</v>
      </c>
      <c r="U9" s="44">
        <v>72.156156156156158</v>
      </c>
      <c r="V9" s="44">
        <v>2.0372645372645373</v>
      </c>
      <c r="W9" s="18">
        <v>1.057876057876058</v>
      </c>
      <c r="X9" s="44"/>
      <c r="Y9" s="17" t="s">
        <v>87</v>
      </c>
      <c r="Z9" s="44" t="s">
        <v>98</v>
      </c>
      <c r="AA9" s="177">
        <v>5.0000000000000001E-4</v>
      </c>
      <c r="AB9" s="54" t="s">
        <v>29</v>
      </c>
      <c r="AC9" s="44"/>
      <c r="AD9" s="44"/>
      <c r="AE9" s="67"/>
      <c r="AF9" s="67"/>
      <c r="AG9" s="67"/>
      <c r="AH9" s="82"/>
      <c r="AI9" s="64"/>
      <c r="AJ9" s="64"/>
    </row>
    <row r="10" spans="2:36" x14ac:dyDescent="0.4">
      <c r="B10" s="110"/>
      <c r="C10" s="44"/>
      <c r="D10" s="44"/>
      <c r="E10" s="44"/>
      <c r="F10" s="44"/>
      <c r="G10" s="44"/>
      <c r="H10" s="67"/>
      <c r="I10" s="67"/>
      <c r="J10" s="67"/>
      <c r="K10" s="67"/>
      <c r="L10" s="67"/>
      <c r="M10" s="82"/>
      <c r="N10" s="64"/>
      <c r="O10" s="9"/>
      <c r="P10" s="24" t="s">
        <v>88</v>
      </c>
      <c r="Q10" s="22">
        <v>1.0309278350515465</v>
      </c>
      <c r="R10" s="22">
        <v>0.92883793012130134</v>
      </c>
      <c r="S10" s="22">
        <v>1.8408306341796685</v>
      </c>
      <c r="T10" s="22">
        <v>3.8201055216300532</v>
      </c>
      <c r="U10" s="22">
        <v>91.794102760579975</v>
      </c>
      <c r="V10" s="22">
        <v>0.2583979328165375</v>
      </c>
      <c r="W10" s="23">
        <v>0.32679738562091504</v>
      </c>
      <c r="X10" s="44"/>
      <c r="Y10" s="21" t="s">
        <v>86</v>
      </c>
      <c r="Z10" s="22" t="s">
        <v>98</v>
      </c>
      <c r="AA10" s="178" t="s">
        <v>99</v>
      </c>
      <c r="AB10" s="44" t="s">
        <v>31</v>
      </c>
      <c r="AC10" s="44"/>
      <c r="AD10" s="44"/>
      <c r="AE10" s="67"/>
      <c r="AF10" s="67"/>
      <c r="AG10" s="67"/>
      <c r="AH10" s="82"/>
      <c r="AI10" s="64"/>
      <c r="AJ10" s="64"/>
    </row>
    <row r="11" spans="2:36" x14ac:dyDescent="0.4">
      <c r="B11" s="110"/>
      <c r="C11" s="170" t="s">
        <v>118</v>
      </c>
      <c r="D11" s="49"/>
      <c r="E11" s="49"/>
      <c r="F11" s="49"/>
      <c r="G11" s="49"/>
      <c r="H11" s="163" t="s">
        <v>95</v>
      </c>
      <c r="I11" s="44"/>
      <c r="J11" s="44"/>
      <c r="K11" s="67"/>
      <c r="L11" s="67"/>
      <c r="M11" s="82"/>
      <c r="N11" s="64"/>
      <c r="O11" s="9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176"/>
      <c r="AB11" s="44"/>
      <c r="AC11" s="44"/>
      <c r="AD11" s="44"/>
      <c r="AE11" s="67"/>
      <c r="AF11" s="67"/>
      <c r="AG11" s="67"/>
      <c r="AH11" s="82"/>
      <c r="AI11" s="64"/>
      <c r="AJ11" s="64"/>
    </row>
    <row r="12" spans="2:36" x14ac:dyDescent="0.4">
      <c r="B12" s="110"/>
      <c r="C12" s="107" t="s">
        <v>21</v>
      </c>
      <c r="D12" s="148" t="s">
        <v>67</v>
      </c>
      <c r="E12" s="148" t="s">
        <v>68</v>
      </c>
      <c r="F12" s="187" t="s">
        <v>11</v>
      </c>
      <c r="G12" s="50"/>
      <c r="H12" s="149" t="s">
        <v>68</v>
      </c>
      <c r="I12" s="44"/>
      <c r="J12" s="44"/>
      <c r="K12" s="67"/>
      <c r="L12" s="67"/>
      <c r="M12" s="82"/>
      <c r="N12" s="64"/>
      <c r="O12" s="9"/>
      <c r="P12" s="44"/>
      <c r="Q12" s="290" t="s">
        <v>101</v>
      </c>
      <c r="R12" s="291"/>
      <c r="S12" s="291"/>
      <c r="T12" s="291"/>
      <c r="U12" s="291"/>
      <c r="V12" s="291"/>
      <c r="W12" s="283"/>
      <c r="X12" s="44"/>
      <c r="Y12" s="44"/>
      <c r="Z12" s="44"/>
      <c r="AA12" s="44"/>
      <c r="AB12" s="44"/>
      <c r="AC12" s="44"/>
      <c r="AD12" s="44"/>
      <c r="AE12" s="67"/>
      <c r="AF12" s="67"/>
      <c r="AG12" s="67"/>
      <c r="AH12" s="82"/>
      <c r="AI12" s="64"/>
      <c r="AJ12" s="64"/>
    </row>
    <row r="13" spans="2:36" x14ac:dyDescent="0.4">
      <c r="B13" s="110"/>
      <c r="C13" s="52" t="s">
        <v>86</v>
      </c>
      <c r="D13" s="150">
        <v>1147</v>
      </c>
      <c r="E13" s="150">
        <v>2</v>
      </c>
      <c r="F13" s="150">
        <v>1149</v>
      </c>
      <c r="G13" s="49"/>
      <c r="H13" s="18">
        <f>E13/F13*100</f>
        <v>0.17406440382941687</v>
      </c>
      <c r="I13" s="44"/>
      <c r="J13" s="67"/>
      <c r="K13" s="67"/>
      <c r="L13" s="44"/>
      <c r="M13" s="13"/>
      <c r="O13" s="9"/>
      <c r="P13" s="203" t="s">
        <v>13</v>
      </c>
      <c r="Q13" s="136" t="s">
        <v>97</v>
      </c>
      <c r="R13" s="136">
        <v>43</v>
      </c>
      <c r="S13" s="136">
        <v>44</v>
      </c>
      <c r="T13" s="136">
        <v>45</v>
      </c>
      <c r="U13" s="136">
        <v>46</v>
      </c>
      <c r="V13" s="136">
        <v>47</v>
      </c>
      <c r="W13" s="26">
        <v>48</v>
      </c>
      <c r="X13" s="44"/>
      <c r="Y13" s="67"/>
      <c r="Z13" s="67"/>
      <c r="AA13" s="67"/>
      <c r="AB13" s="67"/>
      <c r="AC13" s="67"/>
      <c r="AD13" s="44"/>
      <c r="AE13" s="67"/>
      <c r="AF13" s="67"/>
      <c r="AG13" s="67"/>
      <c r="AH13" s="82"/>
      <c r="AI13" s="64"/>
      <c r="AJ13" s="64"/>
    </row>
    <row r="14" spans="2:36" x14ac:dyDescent="0.4">
      <c r="B14" s="110"/>
      <c r="C14" s="52" t="s">
        <v>87</v>
      </c>
      <c r="D14" s="150">
        <v>764</v>
      </c>
      <c r="E14" s="150">
        <v>140</v>
      </c>
      <c r="F14" s="150">
        <v>904</v>
      </c>
      <c r="G14" s="49"/>
      <c r="H14" s="18">
        <f t="shared" ref="H14:H15" si="0">E14/F14*100</f>
        <v>15.486725663716813</v>
      </c>
      <c r="I14" s="44"/>
      <c r="J14" s="67"/>
      <c r="K14" s="67"/>
      <c r="L14" s="67"/>
      <c r="M14" s="82"/>
      <c r="N14" s="64"/>
      <c r="O14" s="9"/>
      <c r="P14" s="20" t="s">
        <v>86</v>
      </c>
      <c r="Q14" s="44">
        <v>0.58479245757462095</v>
      </c>
      <c r="R14" s="44">
        <v>0.52967914604552835</v>
      </c>
      <c r="S14" s="44">
        <v>1.265432862404122</v>
      </c>
      <c r="T14" s="44">
        <v>0.99680555353586642</v>
      </c>
      <c r="U14" s="44">
        <v>0.33143088101420487</v>
      </c>
      <c r="V14" s="44">
        <v>0.52967914604552835</v>
      </c>
      <c r="W14" s="18">
        <v>0.66362099906853533</v>
      </c>
      <c r="X14" s="44"/>
      <c r="Y14" s="67"/>
      <c r="Z14" s="67"/>
      <c r="AA14" s="67"/>
      <c r="AB14" s="67"/>
      <c r="AC14" s="67"/>
      <c r="AD14" s="44"/>
      <c r="AE14" s="67"/>
      <c r="AF14" s="67"/>
      <c r="AG14" s="67"/>
      <c r="AH14" s="82"/>
      <c r="AI14" s="64"/>
      <c r="AJ14" s="64"/>
    </row>
    <row r="15" spans="2:36" x14ac:dyDescent="0.4">
      <c r="B15" s="110"/>
      <c r="C15" s="132" t="s">
        <v>88</v>
      </c>
      <c r="D15" s="146">
        <v>1022</v>
      </c>
      <c r="E15" s="146">
        <v>13</v>
      </c>
      <c r="F15" s="146">
        <v>1035</v>
      </c>
      <c r="G15" s="34"/>
      <c r="H15" s="23">
        <f t="shared" si="0"/>
        <v>1.2560386473429952</v>
      </c>
      <c r="I15" s="44"/>
      <c r="J15" s="67"/>
      <c r="K15" s="67"/>
      <c r="L15" s="67"/>
      <c r="M15" s="82"/>
      <c r="N15" s="64"/>
      <c r="O15" s="9"/>
      <c r="P15" s="20" t="s">
        <v>87</v>
      </c>
      <c r="Q15" s="44">
        <v>0.89919688447873725</v>
      </c>
      <c r="R15" s="44">
        <v>2.5722559310324336</v>
      </c>
      <c r="S15" s="44">
        <v>1.4458037174832739</v>
      </c>
      <c r="T15" s="44">
        <v>2.2544926687178029</v>
      </c>
      <c r="U15" s="44">
        <v>3.3465325878351324</v>
      </c>
      <c r="V15" s="44">
        <v>1.799327977503782</v>
      </c>
      <c r="W15" s="18">
        <v>1.1444663446253536</v>
      </c>
      <c r="X15" s="44"/>
      <c r="Y15" s="67"/>
      <c r="Z15" s="67"/>
      <c r="AA15" s="67"/>
      <c r="AB15" s="67"/>
      <c r="AC15" s="67"/>
      <c r="AD15" s="44"/>
      <c r="AE15" s="67"/>
      <c r="AF15" s="67"/>
      <c r="AG15" s="67"/>
      <c r="AH15" s="82"/>
      <c r="AI15" s="64"/>
      <c r="AJ15" s="64"/>
    </row>
    <row r="16" spans="2:36" x14ac:dyDescent="0.4">
      <c r="B16" s="110"/>
      <c r="C16" s="49"/>
      <c r="D16" s="150"/>
      <c r="E16" s="150"/>
      <c r="F16" s="150"/>
      <c r="G16" s="49"/>
      <c r="H16" s="44"/>
      <c r="I16" s="44"/>
      <c r="J16" s="67"/>
      <c r="K16" s="67"/>
      <c r="L16" s="67"/>
      <c r="M16" s="82"/>
      <c r="N16" s="64"/>
      <c r="O16" s="9"/>
      <c r="P16" s="24" t="s">
        <v>88</v>
      </c>
      <c r="Q16" s="22">
        <v>1.7856193892462653</v>
      </c>
      <c r="R16" s="22">
        <v>0.1354376354281214</v>
      </c>
      <c r="S16" s="22">
        <v>0.98768938984934052</v>
      </c>
      <c r="T16" s="22">
        <v>1.3931181005778712</v>
      </c>
      <c r="U16" s="22">
        <v>0.34388282929751807</v>
      </c>
      <c r="V16" s="22">
        <v>0.44755834820901225</v>
      </c>
      <c r="W16" s="23">
        <v>0.56602967567610363</v>
      </c>
      <c r="X16" s="44"/>
      <c r="Y16" s="67"/>
      <c r="Z16" s="67"/>
      <c r="AA16" s="67"/>
      <c r="AB16" s="67"/>
      <c r="AC16" s="67"/>
      <c r="AD16" s="44"/>
      <c r="AE16" s="67"/>
      <c r="AF16" s="67"/>
      <c r="AG16" s="67"/>
      <c r="AH16" s="82"/>
      <c r="AI16" s="64"/>
      <c r="AJ16" s="64"/>
    </row>
    <row r="17" spans="2:36" x14ac:dyDescent="0.4">
      <c r="B17" s="110"/>
      <c r="C17" s="107" t="s">
        <v>22</v>
      </c>
      <c r="D17" s="148" t="s">
        <v>67</v>
      </c>
      <c r="E17" s="148" t="s">
        <v>68</v>
      </c>
      <c r="F17" s="187" t="s">
        <v>11</v>
      </c>
      <c r="G17" s="50"/>
      <c r="H17" s="149" t="s">
        <v>68</v>
      </c>
      <c r="I17" s="44"/>
      <c r="J17" s="44"/>
      <c r="K17" s="67"/>
      <c r="L17" s="67"/>
      <c r="M17" s="82"/>
      <c r="N17" s="64"/>
      <c r="O17" s="9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67"/>
      <c r="AF17" s="67"/>
      <c r="AG17" s="67"/>
      <c r="AH17" s="82"/>
      <c r="AI17" s="64"/>
      <c r="AJ17" s="64"/>
    </row>
    <row r="18" spans="2:36" x14ac:dyDescent="0.4">
      <c r="B18" s="110"/>
      <c r="C18" s="52" t="s">
        <v>86</v>
      </c>
      <c r="D18" s="150">
        <v>787</v>
      </c>
      <c r="E18" s="150">
        <v>3</v>
      </c>
      <c r="F18" s="150">
        <v>790</v>
      </c>
      <c r="G18" s="49"/>
      <c r="H18" s="18">
        <f>E18/F18*100</f>
        <v>0.37974683544303794</v>
      </c>
      <c r="I18" s="44"/>
      <c r="J18" s="67"/>
      <c r="K18" s="67"/>
      <c r="L18" s="67"/>
      <c r="M18" s="82"/>
      <c r="N18" s="64"/>
      <c r="O18" s="9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82"/>
      <c r="AI18" s="64"/>
      <c r="AJ18" s="64"/>
    </row>
    <row r="19" spans="2:36" ht="16.3" x14ac:dyDescent="0.4">
      <c r="B19" s="110"/>
      <c r="C19" s="52" t="s">
        <v>87</v>
      </c>
      <c r="D19" s="150">
        <v>443</v>
      </c>
      <c r="E19" s="150">
        <v>114</v>
      </c>
      <c r="F19" s="150">
        <v>557</v>
      </c>
      <c r="G19" s="49"/>
      <c r="H19" s="18">
        <f t="shared" ref="H19:H20" si="1">E19/F19*100</f>
        <v>20.466786355475762</v>
      </c>
      <c r="I19" s="44"/>
      <c r="J19" s="67"/>
      <c r="K19" s="44"/>
      <c r="L19" s="67"/>
      <c r="M19" s="82"/>
      <c r="N19" s="64"/>
      <c r="O19" s="9"/>
      <c r="P19" s="170" t="s">
        <v>119</v>
      </c>
      <c r="Q19" s="163"/>
      <c r="R19" s="163"/>
      <c r="S19" s="163"/>
      <c r="T19" s="163"/>
      <c r="U19" s="163"/>
      <c r="V19" s="163"/>
      <c r="W19" s="163"/>
      <c r="X19" s="163"/>
      <c r="Y19" s="163"/>
      <c r="Z19" s="170" t="s">
        <v>120</v>
      </c>
      <c r="AA19" s="44"/>
      <c r="AB19" s="44"/>
      <c r="AC19" s="44"/>
      <c r="AD19" s="44"/>
      <c r="AE19" s="67"/>
      <c r="AF19" s="67"/>
      <c r="AG19" s="67"/>
      <c r="AH19" s="82"/>
      <c r="AI19" s="64"/>
      <c r="AJ19" s="64"/>
    </row>
    <row r="20" spans="2:36" x14ac:dyDescent="0.4">
      <c r="B20" s="110"/>
      <c r="C20" s="132" t="s">
        <v>88</v>
      </c>
      <c r="D20" s="146">
        <v>513</v>
      </c>
      <c r="E20" s="146">
        <v>7</v>
      </c>
      <c r="F20" s="146">
        <v>520</v>
      </c>
      <c r="G20" s="34"/>
      <c r="H20" s="23">
        <f t="shared" si="1"/>
        <v>1.3461538461538463</v>
      </c>
      <c r="I20" s="44"/>
      <c r="J20" s="67"/>
      <c r="K20" s="44"/>
      <c r="L20" s="67"/>
      <c r="M20" s="82"/>
      <c r="N20" s="64"/>
      <c r="O20" s="9"/>
      <c r="P20" s="44"/>
      <c r="Q20" s="290" t="s">
        <v>101</v>
      </c>
      <c r="R20" s="291"/>
      <c r="S20" s="291"/>
      <c r="T20" s="291"/>
      <c r="U20" s="291"/>
      <c r="V20" s="291"/>
      <c r="W20" s="283"/>
      <c r="X20" s="44"/>
      <c r="Y20" s="44"/>
      <c r="Z20" s="44"/>
      <c r="AA20" s="290" t="s">
        <v>101</v>
      </c>
      <c r="AB20" s="291"/>
      <c r="AC20" s="291"/>
      <c r="AD20" s="291"/>
      <c r="AE20" s="291"/>
      <c r="AF20" s="291"/>
      <c r="AG20" s="283"/>
      <c r="AH20" s="82"/>
      <c r="AI20" s="64"/>
      <c r="AJ20" s="64"/>
    </row>
    <row r="21" spans="2:36" x14ac:dyDescent="0.4">
      <c r="B21" s="110"/>
      <c r="C21" s="169"/>
      <c r="D21" s="150"/>
      <c r="E21" s="150"/>
      <c r="F21" s="150"/>
      <c r="G21" s="49"/>
      <c r="H21" s="44"/>
      <c r="I21" s="44"/>
      <c r="J21" s="44"/>
      <c r="K21" s="44"/>
      <c r="L21" s="67"/>
      <c r="M21" s="82"/>
      <c r="N21" s="64"/>
      <c r="O21" s="9"/>
      <c r="P21" s="10" t="s">
        <v>21</v>
      </c>
      <c r="Q21" s="179" t="s">
        <v>96</v>
      </c>
      <c r="R21" s="179">
        <v>43</v>
      </c>
      <c r="S21" s="179">
        <v>44</v>
      </c>
      <c r="T21" s="179">
        <v>45</v>
      </c>
      <c r="U21" s="179">
        <v>46</v>
      </c>
      <c r="V21" s="179">
        <v>47</v>
      </c>
      <c r="W21" s="179">
        <v>48</v>
      </c>
      <c r="X21" s="229" t="s">
        <v>0</v>
      </c>
      <c r="Y21" s="44"/>
      <c r="Z21" s="10" t="s">
        <v>21</v>
      </c>
      <c r="AA21" s="179" t="s">
        <v>96</v>
      </c>
      <c r="AB21" s="11">
        <f t="shared" ref="AB21:AF21" si="2">AC21-1</f>
        <v>43</v>
      </c>
      <c r="AC21" s="11">
        <f t="shared" si="2"/>
        <v>44</v>
      </c>
      <c r="AD21" s="11">
        <f t="shared" si="2"/>
        <v>45</v>
      </c>
      <c r="AE21" s="11">
        <f t="shared" si="2"/>
        <v>46</v>
      </c>
      <c r="AF21" s="11">
        <f t="shared" si="2"/>
        <v>47</v>
      </c>
      <c r="AG21" s="108">
        <v>48</v>
      </c>
      <c r="AH21" s="82"/>
      <c r="AI21" s="64"/>
      <c r="AJ21" s="64"/>
    </row>
    <row r="22" spans="2:36" x14ac:dyDescent="0.4">
      <c r="B22" s="110"/>
      <c r="C22" s="107" t="s">
        <v>24</v>
      </c>
      <c r="D22" s="148" t="s">
        <v>67</v>
      </c>
      <c r="E22" s="148" t="s">
        <v>68</v>
      </c>
      <c r="F22" s="187" t="s">
        <v>11</v>
      </c>
      <c r="G22" s="50"/>
      <c r="H22" s="149" t="s">
        <v>68</v>
      </c>
      <c r="I22" s="44"/>
      <c r="J22" s="44"/>
      <c r="K22" s="44"/>
      <c r="L22" s="44"/>
      <c r="M22" s="13"/>
      <c r="O22" s="9"/>
      <c r="P22" s="17" t="s">
        <v>86</v>
      </c>
      <c r="Q22" s="44">
        <v>0</v>
      </c>
      <c r="R22" s="44">
        <v>0</v>
      </c>
      <c r="S22" s="44">
        <v>3</v>
      </c>
      <c r="T22" s="44">
        <v>3</v>
      </c>
      <c r="U22" s="44">
        <v>80</v>
      </c>
      <c r="V22" s="44">
        <v>0</v>
      </c>
      <c r="W22" s="44">
        <v>1</v>
      </c>
      <c r="X22" s="18">
        <v>87</v>
      </c>
      <c r="Y22" s="44"/>
      <c r="Z22" s="17" t="s">
        <v>86</v>
      </c>
      <c r="AA22" s="44">
        <f>Q22/X22*100</f>
        <v>0</v>
      </c>
      <c r="AB22" s="44">
        <f>R22/X22*100</f>
        <v>0</v>
      </c>
      <c r="AC22" s="44">
        <f>S22/X22*100</f>
        <v>3.4482758620689653</v>
      </c>
      <c r="AD22" s="44">
        <f>T22/X22*100</f>
        <v>3.4482758620689653</v>
      </c>
      <c r="AE22" s="44">
        <f>U22/X22*100</f>
        <v>91.954022988505741</v>
      </c>
      <c r="AF22" s="44">
        <f>V22/X22*100</f>
        <v>0</v>
      </c>
      <c r="AG22" s="18">
        <f>W22/X22*100</f>
        <v>1.1494252873563218</v>
      </c>
      <c r="AH22" s="82"/>
      <c r="AI22" s="64"/>
      <c r="AJ22" s="64"/>
    </row>
    <row r="23" spans="2:36" x14ac:dyDescent="0.4">
      <c r="B23" s="110"/>
      <c r="C23" s="52" t="s">
        <v>86</v>
      </c>
      <c r="D23" s="150">
        <v>983</v>
      </c>
      <c r="E23" s="150">
        <v>3</v>
      </c>
      <c r="F23" s="150">
        <v>986</v>
      </c>
      <c r="G23" s="49"/>
      <c r="H23" s="18">
        <f>E23/F23*100</f>
        <v>0.3042596348884381</v>
      </c>
      <c r="I23" s="44"/>
      <c r="J23" s="67"/>
      <c r="K23" s="44"/>
      <c r="L23" s="44"/>
      <c r="M23" s="13"/>
      <c r="O23" s="9"/>
      <c r="P23" s="17" t="s">
        <v>87</v>
      </c>
      <c r="Q23" s="44">
        <v>2</v>
      </c>
      <c r="R23" s="44">
        <v>2</v>
      </c>
      <c r="S23" s="44">
        <v>7</v>
      </c>
      <c r="T23" s="44">
        <v>6</v>
      </c>
      <c r="U23" s="44">
        <v>66</v>
      </c>
      <c r="V23" s="44">
        <v>3</v>
      </c>
      <c r="W23" s="44">
        <v>2</v>
      </c>
      <c r="X23" s="18">
        <v>88</v>
      </c>
      <c r="Y23" s="44"/>
      <c r="Z23" s="17" t="s">
        <v>87</v>
      </c>
      <c r="AA23" s="44">
        <f>Q23/X23*100</f>
        <v>2.2727272727272729</v>
      </c>
      <c r="AB23" s="44">
        <f>R23/X23*100</f>
        <v>2.2727272727272729</v>
      </c>
      <c r="AC23" s="44">
        <f>S23/X23*100</f>
        <v>7.9545454545454541</v>
      </c>
      <c r="AD23" s="44">
        <f>T23/X23*100</f>
        <v>6.8181818181818175</v>
      </c>
      <c r="AE23" s="44">
        <f>U23/X23*100</f>
        <v>75</v>
      </c>
      <c r="AF23" s="44">
        <f>V23/X23*100</f>
        <v>3.4090909090909087</v>
      </c>
      <c r="AG23" s="18">
        <f>W23/X23*100</f>
        <v>2.2727272727272729</v>
      </c>
      <c r="AH23" s="82"/>
      <c r="AI23" s="64"/>
      <c r="AJ23" s="64"/>
    </row>
    <row r="24" spans="2:36" x14ac:dyDescent="0.4">
      <c r="B24" s="110"/>
      <c r="C24" s="52" t="s">
        <v>87</v>
      </c>
      <c r="D24" s="150">
        <v>423</v>
      </c>
      <c r="E24" s="150">
        <v>112</v>
      </c>
      <c r="F24" s="150">
        <v>535</v>
      </c>
      <c r="G24" s="49"/>
      <c r="H24" s="18">
        <f t="shared" ref="H24:H25" si="3">E24/F24*100</f>
        <v>20.934579439252339</v>
      </c>
      <c r="I24" s="44"/>
      <c r="J24" s="67"/>
      <c r="K24" s="44"/>
      <c r="L24" s="67"/>
      <c r="M24" s="82"/>
      <c r="N24" s="64"/>
      <c r="O24" s="9"/>
      <c r="P24" s="21" t="s">
        <v>88</v>
      </c>
      <c r="Q24" s="22">
        <v>3</v>
      </c>
      <c r="R24" s="22">
        <v>1</v>
      </c>
      <c r="S24" s="22">
        <v>1</v>
      </c>
      <c r="T24" s="22">
        <v>3</v>
      </c>
      <c r="U24" s="22">
        <v>89</v>
      </c>
      <c r="V24" s="22">
        <v>0</v>
      </c>
      <c r="W24" s="22">
        <v>0</v>
      </c>
      <c r="X24" s="23">
        <v>97</v>
      </c>
      <c r="Y24" s="44"/>
      <c r="Z24" s="21" t="s">
        <v>88</v>
      </c>
      <c r="AA24" s="22">
        <f>Q24/X24*100</f>
        <v>3.0927835051546393</v>
      </c>
      <c r="AB24" s="22">
        <f>R24/X24*100</f>
        <v>1.0309278350515463</v>
      </c>
      <c r="AC24" s="22">
        <f>S24/X24*100</f>
        <v>1.0309278350515463</v>
      </c>
      <c r="AD24" s="22">
        <f>T24/X24*100</f>
        <v>3.0927835051546393</v>
      </c>
      <c r="AE24" s="22">
        <f>U24/X24*100</f>
        <v>91.75257731958763</v>
      </c>
      <c r="AF24" s="22">
        <f>V24/X24*100</f>
        <v>0</v>
      </c>
      <c r="AG24" s="23">
        <f>W24/X24*100</f>
        <v>0</v>
      </c>
      <c r="AH24" s="82"/>
      <c r="AI24" s="64"/>
      <c r="AJ24" s="64"/>
    </row>
    <row r="25" spans="2:36" x14ac:dyDescent="0.4">
      <c r="B25" s="110"/>
      <c r="C25" s="132" t="s">
        <v>88</v>
      </c>
      <c r="D25" s="146">
        <v>753</v>
      </c>
      <c r="E25" s="146">
        <v>15</v>
      </c>
      <c r="F25" s="146">
        <v>768</v>
      </c>
      <c r="G25" s="34"/>
      <c r="H25" s="23">
        <f t="shared" si="3"/>
        <v>1.953125</v>
      </c>
      <c r="I25" s="44"/>
      <c r="J25" s="67"/>
      <c r="K25" s="44"/>
      <c r="L25" s="44"/>
      <c r="M25" s="13"/>
      <c r="O25" s="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13"/>
    </row>
    <row r="26" spans="2:36" x14ac:dyDescent="0.4">
      <c r="B26" s="110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13"/>
      <c r="O26" s="9"/>
      <c r="P26" s="44"/>
      <c r="Q26" s="290" t="s">
        <v>101</v>
      </c>
      <c r="R26" s="291"/>
      <c r="S26" s="291"/>
      <c r="T26" s="291"/>
      <c r="U26" s="291"/>
      <c r="V26" s="291"/>
      <c r="W26" s="283"/>
      <c r="X26" s="44"/>
      <c r="Y26" s="44"/>
      <c r="Z26" s="44"/>
      <c r="AA26" s="290" t="s">
        <v>101</v>
      </c>
      <c r="AB26" s="291"/>
      <c r="AC26" s="291"/>
      <c r="AD26" s="291"/>
      <c r="AE26" s="291"/>
      <c r="AF26" s="291"/>
      <c r="AG26" s="283"/>
      <c r="AH26" s="13"/>
    </row>
    <row r="27" spans="2:36" x14ac:dyDescent="0.4">
      <c r="B27" s="110"/>
      <c r="C27" s="170" t="s">
        <v>95</v>
      </c>
      <c r="D27" s="44"/>
      <c r="E27" s="44"/>
      <c r="F27" s="44"/>
      <c r="G27" s="67"/>
      <c r="H27" s="67"/>
      <c r="I27" s="67"/>
      <c r="J27" s="67"/>
      <c r="K27" s="44"/>
      <c r="L27" s="44"/>
      <c r="M27" s="13"/>
      <c r="O27" s="9"/>
      <c r="P27" s="10" t="s">
        <v>22</v>
      </c>
      <c r="Q27" s="179" t="s">
        <v>96</v>
      </c>
      <c r="R27" s="179">
        <v>43</v>
      </c>
      <c r="S27" s="179">
        <v>44</v>
      </c>
      <c r="T27" s="179">
        <v>45</v>
      </c>
      <c r="U27" s="179">
        <v>46</v>
      </c>
      <c r="V27" s="179">
        <v>47</v>
      </c>
      <c r="W27" s="179">
        <v>48</v>
      </c>
      <c r="X27" s="229" t="s">
        <v>0</v>
      </c>
      <c r="Y27" s="44"/>
      <c r="Z27" s="10" t="s">
        <v>22</v>
      </c>
      <c r="AA27" s="179" t="s">
        <v>96</v>
      </c>
      <c r="AB27" s="11">
        <v>43</v>
      </c>
      <c r="AC27" s="11">
        <v>44</v>
      </c>
      <c r="AD27" s="11">
        <v>45</v>
      </c>
      <c r="AE27" s="11">
        <v>46</v>
      </c>
      <c r="AF27" s="11">
        <v>47</v>
      </c>
      <c r="AG27" s="12">
        <v>48</v>
      </c>
      <c r="AH27" s="13"/>
    </row>
    <row r="28" spans="2:36" x14ac:dyDescent="0.4">
      <c r="B28" s="110"/>
      <c r="C28" s="19"/>
      <c r="D28" s="171" t="s">
        <v>86</v>
      </c>
      <c r="E28" s="171" t="s">
        <v>87</v>
      </c>
      <c r="F28" s="172" t="s">
        <v>88</v>
      </c>
      <c r="G28" s="67"/>
      <c r="H28" s="67"/>
      <c r="I28" s="67"/>
      <c r="J28" s="67"/>
      <c r="K28" s="44"/>
      <c r="L28" s="44"/>
      <c r="M28" s="13"/>
      <c r="O28" s="9"/>
      <c r="P28" s="17" t="s">
        <v>86</v>
      </c>
      <c r="Q28" s="44">
        <v>1</v>
      </c>
      <c r="R28" s="44">
        <v>0</v>
      </c>
      <c r="S28" s="44">
        <v>2</v>
      </c>
      <c r="T28" s="44">
        <v>5</v>
      </c>
      <c r="U28" s="44">
        <v>84</v>
      </c>
      <c r="V28" s="44">
        <v>0</v>
      </c>
      <c r="W28" s="44">
        <v>0</v>
      </c>
      <c r="X28" s="18">
        <v>92</v>
      </c>
      <c r="Y28" s="44"/>
      <c r="Z28" s="17" t="s">
        <v>86</v>
      </c>
      <c r="AA28" s="44">
        <f>Q28/X28*100</f>
        <v>1.0869565217391304</v>
      </c>
      <c r="AB28" s="44">
        <f>R28/X28*100</f>
        <v>0</v>
      </c>
      <c r="AC28" s="44">
        <f>S28/X28*100</f>
        <v>2.1739130434782608</v>
      </c>
      <c r="AD28" s="44">
        <f>T28/X28*100</f>
        <v>5.4347826086956523</v>
      </c>
      <c r="AE28" s="44">
        <f>U28/X28*100</f>
        <v>91.304347826086953</v>
      </c>
      <c r="AF28" s="44">
        <f>V28/X28*100</f>
        <v>0</v>
      </c>
      <c r="AG28" s="18">
        <f>W28/X28*100</f>
        <v>0</v>
      </c>
      <c r="AH28" s="13"/>
    </row>
    <row r="29" spans="2:36" x14ac:dyDescent="0.4">
      <c r="B29" s="110"/>
      <c r="C29" s="182" t="s">
        <v>21</v>
      </c>
      <c r="D29" s="11">
        <f>H13*1</f>
        <v>0.17406440382941687</v>
      </c>
      <c r="E29" s="11">
        <f>H14*1</f>
        <v>15.486725663716813</v>
      </c>
      <c r="F29" s="12">
        <f>H15*1</f>
        <v>1.2560386473429952</v>
      </c>
      <c r="G29" s="67"/>
      <c r="H29" s="67"/>
      <c r="I29" s="67"/>
      <c r="J29" s="67"/>
      <c r="K29" s="67"/>
      <c r="L29" s="44"/>
      <c r="M29" s="13"/>
      <c r="O29" s="9"/>
      <c r="P29" s="17" t="s">
        <v>87</v>
      </c>
      <c r="Q29" s="44">
        <v>3</v>
      </c>
      <c r="R29" s="44">
        <v>8</v>
      </c>
      <c r="S29" s="44">
        <v>8</v>
      </c>
      <c r="T29" s="44">
        <v>12</v>
      </c>
      <c r="U29" s="44">
        <v>76</v>
      </c>
      <c r="V29" s="44">
        <v>3</v>
      </c>
      <c r="W29" s="44">
        <v>1</v>
      </c>
      <c r="X29" s="18">
        <v>111</v>
      </c>
      <c r="Y29" s="44"/>
      <c r="Z29" s="17" t="s">
        <v>87</v>
      </c>
      <c r="AA29" s="44">
        <f>Q29/X29*100</f>
        <v>2.7027027027027026</v>
      </c>
      <c r="AB29" s="44">
        <f>R29/X29*100</f>
        <v>7.2072072072072073</v>
      </c>
      <c r="AC29" s="44">
        <f>S29/X29*100</f>
        <v>7.2072072072072073</v>
      </c>
      <c r="AD29" s="44">
        <f>T29/X29*100</f>
        <v>10.810810810810811</v>
      </c>
      <c r="AE29" s="44">
        <f>U29/X29*100</f>
        <v>68.468468468468473</v>
      </c>
      <c r="AF29" s="44">
        <f>V29/X29*100</f>
        <v>2.7027027027027026</v>
      </c>
      <c r="AG29" s="18">
        <f>W29/X29*100</f>
        <v>0.90090090090090091</v>
      </c>
      <c r="AH29" s="13"/>
    </row>
    <row r="30" spans="2:36" x14ac:dyDescent="0.4">
      <c r="B30" s="110"/>
      <c r="C30" s="183" t="s">
        <v>22</v>
      </c>
      <c r="D30" s="44">
        <f>H18*1</f>
        <v>0.37974683544303794</v>
      </c>
      <c r="E30" s="44">
        <f>H19*1</f>
        <v>20.466786355475762</v>
      </c>
      <c r="F30" s="18">
        <f>H20*1</f>
        <v>1.3461538461538463</v>
      </c>
      <c r="G30" s="67"/>
      <c r="H30" s="67"/>
      <c r="I30" s="67"/>
      <c r="J30" s="67"/>
      <c r="K30" s="67"/>
      <c r="L30" s="44"/>
      <c r="M30" s="13"/>
      <c r="O30" s="9"/>
      <c r="P30" s="21" t="s">
        <v>88</v>
      </c>
      <c r="Q30" s="22">
        <v>0</v>
      </c>
      <c r="R30" s="22">
        <v>1</v>
      </c>
      <c r="S30" s="22">
        <v>3</v>
      </c>
      <c r="T30" s="22">
        <v>3</v>
      </c>
      <c r="U30" s="22">
        <v>94</v>
      </c>
      <c r="V30" s="22">
        <v>0</v>
      </c>
      <c r="W30" s="22">
        <v>1</v>
      </c>
      <c r="X30" s="23">
        <v>102</v>
      </c>
      <c r="Y30" s="44"/>
      <c r="Z30" s="21" t="s">
        <v>88</v>
      </c>
      <c r="AA30" s="22">
        <f>Q30/X30*100</f>
        <v>0</v>
      </c>
      <c r="AB30" s="22">
        <f>R30/X30*100</f>
        <v>0.98039215686274506</v>
      </c>
      <c r="AC30" s="22">
        <f>S30/X30*100</f>
        <v>2.9411764705882351</v>
      </c>
      <c r="AD30" s="22">
        <f>T30/X30*100</f>
        <v>2.9411764705882351</v>
      </c>
      <c r="AE30" s="22">
        <f>U30/X30*100</f>
        <v>92.156862745098039</v>
      </c>
      <c r="AF30" s="22">
        <f>V30/X30*100</f>
        <v>0</v>
      </c>
      <c r="AG30" s="23">
        <f>W30/X30*100</f>
        <v>0.98039215686274506</v>
      </c>
      <c r="AH30" s="13"/>
    </row>
    <row r="31" spans="2:36" x14ac:dyDescent="0.4">
      <c r="B31" s="110"/>
      <c r="C31" s="184" t="s">
        <v>24</v>
      </c>
      <c r="D31" s="22">
        <f>H23*1</f>
        <v>0.3042596348884381</v>
      </c>
      <c r="E31" s="22">
        <f>H24*1</f>
        <v>20.934579439252339</v>
      </c>
      <c r="F31" s="23">
        <f>H25*1</f>
        <v>1.953125</v>
      </c>
      <c r="G31" s="67"/>
      <c r="H31" s="67"/>
      <c r="I31" s="67"/>
      <c r="J31" s="67"/>
      <c r="K31" s="67"/>
      <c r="L31" s="44"/>
      <c r="M31" s="13"/>
      <c r="O31" s="9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13"/>
    </row>
    <row r="32" spans="2:36" x14ac:dyDescent="0.4">
      <c r="B32" s="110"/>
      <c r="C32" s="226" t="s">
        <v>12</v>
      </c>
      <c r="D32" s="44">
        <f>AVERAGE(D29:D31)</f>
        <v>0.28602362472029763</v>
      </c>
      <c r="E32" s="44">
        <f t="shared" ref="E32:F32" si="4">AVERAGE(E29:E31)</f>
        <v>18.962697152814972</v>
      </c>
      <c r="F32" s="18">
        <f t="shared" si="4"/>
        <v>1.518439164498947</v>
      </c>
      <c r="G32" s="67"/>
      <c r="H32" s="67"/>
      <c r="I32" s="67"/>
      <c r="J32" s="67"/>
      <c r="K32" s="67"/>
      <c r="L32" s="67"/>
      <c r="M32" s="82"/>
      <c r="N32" s="64"/>
      <c r="O32" s="9"/>
      <c r="P32" s="44"/>
      <c r="Q32" s="290" t="s">
        <v>101</v>
      </c>
      <c r="R32" s="291"/>
      <c r="S32" s="291"/>
      <c r="T32" s="291"/>
      <c r="U32" s="291"/>
      <c r="V32" s="291"/>
      <c r="W32" s="283"/>
      <c r="X32" s="44"/>
      <c r="Y32" s="44"/>
      <c r="Z32" s="44"/>
      <c r="AA32" s="290" t="s">
        <v>101</v>
      </c>
      <c r="AB32" s="291"/>
      <c r="AC32" s="291"/>
      <c r="AD32" s="291"/>
      <c r="AE32" s="291"/>
      <c r="AF32" s="291"/>
      <c r="AG32" s="283"/>
      <c r="AH32" s="13"/>
    </row>
    <row r="33" spans="2:34" x14ac:dyDescent="0.4">
      <c r="B33" s="110"/>
      <c r="C33" s="218" t="s">
        <v>13</v>
      </c>
      <c r="D33" s="22">
        <f>STDEV(D29:D31)</f>
        <v>0.10404676697890419</v>
      </c>
      <c r="E33" s="22">
        <f t="shared" ref="E33:F33" si="5">STDEV(E29:E31)</f>
        <v>3.0193527347884985</v>
      </c>
      <c r="F33" s="23">
        <f t="shared" si="5"/>
        <v>0.37913588454947955</v>
      </c>
      <c r="G33" s="67"/>
      <c r="H33" s="67"/>
      <c r="I33" s="67"/>
      <c r="J33" s="67"/>
      <c r="K33" s="67"/>
      <c r="L33" s="67"/>
      <c r="M33" s="82"/>
      <c r="N33" s="64"/>
      <c r="O33" s="9"/>
      <c r="P33" s="10" t="s">
        <v>24</v>
      </c>
      <c r="Q33" s="179" t="s">
        <v>96</v>
      </c>
      <c r="R33" s="179">
        <v>43</v>
      </c>
      <c r="S33" s="179">
        <v>44</v>
      </c>
      <c r="T33" s="179">
        <v>45</v>
      </c>
      <c r="U33" s="179">
        <v>46</v>
      </c>
      <c r="V33" s="179">
        <v>47</v>
      </c>
      <c r="W33" s="179">
        <v>48</v>
      </c>
      <c r="X33" s="229" t="s">
        <v>0</v>
      </c>
      <c r="Y33" s="44"/>
      <c r="Z33" s="10" t="s">
        <v>24</v>
      </c>
      <c r="AA33" s="179" t="s">
        <v>96</v>
      </c>
      <c r="AB33" s="11">
        <v>43</v>
      </c>
      <c r="AC33" s="11">
        <v>44</v>
      </c>
      <c r="AD33" s="11">
        <v>45</v>
      </c>
      <c r="AE33" s="11">
        <v>46</v>
      </c>
      <c r="AF33" s="11">
        <v>47</v>
      </c>
      <c r="AG33" s="12">
        <v>48</v>
      </c>
      <c r="AH33" s="13"/>
    </row>
    <row r="34" spans="2:34" ht="15" thickBot="1" x14ac:dyDescent="0.45">
      <c r="B34" s="111"/>
      <c r="C34" s="29"/>
      <c r="D34" s="29"/>
      <c r="E34" s="29"/>
      <c r="F34" s="29"/>
      <c r="G34" s="29"/>
      <c r="H34" s="29"/>
      <c r="I34" s="29"/>
      <c r="J34" s="29"/>
      <c r="K34" s="84"/>
      <c r="L34" s="84"/>
      <c r="M34" s="85"/>
      <c r="N34" s="64"/>
      <c r="O34" s="9"/>
      <c r="P34" s="17" t="s">
        <v>86</v>
      </c>
      <c r="Q34" s="44">
        <v>1</v>
      </c>
      <c r="R34" s="44">
        <v>1</v>
      </c>
      <c r="S34" s="44">
        <v>1</v>
      </c>
      <c r="T34" s="44">
        <v>5</v>
      </c>
      <c r="U34" s="44">
        <v>100</v>
      </c>
      <c r="V34" s="44">
        <v>1</v>
      </c>
      <c r="W34" s="44">
        <v>0</v>
      </c>
      <c r="X34" s="18">
        <v>109</v>
      </c>
      <c r="Y34" s="44"/>
      <c r="Z34" s="17" t="s">
        <v>86</v>
      </c>
      <c r="AA34" s="44">
        <f>Q34/X34*100</f>
        <v>0.91743119266055051</v>
      </c>
      <c r="AB34" s="44">
        <f>R34/X34*100</f>
        <v>0.91743119266055051</v>
      </c>
      <c r="AC34" s="44">
        <f>S34/X34*100</f>
        <v>0.91743119266055051</v>
      </c>
      <c r="AD34" s="44">
        <f>T34/X34*100</f>
        <v>4.5871559633027523</v>
      </c>
      <c r="AE34" s="44">
        <f>U34/X34*100</f>
        <v>91.743119266055047</v>
      </c>
      <c r="AF34" s="44">
        <f>V34/X34*100</f>
        <v>0.91743119266055051</v>
      </c>
      <c r="AG34" s="18">
        <f>W34/X34*100</f>
        <v>0</v>
      </c>
      <c r="AH34" s="13"/>
    </row>
    <row r="35" spans="2:34" x14ac:dyDescent="0.4">
      <c r="B35" s="49"/>
      <c r="K35" s="64"/>
      <c r="L35" s="64"/>
      <c r="M35" s="64"/>
      <c r="N35" s="64"/>
      <c r="O35" s="9"/>
      <c r="P35" s="17" t="s">
        <v>87</v>
      </c>
      <c r="Q35" s="44">
        <v>4</v>
      </c>
      <c r="R35" s="44">
        <v>6</v>
      </c>
      <c r="S35" s="44">
        <v>10</v>
      </c>
      <c r="T35" s="44">
        <v>7</v>
      </c>
      <c r="U35" s="44">
        <v>73</v>
      </c>
      <c r="V35" s="44">
        <v>0</v>
      </c>
      <c r="W35" s="44">
        <v>0</v>
      </c>
      <c r="X35" s="18">
        <v>100</v>
      </c>
      <c r="Y35" s="44"/>
      <c r="Z35" s="17" t="s">
        <v>87</v>
      </c>
      <c r="AA35" s="44">
        <f>Q35/X35*100</f>
        <v>4</v>
      </c>
      <c r="AB35" s="44">
        <f>R35/X35*100</f>
        <v>6</v>
      </c>
      <c r="AC35" s="44">
        <f>S35/X35*100</f>
        <v>10</v>
      </c>
      <c r="AD35" s="44">
        <f>T35/X35*100</f>
        <v>7.0000000000000009</v>
      </c>
      <c r="AE35" s="44">
        <f>U35/X35*100</f>
        <v>73</v>
      </c>
      <c r="AF35" s="44">
        <f>V35/X35*100</f>
        <v>0</v>
      </c>
      <c r="AG35" s="18">
        <f>W35/X35*100</f>
        <v>0</v>
      </c>
      <c r="AH35" s="13"/>
    </row>
    <row r="36" spans="2:34" x14ac:dyDescent="0.4">
      <c r="B36" s="49"/>
      <c r="L36" s="64"/>
      <c r="M36" s="64"/>
      <c r="N36" s="64"/>
      <c r="O36" s="9"/>
      <c r="P36" s="21" t="s">
        <v>88</v>
      </c>
      <c r="Q36" s="22">
        <v>0</v>
      </c>
      <c r="R36" s="22">
        <v>1</v>
      </c>
      <c r="S36" s="22">
        <v>2</v>
      </c>
      <c r="T36" s="22">
        <v>7</v>
      </c>
      <c r="U36" s="22">
        <v>118</v>
      </c>
      <c r="V36" s="22">
        <v>1</v>
      </c>
      <c r="W36" s="22">
        <v>0</v>
      </c>
      <c r="X36" s="23">
        <v>129</v>
      </c>
      <c r="Y36" s="44"/>
      <c r="Z36" s="21" t="s">
        <v>88</v>
      </c>
      <c r="AA36" s="22">
        <f>Q36/X36*100</f>
        <v>0</v>
      </c>
      <c r="AB36" s="22">
        <f>R36/X36*100</f>
        <v>0.77519379844961245</v>
      </c>
      <c r="AC36" s="22">
        <f>S36/X36*100</f>
        <v>1.5503875968992249</v>
      </c>
      <c r="AD36" s="22">
        <f>T36/X36*100</f>
        <v>5.4263565891472867</v>
      </c>
      <c r="AE36" s="22">
        <f>U36/X36*100</f>
        <v>91.472868217054256</v>
      </c>
      <c r="AF36" s="22">
        <f>V36/X36*100</f>
        <v>0.77519379844961245</v>
      </c>
      <c r="AG36" s="23">
        <f>W36/X36*100</f>
        <v>0</v>
      </c>
      <c r="AH36" s="13"/>
    </row>
    <row r="37" spans="2:34" ht="15" thickBot="1" x14ac:dyDescent="0.45">
      <c r="B37" s="49"/>
      <c r="L37" s="64"/>
      <c r="M37" s="64"/>
      <c r="N37" s="64"/>
      <c r="O37" s="28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</row>
    <row r="38" spans="2:34" x14ac:dyDescent="0.4">
      <c r="B38" s="32"/>
      <c r="L38" s="64"/>
      <c r="M38" s="64"/>
      <c r="N38" s="64"/>
    </row>
    <row r="39" spans="2:34" x14ac:dyDescent="0.4">
      <c r="B39" s="32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2:34" x14ac:dyDescent="0.4">
      <c r="B40" s="3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2:34" x14ac:dyDescent="0.4">
      <c r="B41" s="32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2:34" x14ac:dyDescent="0.4">
      <c r="B42" s="32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2:34" x14ac:dyDescent="0.4">
      <c r="B43" s="3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</sheetData>
  <mergeCells count="8">
    <mergeCell ref="Q32:W32"/>
    <mergeCell ref="AA26:AG26"/>
    <mergeCell ref="AA32:AG32"/>
    <mergeCell ref="Q6:W6"/>
    <mergeCell ref="Q12:W12"/>
    <mergeCell ref="Q20:W20"/>
    <mergeCell ref="AA20:AG20"/>
    <mergeCell ref="Q26:W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FE68-33D8-4FD7-B21E-DAE8C1A58B45}">
  <dimension ref="B2:AM92"/>
  <sheetViews>
    <sheetView zoomScale="70" zoomScaleNormal="70" workbookViewId="0">
      <selection activeCell="E2" sqref="E2"/>
    </sheetView>
  </sheetViews>
  <sheetFormatPr defaultRowHeight="14.6" x14ac:dyDescent="0.4"/>
  <cols>
    <col min="27" max="27" width="18.4609375" customWidth="1"/>
    <col min="34" max="34" width="17.921875" customWidth="1"/>
    <col min="36" max="37" width="9.23046875" customWidth="1"/>
  </cols>
  <sheetData>
    <row r="2" spans="2:39" ht="15" thickBot="1" x14ac:dyDescent="0.45"/>
    <row r="3" spans="2:39" ht="15" thickBot="1" x14ac:dyDescent="0.45">
      <c r="B3" s="307" t="s">
        <v>142</v>
      </c>
      <c r="C3" s="308"/>
      <c r="Y3" s="307" t="s">
        <v>143</v>
      </c>
      <c r="Z3" s="308"/>
    </row>
    <row r="4" spans="2:39" x14ac:dyDescent="0.4">
      <c r="B4" s="9"/>
      <c r="C4" s="4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Y4" s="9"/>
      <c r="Z4" s="44"/>
      <c r="AA4" s="7"/>
      <c r="AB4" s="7"/>
      <c r="AC4" s="7"/>
      <c r="AD4" s="7"/>
      <c r="AE4" s="7"/>
      <c r="AF4" s="7"/>
      <c r="AG4" s="7"/>
      <c r="AH4" s="7"/>
      <c r="AI4" s="7"/>
      <c r="AJ4" s="8"/>
    </row>
    <row r="5" spans="2:39" x14ac:dyDescent="0.4">
      <c r="B5" s="9"/>
      <c r="C5" s="44"/>
      <c r="D5" s="44"/>
      <c r="E5" s="44"/>
      <c r="F5" s="44"/>
      <c r="G5" s="44"/>
      <c r="H5" s="19" t="s">
        <v>35</v>
      </c>
      <c r="I5" s="11"/>
      <c r="J5" s="197" t="s">
        <v>110</v>
      </c>
      <c r="K5" s="44"/>
      <c r="L5" s="44"/>
      <c r="M5" s="44"/>
      <c r="N5" s="44"/>
      <c r="O5" s="44"/>
      <c r="P5" s="44"/>
      <c r="Q5" s="44"/>
      <c r="R5" s="44"/>
      <c r="S5" s="19" t="s">
        <v>38</v>
      </c>
      <c r="T5" s="11"/>
      <c r="U5" s="197" t="s">
        <v>110</v>
      </c>
      <c r="V5" s="44"/>
      <c r="W5" s="13"/>
      <c r="Y5" s="9"/>
      <c r="Z5" s="57" t="s">
        <v>114</v>
      </c>
      <c r="AJ5" s="13"/>
    </row>
    <row r="6" spans="2:39" x14ac:dyDescent="0.4">
      <c r="B6" s="9"/>
      <c r="C6" s="44"/>
      <c r="D6" s="44"/>
      <c r="E6" s="44"/>
      <c r="F6" s="44"/>
      <c r="G6" s="44"/>
      <c r="H6" s="17" t="s">
        <v>16</v>
      </c>
      <c r="I6" s="44" t="s">
        <v>23</v>
      </c>
      <c r="J6" s="252" t="s">
        <v>14</v>
      </c>
      <c r="K6" s="54" t="s">
        <v>28</v>
      </c>
      <c r="L6" s="44"/>
      <c r="M6" s="44"/>
      <c r="N6" s="44"/>
      <c r="O6" s="44"/>
      <c r="P6" s="44"/>
      <c r="Q6" s="44"/>
      <c r="R6" s="44"/>
      <c r="S6" s="17" t="s">
        <v>16</v>
      </c>
      <c r="T6" s="44" t="s">
        <v>23</v>
      </c>
      <c r="U6" s="252" t="s">
        <v>14</v>
      </c>
      <c r="V6" s="54" t="s">
        <v>28</v>
      </c>
      <c r="W6" s="13"/>
      <c r="Y6" s="9"/>
      <c r="Z6" s="196" t="s">
        <v>12</v>
      </c>
      <c r="AA6" s="50"/>
      <c r="AB6" s="51" t="s">
        <v>18</v>
      </c>
      <c r="AC6" s="51" t="s">
        <v>19</v>
      </c>
      <c r="AD6" s="46" t="s">
        <v>20</v>
      </c>
      <c r="AE6" s="49"/>
      <c r="AF6" s="14" t="s">
        <v>20</v>
      </c>
      <c r="AG6" s="27"/>
      <c r="AH6" s="203" t="s">
        <v>111</v>
      </c>
      <c r="AI6" s="44"/>
      <c r="AJ6" s="13"/>
    </row>
    <row r="7" spans="2:39" x14ac:dyDescent="0.4">
      <c r="B7" s="9"/>
      <c r="C7" s="44"/>
      <c r="D7" s="44"/>
      <c r="E7" s="44"/>
      <c r="F7" s="44"/>
      <c r="G7" s="44"/>
      <c r="H7" s="21" t="s">
        <v>16</v>
      </c>
      <c r="I7" s="22" t="s">
        <v>37</v>
      </c>
      <c r="J7" s="256" t="s">
        <v>14</v>
      </c>
      <c r="K7" s="54" t="s">
        <v>28</v>
      </c>
      <c r="L7" s="44"/>
      <c r="M7" s="44"/>
      <c r="N7" s="44"/>
      <c r="O7" s="44"/>
      <c r="P7" s="44"/>
      <c r="Q7" s="44"/>
      <c r="R7" s="44"/>
      <c r="S7" s="21" t="s">
        <v>16</v>
      </c>
      <c r="T7" s="22" t="s">
        <v>37</v>
      </c>
      <c r="U7" s="256" t="s">
        <v>14</v>
      </c>
      <c r="V7" s="54" t="s">
        <v>28</v>
      </c>
      <c r="W7" s="13"/>
      <c r="Y7" s="9"/>
      <c r="Z7" s="52" t="s">
        <v>16</v>
      </c>
      <c r="AA7" s="49" t="s">
        <v>17</v>
      </c>
      <c r="AB7" s="49">
        <v>14.222968389635056</v>
      </c>
      <c r="AC7" s="49">
        <v>17.327024827024829</v>
      </c>
      <c r="AD7" s="33">
        <v>68.450006783340115</v>
      </c>
      <c r="AE7" s="49"/>
      <c r="AF7" s="19" t="s">
        <v>27</v>
      </c>
      <c r="AG7" s="11"/>
      <c r="AH7" s="47" t="s">
        <v>14</v>
      </c>
      <c r="AI7" s="54" t="s">
        <v>28</v>
      </c>
      <c r="AJ7" s="13"/>
    </row>
    <row r="8" spans="2:39" x14ac:dyDescent="0.4">
      <c r="B8" s="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13"/>
      <c r="Y8" s="9"/>
      <c r="Z8" s="309" t="s">
        <v>23</v>
      </c>
      <c r="AA8" s="49" t="s">
        <v>17</v>
      </c>
      <c r="AB8" s="49">
        <v>21.194174463317893</v>
      </c>
      <c r="AC8" s="49">
        <v>27.487903836255185</v>
      </c>
      <c r="AD8" s="33">
        <v>51.317921700426922</v>
      </c>
      <c r="AE8" s="49"/>
      <c r="AF8" s="21" t="s">
        <v>32</v>
      </c>
      <c r="AG8" s="22"/>
      <c r="AH8" s="3"/>
      <c r="AI8" s="44"/>
      <c r="AJ8" s="13"/>
    </row>
    <row r="9" spans="2:39" x14ac:dyDescent="0.4">
      <c r="B9" s="9"/>
      <c r="C9" s="67" t="s">
        <v>126</v>
      </c>
      <c r="D9" s="44"/>
      <c r="E9" s="44"/>
      <c r="F9" s="44"/>
      <c r="G9" s="44"/>
      <c r="H9" s="57" t="s">
        <v>127</v>
      </c>
      <c r="I9" s="44"/>
      <c r="J9" s="44"/>
      <c r="K9" s="44"/>
      <c r="L9" s="44"/>
      <c r="M9" s="44"/>
      <c r="N9" s="67" t="s">
        <v>125</v>
      </c>
      <c r="O9" s="44"/>
      <c r="P9" s="44"/>
      <c r="Q9" s="44"/>
      <c r="R9" s="44"/>
      <c r="S9" s="57" t="s">
        <v>128</v>
      </c>
      <c r="T9" s="44"/>
      <c r="U9" s="44"/>
      <c r="V9" s="44"/>
      <c r="W9" s="13"/>
      <c r="Y9" s="9"/>
      <c r="Z9" s="309"/>
      <c r="AA9" s="49" t="s">
        <v>25</v>
      </c>
      <c r="AB9" s="49">
        <v>16.317952549971977</v>
      </c>
      <c r="AC9" s="49">
        <v>21.72613487763871</v>
      </c>
      <c r="AD9" s="33">
        <v>61.955912572389316</v>
      </c>
      <c r="AE9" s="44"/>
      <c r="AF9" s="19" t="s">
        <v>32</v>
      </c>
      <c r="AG9" s="11"/>
      <c r="AH9" s="47">
        <v>8.0000000000000004E-4</v>
      </c>
      <c r="AI9" s="54" t="s">
        <v>29</v>
      </c>
      <c r="AJ9" s="13"/>
    </row>
    <row r="10" spans="2:39" x14ac:dyDescent="0.4">
      <c r="B10" s="9"/>
      <c r="C10" s="44"/>
      <c r="D10" s="44" t="s">
        <v>16</v>
      </c>
      <c r="E10" s="44" t="s">
        <v>23</v>
      </c>
      <c r="F10" s="44" t="s">
        <v>37</v>
      </c>
      <c r="G10" s="44"/>
      <c r="H10" s="44"/>
      <c r="I10" s="44" t="s">
        <v>16</v>
      </c>
      <c r="J10" s="44" t="s">
        <v>23</v>
      </c>
      <c r="K10" s="44" t="s">
        <v>37</v>
      </c>
      <c r="L10" s="44"/>
      <c r="M10" s="44"/>
      <c r="N10" s="44"/>
      <c r="O10" s="44" t="s">
        <v>16</v>
      </c>
      <c r="P10" s="44" t="s">
        <v>23</v>
      </c>
      <c r="Q10" s="44" t="s">
        <v>37</v>
      </c>
      <c r="R10" s="44"/>
      <c r="S10" s="44"/>
      <c r="T10" s="44" t="s">
        <v>16</v>
      </c>
      <c r="U10" s="44" t="s">
        <v>23</v>
      </c>
      <c r="V10" s="44" t="s">
        <v>37</v>
      </c>
      <c r="W10" s="13"/>
      <c r="Y10" s="9"/>
      <c r="Z10" s="310"/>
      <c r="AA10" s="43" t="s">
        <v>26</v>
      </c>
      <c r="AB10" s="34">
        <v>18.151292209017168</v>
      </c>
      <c r="AC10" s="34">
        <v>26.349745331069609</v>
      </c>
      <c r="AD10" s="35">
        <v>55.49896245991323</v>
      </c>
      <c r="AE10" s="44"/>
      <c r="AF10" s="21" t="s">
        <v>33</v>
      </c>
      <c r="AG10" s="22"/>
      <c r="AH10" s="3"/>
      <c r="AI10" s="44"/>
      <c r="AJ10" s="13"/>
    </row>
    <row r="11" spans="2:39" x14ac:dyDescent="0.4">
      <c r="B11" s="9"/>
      <c r="C11" s="79" t="s">
        <v>21</v>
      </c>
      <c r="D11" s="11">
        <v>338.91</v>
      </c>
      <c r="E11" s="11">
        <v>400.90133199999997</v>
      </c>
      <c r="F11" s="12">
        <v>198.08533680000002</v>
      </c>
      <c r="G11" s="44"/>
      <c r="H11" s="97" t="s">
        <v>21</v>
      </c>
      <c r="I11" s="19">
        <f>D11/531.230552830435</f>
        <v>0.63797158916079444</v>
      </c>
      <c r="J11" s="11">
        <f t="shared" ref="I11:J33" si="0">E11/531.230552830435</f>
        <v>0.75466542702404538</v>
      </c>
      <c r="K11" s="12">
        <f t="shared" ref="K11:K32" si="1">F11/531.230552830435</f>
        <v>0.37288016614365821</v>
      </c>
      <c r="L11" s="44"/>
      <c r="M11" s="44"/>
      <c r="N11" s="79" t="s">
        <v>21</v>
      </c>
      <c r="O11" s="11">
        <v>686.08037999999999</v>
      </c>
      <c r="P11" s="11">
        <v>210.27656999999999</v>
      </c>
      <c r="Q11" s="12">
        <v>58.516300000000001</v>
      </c>
      <c r="R11" s="44"/>
      <c r="S11" s="97" t="s">
        <v>21</v>
      </c>
      <c r="T11" s="19">
        <f>O11/625.898922083333</f>
        <v>1.0961520395599185</v>
      </c>
      <c r="U11" s="11">
        <f t="shared" ref="U11:V33" si="2">P11/625.898922083333</f>
        <v>0.33595931001140705</v>
      </c>
      <c r="V11" s="12">
        <f t="shared" si="2"/>
        <v>9.3491613318690242E-2</v>
      </c>
      <c r="W11" s="13"/>
      <c r="Y11" s="9"/>
      <c r="Z11" s="49"/>
      <c r="AA11" s="49"/>
      <c r="AB11" s="49"/>
      <c r="AC11" s="49"/>
      <c r="AD11" s="49"/>
      <c r="AE11" s="44"/>
      <c r="AF11" s="19" t="s">
        <v>33</v>
      </c>
      <c r="AG11" s="11"/>
      <c r="AH11" s="47">
        <v>3.8600000000000002E-2</v>
      </c>
      <c r="AI11" s="54" t="s">
        <v>30</v>
      </c>
      <c r="AJ11" s="13"/>
      <c r="AM11" s="42"/>
    </row>
    <row r="12" spans="2:39" x14ac:dyDescent="0.4">
      <c r="B12" s="9"/>
      <c r="C12" s="56"/>
      <c r="D12" s="44">
        <v>856.11348420000002</v>
      </c>
      <c r="E12" s="44">
        <v>207.80933679999998</v>
      </c>
      <c r="F12" s="18">
        <v>90.103125699999993</v>
      </c>
      <c r="G12" s="44"/>
      <c r="H12" s="268"/>
      <c r="I12" s="17">
        <f t="shared" si="0"/>
        <v>1.6115667286803537</v>
      </c>
      <c r="J12" s="44">
        <f t="shared" si="0"/>
        <v>0.39118483621240668</v>
      </c>
      <c r="K12" s="18">
        <f t="shared" si="1"/>
        <v>0.16961209256494</v>
      </c>
      <c r="L12" s="44"/>
      <c r="M12" s="44"/>
      <c r="N12" s="20"/>
      <c r="O12" s="44">
        <v>611.59478999999999</v>
      </c>
      <c r="P12" s="44">
        <v>114.50957999999999</v>
      </c>
      <c r="Q12" s="18">
        <v>53.941310000000016</v>
      </c>
      <c r="R12" s="44"/>
      <c r="S12" s="17"/>
      <c r="T12" s="17">
        <f t="shared" ref="T12:T33" si="3">O12/625.898922083333</f>
        <v>0.97714625863914084</v>
      </c>
      <c r="U12" s="44">
        <f t="shared" si="2"/>
        <v>0.18295219237452853</v>
      </c>
      <c r="V12" s="18">
        <f t="shared" si="2"/>
        <v>8.6182142350483548E-2</v>
      </c>
      <c r="W12" s="13"/>
      <c r="Y12" s="9"/>
      <c r="Z12" s="196" t="s">
        <v>13</v>
      </c>
      <c r="AA12" s="50"/>
      <c r="AB12" s="148" t="s">
        <v>18</v>
      </c>
      <c r="AC12" s="148" t="s">
        <v>19</v>
      </c>
      <c r="AD12" s="149" t="s">
        <v>20</v>
      </c>
      <c r="AE12" s="44"/>
      <c r="AF12" s="157" t="s">
        <v>34</v>
      </c>
      <c r="AG12" s="22"/>
      <c r="AH12" s="3"/>
      <c r="AI12" s="44"/>
      <c r="AJ12" s="13"/>
    </row>
    <row r="13" spans="2:39" x14ac:dyDescent="0.4">
      <c r="B13" s="9"/>
      <c r="C13" s="56"/>
      <c r="D13" s="44">
        <v>621.59684400000003</v>
      </c>
      <c r="E13" s="44">
        <v>218.07066319999998</v>
      </c>
      <c r="F13" s="18">
        <v>151.0600014</v>
      </c>
      <c r="G13" s="44"/>
      <c r="H13" s="268"/>
      <c r="I13" s="17">
        <f t="shared" si="0"/>
        <v>1.170107480994997</v>
      </c>
      <c r="J13" s="44">
        <f t="shared" si="0"/>
        <v>0.41050098123706102</v>
      </c>
      <c r="K13" s="18">
        <f t="shared" si="1"/>
        <v>0.28435864728627019</v>
      </c>
      <c r="L13" s="44"/>
      <c r="M13" s="44"/>
      <c r="N13" s="20"/>
      <c r="O13" s="44">
        <v>594.8707599999999</v>
      </c>
      <c r="P13" s="44">
        <v>116.24357999999999</v>
      </c>
      <c r="Q13" s="18">
        <v>28.844629999999995</v>
      </c>
      <c r="R13" s="44"/>
      <c r="S13" s="17"/>
      <c r="T13" s="17">
        <f t="shared" si="3"/>
        <v>0.95042624138086951</v>
      </c>
      <c r="U13" s="44">
        <f t="shared" si="2"/>
        <v>0.18572260775442456</v>
      </c>
      <c r="V13" s="18">
        <f t="shared" si="2"/>
        <v>4.6085124901620429E-2</v>
      </c>
      <c r="W13" s="13"/>
      <c r="Y13" s="9"/>
      <c r="Z13" s="52" t="s">
        <v>16</v>
      </c>
      <c r="AA13" s="49" t="s">
        <v>17</v>
      </c>
      <c r="AB13" s="49">
        <v>2.1552435371111414</v>
      </c>
      <c r="AC13" s="49">
        <v>1.835390492591265</v>
      </c>
      <c r="AD13" s="33">
        <v>1.109646012152363</v>
      </c>
      <c r="AE13" s="44"/>
      <c r="AF13" s="19" t="s">
        <v>32</v>
      </c>
      <c r="AG13" s="11"/>
      <c r="AH13" s="47">
        <v>0.1216</v>
      </c>
      <c r="AI13" s="54" t="s">
        <v>31</v>
      </c>
      <c r="AJ13" s="13"/>
    </row>
    <row r="14" spans="2:39" x14ac:dyDescent="0.4">
      <c r="B14" s="9"/>
      <c r="C14" s="56"/>
      <c r="D14" s="44">
        <v>297.20438999999999</v>
      </c>
      <c r="E14" s="44">
        <v>283.83886800000005</v>
      </c>
      <c r="F14" s="18">
        <v>90.594000000000008</v>
      </c>
      <c r="G14" s="44"/>
      <c r="H14" s="268"/>
      <c r="I14" s="17">
        <f t="shared" si="0"/>
        <v>0.55946403763201003</v>
      </c>
      <c r="J14" s="44">
        <f t="shared" si="0"/>
        <v>0.5343044869834499</v>
      </c>
      <c r="K14" s="18">
        <f t="shared" si="1"/>
        <v>0.17053612507283059</v>
      </c>
      <c r="L14" s="44"/>
      <c r="M14" s="44"/>
      <c r="N14" s="20"/>
      <c r="O14" s="44">
        <v>661.19588999999996</v>
      </c>
      <c r="P14" s="44">
        <v>93.19062000000001</v>
      </c>
      <c r="Q14" s="18">
        <v>42.475799999999992</v>
      </c>
      <c r="R14" s="44"/>
      <c r="S14" s="17"/>
      <c r="T14" s="17">
        <f t="shared" si="3"/>
        <v>1.0563940385121282</v>
      </c>
      <c r="U14" s="44">
        <f t="shared" si="2"/>
        <v>0.14889084596888391</v>
      </c>
      <c r="V14" s="18">
        <f t="shared" si="2"/>
        <v>6.7863673352587611E-2</v>
      </c>
      <c r="W14" s="13"/>
      <c r="Y14" s="9"/>
      <c r="Z14" s="309" t="s">
        <v>23</v>
      </c>
      <c r="AA14" s="49" t="s">
        <v>17</v>
      </c>
      <c r="AB14" s="49">
        <v>3.1537672221132391</v>
      </c>
      <c r="AC14" s="49">
        <v>2.991207668963797</v>
      </c>
      <c r="AD14" s="33">
        <v>1.4568358152687966</v>
      </c>
      <c r="AE14" s="44"/>
      <c r="AF14" s="157" t="s">
        <v>34</v>
      </c>
      <c r="AG14" s="22"/>
      <c r="AH14" s="3"/>
      <c r="AI14" s="44"/>
      <c r="AJ14" s="13"/>
    </row>
    <row r="15" spans="2:39" x14ac:dyDescent="0.4">
      <c r="B15" s="9"/>
      <c r="C15" s="56"/>
      <c r="D15" s="44">
        <v>490.90908749999994</v>
      </c>
      <c r="E15" s="44">
        <v>285.58276040000004</v>
      </c>
      <c r="F15" s="18">
        <v>72.03</v>
      </c>
      <c r="G15" s="44"/>
      <c r="H15" s="268"/>
      <c r="I15" s="17">
        <f t="shared" si="0"/>
        <v>0.92409799264067283</v>
      </c>
      <c r="J15" s="44">
        <f t="shared" si="0"/>
        <v>0.5375872281411419</v>
      </c>
      <c r="K15" s="18">
        <f t="shared" si="1"/>
        <v>0.1355908458506743</v>
      </c>
      <c r="L15" s="44"/>
      <c r="M15" s="44"/>
      <c r="N15" s="20"/>
      <c r="O15" s="44">
        <v>510.37605000000002</v>
      </c>
      <c r="P15" s="44">
        <v>152.51308999999998</v>
      </c>
      <c r="Q15" s="18">
        <v>35.565790000000007</v>
      </c>
      <c r="R15" s="44"/>
      <c r="S15" s="17"/>
      <c r="T15" s="17">
        <f t="shared" si="3"/>
        <v>0.81542886877195786</v>
      </c>
      <c r="U15" s="44">
        <f t="shared" si="2"/>
        <v>0.24367047876093673</v>
      </c>
      <c r="V15" s="18">
        <f t="shared" si="2"/>
        <v>5.682353610966074E-2</v>
      </c>
      <c r="W15" s="13"/>
      <c r="Y15" s="9"/>
      <c r="Z15" s="309"/>
      <c r="AA15" s="49" t="s">
        <v>25</v>
      </c>
      <c r="AB15" s="49">
        <v>1.3851450368449079</v>
      </c>
      <c r="AC15" s="49">
        <v>4.853495631147698E-2</v>
      </c>
      <c r="AD15" s="33">
        <v>1.4308745116990493</v>
      </c>
      <c r="AE15" s="44"/>
      <c r="AF15" s="44"/>
      <c r="AG15" s="44"/>
      <c r="AH15" s="44"/>
      <c r="AI15" s="44"/>
      <c r="AJ15" s="13"/>
    </row>
    <row r="16" spans="2:39" x14ac:dyDescent="0.4">
      <c r="B16" s="9"/>
      <c r="C16" s="56"/>
      <c r="D16" s="44">
        <v>438.93275000000006</v>
      </c>
      <c r="E16" s="44">
        <v>115.5365832</v>
      </c>
      <c r="F16" s="18">
        <v>93.13043669999999</v>
      </c>
      <c r="G16" s="44"/>
      <c r="H16" s="268"/>
      <c r="I16" s="17">
        <f t="shared" si="0"/>
        <v>0.82625659925118089</v>
      </c>
      <c r="J16" s="44">
        <f t="shared" si="0"/>
        <v>0.21748858868228244</v>
      </c>
      <c r="K16" s="18">
        <f t="shared" si="1"/>
        <v>0.17531076893788253</v>
      </c>
      <c r="L16" s="44"/>
      <c r="M16" s="44"/>
      <c r="N16" s="20"/>
      <c r="O16" s="44">
        <v>875.49297999999999</v>
      </c>
      <c r="P16" s="44">
        <v>170.33398999999997</v>
      </c>
      <c r="Q16" s="18">
        <v>65.077719999999999</v>
      </c>
      <c r="R16" s="44"/>
      <c r="S16" s="17"/>
      <c r="T16" s="17">
        <f t="shared" si="3"/>
        <v>1.3987769416280218</v>
      </c>
      <c r="U16" s="44">
        <f t="shared" si="2"/>
        <v>0.27214296748272954</v>
      </c>
      <c r="V16" s="18">
        <f t="shared" si="2"/>
        <v>0.10397480759894241</v>
      </c>
      <c r="W16" s="13"/>
      <c r="Y16" s="9"/>
      <c r="Z16" s="310"/>
      <c r="AA16" s="43" t="s">
        <v>26</v>
      </c>
      <c r="AB16" s="34">
        <v>1.0979838439022729</v>
      </c>
      <c r="AC16" s="34">
        <v>2.4563489801571259</v>
      </c>
      <c r="AD16" s="35">
        <v>3.3957429379445618</v>
      </c>
      <c r="AE16" s="44"/>
      <c r="AF16" s="44"/>
      <c r="AG16" s="44"/>
      <c r="AH16" s="44"/>
      <c r="AI16" s="44"/>
      <c r="AJ16" s="13"/>
    </row>
    <row r="17" spans="2:37" x14ac:dyDescent="0.4">
      <c r="B17" s="9"/>
      <c r="C17" s="56"/>
      <c r="D17" s="44">
        <v>557.01388750000001</v>
      </c>
      <c r="E17" s="44">
        <v>690.44265510000002</v>
      </c>
      <c r="F17" s="18">
        <v>124.6345596</v>
      </c>
      <c r="G17" s="44"/>
      <c r="H17" s="268"/>
      <c r="I17" s="17">
        <f t="shared" si="0"/>
        <v>1.0485351125461242</v>
      </c>
      <c r="J17" s="44">
        <f t="shared" si="0"/>
        <v>1.2997043400859971</v>
      </c>
      <c r="K17" s="18">
        <f t="shared" si="1"/>
        <v>0.23461481824781727</v>
      </c>
      <c r="L17" s="44"/>
      <c r="M17" s="44"/>
      <c r="N17" s="20"/>
      <c r="O17" s="44">
        <v>526.45519999999999</v>
      </c>
      <c r="P17" s="44">
        <v>176.52143999999998</v>
      </c>
      <c r="Q17" s="18">
        <v>53.941310000000016</v>
      </c>
      <c r="R17" s="44"/>
      <c r="S17" s="17"/>
      <c r="T17" s="17">
        <f t="shared" si="3"/>
        <v>0.84111855992285456</v>
      </c>
      <c r="U17" s="44">
        <f t="shared" si="2"/>
        <v>0.28202866912190927</v>
      </c>
      <c r="V17" s="18">
        <f t="shared" si="2"/>
        <v>8.6182142350483548E-2</v>
      </c>
      <c r="W17" s="13"/>
      <c r="Y17" s="9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59"/>
      <c r="AK17" s="41"/>
    </row>
    <row r="18" spans="2:37" x14ac:dyDescent="0.4">
      <c r="B18" s="9"/>
      <c r="C18" s="56"/>
      <c r="D18" s="44">
        <v>291.4263732</v>
      </c>
      <c r="E18" s="44">
        <v>378.63590730000004</v>
      </c>
      <c r="F18" s="18">
        <v>38.438234799999996</v>
      </c>
      <c r="G18" s="44"/>
      <c r="H18" s="268"/>
      <c r="I18" s="17">
        <f t="shared" si="0"/>
        <v>0.54858737255841006</v>
      </c>
      <c r="J18" s="44">
        <f t="shared" si="0"/>
        <v>0.71275250507072752</v>
      </c>
      <c r="K18" s="18">
        <f t="shared" si="1"/>
        <v>7.2356973060375168E-2</v>
      </c>
      <c r="L18" s="44"/>
      <c r="M18" s="44"/>
      <c r="N18" s="20"/>
      <c r="O18" s="44">
        <v>785.76146999999992</v>
      </c>
      <c r="P18" s="44">
        <v>120.63340999999998</v>
      </c>
      <c r="Q18" s="18">
        <v>51.724150000000009</v>
      </c>
      <c r="R18" s="44"/>
      <c r="S18" s="17"/>
      <c r="T18" s="17">
        <f t="shared" si="3"/>
        <v>1.255412722847576</v>
      </c>
      <c r="U18" s="44">
        <f t="shared" si="2"/>
        <v>0.19273624820836277</v>
      </c>
      <c r="V18" s="18">
        <f t="shared" si="2"/>
        <v>8.2639781241088936E-2</v>
      </c>
      <c r="W18" s="13"/>
      <c r="Y18" s="9"/>
      <c r="Z18" s="163" t="s">
        <v>113</v>
      </c>
      <c r="AA18" s="44"/>
      <c r="AB18" s="44"/>
      <c r="AC18" s="44"/>
      <c r="AD18" s="44"/>
      <c r="AE18" s="44"/>
      <c r="AF18" s="44"/>
      <c r="AG18" s="170" t="s">
        <v>114</v>
      </c>
      <c r="AH18" s="49"/>
      <c r="AI18" s="49"/>
      <c r="AJ18" s="59"/>
      <c r="AK18" s="41"/>
    </row>
    <row r="19" spans="2:37" x14ac:dyDescent="0.4">
      <c r="B19" s="9"/>
      <c r="C19" s="56"/>
      <c r="D19" s="44">
        <v>549.99127099999998</v>
      </c>
      <c r="E19" s="44">
        <v>622.19465979999995</v>
      </c>
      <c r="F19" s="18">
        <v>34.872731600000002</v>
      </c>
      <c r="G19" s="44"/>
      <c r="H19" s="268"/>
      <c r="I19" s="17">
        <f t="shared" si="0"/>
        <v>1.0353155858028242</v>
      </c>
      <c r="J19" s="44">
        <f t="shared" si="0"/>
        <v>1.171232822519152</v>
      </c>
      <c r="K19" s="18">
        <f t="shared" si="1"/>
        <v>6.5645191930689129E-2</v>
      </c>
      <c r="L19" s="44"/>
      <c r="M19" s="44"/>
      <c r="N19" s="20"/>
      <c r="O19" s="44">
        <v>557.50558999999998</v>
      </c>
      <c r="P19" s="44">
        <v>106.63161000000001</v>
      </c>
      <c r="Q19" s="18">
        <v>48.295710000000014</v>
      </c>
      <c r="R19" s="44"/>
      <c r="S19" s="17"/>
      <c r="T19" s="17">
        <f t="shared" si="3"/>
        <v>0.89072783213033391</v>
      </c>
      <c r="U19" s="44">
        <f t="shared" si="2"/>
        <v>0.17036554344121868</v>
      </c>
      <c r="V19" s="18">
        <f t="shared" si="2"/>
        <v>7.7162155574969762E-2</v>
      </c>
      <c r="W19" s="13"/>
      <c r="Y19" s="9"/>
      <c r="Z19" s="10" t="s">
        <v>21</v>
      </c>
      <c r="AA19" s="11"/>
      <c r="AB19" s="152" t="s">
        <v>18</v>
      </c>
      <c r="AC19" s="152" t="s">
        <v>19</v>
      </c>
      <c r="AD19" s="152" t="s">
        <v>20</v>
      </c>
      <c r="AE19" s="187" t="s">
        <v>0</v>
      </c>
      <c r="AF19" s="152"/>
      <c r="AG19" s="152" t="s">
        <v>18</v>
      </c>
      <c r="AH19" s="152" t="s">
        <v>19</v>
      </c>
      <c r="AI19" s="153" t="s">
        <v>20</v>
      </c>
      <c r="AJ19" s="13"/>
      <c r="AK19" s="41"/>
    </row>
    <row r="20" spans="2:37" x14ac:dyDescent="0.4">
      <c r="B20" s="9"/>
      <c r="C20" s="56"/>
      <c r="D20" s="44">
        <v>601.84</v>
      </c>
      <c r="E20" s="44">
        <v>260.10239999999999</v>
      </c>
      <c r="F20" s="18">
        <v>96.422617199999976</v>
      </c>
      <c r="G20" s="44"/>
      <c r="H20" s="268"/>
      <c r="I20" s="17">
        <f t="shared" si="0"/>
        <v>1.1329167661636792</v>
      </c>
      <c r="J20" s="44">
        <f t="shared" si="0"/>
        <v>0.48962244098001417</v>
      </c>
      <c r="K20" s="18">
        <f t="shared" si="1"/>
        <v>0.18150804144500585</v>
      </c>
      <c r="L20" s="44"/>
      <c r="M20" s="44"/>
      <c r="N20" s="20"/>
      <c r="O20" s="44">
        <v>525.09334999999999</v>
      </c>
      <c r="P20" s="44">
        <v>149.50542000000002</v>
      </c>
      <c r="Q20" s="18">
        <v>42.544790000000006</v>
      </c>
      <c r="R20" s="44"/>
      <c r="S20" s="17"/>
      <c r="T20" s="17">
        <f t="shared" si="3"/>
        <v>0.83894272936627357</v>
      </c>
      <c r="U20" s="44">
        <f t="shared" si="2"/>
        <v>0.23886511819251011</v>
      </c>
      <c r="V20" s="18">
        <f t="shared" si="2"/>
        <v>6.7973898818019587E-2</v>
      </c>
      <c r="W20" s="13"/>
      <c r="Y20" s="9"/>
      <c r="Z20" s="48" t="s">
        <v>16</v>
      </c>
      <c r="AA20" s="44" t="s">
        <v>17</v>
      </c>
      <c r="AB20" s="150">
        <v>13</v>
      </c>
      <c r="AC20" s="150">
        <v>21</v>
      </c>
      <c r="AD20" s="150">
        <v>74</v>
      </c>
      <c r="AE20" s="150">
        <f>AB20+AC20+AD20</f>
        <v>108</v>
      </c>
      <c r="AF20" s="49"/>
      <c r="AG20" s="150">
        <f>AB20/AE20*100</f>
        <v>12.037037037037036</v>
      </c>
      <c r="AH20" s="150">
        <f>AC20/AE20*100</f>
        <v>19.444444444444446</v>
      </c>
      <c r="AI20" s="151">
        <f>AD20/AE20*100</f>
        <v>68.518518518518519</v>
      </c>
      <c r="AJ20" s="13"/>
    </row>
    <row r="21" spans="2:37" x14ac:dyDescent="0.4">
      <c r="B21" s="9"/>
      <c r="C21" s="56"/>
      <c r="D21" s="44">
        <v>445.25002420000004</v>
      </c>
      <c r="E21" s="44">
        <v>568.98259519999988</v>
      </c>
      <c r="F21" s="18">
        <v>77.923997699999987</v>
      </c>
      <c r="G21" s="44"/>
      <c r="H21" s="268"/>
      <c r="I21" s="17">
        <f t="shared" si="0"/>
        <v>0.83814837423727895</v>
      </c>
      <c r="J21" s="44">
        <f t="shared" si="0"/>
        <v>1.0710652694360654</v>
      </c>
      <c r="K21" s="18">
        <f t="shared" si="1"/>
        <v>0.14668583590460912</v>
      </c>
      <c r="L21" s="44"/>
      <c r="M21" s="44"/>
      <c r="N21" s="20"/>
      <c r="O21" s="44">
        <v>676.8919699999999</v>
      </c>
      <c r="P21" s="44">
        <v>137.14350999999999</v>
      </c>
      <c r="Q21" s="18">
        <v>28.521569999999997</v>
      </c>
      <c r="R21" s="44"/>
      <c r="S21" s="17"/>
      <c r="T21" s="17">
        <f t="shared" si="3"/>
        <v>1.0814716979331651</v>
      </c>
      <c r="U21" s="44">
        <f t="shared" si="2"/>
        <v>0.21911446906396898</v>
      </c>
      <c r="V21" s="18">
        <f t="shared" si="2"/>
        <v>4.5568971272653185E-2</v>
      </c>
      <c r="W21" s="13"/>
      <c r="Y21" s="9"/>
      <c r="Z21" s="286" t="s">
        <v>23</v>
      </c>
      <c r="AA21" s="44" t="s">
        <v>17</v>
      </c>
      <c r="AB21" s="150">
        <v>19</v>
      </c>
      <c r="AC21" s="150">
        <v>31</v>
      </c>
      <c r="AD21" s="150">
        <v>51</v>
      </c>
      <c r="AE21" s="150">
        <f>AB21+AC21+AD21</f>
        <v>101</v>
      </c>
      <c r="AF21" s="49"/>
      <c r="AG21" s="150">
        <f>AB21/AE21*100</f>
        <v>18.811881188118811</v>
      </c>
      <c r="AH21" s="150">
        <f>AC21/AE21*100</f>
        <v>30.693069306930692</v>
      </c>
      <c r="AI21" s="151">
        <f>AD21/AE21*100</f>
        <v>50.495049504950494</v>
      </c>
      <c r="AJ21" s="13"/>
      <c r="AK21" s="40"/>
    </row>
    <row r="22" spans="2:37" x14ac:dyDescent="0.4">
      <c r="B22" s="9"/>
      <c r="C22" s="56"/>
      <c r="D22" s="44">
        <v>573.06006160000004</v>
      </c>
      <c r="E22" s="44">
        <v>295.67077200000006</v>
      </c>
      <c r="F22" s="18">
        <v>143.44437870000002</v>
      </c>
      <c r="G22" s="44"/>
      <c r="H22" s="268"/>
      <c r="I22" s="17">
        <f t="shared" si="0"/>
        <v>1.0787407812797933</v>
      </c>
      <c r="J22" s="44">
        <f t="shared" si="0"/>
        <v>0.55657712159935957</v>
      </c>
      <c r="K22" s="18">
        <f t="shared" si="1"/>
        <v>0.27002283271494443</v>
      </c>
      <c r="L22" s="44"/>
      <c r="M22" s="44"/>
      <c r="N22" s="20"/>
      <c r="O22" s="44">
        <v>961.87680999999986</v>
      </c>
      <c r="P22" s="44">
        <v>164.03771999999998</v>
      </c>
      <c r="Q22" s="18">
        <v>34.036910000000006</v>
      </c>
      <c r="R22" s="44"/>
      <c r="S22" s="17"/>
      <c r="T22" s="17">
        <f t="shared" si="3"/>
        <v>1.5367925651610794</v>
      </c>
      <c r="U22" s="44">
        <f t="shared" si="2"/>
        <v>0.26208340390488766</v>
      </c>
      <c r="V22" s="18">
        <f t="shared" si="2"/>
        <v>5.4380841377241237E-2</v>
      </c>
      <c r="W22" s="13"/>
      <c r="Y22" s="9"/>
      <c r="Z22" s="286"/>
      <c r="AA22" s="44" t="s">
        <v>25</v>
      </c>
      <c r="AB22" s="150">
        <v>18</v>
      </c>
      <c r="AC22" s="150">
        <v>22</v>
      </c>
      <c r="AD22" s="150">
        <v>61</v>
      </c>
      <c r="AE22" s="150">
        <f>AB22+AC22+AD22</f>
        <v>101</v>
      </c>
      <c r="AF22" s="49"/>
      <c r="AG22" s="150">
        <f>AB22/AE22*100</f>
        <v>17.82178217821782</v>
      </c>
      <c r="AH22" s="150">
        <f>AC22/AE22*100</f>
        <v>21.782178217821784</v>
      </c>
      <c r="AI22" s="151">
        <f>AD22/AE22*100</f>
        <v>60.396039603960396</v>
      </c>
      <c r="AJ22" s="13"/>
      <c r="AK22" s="40"/>
    </row>
    <row r="23" spans="2:37" x14ac:dyDescent="0.4">
      <c r="B23" s="9"/>
      <c r="C23" s="56"/>
      <c r="D23" s="44">
        <v>474.92509469999999</v>
      </c>
      <c r="E23" s="44">
        <v>253.8831639</v>
      </c>
      <c r="F23" s="18">
        <v>56.378183200000002</v>
      </c>
      <c r="G23" s="44"/>
      <c r="H23" s="268"/>
      <c r="I23" s="17">
        <f t="shared" si="0"/>
        <v>0.89400937534478109</v>
      </c>
      <c r="J23" s="44">
        <f t="shared" si="0"/>
        <v>0.47791521505548207</v>
      </c>
      <c r="K23" s="18">
        <f t="shared" si="1"/>
        <v>0.10612752391520582</v>
      </c>
      <c r="L23" s="44"/>
      <c r="M23" s="44"/>
      <c r="N23" s="20"/>
      <c r="O23" s="44">
        <v>530.12513999999999</v>
      </c>
      <c r="P23" s="44">
        <v>121.28829</v>
      </c>
      <c r="Q23" s="18">
        <v>79.131589999999989</v>
      </c>
      <c r="R23" s="44"/>
      <c r="S23" s="17"/>
      <c r="T23" s="17">
        <f t="shared" si="3"/>
        <v>0.84698203063755784</v>
      </c>
      <c r="U23" s="44">
        <f t="shared" si="2"/>
        <v>0.19378255133638259</v>
      </c>
      <c r="V23" s="18">
        <f t="shared" si="2"/>
        <v>0.12642870471258666</v>
      </c>
      <c r="W23" s="13"/>
      <c r="Y23" s="9"/>
      <c r="Z23" s="287"/>
      <c r="AA23" s="43" t="s">
        <v>26</v>
      </c>
      <c r="AB23" s="146">
        <v>16</v>
      </c>
      <c r="AC23" s="146">
        <v>24</v>
      </c>
      <c r="AD23" s="146">
        <v>53</v>
      </c>
      <c r="AE23" s="146">
        <f>AB23+AC23+AD23</f>
        <v>93</v>
      </c>
      <c r="AF23" s="34"/>
      <c r="AG23" s="146">
        <f>AB23/AE23*100</f>
        <v>17.20430107526882</v>
      </c>
      <c r="AH23" s="146">
        <f>AC23/AE23*100</f>
        <v>25.806451612903224</v>
      </c>
      <c r="AI23" s="147">
        <f>AD23/AE23*100</f>
        <v>56.98924731182796</v>
      </c>
      <c r="AJ23" s="13"/>
      <c r="AK23" s="40"/>
    </row>
    <row r="24" spans="2:37" x14ac:dyDescent="0.4">
      <c r="B24" s="9"/>
      <c r="C24" s="56"/>
      <c r="D24" s="44">
        <v>674.57562499999995</v>
      </c>
      <c r="E24" s="44">
        <v>359.84000000000003</v>
      </c>
      <c r="F24" s="18">
        <v>86.159454599999989</v>
      </c>
      <c r="G24" s="44"/>
      <c r="H24" s="268"/>
      <c r="I24" s="17">
        <f t="shared" si="0"/>
        <v>1.2698358959322122</v>
      </c>
      <c r="J24" s="44">
        <f t="shared" si="0"/>
        <v>0.6773706784798923</v>
      </c>
      <c r="K24" s="18">
        <f t="shared" si="1"/>
        <v>0.16218843991735066</v>
      </c>
      <c r="L24" s="44"/>
      <c r="M24" s="44"/>
      <c r="N24" s="20"/>
      <c r="O24" s="44">
        <v>753.72001</v>
      </c>
      <c r="P24" s="44">
        <v>254.74801000000002</v>
      </c>
      <c r="Q24" s="18">
        <v>52.768159999999995</v>
      </c>
      <c r="R24" s="44"/>
      <c r="S24" s="17"/>
      <c r="T24" s="17">
        <f t="shared" si="3"/>
        <v>1.2042200160550025</v>
      </c>
      <c r="U24" s="44">
        <f t="shared" si="2"/>
        <v>0.40701142151205455</v>
      </c>
      <c r="V24" s="18">
        <f t="shared" si="2"/>
        <v>8.430779817347947E-2</v>
      </c>
      <c r="W24" s="13"/>
      <c r="Y24" s="9"/>
      <c r="Z24" s="44"/>
      <c r="AA24" s="45"/>
      <c r="AB24" s="150"/>
      <c r="AC24" s="150"/>
      <c r="AD24" s="150"/>
      <c r="AE24" s="150"/>
      <c r="AF24" s="49"/>
      <c r="AG24" s="150"/>
      <c r="AH24" s="150"/>
      <c r="AI24" s="150"/>
      <c r="AJ24" s="13"/>
      <c r="AK24" s="40"/>
    </row>
    <row r="25" spans="2:37" x14ac:dyDescent="0.4">
      <c r="B25" s="9"/>
      <c r="C25" s="56"/>
      <c r="D25" s="44">
        <v>708.98221679999995</v>
      </c>
      <c r="E25" s="44">
        <v>200.81000520000001</v>
      </c>
      <c r="F25" s="18">
        <v>157.3318625</v>
      </c>
      <c r="G25" s="44"/>
      <c r="H25" s="268"/>
      <c r="I25" s="17">
        <f t="shared" si="0"/>
        <v>1.3346036161182582</v>
      </c>
      <c r="J25" s="44">
        <f t="shared" si="0"/>
        <v>0.37800914147364018</v>
      </c>
      <c r="K25" s="18">
        <f t="shared" si="1"/>
        <v>0.29616493566065505</v>
      </c>
      <c r="L25" s="44"/>
      <c r="M25" s="44"/>
      <c r="N25" s="20"/>
      <c r="O25" s="44">
        <v>537.76754999999991</v>
      </c>
      <c r="P25" s="44">
        <v>117.39261</v>
      </c>
      <c r="Q25" s="18">
        <v>94.715480000000014</v>
      </c>
      <c r="R25" s="44"/>
      <c r="S25" s="17"/>
      <c r="T25" s="17">
        <f t="shared" si="3"/>
        <v>0.85919232487254682</v>
      </c>
      <c r="U25" s="44">
        <f t="shared" si="2"/>
        <v>0.18755841535763215</v>
      </c>
      <c r="V25" s="18">
        <f t="shared" si="2"/>
        <v>0.15132711793900402</v>
      </c>
      <c r="W25" s="13"/>
      <c r="Y25" s="9"/>
      <c r="Z25" s="10" t="s">
        <v>22</v>
      </c>
      <c r="AA25" s="11"/>
      <c r="AB25" s="152" t="s">
        <v>18</v>
      </c>
      <c r="AC25" s="152" t="s">
        <v>19</v>
      </c>
      <c r="AD25" s="152" t="s">
        <v>20</v>
      </c>
      <c r="AE25" s="187" t="s">
        <v>0</v>
      </c>
      <c r="AF25" s="152"/>
      <c r="AG25" s="152" t="s">
        <v>18</v>
      </c>
      <c r="AH25" s="152" t="s">
        <v>19</v>
      </c>
      <c r="AI25" s="153" t="s">
        <v>20</v>
      </c>
      <c r="AJ25" s="13"/>
    </row>
    <row r="26" spans="2:37" x14ac:dyDescent="0.4">
      <c r="B26" s="9"/>
      <c r="C26" s="56"/>
      <c r="D26" s="44">
        <v>657.32812500000011</v>
      </c>
      <c r="E26" s="44">
        <v>339.91776009999995</v>
      </c>
      <c r="F26" s="18">
        <v>83.714721300000008</v>
      </c>
      <c r="G26" s="44"/>
      <c r="H26" s="268"/>
      <c r="I26" s="17">
        <f t="shared" si="0"/>
        <v>1.2373688250754931</v>
      </c>
      <c r="J26" s="44">
        <f t="shared" si="0"/>
        <v>0.63986861879252499</v>
      </c>
      <c r="K26" s="18">
        <f t="shared" si="1"/>
        <v>0.15758642053617189</v>
      </c>
      <c r="L26" s="44"/>
      <c r="M26" s="44"/>
      <c r="N26" s="20"/>
      <c r="O26" s="44">
        <v>541.83966999999996</v>
      </c>
      <c r="P26" s="44">
        <v>28.153759999999991</v>
      </c>
      <c r="Q26" s="18">
        <v>15.384420000000006</v>
      </c>
      <c r="R26" s="44"/>
      <c r="S26" s="17"/>
      <c r="T26" s="17">
        <f t="shared" si="3"/>
        <v>0.8656983594035631</v>
      </c>
      <c r="U26" s="44">
        <f t="shared" si="2"/>
        <v>4.4981320476298187E-2</v>
      </c>
      <c r="V26" s="18">
        <f t="shared" si="2"/>
        <v>2.4579719595605412E-2</v>
      </c>
      <c r="W26" s="13"/>
      <c r="Y26" s="9"/>
      <c r="Z26" s="48" t="s">
        <v>16</v>
      </c>
      <c r="AA26" s="44" t="s">
        <v>17</v>
      </c>
      <c r="AB26" s="150">
        <v>17</v>
      </c>
      <c r="AC26" s="150">
        <v>17</v>
      </c>
      <c r="AD26" s="150">
        <v>70</v>
      </c>
      <c r="AE26" s="150">
        <f>AB26+AC26+AD26</f>
        <v>104</v>
      </c>
      <c r="AF26" s="49"/>
      <c r="AG26" s="150">
        <f>AB26/AE26*100</f>
        <v>16.346153846153847</v>
      </c>
      <c r="AH26" s="150">
        <f>AC26/AE26*100</f>
        <v>16.346153846153847</v>
      </c>
      <c r="AI26" s="151">
        <f>AD26/AE26*100</f>
        <v>67.307692307692307</v>
      </c>
      <c r="AJ26" s="13"/>
    </row>
    <row r="27" spans="2:37" x14ac:dyDescent="0.4">
      <c r="B27" s="9"/>
      <c r="C27" s="56"/>
      <c r="D27" s="44">
        <v>325.97086999999999</v>
      </c>
      <c r="E27" s="44">
        <v>244.35999629999998</v>
      </c>
      <c r="F27" s="18">
        <v>154.47881599999999</v>
      </c>
      <c r="G27" s="44"/>
      <c r="H27" s="268"/>
      <c r="I27" s="17">
        <f t="shared" si="0"/>
        <v>0.61361468812967079</v>
      </c>
      <c r="J27" s="44">
        <f t="shared" si="0"/>
        <v>0.45998859628466798</v>
      </c>
      <c r="K27" s="18">
        <f t="shared" si="1"/>
        <v>0.29079429859018013</v>
      </c>
      <c r="L27" s="44"/>
      <c r="M27" s="44"/>
      <c r="N27" s="20"/>
      <c r="O27" s="44">
        <v>606.13196999999991</v>
      </c>
      <c r="P27" s="44">
        <v>84.450620000000001</v>
      </c>
      <c r="Q27" s="18">
        <v>66.266500000000008</v>
      </c>
      <c r="R27" s="44"/>
      <c r="S27" s="17"/>
      <c r="T27" s="17">
        <f t="shared" si="3"/>
        <v>0.96841829984698191</v>
      </c>
      <c r="U27" s="44">
        <f t="shared" si="2"/>
        <v>0.13492692992488672</v>
      </c>
      <c r="V27" s="18">
        <f t="shared" si="2"/>
        <v>0.10587412385921509</v>
      </c>
      <c r="W27" s="13"/>
      <c r="Y27" s="9"/>
      <c r="Z27" s="286" t="s">
        <v>23</v>
      </c>
      <c r="AA27" s="44" t="s">
        <v>17</v>
      </c>
      <c r="AB27" s="150">
        <v>20</v>
      </c>
      <c r="AC27" s="150">
        <v>27</v>
      </c>
      <c r="AD27" s="150">
        <v>53</v>
      </c>
      <c r="AE27" s="150">
        <f>AB27+AC27+AD27</f>
        <v>100</v>
      </c>
      <c r="AF27" s="49"/>
      <c r="AG27" s="150">
        <f>AB27/AE27*100</f>
        <v>20</v>
      </c>
      <c r="AH27" s="150">
        <f>AC27/AE27*100</f>
        <v>27</v>
      </c>
      <c r="AI27" s="151">
        <f>AD27/AE27*100</f>
        <v>53</v>
      </c>
      <c r="AJ27" s="13"/>
    </row>
    <row r="28" spans="2:37" x14ac:dyDescent="0.4">
      <c r="B28" s="9"/>
      <c r="C28" s="56"/>
      <c r="D28" s="44">
        <v>286.68795059999997</v>
      </c>
      <c r="E28" s="44">
        <v>211.75411600000001</v>
      </c>
      <c r="F28" s="18">
        <v>187.01678689999997</v>
      </c>
      <c r="G28" s="44"/>
      <c r="H28" s="268"/>
      <c r="I28" s="17">
        <f t="shared" si="0"/>
        <v>0.53966766232195362</v>
      </c>
      <c r="J28" s="44">
        <f t="shared" si="0"/>
        <v>0.39861057477164796</v>
      </c>
      <c r="K28" s="18">
        <f t="shared" si="1"/>
        <v>0.35204448596482435</v>
      </c>
      <c r="L28" s="44"/>
      <c r="M28" s="44"/>
      <c r="N28" s="20"/>
      <c r="O28" s="44">
        <v>659.24925999999994</v>
      </c>
      <c r="P28" s="44">
        <v>129.21494000000001</v>
      </c>
      <c r="Q28" s="18">
        <v>24.305620000000005</v>
      </c>
      <c r="R28" s="44"/>
      <c r="S28" s="17"/>
      <c r="T28" s="17">
        <f t="shared" si="3"/>
        <v>1.053283903742251</v>
      </c>
      <c r="U28" s="44">
        <f t="shared" si="2"/>
        <v>0.20644697640619386</v>
      </c>
      <c r="V28" s="18">
        <f t="shared" si="2"/>
        <v>3.8833139253695539E-2</v>
      </c>
      <c r="W28" s="13"/>
      <c r="Y28" s="9"/>
      <c r="Z28" s="286"/>
      <c r="AA28" s="44" t="s">
        <v>25</v>
      </c>
      <c r="AB28" s="150">
        <v>16</v>
      </c>
      <c r="AC28" s="150">
        <v>23</v>
      </c>
      <c r="AD28" s="150">
        <v>67</v>
      </c>
      <c r="AE28" s="150">
        <f>AB28+AC28+AD28</f>
        <v>106</v>
      </c>
      <c r="AF28" s="49"/>
      <c r="AG28" s="150">
        <f>AB28/AE28*100</f>
        <v>15.09433962264151</v>
      </c>
      <c r="AH28" s="150">
        <f>AC28/AE28*100</f>
        <v>21.69811320754717</v>
      </c>
      <c r="AI28" s="151">
        <f>AD28/AE28*100</f>
        <v>63.20754716981132</v>
      </c>
      <c r="AJ28" s="13"/>
      <c r="AK28" s="40"/>
    </row>
    <row r="29" spans="2:37" x14ac:dyDescent="0.4">
      <c r="B29" s="9"/>
      <c r="C29" s="56"/>
      <c r="D29" s="44">
        <v>710.66945959999998</v>
      </c>
      <c r="E29" s="44">
        <v>235.41411600000001</v>
      </c>
      <c r="F29" s="18">
        <v>103.6552767</v>
      </c>
      <c r="G29" s="44"/>
      <c r="H29" s="268"/>
      <c r="I29" s="17">
        <f t="shared" si="0"/>
        <v>1.3377797188311202</v>
      </c>
      <c r="J29" s="44">
        <f t="shared" si="0"/>
        <v>0.44314867574106281</v>
      </c>
      <c r="K29" s="18">
        <f t="shared" si="1"/>
        <v>0.19512295772093141</v>
      </c>
      <c r="L29" s="44"/>
      <c r="M29" s="44"/>
      <c r="N29" s="20"/>
      <c r="O29" s="44">
        <v>469.75633999999997</v>
      </c>
      <c r="P29" s="44">
        <v>116.93629</v>
      </c>
      <c r="Q29" s="18">
        <v>73.944330000000008</v>
      </c>
      <c r="R29" s="44"/>
      <c r="S29" s="17"/>
      <c r="T29" s="17">
        <f t="shared" si="3"/>
        <v>0.75053067424432474</v>
      </c>
      <c r="U29" s="44">
        <f t="shared" si="2"/>
        <v>0.18682935195154554</v>
      </c>
      <c r="V29" s="18">
        <f t="shared" si="2"/>
        <v>0.11814100870132983</v>
      </c>
      <c r="W29" s="13"/>
      <c r="Y29" s="9"/>
      <c r="Z29" s="287"/>
      <c r="AA29" s="43" t="s">
        <v>26</v>
      </c>
      <c r="AB29" s="146">
        <v>17</v>
      </c>
      <c r="AC29" s="146">
        <v>23</v>
      </c>
      <c r="AD29" s="146">
        <v>55</v>
      </c>
      <c r="AE29" s="146">
        <f>AB29+AC29+AD29</f>
        <v>95</v>
      </c>
      <c r="AF29" s="34"/>
      <c r="AG29" s="146">
        <f>AB29/AE29*100</f>
        <v>17.894736842105264</v>
      </c>
      <c r="AH29" s="146">
        <f>AC29/AE29*100</f>
        <v>24.210526315789473</v>
      </c>
      <c r="AI29" s="147">
        <f>AD29/AE29*100</f>
        <v>57.894736842105267</v>
      </c>
      <c r="AJ29" s="13"/>
      <c r="AK29" s="40"/>
    </row>
    <row r="30" spans="2:37" x14ac:dyDescent="0.4">
      <c r="B30" s="9"/>
      <c r="C30" s="56"/>
      <c r="D30" s="44">
        <v>575.96146920000001</v>
      </c>
      <c r="E30" s="44">
        <v>334.90499999999997</v>
      </c>
      <c r="F30" s="18">
        <v>206.35477200000005</v>
      </c>
      <c r="G30" s="44"/>
      <c r="H30" s="268"/>
      <c r="I30" s="17">
        <f t="shared" si="0"/>
        <v>1.0842024543415949</v>
      </c>
      <c r="J30" s="44">
        <f t="shared" si="0"/>
        <v>0.63043248965181264</v>
      </c>
      <c r="K30" s="18">
        <f t="shared" si="1"/>
        <v>0.38844673165074339</v>
      </c>
      <c r="L30" s="44"/>
      <c r="M30" s="44"/>
      <c r="N30" s="20"/>
      <c r="O30" s="44">
        <v>588.49270999999999</v>
      </c>
      <c r="P30" s="44">
        <v>100.94608999999998</v>
      </c>
      <c r="Q30" s="18">
        <v>44.828710000000001</v>
      </c>
      <c r="R30" s="44"/>
      <c r="S30" s="17"/>
      <c r="T30" s="17">
        <f t="shared" si="3"/>
        <v>0.94023601772819043</v>
      </c>
      <c r="U30" s="44">
        <f t="shared" si="2"/>
        <v>0.16128177639928878</v>
      </c>
      <c r="V30" s="18">
        <f t="shared" si="2"/>
        <v>7.1622922517242241E-2</v>
      </c>
      <c r="W30" s="13"/>
      <c r="Y30" s="9"/>
      <c r="AB30" s="40"/>
      <c r="AC30" s="40"/>
      <c r="AD30" s="40"/>
      <c r="AE30" s="39"/>
      <c r="AJ30" s="13"/>
      <c r="AK30" s="40"/>
    </row>
    <row r="31" spans="2:37" x14ac:dyDescent="0.4">
      <c r="B31" s="9"/>
      <c r="C31" s="259" t="s">
        <v>123</v>
      </c>
      <c r="D31" s="44">
        <v>637.64273079999998</v>
      </c>
      <c r="E31" s="44">
        <v>501.76294590000003</v>
      </c>
      <c r="F31" s="18">
        <v>195.93019800000002</v>
      </c>
      <c r="G31" s="44"/>
      <c r="H31" s="268"/>
      <c r="I31" s="17">
        <f t="shared" si="0"/>
        <v>1.2003126089088685</v>
      </c>
      <c r="J31" s="44">
        <f t="shared" si="0"/>
        <v>0.94452953284891195</v>
      </c>
      <c r="K31" s="18">
        <f t="shared" si="1"/>
        <v>0.36882328577689982</v>
      </c>
      <c r="L31" s="44"/>
      <c r="M31" s="44"/>
      <c r="N31" s="20"/>
      <c r="O31" s="44">
        <v>709.79134999999997</v>
      </c>
      <c r="P31" s="44">
        <v>104.46771</v>
      </c>
      <c r="Q31" s="18">
        <v>71.559140000000014</v>
      </c>
      <c r="R31" s="44"/>
      <c r="S31" s="17"/>
      <c r="T31" s="17">
        <f t="shared" si="3"/>
        <v>1.134035105280941</v>
      </c>
      <c r="U31" s="44">
        <f t="shared" si="2"/>
        <v>0.16690827594378096</v>
      </c>
      <c r="V31" s="18">
        <f t="shared" si="2"/>
        <v>0.11433018571403217</v>
      </c>
      <c r="W31" s="13"/>
      <c r="Y31" s="9"/>
      <c r="Z31" s="10" t="s">
        <v>24</v>
      </c>
      <c r="AA31" s="11"/>
      <c r="AB31" s="152" t="s">
        <v>18</v>
      </c>
      <c r="AC31" s="152" t="s">
        <v>19</v>
      </c>
      <c r="AD31" s="152" t="s">
        <v>20</v>
      </c>
      <c r="AE31" s="187" t="s">
        <v>0</v>
      </c>
      <c r="AF31" s="152"/>
      <c r="AG31" s="152" t="s">
        <v>18</v>
      </c>
      <c r="AH31" s="152" t="s">
        <v>19</v>
      </c>
      <c r="AI31" s="153" t="s">
        <v>20</v>
      </c>
      <c r="AJ31" s="13"/>
      <c r="AK31" s="40"/>
    </row>
    <row r="32" spans="2:37" x14ac:dyDescent="0.4">
      <c r="B32" s="9"/>
      <c r="C32" s="259" t="s">
        <v>124</v>
      </c>
      <c r="D32" s="44">
        <v>674.05352520000008</v>
      </c>
      <c r="E32" s="44">
        <v>332.1695742</v>
      </c>
      <c r="F32" s="18">
        <v>152.0975</v>
      </c>
      <c r="G32" s="44"/>
      <c r="H32" s="268"/>
      <c r="I32" s="17">
        <f t="shared" si="0"/>
        <v>1.2688530838608469</v>
      </c>
      <c r="J32" s="44">
        <f t="shared" si="0"/>
        <v>0.62528326435702231</v>
      </c>
      <c r="K32" s="18">
        <f t="shared" si="1"/>
        <v>0.2863116573201851</v>
      </c>
      <c r="L32" s="44"/>
      <c r="M32" s="44"/>
      <c r="N32" s="259" t="s">
        <v>123</v>
      </c>
      <c r="O32" s="44">
        <v>766.66960999999992</v>
      </c>
      <c r="P32" s="44">
        <v>116.48248</v>
      </c>
      <c r="Q32" s="18">
        <v>79.403179999999992</v>
      </c>
      <c r="R32" s="44"/>
      <c r="S32" s="17"/>
      <c r="T32" s="17">
        <f t="shared" si="3"/>
        <v>1.2249096187098474</v>
      </c>
      <c r="U32" s="44">
        <f t="shared" si="2"/>
        <v>0.18610429877764093</v>
      </c>
      <c r="V32" s="18">
        <f t="shared" si="2"/>
        <v>0.12686262461629252</v>
      </c>
      <c r="W32" s="13"/>
      <c r="Y32" s="9"/>
      <c r="Z32" s="48" t="s">
        <v>16</v>
      </c>
      <c r="AA32" s="44" t="s">
        <v>17</v>
      </c>
      <c r="AB32" s="150">
        <v>15</v>
      </c>
      <c r="AC32" s="150">
        <v>17</v>
      </c>
      <c r="AD32" s="150">
        <v>73</v>
      </c>
      <c r="AE32" s="150">
        <f>AB32+AC32+AD32</f>
        <v>105</v>
      </c>
      <c r="AF32" s="49"/>
      <c r="AG32" s="150">
        <f>AB32/AE32*100</f>
        <v>14.285714285714285</v>
      </c>
      <c r="AH32" s="150">
        <f>AC32/AE32*100</f>
        <v>16.19047619047619</v>
      </c>
      <c r="AI32" s="151">
        <f>AD32/AE32*100</f>
        <v>69.523809523809518</v>
      </c>
      <c r="AJ32" s="13"/>
    </row>
    <row r="33" spans="2:37" x14ac:dyDescent="0.4">
      <c r="B33" s="9"/>
      <c r="C33" s="266">
        <v>531.23055283043504</v>
      </c>
      <c r="D33" s="22">
        <v>429.257475</v>
      </c>
      <c r="E33" s="22">
        <v>494.56933609999999</v>
      </c>
      <c r="F33" s="23"/>
      <c r="G33" s="44"/>
      <c r="H33" s="264"/>
      <c r="I33" s="21">
        <f t="shared" si="0"/>
        <v>0.80804365018707025</v>
      </c>
      <c r="J33" s="22">
        <f t="shared" si="0"/>
        <v>0.9309881245814996</v>
      </c>
      <c r="K33" s="23"/>
      <c r="L33" s="44"/>
      <c r="M33" s="44"/>
      <c r="N33" s="259" t="s">
        <v>124</v>
      </c>
      <c r="O33" s="44">
        <v>547.11937999999998</v>
      </c>
      <c r="P33" s="44">
        <v>56.63194</v>
      </c>
      <c r="Q33" s="18">
        <v>64.215869999999995</v>
      </c>
      <c r="R33" s="44"/>
      <c r="S33" s="17"/>
      <c r="T33" s="17">
        <f t="shared" si="3"/>
        <v>0.8741337629706859</v>
      </c>
      <c r="U33" s="44">
        <f t="shared" si="2"/>
        <v>9.0480967456371408E-2</v>
      </c>
      <c r="V33" s="18">
        <f t="shared" si="2"/>
        <v>0.10259782807462674</v>
      </c>
      <c r="W33" s="13"/>
      <c r="Y33" s="9"/>
      <c r="Z33" s="286" t="s">
        <v>23</v>
      </c>
      <c r="AA33" s="44" t="s">
        <v>17</v>
      </c>
      <c r="AB33" s="150">
        <v>27</v>
      </c>
      <c r="AC33" s="150">
        <v>27</v>
      </c>
      <c r="AD33" s="150">
        <v>55</v>
      </c>
      <c r="AE33" s="150">
        <f t="shared" ref="AE33" si="4">AB33+AC33+AD33</f>
        <v>109</v>
      </c>
      <c r="AF33" s="49"/>
      <c r="AG33" s="150">
        <f>AB33/AE33*100</f>
        <v>24.770642201834864</v>
      </c>
      <c r="AH33" s="150">
        <f>AC33/AE33*100</f>
        <v>24.770642201834864</v>
      </c>
      <c r="AI33" s="151">
        <f>AD33/AE33*100</f>
        <v>50.458715596330272</v>
      </c>
      <c r="AJ33" s="13"/>
    </row>
    <row r="34" spans="2:37" x14ac:dyDescent="0.4">
      <c r="B34" s="9"/>
      <c r="C34" s="79" t="s">
        <v>22</v>
      </c>
      <c r="D34" s="11">
        <v>577.7315519</v>
      </c>
      <c r="E34" s="11">
        <v>338.13136049999997</v>
      </c>
      <c r="F34" s="12">
        <v>136.65659399999998</v>
      </c>
      <c r="G34" s="44"/>
      <c r="H34" s="97" t="s">
        <v>22</v>
      </c>
      <c r="I34" s="19">
        <f>D34/718.561874717391</f>
        <v>0.80401086145465306</v>
      </c>
      <c r="J34" s="11">
        <f t="shared" ref="J34:K56" si="5">E34/718.561874717391</f>
        <v>0.4705667979295261</v>
      </c>
      <c r="K34" s="12">
        <f t="shared" si="5"/>
        <v>0.19018069119482126</v>
      </c>
      <c r="L34" s="44"/>
      <c r="M34" s="44"/>
      <c r="N34" s="266">
        <v>625.89892208333299</v>
      </c>
      <c r="O34" s="22">
        <v>337.71590000000003</v>
      </c>
      <c r="P34" s="22"/>
      <c r="Q34" s="23">
        <v>79.403179999999992</v>
      </c>
      <c r="R34" s="44"/>
      <c r="S34" s="21"/>
      <c r="T34" s="21">
        <f>O34/625.898922083333</f>
        <v>0.53956939065479981</v>
      </c>
      <c r="U34" s="22"/>
      <c r="V34" s="23">
        <f>Q34/625.898922083333</f>
        <v>0.12686262461629252</v>
      </c>
      <c r="W34" s="13"/>
      <c r="Y34" s="9"/>
      <c r="Z34" s="286"/>
      <c r="AA34" s="44" t="s">
        <v>25</v>
      </c>
      <c r="AB34" s="150">
        <v>17</v>
      </c>
      <c r="AC34" s="150">
        <v>23</v>
      </c>
      <c r="AD34" s="150">
        <v>66</v>
      </c>
      <c r="AE34" s="150">
        <f t="shared" ref="AE34" si="6">AB34+AC34+AD34</f>
        <v>106</v>
      </c>
      <c r="AF34" s="49"/>
      <c r="AG34" s="150">
        <f>AB34/AE34*100</f>
        <v>16.037735849056602</v>
      </c>
      <c r="AH34" s="150">
        <f>AC34/AE34*100</f>
        <v>21.69811320754717</v>
      </c>
      <c r="AI34" s="151">
        <f>AD34/AE34*100</f>
        <v>62.264150943396224</v>
      </c>
      <c r="AJ34" s="13"/>
    </row>
    <row r="35" spans="2:37" x14ac:dyDescent="0.4">
      <c r="B35" s="9"/>
      <c r="C35" s="56"/>
      <c r="D35" s="44">
        <v>718.80695700000001</v>
      </c>
      <c r="E35" s="44">
        <v>220.44260069999999</v>
      </c>
      <c r="F35" s="18">
        <v>375.37226270000002</v>
      </c>
      <c r="G35" s="44"/>
      <c r="H35" s="268"/>
      <c r="I35" s="17">
        <f t="shared" ref="I35:I56" si="7">D35/718.561874717391</f>
        <v>1.0003410733177367</v>
      </c>
      <c r="J35" s="44">
        <f t="shared" si="5"/>
        <v>0.3067830460483304</v>
      </c>
      <c r="K35" s="18">
        <f t="shared" si="5"/>
        <v>0.52239379225015692</v>
      </c>
      <c r="L35" s="44"/>
      <c r="M35" s="44"/>
      <c r="N35" s="79" t="s">
        <v>22</v>
      </c>
      <c r="O35" s="11">
        <v>588.08109999999999</v>
      </c>
      <c r="P35" s="11">
        <v>162.90455000000003</v>
      </c>
      <c r="Q35" s="12">
        <v>64.426639999999992</v>
      </c>
      <c r="R35" s="44"/>
      <c r="S35" s="97" t="s">
        <v>22</v>
      </c>
      <c r="T35" s="19">
        <f>O35/635.619627916667</f>
        <v>0.92520915681524618</v>
      </c>
      <c r="U35" s="11">
        <f t="shared" ref="U35:V57" si="8">P35/635.619627916667</f>
        <v>0.25629251024538474</v>
      </c>
      <c r="V35" s="12">
        <f t="shared" si="8"/>
        <v>0.10136036895394089</v>
      </c>
      <c r="W35" s="13"/>
      <c r="Y35" s="9"/>
      <c r="Z35" s="287"/>
      <c r="AA35" s="43" t="s">
        <v>26</v>
      </c>
      <c r="AB35" s="146">
        <v>18</v>
      </c>
      <c r="AC35" s="146">
        <v>27</v>
      </c>
      <c r="AD35" s="146">
        <v>48</v>
      </c>
      <c r="AE35" s="146">
        <f t="shared" ref="AE35" si="9">AB35+AC35+AD35</f>
        <v>93</v>
      </c>
      <c r="AF35" s="34"/>
      <c r="AG35" s="146">
        <f>AB35/AE35*100</f>
        <v>19.35483870967742</v>
      </c>
      <c r="AH35" s="146">
        <f>AC35/AE35*100</f>
        <v>29.032258064516132</v>
      </c>
      <c r="AI35" s="147">
        <f>AD35/AE35*100</f>
        <v>51.612903225806448</v>
      </c>
      <c r="AJ35" s="13"/>
      <c r="AK35" s="40"/>
    </row>
    <row r="36" spans="2:37" x14ac:dyDescent="0.4">
      <c r="B36" s="9"/>
      <c r="C36" s="56"/>
      <c r="D36" s="44">
        <v>523.73461499999996</v>
      </c>
      <c r="E36" s="44">
        <v>403.22039099999995</v>
      </c>
      <c r="F36" s="18">
        <v>244.85076900000004</v>
      </c>
      <c r="G36" s="44"/>
      <c r="H36" s="268"/>
      <c r="I36" s="17">
        <f t="shared" si="7"/>
        <v>0.72886501973957885</v>
      </c>
      <c r="J36" s="44">
        <f t="shared" si="5"/>
        <v>0.56114915804374643</v>
      </c>
      <c r="K36" s="18">
        <f t="shared" si="5"/>
        <v>0.34075112751605335</v>
      </c>
      <c r="L36" s="44"/>
      <c r="M36" s="44"/>
      <c r="N36" s="20"/>
      <c r="O36" s="44">
        <v>779.5974799999999</v>
      </c>
      <c r="P36" s="44">
        <v>134.91899000000001</v>
      </c>
      <c r="Q36" s="18">
        <v>68.940879999999993</v>
      </c>
      <c r="R36" s="44"/>
      <c r="S36" s="17"/>
      <c r="T36" s="17">
        <f t="shared" ref="T36:T57" si="10">O36/635.619627916667</f>
        <v>1.2265157426859843</v>
      </c>
      <c r="U36" s="44">
        <f t="shared" si="8"/>
        <v>0.21226372514992345</v>
      </c>
      <c r="V36" s="18">
        <f t="shared" si="8"/>
        <v>0.10846247814272736</v>
      </c>
      <c r="W36" s="13"/>
      <c r="Y36" s="9"/>
      <c r="AJ36" s="13"/>
      <c r="AK36" s="40"/>
    </row>
    <row r="37" spans="2:37" ht="15" thickBot="1" x14ac:dyDescent="0.45">
      <c r="B37" s="9"/>
      <c r="C37" s="56"/>
      <c r="D37" s="44">
        <v>325.0184041</v>
      </c>
      <c r="E37" s="44">
        <v>468.907825</v>
      </c>
      <c r="F37" s="18">
        <v>149.46924999999999</v>
      </c>
      <c r="G37" s="44"/>
      <c r="H37" s="268"/>
      <c r="I37" s="17">
        <f t="shared" si="7"/>
        <v>0.4523179082216533</v>
      </c>
      <c r="J37" s="44">
        <f t="shared" si="5"/>
        <v>0.65256429752054479</v>
      </c>
      <c r="K37" s="18">
        <f t="shared" si="5"/>
        <v>0.20801166226469497</v>
      </c>
      <c r="L37" s="44"/>
      <c r="M37" s="44"/>
      <c r="N37" s="20"/>
      <c r="O37" s="44">
        <v>568.25510999999995</v>
      </c>
      <c r="P37" s="44">
        <v>87.797640000000015</v>
      </c>
      <c r="Q37" s="18">
        <v>97.796089999999992</v>
      </c>
      <c r="R37" s="44"/>
      <c r="S37" s="17"/>
      <c r="T37" s="17">
        <f t="shared" si="10"/>
        <v>0.89401756182787528</v>
      </c>
      <c r="U37" s="44">
        <f t="shared" si="8"/>
        <v>0.13812921461813438</v>
      </c>
      <c r="V37" s="18">
        <f t="shared" si="8"/>
        <v>0.1538594557259669</v>
      </c>
      <c r="W37" s="13"/>
      <c r="Y37" s="28"/>
      <c r="Z37" s="60"/>
      <c r="AA37" s="29"/>
      <c r="AB37" s="61"/>
      <c r="AC37" s="61"/>
      <c r="AD37" s="61"/>
      <c r="AE37" s="61"/>
      <c r="AF37" s="61"/>
      <c r="AG37" s="61"/>
      <c r="AH37" s="62"/>
      <c r="AI37" s="62"/>
      <c r="AJ37" s="30"/>
    </row>
    <row r="38" spans="2:37" x14ac:dyDescent="0.4">
      <c r="B38" s="9"/>
      <c r="C38" s="56"/>
      <c r="D38" s="44">
        <v>669.75619949999998</v>
      </c>
      <c r="E38" s="44">
        <v>377.02909160000002</v>
      </c>
      <c r="F38" s="18">
        <v>112.3033338</v>
      </c>
      <c r="G38" s="44"/>
      <c r="H38" s="268"/>
      <c r="I38" s="17">
        <f t="shared" si="7"/>
        <v>0.93207867417599044</v>
      </c>
      <c r="J38" s="44">
        <f t="shared" si="5"/>
        <v>0.5246995490100067</v>
      </c>
      <c r="K38" s="18">
        <f t="shared" si="5"/>
        <v>0.15628902360589156</v>
      </c>
      <c r="L38" s="44"/>
      <c r="M38" s="44"/>
      <c r="N38" s="20"/>
      <c r="O38" s="44">
        <v>603.41225999999995</v>
      </c>
      <c r="P38" s="44">
        <v>88.509689999999992</v>
      </c>
      <c r="Q38" s="18">
        <v>93.329589999999996</v>
      </c>
      <c r="R38" s="44"/>
      <c r="S38" s="17"/>
      <c r="T38" s="17">
        <f t="shared" si="10"/>
        <v>0.94932917974507602</v>
      </c>
      <c r="U38" s="44">
        <f t="shared" si="8"/>
        <v>0.13924946007426325</v>
      </c>
      <c r="V38" s="18">
        <f t="shared" si="8"/>
        <v>0.14683245434994022</v>
      </c>
      <c r="W38" s="13"/>
      <c r="Z38" s="38"/>
      <c r="AB38" s="32"/>
      <c r="AC38" s="32"/>
      <c r="AD38" s="32"/>
      <c r="AE38" s="32"/>
      <c r="AF38" s="32"/>
      <c r="AG38" s="32"/>
      <c r="AH38" s="39"/>
      <c r="AI38" s="39"/>
    </row>
    <row r="39" spans="2:37" x14ac:dyDescent="0.4">
      <c r="B39" s="9"/>
      <c r="C39" s="56"/>
      <c r="D39" s="44">
        <v>617.77014480000003</v>
      </c>
      <c r="E39" s="44">
        <v>299.33325839999998</v>
      </c>
      <c r="F39" s="18">
        <v>48.253091600000012</v>
      </c>
      <c r="G39" s="44"/>
      <c r="H39" s="268"/>
      <c r="I39" s="17">
        <f t="shared" si="7"/>
        <v>0.85973131408198888</v>
      </c>
      <c r="J39" s="44">
        <f t="shared" si="5"/>
        <v>0.41657269740024433</v>
      </c>
      <c r="K39" s="18">
        <f t="shared" si="5"/>
        <v>6.7152312553428836E-2</v>
      </c>
      <c r="L39" s="44"/>
      <c r="M39" s="44"/>
      <c r="N39" s="20"/>
      <c r="O39" s="44">
        <v>435.75217000000004</v>
      </c>
      <c r="P39" s="44">
        <v>134.17462</v>
      </c>
      <c r="Q39" s="18">
        <v>96.459129999999988</v>
      </c>
      <c r="R39" s="44"/>
      <c r="S39" s="17"/>
      <c r="T39" s="17">
        <f t="shared" si="10"/>
        <v>0.68555493075039109</v>
      </c>
      <c r="U39" s="44">
        <f t="shared" si="8"/>
        <v>0.21109263167309078</v>
      </c>
      <c r="V39" s="18">
        <f t="shared" si="8"/>
        <v>0.15175605938438116</v>
      </c>
      <c r="W39" s="13"/>
      <c r="AB39" s="32"/>
      <c r="AC39" s="32"/>
      <c r="AD39" s="32"/>
      <c r="AE39" s="32"/>
      <c r="AF39" s="32"/>
      <c r="AG39" s="32"/>
    </row>
    <row r="40" spans="2:37" x14ac:dyDescent="0.4">
      <c r="B40" s="9"/>
      <c r="C40" s="56"/>
      <c r="D40" s="44">
        <v>664.55333609999991</v>
      </c>
      <c r="E40" s="44">
        <v>180.55211399999999</v>
      </c>
      <c r="F40" s="18">
        <v>55.713636999999999</v>
      </c>
      <c r="G40" s="44"/>
      <c r="H40" s="268"/>
      <c r="I40" s="17">
        <f t="shared" si="7"/>
        <v>0.92483801253909759</v>
      </c>
      <c r="J40" s="44">
        <f t="shared" si="5"/>
        <v>0.25126870816937064</v>
      </c>
      <c r="K40" s="18">
        <f t="shared" si="5"/>
        <v>7.7534919344158168E-2</v>
      </c>
      <c r="L40" s="44"/>
      <c r="M40" s="44"/>
      <c r="N40" s="20"/>
      <c r="O40" s="44">
        <v>696.33398999999997</v>
      </c>
      <c r="P40" s="44">
        <v>78.917389999999997</v>
      </c>
      <c r="Q40" s="18">
        <v>89.36126999999999</v>
      </c>
      <c r="R40" s="44"/>
      <c r="S40" s="17"/>
      <c r="T40" s="17">
        <f t="shared" si="10"/>
        <v>1.095519961021866</v>
      </c>
      <c r="U40" s="44">
        <f t="shared" si="8"/>
        <v>0.12415820175135697</v>
      </c>
      <c r="V40" s="18">
        <f t="shared" si="8"/>
        <v>0.14058922360987208</v>
      </c>
      <c r="W40" s="13"/>
    </row>
    <row r="41" spans="2:37" x14ac:dyDescent="0.4">
      <c r="B41" s="9"/>
      <c r="C41" s="56"/>
      <c r="D41" s="44">
        <v>682.10908000000006</v>
      </c>
      <c r="E41" s="44">
        <v>282.26838779999997</v>
      </c>
      <c r="F41" s="18">
        <v>74.345882799999998</v>
      </c>
      <c r="G41" s="44"/>
      <c r="H41" s="268"/>
      <c r="I41" s="17">
        <f t="shared" si="7"/>
        <v>0.94926979011831414</v>
      </c>
      <c r="J41" s="44">
        <f t="shared" si="5"/>
        <v>0.39282405278044508</v>
      </c>
      <c r="K41" s="18">
        <f t="shared" si="5"/>
        <v>0.10346483081813948</v>
      </c>
      <c r="L41" s="44"/>
      <c r="M41" s="44"/>
      <c r="N41" s="20"/>
      <c r="O41" s="44">
        <v>426.47243000000003</v>
      </c>
      <c r="P41" s="44">
        <v>93.662950000000009</v>
      </c>
      <c r="Q41" s="18">
        <v>126.92678000000001</v>
      </c>
      <c r="R41" s="44"/>
      <c r="S41" s="17"/>
      <c r="T41" s="17">
        <f t="shared" si="10"/>
        <v>0.67095541306334983</v>
      </c>
      <c r="U41" s="44">
        <f t="shared" si="8"/>
        <v>0.14735691895952543</v>
      </c>
      <c r="V41" s="18">
        <f t="shared" si="8"/>
        <v>0.19968983716884331</v>
      </c>
      <c r="W41" s="13"/>
    </row>
    <row r="42" spans="2:37" x14ac:dyDescent="0.4">
      <c r="B42" s="9"/>
      <c r="C42" s="56"/>
      <c r="D42" s="44">
        <v>691.04037600000004</v>
      </c>
      <c r="E42" s="44">
        <v>324.613</v>
      </c>
      <c r="F42" s="18">
        <v>134.11978200000001</v>
      </c>
      <c r="G42" s="44"/>
      <c r="H42" s="268"/>
      <c r="I42" s="17">
        <f t="shared" si="7"/>
        <v>0.96169919434117612</v>
      </c>
      <c r="J42" s="44">
        <f t="shared" si="5"/>
        <v>0.45175372006435727</v>
      </c>
      <c r="K42" s="18">
        <f t="shared" si="5"/>
        <v>0.18665028958396807</v>
      </c>
      <c r="L42" s="44"/>
      <c r="M42" s="44"/>
      <c r="N42" s="20"/>
      <c r="O42" s="44">
        <v>425.49013000000002</v>
      </c>
      <c r="P42" s="44">
        <v>100.65048</v>
      </c>
      <c r="Q42" s="18">
        <v>117.65084999999999</v>
      </c>
      <c r="R42" s="44"/>
      <c r="S42" s="17"/>
      <c r="T42" s="17">
        <f t="shared" si="10"/>
        <v>0.66940999193905315</v>
      </c>
      <c r="U42" s="44">
        <f t="shared" si="8"/>
        <v>0.15835017607920029</v>
      </c>
      <c r="V42" s="18">
        <f t="shared" si="8"/>
        <v>0.18509631363275744</v>
      </c>
      <c r="W42" s="13"/>
    </row>
    <row r="43" spans="2:37" x14ac:dyDescent="0.4">
      <c r="B43" s="9"/>
      <c r="C43" s="56"/>
      <c r="D43" s="44">
        <v>1009.8225000000001</v>
      </c>
      <c r="E43" s="44">
        <v>165.7413368</v>
      </c>
      <c r="F43" s="18">
        <v>230.89027859999999</v>
      </c>
      <c r="G43" s="44"/>
      <c r="H43" s="268"/>
      <c r="I43" s="17">
        <f t="shared" si="7"/>
        <v>1.4053382673512442</v>
      </c>
      <c r="J43" s="44">
        <f t="shared" si="5"/>
        <v>0.23065701456146104</v>
      </c>
      <c r="K43" s="18">
        <f t="shared" si="5"/>
        <v>0.32132275135082655</v>
      </c>
      <c r="L43" s="44"/>
      <c r="M43" s="44"/>
      <c r="N43" s="20"/>
      <c r="O43" s="44">
        <v>493.55621000000002</v>
      </c>
      <c r="P43" s="44">
        <v>175.56000999999998</v>
      </c>
      <c r="Q43" s="18">
        <v>71.189140000000009</v>
      </c>
      <c r="R43" s="44"/>
      <c r="S43" s="17"/>
      <c r="T43" s="17">
        <f t="shared" si="10"/>
        <v>0.77649617526397052</v>
      </c>
      <c r="U43" s="44">
        <f t="shared" si="8"/>
        <v>0.27620294007506135</v>
      </c>
      <c r="V43" s="18">
        <f t="shared" si="8"/>
        <v>0.11199959358293018</v>
      </c>
      <c r="W43" s="13"/>
    </row>
    <row r="44" spans="2:37" x14ac:dyDescent="0.4">
      <c r="B44" s="9"/>
      <c r="C44" s="56"/>
      <c r="D44" s="44">
        <v>932.54283480000015</v>
      </c>
      <c r="E44" s="44">
        <v>336.74299769999999</v>
      </c>
      <c r="F44" s="18">
        <v>103.88238280000002</v>
      </c>
      <c r="G44" s="44"/>
      <c r="H44" s="268"/>
      <c r="I44" s="17">
        <f t="shared" si="7"/>
        <v>1.2977905836804484</v>
      </c>
      <c r="J44" s="44">
        <f t="shared" si="5"/>
        <v>0.46863465701188273</v>
      </c>
      <c r="K44" s="18">
        <f t="shared" si="5"/>
        <v>0.14456985049597401</v>
      </c>
      <c r="L44" s="44"/>
      <c r="M44" s="44"/>
      <c r="N44" s="20"/>
      <c r="O44" s="44">
        <v>831.71098999999992</v>
      </c>
      <c r="P44" s="44">
        <v>223.91850999999997</v>
      </c>
      <c r="Q44" s="18">
        <v>100.13783000000001</v>
      </c>
      <c r="R44" s="44"/>
      <c r="S44" s="17"/>
      <c r="T44" s="17">
        <f t="shared" si="10"/>
        <v>1.3085042586335007</v>
      </c>
      <c r="U44" s="44">
        <f t="shared" si="8"/>
        <v>0.35228381907261813</v>
      </c>
      <c r="V44" s="18">
        <f t="shared" si="8"/>
        <v>0.15754364025575465</v>
      </c>
      <c r="W44" s="13"/>
      <c r="AJ44" s="32"/>
    </row>
    <row r="45" spans="2:37" x14ac:dyDescent="0.4">
      <c r="B45" s="9"/>
      <c r="C45" s="56"/>
      <c r="D45" s="44">
        <v>1153.7789516999999</v>
      </c>
      <c r="E45" s="44">
        <v>241.36</v>
      </c>
      <c r="F45" s="18">
        <v>135.12999920000001</v>
      </c>
      <c r="G45" s="44"/>
      <c r="H45" s="268"/>
      <c r="I45" s="17">
        <f t="shared" si="7"/>
        <v>1.6056779413098961</v>
      </c>
      <c r="J45" s="44">
        <f t="shared" si="5"/>
        <v>0.33589313390016196</v>
      </c>
      <c r="K45" s="18">
        <f t="shared" si="5"/>
        <v>0.18805617714291673</v>
      </c>
      <c r="L45" s="44"/>
      <c r="M45" s="44"/>
      <c r="N45" s="20"/>
      <c r="O45" s="44">
        <v>569.63509999999997</v>
      </c>
      <c r="P45" s="44">
        <v>132.09231</v>
      </c>
      <c r="Q45" s="18">
        <v>109.26251999999999</v>
      </c>
      <c r="R45" s="44"/>
      <c r="S45" s="17"/>
      <c r="T45" s="17">
        <f t="shared" si="10"/>
        <v>0.89618865589009478</v>
      </c>
      <c r="U45" s="44">
        <f t="shared" si="8"/>
        <v>0.20781660005206443</v>
      </c>
      <c r="V45" s="18">
        <f t="shared" si="8"/>
        <v>0.17189922274446326</v>
      </c>
      <c r="W45" s="13"/>
    </row>
    <row r="46" spans="2:37" x14ac:dyDescent="0.4">
      <c r="B46" s="9"/>
      <c r="C46" s="56"/>
      <c r="D46" s="44">
        <v>992.84110400000009</v>
      </c>
      <c r="E46" s="44">
        <v>428.28402060000002</v>
      </c>
      <c r="F46" s="18">
        <v>112.608</v>
      </c>
      <c r="G46" s="44"/>
      <c r="H46" s="268"/>
      <c r="I46" s="17">
        <f t="shared" si="7"/>
        <v>1.3817057917113715</v>
      </c>
      <c r="J46" s="44">
        <f t="shared" si="5"/>
        <v>0.59602942442283524</v>
      </c>
      <c r="K46" s="18">
        <f t="shared" si="5"/>
        <v>0.1567130179906755</v>
      </c>
      <c r="L46" s="44"/>
      <c r="M46" s="44"/>
      <c r="N46" s="20"/>
      <c r="O46" s="44">
        <v>692.73389999999995</v>
      </c>
      <c r="P46" s="44">
        <v>128.63999000000001</v>
      </c>
      <c r="Q46" s="18">
        <v>87.538669999999996</v>
      </c>
      <c r="R46" s="44"/>
      <c r="S46" s="17"/>
      <c r="T46" s="17">
        <f t="shared" si="10"/>
        <v>1.0898560547454033</v>
      </c>
      <c r="U46" s="44">
        <f t="shared" si="8"/>
        <v>0.20238517558313251</v>
      </c>
      <c r="V46" s="18">
        <f t="shared" si="8"/>
        <v>0.13772178541263796</v>
      </c>
      <c r="W46" s="13"/>
    </row>
    <row r="47" spans="2:37" x14ac:dyDescent="0.4">
      <c r="B47" s="9"/>
      <c r="C47" s="56"/>
      <c r="D47" s="44">
        <v>581.46955379999997</v>
      </c>
      <c r="E47" s="44">
        <v>386.49759610000001</v>
      </c>
      <c r="F47" s="18">
        <v>89.570836100000008</v>
      </c>
      <c r="G47" s="44"/>
      <c r="H47" s="268"/>
      <c r="I47" s="17">
        <f t="shared" si="7"/>
        <v>0.80921292133498013</v>
      </c>
      <c r="J47" s="44">
        <f t="shared" si="5"/>
        <v>0.53787656943531659</v>
      </c>
      <c r="K47" s="18">
        <f t="shared" si="5"/>
        <v>0.12465292030032632</v>
      </c>
      <c r="L47" s="44"/>
      <c r="M47" s="44"/>
      <c r="N47" s="20"/>
      <c r="O47" s="44">
        <v>924.10852999999997</v>
      </c>
      <c r="P47" s="44">
        <v>126.74935000000001</v>
      </c>
      <c r="Q47" s="18">
        <v>109.87703999999999</v>
      </c>
      <c r="R47" s="44"/>
      <c r="S47" s="17"/>
      <c r="T47" s="17">
        <f t="shared" si="10"/>
        <v>1.4538703485745021</v>
      </c>
      <c r="U47" s="44">
        <f t="shared" si="8"/>
        <v>0.19941069223340205</v>
      </c>
      <c r="V47" s="18">
        <f t="shared" si="8"/>
        <v>0.17286602737573961</v>
      </c>
      <c r="W47" s="13"/>
    </row>
    <row r="48" spans="2:37" x14ac:dyDescent="0.4">
      <c r="B48" s="9"/>
      <c r="C48" s="56"/>
      <c r="D48" s="44">
        <v>552.12256000000002</v>
      </c>
      <c r="E48" s="44">
        <v>287.98874999999998</v>
      </c>
      <c r="F48" s="18">
        <v>123.14630319999998</v>
      </c>
      <c r="G48" s="44"/>
      <c r="H48" s="268"/>
      <c r="I48" s="17">
        <f t="shared" si="7"/>
        <v>0.76837163148566545</v>
      </c>
      <c r="J48" s="44">
        <f t="shared" si="5"/>
        <v>0.40078490124913096</v>
      </c>
      <c r="K48" s="18">
        <f t="shared" si="5"/>
        <v>0.17137884367777401</v>
      </c>
      <c r="L48" s="44"/>
      <c r="M48" s="44"/>
      <c r="N48" s="20"/>
      <c r="O48" s="44">
        <v>693.30544999999995</v>
      </c>
      <c r="P48" s="44">
        <v>289.90852000000001</v>
      </c>
      <c r="Q48" s="18">
        <v>75.699100000000016</v>
      </c>
      <c r="R48" s="44"/>
      <c r="S48" s="17"/>
      <c r="T48" s="17">
        <f t="shared" si="10"/>
        <v>1.0907552560521241</v>
      </c>
      <c r="U48" s="44">
        <f t="shared" si="8"/>
        <v>0.45610378796862533</v>
      </c>
      <c r="V48" s="18">
        <f t="shared" si="8"/>
        <v>0.11909496918481655</v>
      </c>
      <c r="W48" s="13"/>
    </row>
    <row r="49" spans="2:23" x14ac:dyDescent="0.4">
      <c r="B49" s="9"/>
      <c r="C49" s="56"/>
      <c r="D49" s="44">
        <v>236.47200000000001</v>
      </c>
      <c r="E49" s="44">
        <v>355.49397519999997</v>
      </c>
      <c r="F49" s="18">
        <v>154.943082</v>
      </c>
      <c r="G49" s="44"/>
      <c r="H49" s="268"/>
      <c r="I49" s="17">
        <f t="shared" si="7"/>
        <v>0.3290906577711265</v>
      </c>
      <c r="J49" s="44">
        <f t="shared" si="5"/>
        <v>0.49472980366487584</v>
      </c>
      <c r="K49" s="18">
        <f t="shared" si="5"/>
        <v>0.21562942239447205</v>
      </c>
      <c r="L49" s="44"/>
      <c r="M49" s="44"/>
      <c r="N49" s="20"/>
      <c r="O49" s="44">
        <v>451.78852999999998</v>
      </c>
      <c r="P49" s="44">
        <v>89.101949999999988</v>
      </c>
      <c r="Q49" s="18">
        <v>101.69776999999999</v>
      </c>
      <c r="R49" s="44"/>
      <c r="S49" s="17"/>
      <c r="T49" s="17">
        <f t="shared" si="10"/>
        <v>0.71078442225077376</v>
      </c>
      <c r="U49" s="44">
        <f t="shared" si="8"/>
        <v>0.14018124376058713</v>
      </c>
      <c r="V49" s="18">
        <f t="shared" si="8"/>
        <v>0.15999784388869295</v>
      </c>
      <c r="W49" s="13"/>
    </row>
    <row r="50" spans="2:23" x14ac:dyDescent="0.4">
      <c r="B50" s="9"/>
      <c r="C50" s="56"/>
      <c r="D50" s="44">
        <v>1397.8699085999999</v>
      </c>
      <c r="E50" s="44">
        <v>667.38288079999995</v>
      </c>
      <c r="F50" s="18">
        <v>75.180004199999999</v>
      </c>
      <c r="G50" s="44"/>
      <c r="H50" s="268"/>
      <c r="I50" s="17">
        <f t="shared" si="7"/>
        <v>1.9453716621825774</v>
      </c>
      <c r="J50" s="44">
        <f t="shared" si="5"/>
        <v>0.92877580105746682</v>
      </c>
      <c r="K50" s="18">
        <f t="shared" si="5"/>
        <v>0.10462565138119546</v>
      </c>
      <c r="L50" s="44"/>
      <c r="M50" s="44"/>
      <c r="N50" s="20"/>
      <c r="O50" s="44">
        <v>492.44106000000005</v>
      </c>
      <c r="P50" s="44">
        <v>144.85201000000001</v>
      </c>
      <c r="Q50" s="18">
        <v>107.9496</v>
      </c>
      <c r="R50" s="44"/>
      <c r="S50" s="17"/>
      <c r="T50" s="17">
        <f t="shared" si="10"/>
        <v>0.77474174549021568</v>
      </c>
      <c r="U50" s="44">
        <f t="shared" si="8"/>
        <v>0.22789102733465438</v>
      </c>
      <c r="V50" s="18">
        <f t="shared" si="8"/>
        <v>0.16983364776481186</v>
      </c>
      <c r="W50" s="13"/>
    </row>
    <row r="51" spans="2:23" x14ac:dyDescent="0.4">
      <c r="B51" s="9"/>
      <c r="C51" s="56"/>
      <c r="D51" s="44">
        <v>821.36916800000006</v>
      </c>
      <c r="E51" s="44">
        <v>533.31448749999993</v>
      </c>
      <c r="F51" s="18">
        <v>90.087828299999998</v>
      </c>
      <c r="G51" s="44"/>
      <c r="H51" s="268"/>
      <c r="I51" s="17">
        <f t="shared" si="7"/>
        <v>1.1430736821697407</v>
      </c>
      <c r="J51" s="44">
        <f t="shared" si="5"/>
        <v>0.74219702751381222</v>
      </c>
      <c r="K51" s="18">
        <f t="shared" si="5"/>
        <v>0.12537240211280534</v>
      </c>
      <c r="L51" s="44"/>
      <c r="M51" s="44"/>
      <c r="N51" s="20"/>
      <c r="O51" s="44">
        <v>390.32252</v>
      </c>
      <c r="P51" s="44">
        <v>76.179159999999996</v>
      </c>
      <c r="Q51" s="18">
        <v>91.087039999999988</v>
      </c>
      <c r="R51" s="44"/>
      <c r="S51" s="17"/>
      <c r="T51" s="17">
        <f t="shared" si="10"/>
        <v>0.61408191763891418</v>
      </c>
      <c r="U51" s="44">
        <f t="shared" si="8"/>
        <v>0.11985023220520728</v>
      </c>
      <c r="V51" s="18">
        <f t="shared" si="8"/>
        <v>0.14330432226983078</v>
      </c>
      <c r="W51" s="13"/>
    </row>
    <row r="52" spans="2:23" x14ac:dyDescent="0.4">
      <c r="B52" s="9"/>
      <c r="C52" s="56"/>
      <c r="D52" s="44">
        <v>606.72</v>
      </c>
      <c r="E52" s="44">
        <v>582.50630699999999</v>
      </c>
      <c r="F52" s="18">
        <v>121.51736279999999</v>
      </c>
      <c r="G52" s="44"/>
      <c r="H52" s="268"/>
      <c r="I52" s="17">
        <f t="shared" si="7"/>
        <v>0.84435317451071534</v>
      </c>
      <c r="J52" s="44">
        <f t="shared" si="5"/>
        <v>0.81065573821196479</v>
      </c>
      <c r="K52" s="18">
        <f t="shared" si="5"/>
        <v>0.16911189846774508</v>
      </c>
      <c r="L52" s="44"/>
      <c r="M52" s="44"/>
      <c r="N52" s="20"/>
      <c r="O52" s="44">
        <v>914.89290999999992</v>
      </c>
      <c r="P52" s="44">
        <v>134.80616000000001</v>
      </c>
      <c r="Q52" s="18">
        <v>82.666499999999999</v>
      </c>
      <c r="R52" s="44"/>
      <c r="S52" s="17"/>
      <c r="T52" s="17">
        <f t="shared" si="10"/>
        <v>1.439371708829525</v>
      </c>
      <c r="U52" s="44">
        <f t="shared" si="8"/>
        <v>0.21208621332517091</v>
      </c>
      <c r="V52" s="18">
        <f t="shared" si="8"/>
        <v>0.13005655642030928</v>
      </c>
      <c r="W52" s="13"/>
    </row>
    <row r="53" spans="2:23" x14ac:dyDescent="0.4">
      <c r="B53" s="9"/>
      <c r="C53" s="56"/>
      <c r="D53" s="44">
        <v>845.31220159999998</v>
      </c>
      <c r="E53" s="44">
        <v>235.70363360000002</v>
      </c>
      <c r="F53" s="18">
        <v>192.740261</v>
      </c>
      <c r="G53" s="44"/>
      <c r="H53" s="268"/>
      <c r="I53" s="17">
        <f t="shared" si="7"/>
        <v>1.1763944502795387</v>
      </c>
      <c r="J53" s="44">
        <f t="shared" si="5"/>
        <v>0.32802134637702818</v>
      </c>
      <c r="K53" s="18">
        <f t="shared" si="5"/>
        <v>0.26823056967196374</v>
      </c>
      <c r="L53" s="44"/>
      <c r="M53" s="44"/>
      <c r="N53" s="20"/>
      <c r="O53" s="44">
        <v>621.12225999999998</v>
      </c>
      <c r="P53" s="44">
        <v>148.59098</v>
      </c>
      <c r="Q53" s="18">
        <v>87.434530000000009</v>
      </c>
      <c r="R53" s="44"/>
      <c r="S53" s="17"/>
      <c r="T53" s="17">
        <f t="shared" si="10"/>
        <v>0.97719175544628134</v>
      </c>
      <c r="U53" s="44">
        <f t="shared" si="8"/>
        <v>0.23377342906641807</v>
      </c>
      <c r="V53" s="18">
        <f t="shared" si="8"/>
        <v>0.13755794528652146</v>
      </c>
      <c r="W53" s="13"/>
    </row>
    <row r="54" spans="2:23" x14ac:dyDescent="0.4">
      <c r="B54" s="9"/>
      <c r="C54" s="259" t="s">
        <v>123</v>
      </c>
      <c r="D54" s="44">
        <v>511.62056400000006</v>
      </c>
      <c r="E54" s="44">
        <v>633.30607420000001</v>
      </c>
      <c r="F54" s="18">
        <v>137.4564776</v>
      </c>
      <c r="G54" s="44"/>
      <c r="H54" s="268"/>
      <c r="I54" s="17">
        <f t="shared" si="7"/>
        <v>0.71200627531375704</v>
      </c>
      <c r="J54" s="44">
        <f t="shared" si="5"/>
        <v>0.88135217923867459</v>
      </c>
      <c r="K54" s="18">
        <f t="shared" si="5"/>
        <v>0.19129386408659849</v>
      </c>
      <c r="L54" s="44"/>
      <c r="M54" s="44"/>
      <c r="N54" s="20"/>
      <c r="O54" s="44">
        <v>1098.5807400000001</v>
      </c>
      <c r="P54" s="44">
        <v>196.61482999999998</v>
      </c>
      <c r="Q54" s="18">
        <v>98.277630000000002</v>
      </c>
      <c r="R54" s="44"/>
      <c r="S54" s="17"/>
      <c r="T54" s="17">
        <f t="shared" si="10"/>
        <v>1.7283618877547149</v>
      </c>
      <c r="U54" s="44">
        <f t="shared" si="8"/>
        <v>0.30932781393871178</v>
      </c>
      <c r="V54" s="18">
        <f t="shared" si="8"/>
        <v>0.15461704718294933</v>
      </c>
      <c r="W54" s="13"/>
    </row>
    <row r="55" spans="2:23" x14ac:dyDescent="0.4">
      <c r="B55" s="9"/>
      <c r="C55" s="259" t="s">
        <v>124</v>
      </c>
      <c r="D55" s="44">
        <v>848.64332520000005</v>
      </c>
      <c r="E55" s="44">
        <v>363.73340839999997</v>
      </c>
      <c r="F55" s="18">
        <v>116.26920800000001</v>
      </c>
      <c r="G55" s="44"/>
      <c r="H55" s="268"/>
      <c r="I55" s="17">
        <f t="shared" si="7"/>
        <v>1.1810302704047162</v>
      </c>
      <c r="J55" s="44">
        <f t="shared" si="5"/>
        <v>0.50619636415173797</v>
      </c>
      <c r="K55" s="18">
        <f t="shared" si="5"/>
        <v>0.16180820621150888</v>
      </c>
      <c r="L55" s="44"/>
      <c r="M55" s="44"/>
      <c r="N55" s="20"/>
      <c r="O55" s="44">
        <v>551.41036999999994</v>
      </c>
      <c r="P55" s="44">
        <v>141.20096000000001</v>
      </c>
      <c r="Q55" s="18">
        <v>58.932120000000012</v>
      </c>
      <c r="R55" s="44"/>
      <c r="S55" s="17"/>
      <c r="T55" s="17">
        <f t="shared" si="10"/>
        <v>0.86751627196807191</v>
      </c>
      <c r="U55" s="44">
        <f t="shared" si="8"/>
        <v>0.22214694732257731</v>
      </c>
      <c r="V55" s="18">
        <f t="shared" si="8"/>
        <v>9.2716016642151761E-2</v>
      </c>
      <c r="W55" s="13"/>
    </row>
    <row r="56" spans="2:23" x14ac:dyDescent="0.4">
      <c r="B56" s="9"/>
      <c r="C56" s="266">
        <v>718.56187471739099</v>
      </c>
      <c r="D56" s="22">
        <v>565.81778240000006</v>
      </c>
      <c r="E56" s="22">
        <v>403.90672499999999</v>
      </c>
      <c r="F56" s="23"/>
      <c r="G56" s="44"/>
      <c r="H56" s="264"/>
      <c r="I56" s="21">
        <f t="shared" si="7"/>
        <v>0.78743084250404338</v>
      </c>
      <c r="J56" s="22">
        <f t="shared" si="5"/>
        <v>0.56210430752237683</v>
      </c>
      <c r="K56" s="23"/>
      <c r="L56" s="44"/>
      <c r="M56" s="44"/>
      <c r="N56" s="259" t="s">
        <v>123</v>
      </c>
      <c r="O56" s="44">
        <v>820.72275999999999</v>
      </c>
      <c r="P56" s="44">
        <v>70.379989999999992</v>
      </c>
      <c r="Q56" s="18">
        <v>67.362679999999997</v>
      </c>
      <c r="R56" s="44"/>
      <c r="S56" s="17"/>
      <c r="T56" s="17">
        <f t="shared" si="10"/>
        <v>1.291216828356976</v>
      </c>
      <c r="U56" s="44">
        <f t="shared" si="8"/>
        <v>0.11072658380717464</v>
      </c>
      <c r="V56" s="18">
        <f t="shared" si="8"/>
        <v>0.10597954663670579</v>
      </c>
      <c r="W56" s="13"/>
    </row>
    <row r="57" spans="2:23" x14ac:dyDescent="0.4">
      <c r="B57" s="9"/>
      <c r="C57" s="79" t="s">
        <v>24</v>
      </c>
      <c r="D57" s="11">
        <v>791.88420960000008</v>
      </c>
      <c r="E57" s="11">
        <v>388.70247520000004</v>
      </c>
      <c r="F57" s="12">
        <v>125.86016749999999</v>
      </c>
      <c r="G57" s="44"/>
      <c r="H57" s="97" t="s">
        <v>24</v>
      </c>
      <c r="I57" s="19">
        <f>D57/676.229006817391</f>
        <v>1.1710296388008103</v>
      </c>
      <c r="J57" s="11">
        <f t="shared" ref="J57:K79" si="11">E57/676.229006817391</f>
        <v>0.57480893496330798</v>
      </c>
      <c r="K57" s="12">
        <f t="shared" si="11"/>
        <v>0.18612062811731364</v>
      </c>
      <c r="L57" s="44"/>
      <c r="M57" s="44"/>
      <c r="N57" s="259" t="s">
        <v>124</v>
      </c>
      <c r="O57" s="44">
        <v>370.68158</v>
      </c>
      <c r="P57" s="44">
        <v>187.1223</v>
      </c>
      <c r="Q57" s="18">
        <v>63.961490000000012</v>
      </c>
      <c r="R57" s="44"/>
      <c r="S57" s="17"/>
      <c r="T57" s="17">
        <f t="shared" si="10"/>
        <v>0.58318145588889558</v>
      </c>
      <c r="U57" s="44">
        <f t="shared" si="8"/>
        <v>0.29439352056090484</v>
      </c>
      <c r="V57" s="18">
        <f t="shared" si="8"/>
        <v>0.10062856335894287</v>
      </c>
      <c r="W57" s="13"/>
    </row>
    <row r="58" spans="2:23" x14ac:dyDescent="0.4">
      <c r="B58" s="9"/>
      <c r="C58" s="20"/>
      <c r="D58" s="44">
        <v>875.95476269999983</v>
      </c>
      <c r="E58" s="44">
        <v>450.03562500000004</v>
      </c>
      <c r="F58" s="18">
        <v>117.05625000000001</v>
      </c>
      <c r="G58" s="44"/>
      <c r="H58" s="17"/>
      <c r="I58" s="17">
        <f t="shared" ref="I58:I79" si="12">D58/676.229006817391</f>
        <v>1.2953522458650504</v>
      </c>
      <c r="J58" s="44">
        <f t="shared" si="11"/>
        <v>0.66550772070256337</v>
      </c>
      <c r="K58" s="18">
        <f t="shared" si="11"/>
        <v>0.17310149197963923</v>
      </c>
      <c r="L58" s="44"/>
      <c r="M58" s="44"/>
      <c r="N58" s="266">
        <v>635.61962791666701</v>
      </c>
      <c r="O58" s="22">
        <v>814.46348999999998</v>
      </c>
      <c r="P58" s="22"/>
      <c r="Q58" s="23">
        <v>54.73899999999999</v>
      </c>
      <c r="R58" s="44"/>
      <c r="S58" s="21"/>
      <c r="T58" s="21">
        <f>O58/635.619627916667</f>
        <v>1.2813693193671802</v>
      </c>
      <c r="U58" s="22"/>
      <c r="V58" s="23">
        <f>Q58/635.619627916667</f>
        <v>8.6119115263030482E-2</v>
      </c>
      <c r="W58" s="13"/>
    </row>
    <row r="59" spans="2:23" x14ac:dyDescent="0.4">
      <c r="B59" s="9"/>
      <c r="C59" s="20"/>
      <c r="D59" s="44">
        <v>692.53471250000007</v>
      </c>
      <c r="E59" s="44">
        <v>213.66363360000003</v>
      </c>
      <c r="F59" s="18">
        <v>184.87819400000001</v>
      </c>
      <c r="G59" s="44"/>
      <c r="H59" s="17"/>
      <c r="I59" s="17">
        <f t="shared" si="12"/>
        <v>1.0241126977964912</v>
      </c>
      <c r="J59" s="44">
        <f t="shared" si="11"/>
        <v>0.31596342577137893</v>
      </c>
      <c r="K59" s="18">
        <f t="shared" si="11"/>
        <v>0.27339583504427301</v>
      </c>
      <c r="L59" s="44"/>
      <c r="M59" s="44"/>
      <c r="N59" s="79" t="s">
        <v>24</v>
      </c>
      <c r="O59" s="11">
        <v>676.75457999999992</v>
      </c>
      <c r="P59" s="11">
        <v>141.20096000000001</v>
      </c>
      <c r="Q59" s="12">
        <v>81.287320000000008</v>
      </c>
      <c r="R59" s="44"/>
      <c r="S59" s="97" t="s">
        <v>24</v>
      </c>
      <c r="T59" s="19">
        <f>O59/734.2052932</f>
        <v>0.92175115906669125</v>
      </c>
      <c r="U59" s="11">
        <f t="shared" ref="U59:V82" si="13">P59/734.2052932</f>
        <v>0.19231809046837856</v>
      </c>
      <c r="V59" s="12">
        <f t="shared" si="13"/>
        <v>0.11071470166840253</v>
      </c>
      <c r="W59" s="13"/>
    </row>
    <row r="60" spans="2:23" x14ac:dyDescent="0.4">
      <c r="B60" s="9"/>
      <c r="C60" s="20"/>
      <c r="D60" s="44">
        <v>891.27206720000004</v>
      </c>
      <c r="E60" s="44">
        <v>286.49896840000002</v>
      </c>
      <c r="F60" s="18">
        <v>162.71036100000001</v>
      </c>
      <c r="G60" s="44"/>
      <c r="H60" s="17"/>
      <c r="I60" s="17">
        <f t="shared" si="12"/>
        <v>1.3180033068896131</v>
      </c>
      <c r="J60" s="44">
        <f t="shared" si="11"/>
        <v>0.42367151587948115</v>
      </c>
      <c r="K60" s="18">
        <f t="shared" si="11"/>
        <v>0.24061428799953613</v>
      </c>
      <c r="L60" s="44"/>
      <c r="M60" s="44"/>
      <c r="N60" s="20"/>
      <c r="O60" s="44">
        <v>710.45425</v>
      </c>
      <c r="P60" s="44">
        <v>148.59098</v>
      </c>
      <c r="Q60" s="18">
        <v>81.010039999999989</v>
      </c>
      <c r="R60" s="44"/>
      <c r="S60" s="17"/>
      <c r="T60" s="17">
        <f t="shared" ref="T60:T82" si="14">O60/734.2052932</f>
        <v>0.96765067833210217</v>
      </c>
      <c r="U60" s="44">
        <f t="shared" si="13"/>
        <v>0.20238342242450072</v>
      </c>
      <c r="V60" s="18">
        <f t="shared" si="13"/>
        <v>0.11033704162894475</v>
      </c>
      <c r="W60" s="13"/>
    </row>
    <row r="61" spans="2:23" x14ac:dyDescent="0.4">
      <c r="B61" s="9"/>
      <c r="C61" s="20"/>
      <c r="D61" s="44">
        <v>429.86841480000004</v>
      </c>
      <c r="E61" s="44">
        <v>82.180001399999995</v>
      </c>
      <c r="F61" s="18">
        <v>184.80106320000002</v>
      </c>
      <c r="G61" s="44"/>
      <c r="H61" s="17"/>
      <c r="I61" s="17">
        <f t="shared" si="12"/>
        <v>0.63568467259802386</v>
      </c>
      <c r="J61" s="44">
        <f t="shared" si="11"/>
        <v>0.12152688005321235</v>
      </c>
      <c r="K61" s="18">
        <f t="shared" si="11"/>
        <v>0.27328177486758376</v>
      </c>
      <c r="L61" s="44"/>
      <c r="M61" s="44"/>
      <c r="N61" s="20"/>
      <c r="O61" s="44">
        <v>405.77656000000002</v>
      </c>
      <c r="P61" s="44">
        <v>74.59899999999999</v>
      </c>
      <c r="Q61" s="18">
        <v>108.88658</v>
      </c>
      <c r="R61" s="44"/>
      <c r="S61" s="17"/>
      <c r="T61" s="17">
        <f t="shared" si="14"/>
        <v>0.55267452272298601</v>
      </c>
      <c r="U61" s="44">
        <f t="shared" si="13"/>
        <v>0.10160509695437318</v>
      </c>
      <c r="V61" s="18">
        <f t="shared" si="13"/>
        <v>0.14830535956152377</v>
      </c>
      <c r="W61" s="13"/>
    </row>
    <row r="62" spans="2:23" x14ac:dyDescent="0.4">
      <c r="B62" s="9"/>
      <c r="C62" s="20"/>
      <c r="D62" s="44">
        <v>621.156924</v>
      </c>
      <c r="E62" s="44">
        <v>465.46142580000003</v>
      </c>
      <c r="F62" s="18">
        <v>254.9742248</v>
      </c>
      <c r="G62" s="44"/>
      <c r="H62" s="17"/>
      <c r="I62" s="17">
        <f t="shared" si="12"/>
        <v>0.91856001108768959</v>
      </c>
      <c r="J62" s="44">
        <f t="shared" si="11"/>
        <v>0.6883192248594171</v>
      </c>
      <c r="K62" s="18">
        <f t="shared" si="11"/>
        <v>0.37705307259742155</v>
      </c>
      <c r="L62" s="44"/>
      <c r="M62" s="44"/>
      <c r="N62" s="20"/>
      <c r="O62" s="44">
        <v>521.70814999999993</v>
      </c>
      <c r="P62" s="44">
        <v>110.25982999999999</v>
      </c>
      <c r="Q62" s="18">
        <v>101.7812</v>
      </c>
      <c r="R62" s="44"/>
      <c r="S62" s="17"/>
      <c r="T62" s="17">
        <f t="shared" si="14"/>
        <v>0.7105753047981429</v>
      </c>
      <c r="U62" s="44">
        <f t="shared" si="13"/>
        <v>0.15017574923688931</v>
      </c>
      <c r="V62" s="18">
        <f t="shared" si="13"/>
        <v>0.13862771208906888</v>
      </c>
      <c r="W62" s="13"/>
    </row>
    <row r="63" spans="2:23" x14ac:dyDescent="0.4">
      <c r="B63" s="9"/>
      <c r="C63" s="20"/>
      <c r="D63" s="44">
        <v>838.33598050000012</v>
      </c>
      <c r="E63" s="44">
        <v>216.69917220000002</v>
      </c>
      <c r="F63" s="18">
        <v>200.11485150000001</v>
      </c>
      <c r="G63" s="44"/>
      <c r="H63" s="17"/>
      <c r="I63" s="17">
        <f t="shared" si="12"/>
        <v>1.2397220054867959</v>
      </c>
      <c r="J63" s="44">
        <f t="shared" si="11"/>
        <v>0.32045234678688889</v>
      </c>
      <c r="K63" s="18">
        <f t="shared" si="11"/>
        <v>0.29592763617435158</v>
      </c>
      <c r="L63" s="44"/>
      <c r="M63" s="44"/>
      <c r="N63" s="20"/>
      <c r="O63" s="44">
        <v>668.61617999999999</v>
      </c>
      <c r="P63" s="44">
        <v>105.44324</v>
      </c>
      <c r="Q63" s="18">
        <v>66.782949999999985</v>
      </c>
      <c r="R63" s="44"/>
      <c r="S63" s="17"/>
      <c r="T63" s="17">
        <f t="shared" si="14"/>
        <v>0.91066652092069111</v>
      </c>
      <c r="U63" s="44">
        <f t="shared" si="13"/>
        <v>0.14361547237071867</v>
      </c>
      <c r="V63" s="18">
        <f t="shared" si="13"/>
        <v>9.0959504948445097E-2</v>
      </c>
      <c r="W63" s="13"/>
    </row>
    <row r="64" spans="2:23" x14ac:dyDescent="0.4">
      <c r="B64" s="9"/>
      <c r="C64" s="20"/>
      <c r="D64" s="44">
        <v>629.73949999999991</v>
      </c>
      <c r="E64" s="44">
        <v>585.62306999999998</v>
      </c>
      <c r="F64" s="18">
        <v>70.700002800000007</v>
      </c>
      <c r="G64" s="44"/>
      <c r="H64" s="17"/>
      <c r="I64" s="17">
        <f t="shared" si="12"/>
        <v>0.93125182985540711</v>
      </c>
      <c r="J64" s="44">
        <f t="shared" si="11"/>
        <v>0.86601293954570291</v>
      </c>
      <c r="K64" s="18">
        <f t="shared" si="11"/>
        <v>0.10455038468808518</v>
      </c>
      <c r="L64" s="44"/>
      <c r="M64" s="44"/>
      <c r="N64" s="20"/>
      <c r="O64" s="44">
        <v>1096.5699399999999</v>
      </c>
      <c r="P64" s="44">
        <v>192.99213</v>
      </c>
      <c r="Q64" s="18">
        <v>107.33120000000001</v>
      </c>
      <c r="R64" s="44"/>
      <c r="S64" s="17"/>
      <c r="T64" s="17">
        <f t="shared" si="14"/>
        <v>1.4935467643125402</v>
      </c>
      <c r="U64" s="44">
        <f t="shared" si="13"/>
        <v>0.26285853805119364</v>
      </c>
      <c r="V64" s="18">
        <f t="shared" si="13"/>
        <v>0.14618690575247953</v>
      </c>
      <c r="W64" s="13"/>
    </row>
    <row r="65" spans="2:23" x14ac:dyDescent="0.4">
      <c r="B65" s="9"/>
      <c r="C65" s="20"/>
      <c r="D65" s="44">
        <v>563.77852960000007</v>
      </c>
      <c r="E65" s="44">
        <v>627.60533679999992</v>
      </c>
      <c r="F65" s="18">
        <v>153.03907500000003</v>
      </c>
      <c r="G65" s="44"/>
      <c r="H65" s="17"/>
      <c r="I65" s="17">
        <f t="shared" si="12"/>
        <v>0.83370947403361373</v>
      </c>
      <c r="J65" s="44">
        <f t="shared" si="11"/>
        <v>0.92809585284394425</v>
      </c>
      <c r="K65" s="18">
        <f t="shared" si="11"/>
        <v>0.2263124968866157</v>
      </c>
      <c r="L65" s="44"/>
      <c r="M65" s="44"/>
      <c r="N65" s="20"/>
      <c r="O65" s="44">
        <v>754.52020000000005</v>
      </c>
      <c r="P65" s="44">
        <v>176.73477</v>
      </c>
      <c r="Q65" s="18">
        <v>109.73217999999999</v>
      </c>
      <c r="R65" s="44"/>
      <c r="S65" s="17"/>
      <c r="T65" s="17">
        <f t="shared" si="14"/>
        <v>1.0276692459018628</v>
      </c>
      <c r="U65" s="44">
        <f t="shared" si="13"/>
        <v>0.24071573936726828</v>
      </c>
      <c r="V65" s="18">
        <f t="shared" si="13"/>
        <v>0.14945708103211477</v>
      </c>
      <c r="W65" s="13"/>
    </row>
    <row r="66" spans="2:23" x14ac:dyDescent="0.4">
      <c r="B66" s="9"/>
      <c r="C66" s="20"/>
      <c r="D66" s="44">
        <v>1274.3367520000002</v>
      </c>
      <c r="E66" s="44">
        <v>212.62036640000002</v>
      </c>
      <c r="F66" s="18">
        <v>148.89815839999997</v>
      </c>
      <c r="G66" s="44"/>
      <c r="H66" s="17"/>
      <c r="I66" s="17">
        <f t="shared" si="12"/>
        <v>1.884475139564846</v>
      </c>
      <c r="J66" s="44">
        <f t="shared" si="11"/>
        <v>0.31442065373781886</v>
      </c>
      <c r="K66" s="18">
        <f t="shared" si="11"/>
        <v>0.22018895507126399</v>
      </c>
      <c r="L66" s="44"/>
      <c r="M66" s="44"/>
      <c r="N66" s="20"/>
      <c r="O66" s="44">
        <v>624.74267000000009</v>
      </c>
      <c r="P66" s="44">
        <v>189.39725000000001</v>
      </c>
      <c r="Q66" s="18">
        <v>81.651820000000001</v>
      </c>
      <c r="R66" s="44"/>
      <c r="S66" s="17"/>
      <c r="T66" s="17">
        <f t="shared" si="14"/>
        <v>0.85091005987860413</v>
      </c>
      <c r="U66" s="44">
        <f t="shared" si="13"/>
        <v>0.25796225082295554</v>
      </c>
      <c r="V66" s="18">
        <f t="shared" si="13"/>
        <v>0.11121115681981029</v>
      </c>
      <c r="W66" s="13"/>
    </row>
    <row r="67" spans="2:23" x14ac:dyDescent="0.4">
      <c r="B67" s="9"/>
      <c r="C67" s="20"/>
      <c r="D67" s="44">
        <v>982.341275</v>
      </c>
      <c r="E67" s="44">
        <v>273.42</v>
      </c>
      <c r="F67" s="18">
        <v>153.2864132</v>
      </c>
      <c r="G67" s="44"/>
      <c r="H67" s="17"/>
      <c r="I67" s="17">
        <f t="shared" si="12"/>
        <v>1.4526754473655277</v>
      </c>
      <c r="J67" s="44">
        <f t="shared" si="11"/>
        <v>0.4043304816024173</v>
      </c>
      <c r="K67" s="18">
        <f t="shared" si="11"/>
        <v>0.22667825788992441</v>
      </c>
      <c r="L67" s="44"/>
      <c r="M67" s="44"/>
      <c r="N67" s="20"/>
      <c r="O67" s="44">
        <v>671.34971000000007</v>
      </c>
      <c r="P67" s="44">
        <v>142.81144</v>
      </c>
      <c r="Q67" s="18">
        <v>73.371670000000009</v>
      </c>
      <c r="R67" s="44"/>
      <c r="S67" s="17"/>
      <c r="T67" s="17">
        <f t="shared" si="14"/>
        <v>0.91438963491253678</v>
      </c>
      <c r="U67" s="44">
        <f t="shared" si="13"/>
        <v>0.19451159140730639</v>
      </c>
      <c r="V67" s="18">
        <f t="shared" si="13"/>
        <v>9.9933452781595947E-2</v>
      </c>
      <c r="W67" s="13"/>
    </row>
    <row r="68" spans="2:23" x14ac:dyDescent="0.4">
      <c r="B68" s="9"/>
      <c r="C68" s="20"/>
      <c r="D68" s="44">
        <v>335.82899119999996</v>
      </c>
      <c r="E68" s="44">
        <v>211.47345799999999</v>
      </c>
      <c r="F68" s="18">
        <v>346.65792409999995</v>
      </c>
      <c r="G68" s="44"/>
      <c r="H68" s="17"/>
      <c r="I68" s="17">
        <f t="shared" si="12"/>
        <v>0.49662020974306903</v>
      </c>
      <c r="J68" s="44">
        <f t="shared" si="11"/>
        <v>0.31272461824032094</v>
      </c>
      <c r="K68" s="18">
        <f t="shared" si="11"/>
        <v>0.51263391632889765</v>
      </c>
      <c r="L68" s="44"/>
      <c r="M68" s="44"/>
      <c r="N68" s="20"/>
      <c r="O68" s="44">
        <v>739.90163000000007</v>
      </c>
      <c r="P68" s="44">
        <v>83.808699999999988</v>
      </c>
      <c r="Q68" s="18">
        <v>92.254069999999999</v>
      </c>
      <c r="R68" s="44"/>
      <c r="S68" s="17"/>
      <c r="T68" s="17">
        <f t="shared" si="14"/>
        <v>1.0077585068546331</v>
      </c>
      <c r="U68" s="44">
        <f t="shared" si="13"/>
        <v>0.1141488637799431</v>
      </c>
      <c r="V68" s="18">
        <f t="shared" si="13"/>
        <v>0.12565160024645813</v>
      </c>
      <c r="W68" s="13"/>
    </row>
    <row r="69" spans="2:23" x14ac:dyDescent="0.4">
      <c r="B69" s="9"/>
      <c r="C69" s="20"/>
      <c r="D69" s="44">
        <v>618.01066079999998</v>
      </c>
      <c r="E69" s="44">
        <v>324.73750000000001</v>
      </c>
      <c r="F69" s="18">
        <v>180.36593999999999</v>
      </c>
      <c r="G69" s="44"/>
      <c r="H69" s="17"/>
      <c r="I69" s="17">
        <f t="shared" si="12"/>
        <v>0.91390735175441484</v>
      </c>
      <c r="J69" s="44">
        <f t="shared" si="11"/>
        <v>0.48021823483785009</v>
      </c>
      <c r="K69" s="18">
        <f t="shared" si="11"/>
        <v>0.26672316357571757</v>
      </c>
      <c r="L69" s="44"/>
      <c r="M69" s="44"/>
      <c r="N69" s="20"/>
      <c r="O69" s="44">
        <v>728.45360000000005</v>
      </c>
      <c r="P69" s="44">
        <v>142.05431999999999</v>
      </c>
      <c r="Q69" s="18">
        <v>57.879069999999999</v>
      </c>
      <c r="R69" s="44"/>
      <c r="S69" s="17"/>
      <c r="T69" s="17">
        <f t="shared" si="14"/>
        <v>0.99216609679435641</v>
      </c>
      <c r="U69" s="44">
        <f t="shared" si="13"/>
        <v>0.19348038118992955</v>
      </c>
      <c r="V69" s="18">
        <f t="shared" si="13"/>
        <v>7.8832270123982265E-2</v>
      </c>
      <c r="W69" s="13"/>
    </row>
    <row r="70" spans="2:23" x14ac:dyDescent="0.4">
      <c r="B70" s="9"/>
      <c r="C70" s="20"/>
      <c r="D70" s="44">
        <v>808.225866</v>
      </c>
      <c r="E70" s="44">
        <v>226.45384200000001</v>
      </c>
      <c r="F70" s="18">
        <v>112.58027869999999</v>
      </c>
      <c r="G70" s="44"/>
      <c r="H70" s="17"/>
      <c r="I70" s="17">
        <f t="shared" si="12"/>
        <v>1.19519550012183</v>
      </c>
      <c r="J70" s="44">
        <f t="shared" si="11"/>
        <v>0.3348774449439606</v>
      </c>
      <c r="K70" s="18">
        <f t="shared" si="11"/>
        <v>0.16648247496783466</v>
      </c>
      <c r="L70" s="44"/>
      <c r="M70" s="44"/>
      <c r="N70" s="20"/>
      <c r="O70" s="44">
        <v>394.42282999999998</v>
      </c>
      <c r="P70" s="44">
        <v>91.579399999999993</v>
      </c>
      <c r="Q70" s="18">
        <v>107.96836</v>
      </c>
      <c r="R70" s="44"/>
      <c r="S70" s="17"/>
      <c r="T70" s="17">
        <f t="shared" si="14"/>
        <v>0.53721055085414349</v>
      </c>
      <c r="U70" s="44">
        <f t="shared" si="13"/>
        <v>0.12473268832053143</v>
      </c>
      <c r="V70" s="18">
        <f t="shared" si="13"/>
        <v>0.14705472842537659</v>
      </c>
      <c r="W70" s="13"/>
    </row>
    <row r="71" spans="2:23" x14ac:dyDescent="0.4">
      <c r="B71" s="9"/>
      <c r="C71" s="20"/>
      <c r="D71" s="44">
        <v>553.35227499999996</v>
      </c>
      <c r="E71" s="44">
        <v>263.31386009999994</v>
      </c>
      <c r="F71" s="18">
        <v>100.97524919999999</v>
      </c>
      <c r="G71" s="44"/>
      <c r="H71" s="17"/>
      <c r="I71" s="17">
        <f t="shared" si="12"/>
        <v>0.81829124367838202</v>
      </c>
      <c r="J71" s="44">
        <f t="shared" si="11"/>
        <v>0.38938563333634885</v>
      </c>
      <c r="K71" s="18">
        <f t="shared" si="11"/>
        <v>0.14932108528622667</v>
      </c>
      <c r="L71" s="44"/>
      <c r="M71" s="44"/>
      <c r="N71" s="20"/>
      <c r="O71" s="44">
        <v>514.72759000000008</v>
      </c>
      <c r="P71" s="44">
        <v>159.43771000000001</v>
      </c>
      <c r="Q71" s="18">
        <v>79.016779999999997</v>
      </c>
      <c r="R71" s="44"/>
      <c r="S71" s="17"/>
      <c r="T71" s="17">
        <f t="shared" si="14"/>
        <v>0.70106766427218681</v>
      </c>
      <c r="U71" s="44">
        <f t="shared" si="13"/>
        <v>0.21715685173706401</v>
      </c>
      <c r="V71" s="18">
        <f t="shared" si="13"/>
        <v>0.10762218787011055</v>
      </c>
      <c r="W71" s="13"/>
    </row>
    <row r="72" spans="2:23" x14ac:dyDescent="0.4">
      <c r="B72" s="9"/>
      <c r="C72" s="20"/>
      <c r="D72" s="44">
        <v>372.61857419999995</v>
      </c>
      <c r="E72" s="44">
        <v>536.18052839999996</v>
      </c>
      <c r="F72" s="18">
        <v>62.823331199999998</v>
      </c>
      <c r="G72" s="44"/>
      <c r="H72" s="17"/>
      <c r="I72" s="17">
        <f t="shared" si="12"/>
        <v>0.55102423948610935</v>
      </c>
      <c r="J72" s="44">
        <f t="shared" si="11"/>
        <v>0.79289785412117086</v>
      </c>
      <c r="K72" s="18">
        <f t="shared" si="11"/>
        <v>9.2902449564641082E-2</v>
      </c>
      <c r="L72" s="44"/>
      <c r="M72" s="44"/>
      <c r="N72" s="20"/>
      <c r="O72" s="44">
        <v>417.06419999999997</v>
      </c>
      <c r="P72" s="44">
        <v>84.647939999999991</v>
      </c>
      <c r="Q72" s="18">
        <v>85.769220000000004</v>
      </c>
      <c r="R72" s="44"/>
      <c r="S72" s="17"/>
      <c r="T72" s="17">
        <f t="shared" si="14"/>
        <v>0.56804847889647436</v>
      </c>
      <c r="U72" s="44">
        <f t="shared" si="13"/>
        <v>0.1152919228232009</v>
      </c>
      <c r="V72" s="18">
        <f t="shared" si="13"/>
        <v>0.1168191251062476</v>
      </c>
      <c r="W72" s="13"/>
    </row>
    <row r="73" spans="2:23" x14ac:dyDescent="0.4">
      <c r="B73" s="9"/>
      <c r="C73" s="20"/>
      <c r="D73" s="44">
        <v>554.83461260000001</v>
      </c>
      <c r="E73" s="44">
        <v>259.91557069999999</v>
      </c>
      <c r="F73" s="18">
        <v>163.16785160000001</v>
      </c>
      <c r="G73" s="44"/>
      <c r="H73" s="17"/>
      <c r="I73" s="17">
        <f t="shared" si="12"/>
        <v>0.8204833081788041</v>
      </c>
      <c r="J73" s="44">
        <f t="shared" si="11"/>
        <v>0.38436028043704967</v>
      </c>
      <c r="K73" s="18">
        <f t="shared" si="11"/>
        <v>0.24129082005507918</v>
      </c>
      <c r="L73" s="44"/>
      <c r="M73" s="44"/>
      <c r="N73" s="20"/>
      <c r="O73" s="44">
        <v>624.28894000000003</v>
      </c>
      <c r="P73" s="44">
        <v>105.02765000000001</v>
      </c>
      <c r="Q73" s="18">
        <v>94.492530000000002</v>
      </c>
      <c r="R73" s="44"/>
      <c r="S73" s="17"/>
      <c r="T73" s="17">
        <f t="shared" si="14"/>
        <v>0.85029207196132484</v>
      </c>
      <c r="U73" s="44">
        <f t="shared" si="13"/>
        <v>0.14304943177710122</v>
      </c>
      <c r="V73" s="18">
        <f t="shared" si="13"/>
        <v>0.12870042054335873</v>
      </c>
      <c r="W73" s="13"/>
    </row>
    <row r="74" spans="2:23" x14ac:dyDescent="0.4">
      <c r="B74" s="9"/>
      <c r="C74" s="20"/>
      <c r="D74" s="44">
        <v>723.7782267</v>
      </c>
      <c r="E74" s="44">
        <v>192.17307600000001</v>
      </c>
      <c r="F74" s="18">
        <v>84.145058999999989</v>
      </c>
      <c r="G74" s="44"/>
      <c r="H74" s="17"/>
      <c r="I74" s="17">
        <f t="shared" si="12"/>
        <v>1.0703152621423251</v>
      </c>
      <c r="J74" s="44">
        <f t="shared" si="11"/>
        <v>0.28418342612134423</v>
      </c>
      <c r="K74" s="18">
        <f t="shared" si="11"/>
        <v>0.12443278556774856</v>
      </c>
      <c r="L74" s="44"/>
      <c r="M74" s="44"/>
      <c r="N74" s="20"/>
      <c r="O74" s="44">
        <v>1323.1651399999998</v>
      </c>
      <c r="P74" s="44">
        <v>115.18765</v>
      </c>
      <c r="Q74" s="18">
        <v>61.732009999999988</v>
      </c>
      <c r="R74" s="44"/>
      <c r="S74" s="17"/>
      <c r="T74" s="17">
        <f t="shared" si="14"/>
        <v>1.802173250798895</v>
      </c>
      <c r="U74" s="44">
        <f t="shared" si="13"/>
        <v>0.15688752324020974</v>
      </c>
      <c r="V74" s="18">
        <f t="shared" si="13"/>
        <v>8.4080039427315845E-2</v>
      </c>
      <c r="W74" s="13"/>
    </row>
    <row r="75" spans="2:23" x14ac:dyDescent="0.4">
      <c r="B75" s="9"/>
      <c r="C75" s="20"/>
      <c r="D75" s="44">
        <v>631.35993360000009</v>
      </c>
      <c r="E75" s="44">
        <v>204.80249999999998</v>
      </c>
      <c r="F75" s="18">
        <v>139.811544</v>
      </c>
      <c r="G75" s="44"/>
      <c r="H75" s="17"/>
      <c r="I75" s="17">
        <f t="shared" si="12"/>
        <v>0.93364810919815011</v>
      </c>
      <c r="J75" s="44">
        <f t="shared" si="11"/>
        <v>0.30285967909581979</v>
      </c>
      <c r="K75" s="18">
        <f t="shared" si="11"/>
        <v>0.206751769874543</v>
      </c>
      <c r="L75" s="44"/>
      <c r="M75" s="44"/>
      <c r="N75" s="20"/>
      <c r="O75" s="44">
        <v>1022.63371</v>
      </c>
      <c r="P75" s="44">
        <v>68.790589999999995</v>
      </c>
      <c r="Q75" s="18">
        <v>60.068169999999995</v>
      </c>
      <c r="R75" s="44"/>
      <c r="S75" s="17"/>
      <c r="T75" s="17">
        <f t="shared" si="14"/>
        <v>1.3928443712832659</v>
      </c>
      <c r="U75" s="44">
        <f t="shared" si="13"/>
        <v>9.3693944509960381E-2</v>
      </c>
      <c r="V75" s="18">
        <f t="shared" si="13"/>
        <v>8.1813861267869145E-2</v>
      </c>
      <c r="W75" s="13"/>
    </row>
    <row r="76" spans="2:23" x14ac:dyDescent="0.4">
      <c r="B76" s="9"/>
      <c r="C76" s="20"/>
      <c r="D76" s="44">
        <v>434.251125</v>
      </c>
      <c r="E76" s="44">
        <v>274.65066359999997</v>
      </c>
      <c r="F76" s="18">
        <v>80.671078100000003</v>
      </c>
      <c r="G76" s="44"/>
      <c r="H76" s="17"/>
      <c r="I76" s="17">
        <f t="shared" si="12"/>
        <v>0.64216577612333225</v>
      </c>
      <c r="J76" s="44">
        <f t="shared" si="11"/>
        <v>0.40615037336629173</v>
      </c>
      <c r="K76" s="18">
        <f t="shared" si="11"/>
        <v>0.11929550091273212</v>
      </c>
      <c r="L76" s="44"/>
      <c r="M76" s="44"/>
      <c r="N76" s="20"/>
      <c r="O76" s="44">
        <v>1029.1624199999999</v>
      </c>
      <c r="P76" s="44">
        <v>61.848300000000009</v>
      </c>
      <c r="Q76" s="18">
        <v>103.02755000000001</v>
      </c>
      <c r="R76" s="44"/>
      <c r="S76" s="17"/>
      <c r="T76" s="17">
        <f t="shared" si="14"/>
        <v>1.4017365844836704</v>
      </c>
      <c r="U76" s="44">
        <f t="shared" si="13"/>
        <v>8.4238428369859661E-2</v>
      </c>
      <c r="V76" s="18">
        <f t="shared" si="13"/>
        <v>0.14032526182283317</v>
      </c>
      <c r="W76" s="13"/>
    </row>
    <row r="77" spans="2:23" x14ac:dyDescent="0.4">
      <c r="B77" s="9"/>
      <c r="C77" s="20"/>
      <c r="D77" s="44">
        <v>1127.0251845999999</v>
      </c>
      <c r="E77" s="44">
        <v>244.0899972</v>
      </c>
      <c r="F77" s="18">
        <v>99.918789599999997</v>
      </c>
      <c r="G77" s="44"/>
      <c r="H77" s="17"/>
      <c r="I77" s="17">
        <f t="shared" si="12"/>
        <v>1.666632417772552</v>
      </c>
      <c r="J77" s="44">
        <f t="shared" si="11"/>
        <v>0.36095759681884526</v>
      </c>
      <c r="K77" s="18">
        <f t="shared" si="11"/>
        <v>0.14775880447698997</v>
      </c>
      <c r="L77" s="44"/>
      <c r="M77" s="44"/>
      <c r="N77" s="20"/>
      <c r="O77" s="44">
        <v>689.96652000000006</v>
      </c>
      <c r="P77" s="44">
        <v>57.020290000000003</v>
      </c>
      <c r="Q77" s="18">
        <v>75.087399999999988</v>
      </c>
      <c r="R77" s="44"/>
      <c r="S77" s="17"/>
      <c r="T77" s="17">
        <f t="shared" si="14"/>
        <v>0.93974604431522513</v>
      </c>
      <c r="U77" s="44">
        <f t="shared" si="13"/>
        <v>7.7662597270961767E-2</v>
      </c>
      <c r="V77" s="18">
        <f t="shared" si="13"/>
        <v>0.10227030599675331</v>
      </c>
      <c r="W77" s="13"/>
    </row>
    <row r="78" spans="2:23" x14ac:dyDescent="0.4">
      <c r="B78" s="9"/>
      <c r="C78" s="259" t="s">
        <v>123</v>
      </c>
      <c r="D78" s="44">
        <v>499.56922800000001</v>
      </c>
      <c r="E78" s="44">
        <v>237.62919959999999</v>
      </c>
      <c r="F78" s="18">
        <v>295.88948820000002</v>
      </c>
      <c r="G78" s="44"/>
      <c r="H78" s="17"/>
      <c r="I78" s="17">
        <f t="shared" si="12"/>
        <v>0.73875746672148268</v>
      </c>
      <c r="J78" s="44">
        <f t="shared" si="11"/>
        <v>0.35140344055689027</v>
      </c>
      <c r="K78" s="18">
        <f t="shared" si="11"/>
        <v>0.43755811303122949</v>
      </c>
      <c r="L78" s="44"/>
      <c r="M78" s="44"/>
      <c r="N78" s="20"/>
      <c r="O78" s="44">
        <v>1001.2590100000001</v>
      </c>
      <c r="P78" s="44">
        <v>44.903280000000009</v>
      </c>
      <c r="Q78" s="18">
        <v>95.26039999999999</v>
      </c>
      <c r="R78" s="44"/>
      <c r="S78" s="17"/>
      <c r="T78" s="17">
        <f t="shared" si="14"/>
        <v>1.3637316691576258</v>
      </c>
      <c r="U78" s="44">
        <f t="shared" si="13"/>
        <v>6.1159025160784565E-2</v>
      </c>
      <c r="V78" s="18">
        <f t="shared" si="13"/>
        <v>0.12974627244215567</v>
      </c>
      <c r="W78" s="13"/>
    </row>
    <row r="79" spans="2:23" x14ac:dyDescent="0.4">
      <c r="B79" s="9"/>
      <c r="C79" s="259" t="s">
        <v>124</v>
      </c>
      <c r="D79" s="44">
        <v>303.20935119999996</v>
      </c>
      <c r="E79" s="44">
        <v>258.27371440000002</v>
      </c>
      <c r="F79" s="18">
        <v>206.43157800000003</v>
      </c>
      <c r="G79" s="44"/>
      <c r="H79" s="17"/>
      <c r="I79" s="17">
        <f t="shared" si="12"/>
        <v>0.44838264573569037</v>
      </c>
      <c r="J79" s="44">
        <f t="shared" si="11"/>
        <v>0.38193232144172767</v>
      </c>
      <c r="K79" s="18">
        <f t="shared" si="11"/>
        <v>0.30526874168197998</v>
      </c>
      <c r="L79" s="44"/>
      <c r="M79" s="44"/>
      <c r="N79" s="20"/>
      <c r="O79" s="44">
        <v>948.44960000000003</v>
      </c>
      <c r="P79" s="44">
        <v>38.219250000000002</v>
      </c>
      <c r="Q79" s="18">
        <v>95.26039999999999</v>
      </c>
      <c r="R79" s="44"/>
      <c r="S79" s="17"/>
      <c r="T79" s="17">
        <f t="shared" si="14"/>
        <v>1.2918043615106969</v>
      </c>
      <c r="U79" s="44">
        <f t="shared" si="13"/>
        <v>5.2055263499154521E-2</v>
      </c>
      <c r="V79" s="18">
        <f t="shared" si="13"/>
        <v>0.12974627244215567</v>
      </c>
      <c r="W79" s="13"/>
    </row>
    <row r="80" spans="2:23" x14ac:dyDescent="0.4">
      <c r="B80" s="9"/>
      <c r="C80" s="267">
        <v>676.229006817391</v>
      </c>
      <c r="D80" s="22"/>
      <c r="E80" s="22">
        <v>286.8544</v>
      </c>
      <c r="F80" s="23"/>
      <c r="G80" s="44"/>
      <c r="H80" s="21"/>
      <c r="I80" s="21"/>
      <c r="J80" s="22">
        <f>E80/676.229006817391</f>
        <v>0.42419712421100297</v>
      </c>
      <c r="K80" s="23"/>
      <c r="L80" s="44"/>
      <c r="M80" s="44"/>
      <c r="N80" s="20"/>
      <c r="O80" s="44">
        <v>457.64455000000004</v>
      </c>
      <c r="P80" s="44">
        <v>75.329490000000007</v>
      </c>
      <c r="Q80" s="18">
        <v>72.495099999999994</v>
      </c>
      <c r="R80" s="44"/>
      <c r="S80" s="17"/>
      <c r="T80" s="17">
        <f t="shared" si="14"/>
        <v>0.62331960044223778</v>
      </c>
      <c r="U80" s="44">
        <f t="shared" si="13"/>
        <v>0.10260003666233444</v>
      </c>
      <c r="V80" s="18">
        <f t="shared" si="13"/>
        <v>9.873954964834622E-2</v>
      </c>
      <c r="W80" s="13"/>
    </row>
    <row r="81" spans="2:23" x14ac:dyDescent="0.4">
      <c r="B81" s="9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259" t="s">
        <v>123</v>
      </c>
      <c r="O81" s="44">
        <v>602.83088000000009</v>
      </c>
      <c r="P81" s="44">
        <v>66.998550000000009</v>
      </c>
      <c r="Q81" s="18">
        <v>63.745739999999998</v>
      </c>
      <c r="R81" s="44"/>
      <c r="S81" s="17"/>
      <c r="T81" s="17">
        <f t="shared" si="14"/>
        <v>0.82106583210887707</v>
      </c>
      <c r="U81" s="44">
        <f t="shared" si="13"/>
        <v>9.1253155786973295E-2</v>
      </c>
      <c r="V81" s="18">
        <f t="shared" si="13"/>
        <v>8.6822773671607734E-2</v>
      </c>
      <c r="W81" s="13"/>
    </row>
    <row r="82" spans="2:23" x14ac:dyDescent="0.4">
      <c r="B82" s="9"/>
      <c r="C82" s="44"/>
      <c r="D82" s="44"/>
      <c r="E82" s="44"/>
      <c r="F82" s="44"/>
      <c r="G82" s="44"/>
      <c r="H82" s="44"/>
      <c r="I82" s="44">
        <f>AVERAGE(I11:I80)</f>
        <v>1.0000000000000002</v>
      </c>
      <c r="J82" s="44">
        <f t="shared" ref="J82:K82" si="15">AVERAGE(J11:J80)</f>
        <v>0.53477398942242749</v>
      </c>
      <c r="K82" s="44">
        <f t="shared" si="15"/>
        <v>0.21560554846669497</v>
      </c>
      <c r="L82" s="44"/>
      <c r="M82" s="44"/>
      <c r="N82" s="259" t="s">
        <v>124</v>
      </c>
      <c r="O82" s="44">
        <v>963.03787999999997</v>
      </c>
      <c r="P82" s="44">
        <v>78.309569999999994</v>
      </c>
      <c r="Q82" s="18">
        <v>103.21585</v>
      </c>
      <c r="R82" s="44"/>
      <c r="S82" s="17"/>
      <c r="T82" s="17">
        <f t="shared" si="14"/>
        <v>1.3116738450667438</v>
      </c>
      <c r="U82" s="44">
        <f t="shared" si="13"/>
        <v>0.10665895591502934</v>
      </c>
      <c r="V82" s="18">
        <f t="shared" si="13"/>
        <v>0.14058172960063861</v>
      </c>
      <c r="W82" s="13"/>
    </row>
    <row r="83" spans="2:23" x14ac:dyDescent="0.4">
      <c r="B83" s="9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267">
        <v>734.20529320000003</v>
      </c>
      <c r="O83" s="22">
        <v>767.63159000000007</v>
      </c>
      <c r="P83" s="22"/>
      <c r="Q83" s="23">
        <v>113.09435000000001</v>
      </c>
      <c r="R83" s="44"/>
      <c r="S83" s="21"/>
      <c r="T83" s="21">
        <f>O83/734.2052932</f>
        <v>1.0455271803534854</v>
      </c>
      <c r="U83" s="22"/>
      <c r="V83" s="23">
        <f>Q83/734.2052932</f>
        <v>0.15403641331307144</v>
      </c>
      <c r="W83" s="13"/>
    </row>
    <row r="84" spans="2:23" x14ac:dyDescent="0.4">
      <c r="B84" s="9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13"/>
    </row>
    <row r="85" spans="2:23" x14ac:dyDescent="0.4">
      <c r="B85" s="9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>
        <f>AVERAGE(T11:T83)</f>
        <v>1.0000000000000002</v>
      </c>
      <c r="U85" s="44">
        <f t="shared" ref="U85:V85" si="16">AVERAGE(U11:U83)</f>
        <v>0.18760760036902357</v>
      </c>
      <c r="V85" s="44">
        <f t="shared" si="16"/>
        <v>0.11449663354122235</v>
      </c>
      <c r="W85" s="13"/>
    </row>
    <row r="86" spans="2:23" ht="15" thickBot="1" x14ac:dyDescent="0.45"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30"/>
    </row>
    <row r="89" spans="2:23" x14ac:dyDescent="0.4">
      <c r="C89" s="243" t="s">
        <v>0</v>
      </c>
      <c r="D89" s="27" t="s">
        <v>36</v>
      </c>
      <c r="E89" s="27" t="s">
        <v>23</v>
      </c>
      <c r="F89" s="15" t="s">
        <v>37</v>
      </c>
      <c r="N89" s="243" t="s">
        <v>0</v>
      </c>
      <c r="O89" s="27" t="s">
        <v>36</v>
      </c>
      <c r="P89" s="27" t="s">
        <v>23</v>
      </c>
      <c r="Q89" s="15" t="s">
        <v>37</v>
      </c>
    </row>
    <row r="90" spans="2:23" x14ac:dyDescent="0.4">
      <c r="C90" s="239" t="s">
        <v>21</v>
      </c>
      <c r="D90" s="44">
        <v>23</v>
      </c>
      <c r="E90" s="44">
        <v>23</v>
      </c>
      <c r="F90" s="18">
        <v>22</v>
      </c>
      <c r="N90" s="239" t="s">
        <v>21</v>
      </c>
      <c r="O90" s="44">
        <v>24</v>
      </c>
      <c r="P90" s="44">
        <v>23</v>
      </c>
      <c r="Q90" s="18">
        <v>24</v>
      </c>
    </row>
    <row r="91" spans="2:23" x14ac:dyDescent="0.4">
      <c r="C91" s="239" t="s">
        <v>22</v>
      </c>
      <c r="D91" s="44">
        <v>23</v>
      </c>
      <c r="E91" s="44">
        <v>23</v>
      </c>
      <c r="F91" s="18">
        <v>22</v>
      </c>
      <c r="N91" s="239" t="s">
        <v>22</v>
      </c>
      <c r="O91" s="44">
        <v>24</v>
      </c>
      <c r="P91" s="44">
        <v>23</v>
      </c>
      <c r="Q91" s="18">
        <v>24</v>
      </c>
    </row>
    <row r="92" spans="2:23" x14ac:dyDescent="0.4">
      <c r="C92" s="240" t="s">
        <v>24</v>
      </c>
      <c r="D92" s="22">
        <v>23</v>
      </c>
      <c r="E92" s="22">
        <v>24</v>
      </c>
      <c r="F92" s="23">
        <v>23</v>
      </c>
      <c r="N92" s="240" t="s">
        <v>24</v>
      </c>
      <c r="O92" s="22">
        <v>24</v>
      </c>
      <c r="P92" s="22">
        <v>23</v>
      </c>
      <c r="Q92" s="23">
        <v>24</v>
      </c>
    </row>
  </sheetData>
  <mergeCells count="7">
    <mergeCell ref="Z27:Z29"/>
    <mergeCell ref="Z33:Z35"/>
    <mergeCell ref="Y3:Z3"/>
    <mergeCell ref="B3:C3"/>
    <mergeCell ref="Z8:Z10"/>
    <mergeCell ref="Z14:Z16"/>
    <mergeCell ref="Z21:Z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4537-A36E-4937-A32A-62693EEC29C8}">
  <dimension ref="A2:AF69"/>
  <sheetViews>
    <sheetView topLeftCell="A2" zoomScale="74" zoomScaleNormal="74" workbookViewId="0">
      <selection activeCell="O3" sqref="O3:P3"/>
    </sheetView>
  </sheetViews>
  <sheetFormatPr defaultRowHeight="14.6" x14ac:dyDescent="0.4"/>
  <cols>
    <col min="3" max="3" width="12.765625" customWidth="1"/>
  </cols>
  <sheetData>
    <row r="2" spans="2:32" ht="15" thickBot="1" x14ac:dyDescent="0.45"/>
    <row r="3" spans="2:32" ht="15" thickBot="1" x14ac:dyDescent="0.45">
      <c r="B3" s="307" t="s">
        <v>140</v>
      </c>
      <c r="C3" s="308"/>
      <c r="O3" s="307" t="s">
        <v>141</v>
      </c>
      <c r="P3" s="308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x14ac:dyDescent="0.4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O4" s="116"/>
      <c r="P4" s="117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9"/>
    </row>
    <row r="5" spans="2:32" x14ac:dyDescent="0.4">
      <c r="B5" s="9"/>
      <c r="C5" s="57" t="s">
        <v>62</v>
      </c>
      <c r="D5" s="44"/>
      <c r="E5" s="44"/>
      <c r="F5" s="44"/>
      <c r="G5" s="44"/>
      <c r="H5" s="44"/>
      <c r="I5" s="44"/>
      <c r="J5" s="44"/>
      <c r="K5" s="44"/>
      <c r="L5" s="44"/>
      <c r="M5" s="13"/>
      <c r="O5" s="81"/>
      <c r="P5" s="120"/>
      <c r="Q5" s="67"/>
      <c r="R5" s="311" t="s">
        <v>104</v>
      </c>
      <c r="S5" s="311"/>
      <c r="T5" s="311"/>
      <c r="U5" s="311"/>
      <c r="V5" s="163"/>
      <c r="W5" s="311" t="s">
        <v>51</v>
      </c>
      <c r="X5" s="311"/>
      <c r="Y5" s="311"/>
      <c r="Z5" s="67"/>
      <c r="AA5" s="312" t="s">
        <v>51</v>
      </c>
      <c r="AB5" s="312"/>
      <c r="AC5" s="312"/>
      <c r="AD5" s="67"/>
      <c r="AE5" s="67"/>
      <c r="AF5" s="82"/>
    </row>
    <row r="6" spans="2:32" x14ac:dyDescent="0.4">
      <c r="B6" s="9"/>
      <c r="C6" s="200" t="s">
        <v>12</v>
      </c>
      <c r="D6" s="152" t="s">
        <v>50</v>
      </c>
      <c r="E6" s="152" t="s">
        <v>59</v>
      </c>
      <c r="F6" s="153" t="s">
        <v>60</v>
      </c>
      <c r="G6" s="44"/>
      <c r="H6" s="19"/>
      <c r="I6" s="11"/>
      <c r="J6" s="11"/>
      <c r="K6" s="197" t="s">
        <v>110</v>
      </c>
      <c r="L6" s="44"/>
      <c r="M6" s="13"/>
      <c r="O6" s="81"/>
      <c r="P6" s="313" t="s">
        <v>55</v>
      </c>
      <c r="Q6" s="114" t="s">
        <v>21</v>
      </c>
      <c r="R6" s="113">
        <v>3</v>
      </c>
      <c r="S6" s="113">
        <v>4</v>
      </c>
      <c r="T6" s="113" t="s">
        <v>64</v>
      </c>
      <c r="U6" s="186" t="s">
        <v>0</v>
      </c>
      <c r="V6" s="65"/>
      <c r="W6" s="65">
        <v>3</v>
      </c>
      <c r="X6" s="65">
        <v>4</v>
      </c>
      <c r="Y6" s="70" t="s">
        <v>64</v>
      </c>
      <c r="Z6" s="67"/>
      <c r="AA6" s="208" t="s">
        <v>12</v>
      </c>
      <c r="AB6" s="206" t="s">
        <v>115</v>
      </c>
      <c r="AC6" s="206">
        <v>3</v>
      </c>
      <c r="AD6" s="206">
        <v>4</v>
      </c>
      <c r="AE6" s="207" t="s">
        <v>85</v>
      </c>
      <c r="AF6" s="82"/>
    </row>
    <row r="7" spans="2:32" x14ac:dyDescent="0.4">
      <c r="B7" s="9"/>
      <c r="C7" s="17" t="s">
        <v>78</v>
      </c>
      <c r="D7" s="44">
        <v>11.715582586510758</v>
      </c>
      <c r="E7" s="44">
        <v>86.786783703779747</v>
      </c>
      <c r="F7" s="18">
        <v>1.4976337097094901</v>
      </c>
      <c r="G7" s="44"/>
      <c r="H7" s="17" t="s">
        <v>78</v>
      </c>
      <c r="I7" s="44" t="s">
        <v>79</v>
      </c>
      <c r="J7" s="44"/>
      <c r="K7" s="91" t="s">
        <v>14</v>
      </c>
      <c r="L7" s="54" t="s">
        <v>28</v>
      </c>
      <c r="M7" s="13"/>
      <c r="O7" s="81"/>
      <c r="P7" s="314"/>
      <c r="Q7" s="45" t="s">
        <v>52</v>
      </c>
      <c r="R7" s="120">
        <v>3</v>
      </c>
      <c r="S7" s="120">
        <v>3</v>
      </c>
      <c r="T7" s="120">
        <v>0</v>
      </c>
      <c r="U7" s="120">
        <v>554</v>
      </c>
      <c r="V7" s="67"/>
      <c r="W7" s="67">
        <f>R7/U7*100</f>
        <v>0.54151624548736454</v>
      </c>
      <c r="X7" s="67">
        <f>S7/U7*100</f>
        <v>0.54151624548736454</v>
      </c>
      <c r="Y7" s="68">
        <f>T7/U7*100</f>
        <v>0</v>
      </c>
      <c r="Z7" s="67"/>
      <c r="AA7" s="69" t="s">
        <v>55</v>
      </c>
      <c r="AB7" s="65" t="s">
        <v>52</v>
      </c>
      <c r="AC7" s="65">
        <v>0.78581303320703977</v>
      </c>
      <c r="AD7" s="65">
        <v>0.62262407410575837</v>
      </c>
      <c r="AE7" s="66">
        <v>0</v>
      </c>
      <c r="AF7" s="82"/>
    </row>
    <row r="8" spans="2:32" x14ac:dyDescent="0.4">
      <c r="B8" s="9"/>
      <c r="C8" s="17" t="s">
        <v>79</v>
      </c>
      <c r="D8" s="44">
        <v>7.8261366347746888</v>
      </c>
      <c r="E8" s="44">
        <v>52.303544061176723</v>
      </c>
      <c r="F8" s="18">
        <v>39.870319304048586</v>
      </c>
      <c r="G8" s="44"/>
      <c r="H8" s="17" t="s">
        <v>78</v>
      </c>
      <c r="I8" s="44" t="s">
        <v>80</v>
      </c>
      <c r="J8" s="44"/>
      <c r="K8" s="91" t="s">
        <v>14</v>
      </c>
      <c r="L8" s="54" t="s">
        <v>28</v>
      </c>
      <c r="M8" s="13"/>
      <c r="O8" s="81"/>
      <c r="P8" s="314"/>
      <c r="Q8" s="45" t="s">
        <v>46</v>
      </c>
      <c r="R8" s="120">
        <v>38</v>
      </c>
      <c r="S8" s="120">
        <v>85</v>
      </c>
      <c r="T8" s="120">
        <v>20</v>
      </c>
      <c r="U8" s="120">
        <v>667</v>
      </c>
      <c r="V8" s="67"/>
      <c r="W8" s="67">
        <f>R8/U8*100</f>
        <v>5.6971514242878563</v>
      </c>
      <c r="X8" s="67">
        <f>S8/U8*100</f>
        <v>12.743628185907047</v>
      </c>
      <c r="Y8" s="68">
        <f>T8/U8*100</f>
        <v>2.9985007496251872</v>
      </c>
      <c r="Z8" s="67"/>
      <c r="AA8" s="71"/>
      <c r="AB8" s="67" t="s">
        <v>46</v>
      </c>
      <c r="AC8" s="67">
        <v>5.5217877052480331</v>
      </c>
      <c r="AD8" s="67">
        <v>11.832333573787302</v>
      </c>
      <c r="AE8" s="68">
        <v>3.0231989079562873</v>
      </c>
      <c r="AF8" s="82"/>
    </row>
    <row r="9" spans="2:32" x14ac:dyDescent="0.4">
      <c r="B9" s="9"/>
      <c r="C9" s="21" t="s">
        <v>80</v>
      </c>
      <c r="D9" s="22">
        <v>17.102300616064923</v>
      </c>
      <c r="E9" s="22">
        <v>57.244622980781344</v>
      </c>
      <c r="F9" s="23">
        <v>25.653076403153733</v>
      </c>
      <c r="G9" s="44"/>
      <c r="H9" s="21" t="s">
        <v>79</v>
      </c>
      <c r="I9" s="22" t="s">
        <v>80</v>
      </c>
      <c r="J9" s="22"/>
      <c r="K9" s="92" t="s">
        <v>14</v>
      </c>
      <c r="L9" s="54" t="s">
        <v>28</v>
      </c>
      <c r="M9" s="13"/>
      <c r="O9" s="81"/>
      <c r="P9" s="314"/>
      <c r="Q9" s="43" t="s">
        <v>84</v>
      </c>
      <c r="R9" s="158">
        <v>7</v>
      </c>
      <c r="S9" s="158">
        <v>10</v>
      </c>
      <c r="T9" s="158">
        <v>0</v>
      </c>
      <c r="U9" s="158">
        <v>625</v>
      </c>
      <c r="V9" s="73"/>
      <c r="W9" s="73">
        <f>R9/U9*100</f>
        <v>1.1199999999999999</v>
      </c>
      <c r="X9" s="73">
        <f>S9/U9*100</f>
        <v>1.6</v>
      </c>
      <c r="Y9" s="74">
        <f>T9/U9*100</f>
        <v>0</v>
      </c>
      <c r="Z9" s="67"/>
      <c r="AA9" s="72"/>
      <c r="AB9" s="73" t="s">
        <v>84</v>
      </c>
      <c r="AC9" s="73">
        <v>1.0899016451433257</v>
      </c>
      <c r="AD9" s="73">
        <v>1.3531563184928643</v>
      </c>
      <c r="AE9" s="74">
        <v>0</v>
      </c>
      <c r="AF9" s="82"/>
    </row>
    <row r="10" spans="2:32" x14ac:dyDescent="0.4">
      <c r="B10" s="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13"/>
      <c r="O10" s="81"/>
      <c r="P10" s="314"/>
      <c r="Q10" s="45"/>
      <c r="R10" s="120"/>
      <c r="S10" s="120"/>
      <c r="T10" s="120"/>
      <c r="U10" s="120"/>
      <c r="V10" s="67"/>
      <c r="W10" s="67"/>
      <c r="X10" s="67"/>
      <c r="Y10" s="68"/>
      <c r="Z10" s="67"/>
      <c r="AA10" s="69" t="s">
        <v>81</v>
      </c>
      <c r="AB10" s="65" t="s">
        <v>52</v>
      </c>
      <c r="AC10" s="65">
        <v>0.65507813833870954</v>
      </c>
      <c r="AD10" s="65">
        <v>0.64773636257086953</v>
      </c>
      <c r="AE10" s="66">
        <v>0</v>
      </c>
      <c r="AF10" s="82"/>
    </row>
    <row r="11" spans="2:32" x14ac:dyDescent="0.4">
      <c r="B11" s="9"/>
      <c r="C11" s="200" t="s">
        <v>13</v>
      </c>
      <c r="D11" s="152" t="s">
        <v>50</v>
      </c>
      <c r="E11" s="152" t="s">
        <v>59</v>
      </c>
      <c r="F11" s="153" t="s">
        <v>60</v>
      </c>
      <c r="G11" s="44"/>
      <c r="H11" s="44"/>
      <c r="I11" s="44"/>
      <c r="J11" s="44"/>
      <c r="K11" s="44"/>
      <c r="L11" s="44"/>
      <c r="M11" s="13"/>
      <c r="O11" s="81"/>
      <c r="P11" s="314"/>
      <c r="Q11" s="115" t="s">
        <v>22</v>
      </c>
      <c r="R11" s="113">
        <v>3</v>
      </c>
      <c r="S11" s="113">
        <v>4</v>
      </c>
      <c r="T11" s="113" t="s">
        <v>64</v>
      </c>
      <c r="U11" s="186" t="s">
        <v>0</v>
      </c>
      <c r="V11" s="65"/>
      <c r="W11" s="65">
        <v>3</v>
      </c>
      <c r="X11" s="65">
        <v>4</v>
      </c>
      <c r="Y11" s="70" t="s">
        <v>64</v>
      </c>
      <c r="Z11" s="67"/>
      <c r="AA11" s="71"/>
      <c r="AB11" s="67" t="s">
        <v>46</v>
      </c>
      <c r="AC11" s="67">
        <v>5.1686794936553859</v>
      </c>
      <c r="AD11" s="67">
        <v>11.13598444842418</v>
      </c>
      <c r="AE11" s="68">
        <v>2.7619481308005902</v>
      </c>
      <c r="AF11" s="82"/>
    </row>
    <row r="12" spans="2:32" x14ac:dyDescent="0.4">
      <c r="B12" s="9"/>
      <c r="C12" s="17" t="s">
        <v>78</v>
      </c>
      <c r="D12" s="44">
        <v>1.1099521949010771</v>
      </c>
      <c r="E12" s="44">
        <v>1.6573391859577993</v>
      </c>
      <c r="F12" s="18">
        <v>0.56662346314417766</v>
      </c>
      <c r="G12" s="44"/>
      <c r="H12" s="44"/>
      <c r="I12" s="44"/>
      <c r="J12" s="44"/>
      <c r="K12" s="44"/>
      <c r="L12" s="44"/>
      <c r="M12" s="13"/>
      <c r="O12" s="81"/>
      <c r="P12" s="314"/>
      <c r="Q12" s="45" t="s">
        <v>52</v>
      </c>
      <c r="R12" s="120">
        <v>5</v>
      </c>
      <c r="S12" s="120">
        <v>4</v>
      </c>
      <c r="T12" s="120">
        <v>0</v>
      </c>
      <c r="U12" s="120">
        <v>576</v>
      </c>
      <c r="V12" s="67"/>
      <c r="W12" s="67">
        <f>R12/U12*100</f>
        <v>0.86805555555555558</v>
      </c>
      <c r="X12" s="67">
        <f>S12/U12*100</f>
        <v>0.69444444444444442</v>
      </c>
      <c r="Y12" s="68">
        <f>T12/U12*100</f>
        <v>0</v>
      </c>
      <c r="Z12" s="67"/>
      <c r="AA12" s="72"/>
      <c r="AB12" s="73" t="s">
        <v>84</v>
      </c>
      <c r="AC12" s="73">
        <v>0.78389389859365455</v>
      </c>
      <c r="AD12" s="73">
        <v>1.2853546116129049</v>
      </c>
      <c r="AE12" s="74">
        <v>0</v>
      </c>
      <c r="AF12" s="82"/>
    </row>
    <row r="13" spans="2:32" x14ac:dyDescent="0.4">
      <c r="B13" s="9"/>
      <c r="C13" s="17" t="s">
        <v>79</v>
      </c>
      <c r="D13" s="44">
        <v>2.867359121140201</v>
      </c>
      <c r="E13" s="44">
        <v>1.7868719878128605</v>
      </c>
      <c r="F13" s="18">
        <v>1.0994154480876075</v>
      </c>
      <c r="G13" s="44"/>
      <c r="H13" s="44"/>
      <c r="I13" s="44"/>
      <c r="J13" s="44"/>
      <c r="K13" s="44"/>
      <c r="L13" s="44"/>
      <c r="M13" s="13"/>
      <c r="O13" s="81"/>
      <c r="P13" s="314"/>
      <c r="Q13" s="45" t="s">
        <v>46</v>
      </c>
      <c r="R13" s="120">
        <v>39</v>
      </c>
      <c r="S13" s="120">
        <v>78</v>
      </c>
      <c r="T13" s="120">
        <v>16</v>
      </c>
      <c r="U13" s="120">
        <v>637</v>
      </c>
      <c r="V13" s="67"/>
      <c r="W13" s="67">
        <f>R13/U13*100</f>
        <v>6.1224489795918364</v>
      </c>
      <c r="X13" s="67">
        <f>S13/U13*100</f>
        <v>12.244897959183673</v>
      </c>
      <c r="Y13" s="68">
        <f>T13/U13*100</f>
        <v>2.5117739403453689</v>
      </c>
      <c r="Z13" s="67"/>
      <c r="AA13" s="69" t="s">
        <v>82</v>
      </c>
      <c r="AB13" s="65" t="s">
        <v>52</v>
      </c>
      <c r="AC13" s="65">
        <v>0.67959153358313029</v>
      </c>
      <c r="AD13" s="65">
        <v>0.2501015557738247</v>
      </c>
      <c r="AE13" s="66">
        <v>0</v>
      </c>
      <c r="AF13" s="82"/>
    </row>
    <row r="14" spans="2:32" x14ac:dyDescent="0.4">
      <c r="B14" s="9"/>
      <c r="C14" s="21" t="s">
        <v>80</v>
      </c>
      <c r="D14" s="22">
        <v>2.2755530063912444</v>
      </c>
      <c r="E14" s="22">
        <v>3.0396095168915003</v>
      </c>
      <c r="F14" s="23">
        <v>0.76413924702557823</v>
      </c>
      <c r="G14" s="44"/>
      <c r="H14" s="44"/>
      <c r="I14" s="44"/>
      <c r="J14" s="44"/>
      <c r="K14" s="44"/>
      <c r="L14" s="44"/>
      <c r="M14" s="13"/>
      <c r="O14" s="81"/>
      <c r="P14" s="314"/>
      <c r="Q14" s="43" t="s">
        <v>84</v>
      </c>
      <c r="R14" s="158">
        <v>6</v>
      </c>
      <c r="S14" s="158">
        <v>7</v>
      </c>
      <c r="T14" s="158">
        <v>0</v>
      </c>
      <c r="U14" s="158">
        <v>609</v>
      </c>
      <c r="V14" s="73"/>
      <c r="W14" s="73">
        <f>R14/U14*100</f>
        <v>0.98522167487684731</v>
      </c>
      <c r="X14" s="73">
        <f>S14/U14*100</f>
        <v>1.1494252873563218</v>
      </c>
      <c r="Y14" s="74">
        <f>T14/U14*100</f>
        <v>0</v>
      </c>
      <c r="Z14" s="67"/>
      <c r="AA14" s="71"/>
      <c r="AB14" s="67" t="s">
        <v>46</v>
      </c>
      <c r="AC14" s="67">
        <v>6.5439973555143389</v>
      </c>
      <c r="AD14" s="67">
        <v>8.785887820418278</v>
      </c>
      <c r="AE14" s="68">
        <v>1.9342190162928932</v>
      </c>
      <c r="AF14" s="82"/>
    </row>
    <row r="15" spans="2:32" x14ac:dyDescent="0.4">
      <c r="B15" s="9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3"/>
      <c r="O15" s="81"/>
      <c r="P15" s="314"/>
      <c r="Q15" s="45"/>
      <c r="R15" s="120"/>
      <c r="S15" s="120"/>
      <c r="T15" s="120"/>
      <c r="U15" s="120"/>
      <c r="V15" s="67"/>
      <c r="W15" s="67"/>
      <c r="X15" s="67"/>
      <c r="Y15" s="68"/>
      <c r="Z15" s="67"/>
      <c r="AA15" s="72"/>
      <c r="AB15" s="73" t="s">
        <v>84</v>
      </c>
      <c r="AC15" s="73">
        <v>1.1375553071890776</v>
      </c>
      <c r="AD15" s="73">
        <v>0.84321406937369037</v>
      </c>
      <c r="AE15" s="74">
        <v>5.9737156511350059E-2</v>
      </c>
      <c r="AF15" s="82"/>
    </row>
    <row r="16" spans="2:32" x14ac:dyDescent="0.4">
      <c r="B16" s="9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3"/>
      <c r="O16" s="81"/>
      <c r="P16" s="314"/>
      <c r="Q16" s="115" t="s">
        <v>24</v>
      </c>
      <c r="R16" s="113">
        <v>3</v>
      </c>
      <c r="S16" s="113">
        <v>4</v>
      </c>
      <c r="T16" s="113" t="s">
        <v>64</v>
      </c>
      <c r="U16" s="186" t="s">
        <v>0</v>
      </c>
      <c r="V16" s="65"/>
      <c r="W16" s="65">
        <v>3</v>
      </c>
      <c r="X16" s="65">
        <v>4</v>
      </c>
      <c r="Y16" s="70" t="s">
        <v>64</v>
      </c>
      <c r="Z16" s="67"/>
      <c r="AA16" s="69" t="s">
        <v>83</v>
      </c>
      <c r="AB16" s="65" t="s">
        <v>52</v>
      </c>
      <c r="AC16" s="65">
        <v>0.8236743805784239</v>
      </c>
      <c r="AD16" s="65">
        <v>0.83419602801438886</v>
      </c>
      <c r="AE16" s="66">
        <v>6.2073246430788327E-2</v>
      </c>
      <c r="AF16" s="82"/>
    </row>
    <row r="17" spans="2:32" x14ac:dyDescent="0.4">
      <c r="B17" s="9"/>
      <c r="C17" s="163" t="s">
        <v>107</v>
      </c>
      <c r="D17" s="163"/>
      <c r="E17" s="163"/>
      <c r="F17" s="163"/>
      <c r="G17" s="163"/>
      <c r="H17" s="163"/>
      <c r="I17" s="163" t="s">
        <v>62</v>
      </c>
      <c r="J17" s="163"/>
      <c r="K17" s="44"/>
      <c r="L17" s="44"/>
      <c r="M17" s="13"/>
      <c r="O17" s="81"/>
      <c r="P17" s="314"/>
      <c r="Q17" s="45" t="s">
        <v>52</v>
      </c>
      <c r="R17" s="120">
        <v>6</v>
      </c>
      <c r="S17" s="120">
        <v>4</v>
      </c>
      <c r="T17" s="120">
        <v>0</v>
      </c>
      <c r="U17" s="120">
        <v>633</v>
      </c>
      <c r="V17" s="67"/>
      <c r="W17" s="67">
        <f>R17/U17*100</f>
        <v>0.94786729857819907</v>
      </c>
      <c r="X17" s="67">
        <f>S17/U17*100</f>
        <v>0.63191153238546605</v>
      </c>
      <c r="Y17" s="68">
        <f>T17/U17*100</f>
        <v>0</v>
      </c>
      <c r="Z17" s="67"/>
      <c r="AA17" s="71"/>
      <c r="AB17" s="67" t="s">
        <v>46</v>
      </c>
      <c r="AC17" s="67">
        <v>7.826507992722135</v>
      </c>
      <c r="AD17" s="67">
        <v>14.873131904887307</v>
      </c>
      <c r="AE17" s="68">
        <v>3.0173464044317542</v>
      </c>
      <c r="AF17" s="82"/>
    </row>
    <row r="18" spans="2:32" x14ac:dyDescent="0.4">
      <c r="B18" s="9"/>
      <c r="C18" s="10" t="s">
        <v>21</v>
      </c>
      <c r="D18" s="152" t="s">
        <v>50</v>
      </c>
      <c r="E18" s="152" t="s">
        <v>39</v>
      </c>
      <c r="F18" s="152" t="s">
        <v>40</v>
      </c>
      <c r="G18" s="186" t="s">
        <v>0</v>
      </c>
      <c r="H18" s="11"/>
      <c r="I18" s="152" t="s">
        <v>50</v>
      </c>
      <c r="J18" s="152" t="s">
        <v>39</v>
      </c>
      <c r="K18" s="153" t="s">
        <v>40</v>
      </c>
      <c r="L18" s="44"/>
      <c r="M18" s="13"/>
      <c r="O18" s="81"/>
      <c r="P18" s="314"/>
      <c r="Q18" s="45" t="s">
        <v>46</v>
      </c>
      <c r="R18" s="120">
        <v>28</v>
      </c>
      <c r="S18" s="120">
        <v>62</v>
      </c>
      <c r="T18" s="120">
        <v>21</v>
      </c>
      <c r="U18" s="120">
        <v>590</v>
      </c>
      <c r="V18" s="67"/>
      <c r="W18" s="67">
        <f>R18/U18*100</f>
        <v>4.7457627118644066</v>
      </c>
      <c r="X18" s="67">
        <f>S18/U18*100</f>
        <v>10.508474576271185</v>
      </c>
      <c r="Y18" s="68">
        <f>T18/U18*100</f>
        <v>3.5593220338983054</v>
      </c>
      <c r="Z18" s="67"/>
      <c r="AA18" s="72"/>
      <c r="AB18" s="73" t="s">
        <v>84</v>
      </c>
      <c r="AC18" s="73">
        <v>1.082108807515328</v>
      </c>
      <c r="AD18" s="73">
        <v>2.7376752722598527</v>
      </c>
      <c r="AE18" s="74">
        <v>0</v>
      </c>
      <c r="AF18" s="82"/>
    </row>
    <row r="19" spans="2:32" x14ac:dyDescent="0.4">
      <c r="B19" s="9"/>
      <c r="C19" s="17" t="s">
        <v>78</v>
      </c>
      <c r="D19" s="94">
        <v>25</v>
      </c>
      <c r="E19" s="94">
        <v>174</v>
      </c>
      <c r="F19" s="94">
        <v>4</v>
      </c>
      <c r="G19" s="94">
        <f>SUM(D19:F19)</f>
        <v>203</v>
      </c>
      <c r="H19" s="44"/>
      <c r="I19" s="44">
        <f>D19/G19*100</f>
        <v>12.315270935960591</v>
      </c>
      <c r="J19" s="44">
        <f>E19/G19*100</f>
        <v>85.714285714285708</v>
      </c>
      <c r="K19" s="18">
        <f>F19/G19*100</f>
        <v>1.9704433497536946</v>
      </c>
      <c r="L19" s="44"/>
      <c r="M19" s="13"/>
      <c r="O19" s="81"/>
      <c r="P19" s="315"/>
      <c r="Q19" s="43" t="s">
        <v>84</v>
      </c>
      <c r="R19" s="158">
        <v>8</v>
      </c>
      <c r="S19" s="158">
        <v>9</v>
      </c>
      <c r="T19" s="158">
        <v>0</v>
      </c>
      <c r="U19" s="158">
        <v>687</v>
      </c>
      <c r="V19" s="73"/>
      <c r="W19" s="73">
        <f>R19/U19*100</f>
        <v>1.1644832605531297</v>
      </c>
      <c r="X19" s="73">
        <f>S19/U19*100</f>
        <v>1.3100436681222707</v>
      </c>
      <c r="Y19" s="74">
        <f>T19/U19*100</f>
        <v>0</v>
      </c>
      <c r="Z19" s="67"/>
      <c r="AA19" s="67"/>
      <c r="AB19" s="67"/>
      <c r="AC19" s="67"/>
      <c r="AD19" s="67"/>
      <c r="AE19" s="67"/>
      <c r="AF19" s="82"/>
    </row>
    <row r="20" spans="2:32" x14ac:dyDescent="0.4">
      <c r="B20" s="9"/>
      <c r="C20" s="17" t="s">
        <v>79</v>
      </c>
      <c r="D20" s="94">
        <v>23</v>
      </c>
      <c r="E20" s="94">
        <v>104</v>
      </c>
      <c r="F20" s="94">
        <v>80</v>
      </c>
      <c r="G20" s="94">
        <f t="shared" ref="G20:G21" si="0">SUM(D20:F20)</f>
        <v>207</v>
      </c>
      <c r="H20" s="44"/>
      <c r="I20" s="44">
        <f t="shared" ref="I20:I21" si="1">D20/G20*100</f>
        <v>11.111111111111111</v>
      </c>
      <c r="J20" s="44">
        <f t="shared" ref="J20:J21" si="2">E20/G20*100</f>
        <v>50.24154589371981</v>
      </c>
      <c r="K20" s="18">
        <f t="shared" ref="K20:K21" si="3">F20/G20*100</f>
        <v>38.647342995169083</v>
      </c>
      <c r="L20" s="44"/>
      <c r="M20" s="13"/>
      <c r="O20" s="81"/>
      <c r="P20" s="120"/>
      <c r="Q20" s="67"/>
      <c r="R20" s="120"/>
      <c r="S20" s="120"/>
      <c r="T20" s="120"/>
      <c r="U20" s="120"/>
      <c r="V20" s="67"/>
      <c r="W20" s="67"/>
      <c r="X20" s="67"/>
      <c r="Y20" s="67"/>
      <c r="Z20" s="67"/>
      <c r="AA20" s="208" t="s">
        <v>13</v>
      </c>
      <c r="AB20" s="206" t="s">
        <v>115</v>
      </c>
      <c r="AC20" s="206">
        <v>3</v>
      </c>
      <c r="AD20" s="206">
        <v>4</v>
      </c>
      <c r="AE20" s="207" t="s">
        <v>85</v>
      </c>
      <c r="AF20" s="82"/>
    </row>
    <row r="21" spans="2:32" x14ac:dyDescent="0.4">
      <c r="B21" s="9"/>
      <c r="C21" s="21" t="s">
        <v>80</v>
      </c>
      <c r="D21" s="154">
        <v>38</v>
      </c>
      <c r="E21" s="154">
        <v>119</v>
      </c>
      <c r="F21" s="154">
        <v>55</v>
      </c>
      <c r="G21" s="154">
        <f t="shared" si="0"/>
        <v>212</v>
      </c>
      <c r="H21" s="22"/>
      <c r="I21" s="22">
        <f t="shared" si="1"/>
        <v>17.924528301886792</v>
      </c>
      <c r="J21" s="22">
        <f t="shared" si="2"/>
        <v>56.132075471698116</v>
      </c>
      <c r="K21" s="23">
        <f t="shared" si="3"/>
        <v>25.943396226415093</v>
      </c>
      <c r="L21" s="44"/>
      <c r="M21" s="13"/>
      <c r="O21" s="81"/>
      <c r="P21" s="120"/>
      <c r="Q21" s="67"/>
      <c r="R21" s="311" t="s">
        <v>104</v>
      </c>
      <c r="S21" s="311"/>
      <c r="T21" s="311"/>
      <c r="U21" s="311"/>
      <c r="V21" s="163"/>
      <c r="W21" s="311" t="s">
        <v>51</v>
      </c>
      <c r="X21" s="311"/>
      <c r="Y21" s="311"/>
      <c r="Z21" s="67"/>
      <c r="AA21" s="69" t="s">
        <v>55</v>
      </c>
      <c r="AB21" s="65" t="s">
        <v>52</v>
      </c>
      <c r="AC21" s="65">
        <v>0.21529786099423312</v>
      </c>
      <c r="AD21" s="65">
        <v>7.6885962112970316E-2</v>
      </c>
      <c r="AE21" s="66">
        <v>0</v>
      </c>
      <c r="AF21" s="82"/>
    </row>
    <row r="22" spans="2:32" x14ac:dyDescent="0.4">
      <c r="B22" s="9"/>
      <c r="C22" s="44"/>
      <c r="D22" s="94"/>
      <c r="E22" s="94"/>
      <c r="F22" s="94"/>
      <c r="G22" s="94"/>
      <c r="H22" s="44"/>
      <c r="I22" s="44"/>
      <c r="J22" s="44"/>
      <c r="K22" s="44"/>
      <c r="L22" s="44"/>
      <c r="M22" s="13"/>
      <c r="O22" s="81"/>
      <c r="P22" s="313" t="s">
        <v>81</v>
      </c>
      <c r="Q22" s="114" t="s">
        <v>21</v>
      </c>
      <c r="R22" s="113">
        <v>3</v>
      </c>
      <c r="S22" s="113">
        <v>4</v>
      </c>
      <c r="T22" s="113" t="s">
        <v>64</v>
      </c>
      <c r="U22" s="186" t="s">
        <v>0</v>
      </c>
      <c r="V22" s="65"/>
      <c r="W22" s="65">
        <v>3</v>
      </c>
      <c r="X22" s="65">
        <v>4</v>
      </c>
      <c r="Y22" s="70" t="s">
        <v>64</v>
      </c>
      <c r="Z22" s="120"/>
      <c r="AA22" s="71"/>
      <c r="AB22" s="67" t="s">
        <v>46</v>
      </c>
      <c r="AC22" s="67">
        <v>0.70489757795294605</v>
      </c>
      <c r="AD22" s="67">
        <v>1.173300875197905</v>
      </c>
      <c r="AE22" s="68">
        <v>0.52421059827640482</v>
      </c>
      <c r="AF22" s="82"/>
    </row>
    <row r="23" spans="2:32" x14ac:dyDescent="0.4">
      <c r="B23" s="9"/>
      <c r="C23" s="10" t="s">
        <v>22</v>
      </c>
      <c r="D23" s="152" t="s">
        <v>50</v>
      </c>
      <c r="E23" s="152" t="s">
        <v>39</v>
      </c>
      <c r="F23" s="152" t="s">
        <v>40</v>
      </c>
      <c r="G23" s="186" t="s">
        <v>0</v>
      </c>
      <c r="H23" s="11"/>
      <c r="I23" s="152" t="s">
        <v>50</v>
      </c>
      <c r="J23" s="152" t="s">
        <v>39</v>
      </c>
      <c r="K23" s="153" t="s">
        <v>40</v>
      </c>
      <c r="L23" s="44"/>
      <c r="M23" s="13"/>
      <c r="O23" s="81"/>
      <c r="P23" s="314"/>
      <c r="Q23" s="45" t="s">
        <v>52</v>
      </c>
      <c r="R23" s="120">
        <v>4</v>
      </c>
      <c r="S23" s="120">
        <v>3</v>
      </c>
      <c r="T23" s="120">
        <v>0</v>
      </c>
      <c r="U23" s="120">
        <v>534</v>
      </c>
      <c r="V23" s="67"/>
      <c r="W23" s="67">
        <f>R23/U23*100</f>
        <v>0.74906367041198507</v>
      </c>
      <c r="X23" s="67">
        <f>S23/U23*100</f>
        <v>0.5617977528089888</v>
      </c>
      <c r="Y23" s="68">
        <f>T23/U23*100</f>
        <v>0</v>
      </c>
      <c r="Z23" s="67"/>
      <c r="AA23" s="72"/>
      <c r="AB23" s="73" t="s">
        <v>84</v>
      </c>
      <c r="AC23" s="73">
        <v>9.3344053097144317E-2</v>
      </c>
      <c r="AD23" s="73">
        <v>0.22836028197776687</v>
      </c>
      <c r="AE23" s="74">
        <v>0</v>
      </c>
      <c r="AF23" s="82"/>
    </row>
    <row r="24" spans="2:32" x14ac:dyDescent="0.4">
      <c r="B24" s="9"/>
      <c r="C24" s="17" t="s">
        <v>78</v>
      </c>
      <c r="D24" s="94">
        <v>12</v>
      </c>
      <c r="E24" s="94">
        <v>102</v>
      </c>
      <c r="F24" s="94">
        <v>1</v>
      </c>
      <c r="G24" s="94">
        <f>SUM(D24:F24)</f>
        <v>115</v>
      </c>
      <c r="H24" s="44"/>
      <c r="I24" s="44">
        <f>D24/G24*100</f>
        <v>10.434782608695652</v>
      </c>
      <c r="J24" s="44">
        <f>E24/G24*100</f>
        <v>88.695652173913047</v>
      </c>
      <c r="K24" s="18">
        <f>F24/G24*100</f>
        <v>0.86956521739130432</v>
      </c>
      <c r="L24" s="44"/>
      <c r="M24" s="13"/>
      <c r="O24" s="81"/>
      <c r="P24" s="314"/>
      <c r="Q24" s="45" t="s">
        <v>46</v>
      </c>
      <c r="R24" s="120">
        <v>38</v>
      </c>
      <c r="S24" s="120">
        <v>82</v>
      </c>
      <c r="T24" s="120">
        <v>19</v>
      </c>
      <c r="U24" s="120">
        <v>680</v>
      </c>
      <c r="V24" s="67"/>
      <c r="W24" s="67">
        <f>R24/U24*100</f>
        <v>5.5882352941176476</v>
      </c>
      <c r="X24" s="67">
        <f>S24/U24*100</f>
        <v>12.058823529411764</v>
      </c>
      <c r="Y24" s="68">
        <f>T24/U24*100</f>
        <v>2.7941176470588238</v>
      </c>
      <c r="Z24" s="67"/>
      <c r="AA24" s="69" t="s">
        <v>81</v>
      </c>
      <c r="AB24" s="65" t="s">
        <v>52</v>
      </c>
      <c r="AC24" s="65">
        <v>0.12596767798648145</v>
      </c>
      <c r="AD24" s="65">
        <v>0.17876590047796112</v>
      </c>
      <c r="AE24" s="66">
        <v>0</v>
      </c>
      <c r="AF24" s="82"/>
    </row>
    <row r="25" spans="2:32" x14ac:dyDescent="0.4">
      <c r="B25" s="9"/>
      <c r="C25" s="17" t="s">
        <v>79</v>
      </c>
      <c r="D25" s="94">
        <v>6</v>
      </c>
      <c r="E25" s="94">
        <v>55</v>
      </c>
      <c r="F25" s="94">
        <v>42</v>
      </c>
      <c r="G25" s="94">
        <f t="shared" ref="G25:G26" si="4">SUM(D25:F25)</f>
        <v>103</v>
      </c>
      <c r="H25" s="44"/>
      <c r="I25" s="44">
        <f t="shared" ref="I25:I26" si="5">D25/G25*100</f>
        <v>5.825242718446602</v>
      </c>
      <c r="J25" s="44">
        <f t="shared" ref="J25:J26" si="6">E25/G25*100</f>
        <v>53.398058252427184</v>
      </c>
      <c r="K25" s="18">
        <f t="shared" ref="K25:K26" si="7">F25/G25*100</f>
        <v>40.776699029126213</v>
      </c>
      <c r="L25" s="44"/>
      <c r="M25" s="13"/>
      <c r="O25" s="81"/>
      <c r="P25" s="314"/>
      <c r="Q25" s="43" t="s">
        <v>84</v>
      </c>
      <c r="R25" s="158">
        <v>9</v>
      </c>
      <c r="S25" s="158">
        <v>8</v>
      </c>
      <c r="T25" s="158">
        <v>0</v>
      </c>
      <c r="U25" s="158">
        <v>757</v>
      </c>
      <c r="V25" s="73"/>
      <c r="W25" s="73">
        <f>R25/U25*100</f>
        <v>1.1889035667107</v>
      </c>
      <c r="X25" s="73">
        <f>S25/U25*100</f>
        <v>1.0568031704095113</v>
      </c>
      <c r="Y25" s="74">
        <f>T25/U25*100</f>
        <v>0</v>
      </c>
      <c r="Z25" s="67"/>
      <c r="AA25" s="71"/>
      <c r="AB25" s="67" t="s">
        <v>46</v>
      </c>
      <c r="AC25" s="67">
        <v>0.69062394703596819</v>
      </c>
      <c r="AD25" s="67">
        <v>0.83871433134794382</v>
      </c>
      <c r="AE25" s="68">
        <v>0.89755635410158641</v>
      </c>
      <c r="AF25" s="82"/>
    </row>
    <row r="26" spans="2:32" x14ac:dyDescent="0.4">
      <c r="B26" s="9"/>
      <c r="C26" s="21" t="s">
        <v>80</v>
      </c>
      <c r="D26" s="154">
        <v>17</v>
      </c>
      <c r="E26" s="154">
        <v>71</v>
      </c>
      <c r="F26" s="154">
        <v>29</v>
      </c>
      <c r="G26" s="154">
        <f t="shared" si="4"/>
        <v>117</v>
      </c>
      <c r="H26" s="22"/>
      <c r="I26" s="22">
        <f t="shared" si="5"/>
        <v>14.529914529914532</v>
      </c>
      <c r="J26" s="22">
        <f t="shared" si="6"/>
        <v>60.683760683760681</v>
      </c>
      <c r="K26" s="23">
        <f t="shared" si="7"/>
        <v>24.786324786324787</v>
      </c>
      <c r="L26" s="44"/>
      <c r="M26" s="13"/>
      <c r="O26" s="81"/>
      <c r="P26" s="314"/>
      <c r="Q26" s="45"/>
      <c r="R26" s="120"/>
      <c r="S26" s="120"/>
      <c r="T26" s="120"/>
      <c r="U26" s="120"/>
      <c r="V26" s="67"/>
      <c r="W26" s="67"/>
      <c r="X26" s="67"/>
      <c r="Y26" s="68"/>
      <c r="Z26" s="67"/>
      <c r="AA26" s="72"/>
      <c r="AB26" s="73" t="s">
        <v>84</v>
      </c>
      <c r="AC26" s="73">
        <v>0.43682133474240059</v>
      </c>
      <c r="AD26" s="73">
        <v>0.2291767105625159</v>
      </c>
      <c r="AE26" s="74">
        <v>0</v>
      </c>
      <c r="AF26" s="82"/>
    </row>
    <row r="27" spans="2:32" x14ac:dyDescent="0.4">
      <c r="B27" s="9"/>
      <c r="C27" s="44"/>
      <c r="D27" s="94"/>
      <c r="E27" s="94"/>
      <c r="F27" s="94"/>
      <c r="G27" s="94"/>
      <c r="H27" s="44"/>
      <c r="I27" s="44"/>
      <c r="J27" s="44"/>
      <c r="K27" s="44"/>
      <c r="L27" s="44"/>
      <c r="M27" s="13"/>
      <c r="O27" s="81"/>
      <c r="P27" s="314"/>
      <c r="Q27" s="115" t="s">
        <v>22</v>
      </c>
      <c r="R27" s="113">
        <v>3</v>
      </c>
      <c r="S27" s="113">
        <v>4</v>
      </c>
      <c r="T27" s="113" t="s">
        <v>64</v>
      </c>
      <c r="U27" s="186" t="s">
        <v>0</v>
      </c>
      <c r="V27" s="65"/>
      <c r="W27" s="65">
        <v>3</v>
      </c>
      <c r="X27" s="65">
        <v>4</v>
      </c>
      <c r="Y27" s="70" t="s">
        <v>64</v>
      </c>
      <c r="Z27" s="120"/>
      <c r="AA27" s="69" t="s">
        <v>82</v>
      </c>
      <c r="AB27" s="65" t="s">
        <v>52</v>
      </c>
      <c r="AC27" s="65">
        <v>0.52585066603395059</v>
      </c>
      <c r="AD27" s="65">
        <v>0.11332334617225767</v>
      </c>
      <c r="AE27" s="66">
        <v>0</v>
      </c>
      <c r="AF27" s="82"/>
    </row>
    <row r="28" spans="2:32" x14ac:dyDescent="0.4">
      <c r="B28" s="9"/>
      <c r="C28" s="10" t="s">
        <v>24</v>
      </c>
      <c r="D28" s="152" t="s">
        <v>50</v>
      </c>
      <c r="E28" s="152" t="s">
        <v>39</v>
      </c>
      <c r="F28" s="152" t="s">
        <v>40</v>
      </c>
      <c r="G28" s="186" t="s">
        <v>0</v>
      </c>
      <c r="H28" s="11"/>
      <c r="I28" s="152" t="s">
        <v>50</v>
      </c>
      <c r="J28" s="152" t="s">
        <v>39</v>
      </c>
      <c r="K28" s="153" t="s">
        <v>40</v>
      </c>
      <c r="L28" s="44"/>
      <c r="M28" s="13"/>
      <c r="O28" s="81"/>
      <c r="P28" s="314"/>
      <c r="Q28" s="45" t="s">
        <v>52</v>
      </c>
      <c r="R28" s="120">
        <v>4</v>
      </c>
      <c r="S28" s="120">
        <v>3</v>
      </c>
      <c r="T28" s="120">
        <v>0</v>
      </c>
      <c r="U28" s="120">
        <v>568</v>
      </c>
      <c r="V28" s="67"/>
      <c r="W28" s="67">
        <f>R28/U28*100</f>
        <v>0.70422535211267612</v>
      </c>
      <c r="X28" s="67">
        <f>S28/U28*100</f>
        <v>0.528169014084507</v>
      </c>
      <c r="Y28" s="68">
        <f>T28/U28*100</f>
        <v>0</v>
      </c>
      <c r="Z28" s="67"/>
      <c r="AA28" s="71"/>
      <c r="AB28" s="67" t="s">
        <v>46</v>
      </c>
      <c r="AC28" s="67">
        <v>0.98850299774225459</v>
      </c>
      <c r="AD28" s="67">
        <v>0.84919103957804143</v>
      </c>
      <c r="AE28" s="68">
        <v>1.0732371817961774</v>
      </c>
      <c r="AF28" s="82"/>
    </row>
    <row r="29" spans="2:32" x14ac:dyDescent="0.4">
      <c r="B29" s="9"/>
      <c r="C29" s="17" t="s">
        <v>78</v>
      </c>
      <c r="D29" s="94">
        <v>15</v>
      </c>
      <c r="E29" s="94">
        <v>104</v>
      </c>
      <c r="F29" s="94">
        <v>2</v>
      </c>
      <c r="G29" s="94">
        <f>SUM(D29:F29)</f>
        <v>121</v>
      </c>
      <c r="H29" s="44"/>
      <c r="I29" s="44">
        <f>D29/G29*100</f>
        <v>12.396694214876034</v>
      </c>
      <c r="J29" s="44">
        <f>E29/G29*100</f>
        <v>85.950413223140501</v>
      </c>
      <c r="K29" s="18">
        <f>F29/G29*100</f>
        <v>1.6528925619834711</v>
      </c>
      <c r="L29" s="44"/>
      <c r="M29" s="13"/>
      <c r="O29" s="81"/>
      <c r="P29" s="314"/>
      <c r="Q29" s="45" t="s">
        <v>46</v>
      </c>
      <c r="R29" s="120">
        <v>33</v>
      </c>
      <c r="S29" s="120">
        <v>62</v>
      </c>
      <c r="T29" s="120">
        <v>11</v>
      </c>
      <c r="U29" s="120">
        <v>595</v>
      </c>
      <c r="V29" s="67"/>
      <c r="W29" s="67">
        <f>R29/U29*100</f>
        <v>5.5462184873949578</v>
      </c>
      <c r="X29" s="67">
        <f>S29/U29*100</f>
        <v>10.420168067226891</v>
      </c>
      <c r="Y29" s="68">
        <f>T29/U29*100</f>
        <v>1.8487394957983194</v>
      </c>
      <c r="Z29" s="67"/>
      <c r="AA29" s="72"/>
      <c r="AB29" s="73" t="s">
        <v>84</v>
      </c>
      <c r="AC29" s="73">
        <v>0.25106676403114819</v>
      </c>
      <c r="AD29" s="73">
        <v>0.80216687997601721</v>
      </c>
      <c r="AE29" s="74">
        <v>0.10346779017735229</v>
      </c>
      <c r="AF29" s="82"/>
    </row>
    <row r="30" spans="2:32" x14ac:dyDescent="0.4">
      <c r="B30" s="9"/>
      <c r="C30" s="17" t="s">
        <v>79</v>
      </c>
      <c r="D30" s="94">
        <v>7</v>
      </c>
      <c r="E30" s="94">
        <v>57</v>
      </c>
      <c r="F30" s="94">
        <v>43</v>
      </c>
      <c r="G30" s="94">
        <f t="shared" ref="G30:G31" si="8">SUM(D30:F30)</f>
        <v>107</v>
      </c>
      <c r="H30" s="44"/>
      <c r="I30" s="44">
        <f t="shared" ref="I30:I31" si="9">D30/G30*100</f>
        <v>6.5420560747663545</v>
      </c>
      <c r="J30" s="44">
        <f t="shared" ref="J30:J31" si="10">E30/G30*100</f>
        <v>53.271028037383175</v>
      </c>
      <c r="K30" s="18">
        <f t="shared" ref="K30:K31" si="11">F30/G30*100</f>
        <v>40.186915887850468</v>
      </c>
      <c r="L30" s="44"/>
      <c r="M30" s="13"/>
      <c r="O30" s="81"/>
      <c r="P30" s="314"/>
      <c r="Q30" s="43" t="s">
        <v>84</v>
      </c>
      <c r="R30" s="158">
        <v>2</v>
      </c>
      <c r="S30" s="158">
        <v>8</v>
      </c>
      <c r="T30" s="158">
        <v>0</v>
      </c>
      <c r="U30" s="158">
        <v>623</v>
      </c>
      <c r="V30" s="73"/>
      <c r="W30" s="73">
        <f>R30/U30*100</f>
        <v>0.32102728731942215</v>
      </c>
      <c r="X30" s="73">
        <f>S30/U30*100</f>
        <v>1.2841091492776886</v>
      </c>
      <c r="Y30" s="74">
        <f>T30/U30*100</f>
        <v>0</v>
      </c>
      <c r="Z30" s="67"/>
      <c r="AA30" s="69" t="s">
        <v>83</v>
      </c>
      <c r="AB30" s="65" t="s">
        <v>52</v>
      </c>
      <c r="AC30" s="65">
        <v>0.33990084272079824</v>
      </c>
      <c r="AD30" s="65">
        <v>0.12757661024895128</v>
      </c>
      <c r="AE30" s="66">
        <v>0.10751401660886885</v>
      </c>
      <c r="AF30" s="82"/>
    </row>
    <row r="31" spans="2:32" x14ac:dyDescent="0.4">
      <c r="B31" s="9"/>
      <c r="C31" s="21" t="s">
        <v>80</v>
      </c>
      <c r="D31" s="154">
        <v>23</v>
      </c>
      <c r="E31" s="154">
        <v>67</v>
      </c>
      <c r="F31" s="154">
        <v>32</v>
      </c>
      <c r="G31" s="154">
        <f t="shared" si="8"/>
        <v>122</v>
      </c>
      <c r="H31" s="22"/>
      <c r="I31" s="22">
        <f t="shared" si="9"/>
        <v>18.852459016393443</v>
      </c>
      <c r="J31" s="22">
        <f t="shared" si="10"/>
        <v>54.918032786885249</v>
      </c>
      <c r="K31" s="23">
        <f t="shared" si="11"/>
        <v>26.229508196721312</v>
      </c>
      <c r="L31" s="44"/>
      <c r="M31" s="13"/>
      <c r="O31" s="81"/>
      <c r="P31" s="314"/>
      <c r="Q31" s="45"/>
      <c r="R31" s="120"/>
      <c r="S31" s="120"/>
      <c r="T31" s="120"/>
      <c r="U31" s="120"/>
      <c r="V31" s="67"/>
      <c r="W31" s="67"/>
      <c r="X31" s="67"/>
      <c r="Y31" s="68"/>
      <c r="Z31" s="67"/>
      <c r="AA31" s="71"/>
      <c r="AB31" s="67" t="s">
        <v>46</v>
      </c>
      <c r="AC31" s="67">
        <v>0.74723512554174476</v>
      </c>
      <c r="AD31" s="67">
        <v>1.6846592712683699</v>
      </c>
      <c r="AE31" s="68">
        <v>2.1420863153077643</v>
      </c>
      <c r="AF31" s="82"/>
    </row>
    <row r="32" spans="2:32" ht="15" thickBot="1" x14ac:dyDescent="0.45"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  <c r="O32" s="81"/>
      <c r="P32" s="314"/>
      <c r="Q32" s="115" t="s">
        <v>24</v>
      </c>
      <c r="R32" s="113">
        <v>3</v>
      </c>
      <c r="S32" s="113">
        <v>4</v>
      </c>
      <c r="T32" s="113" t="s">
        <v>64</v>
      </c>
      <c r="U32" s="186" t="s">
        <v>0</v>
      </c>
      <c r="V32" s="65"/>
      <c r="W32" s="65">
        <v>3</v>
      </c>
      <c r="X32" s="65">
        <v>4</v>
      </c>
      <c r="Y32" s="70" t="s">
        <v>64</v>
      </c>
      <c r="Z32" s="120"/>
      <c r="AA32" s="72"/>
      <c r="AB32" s="73" t="s">
        <v>84</v>
      </c>
      <c r="AC32" s="73">
        <v>0.58003510610926245</v>
      </c>
      <c r="AD32" s="73">
        <v>0.40039811218887261</v>
      </c>
      <c r="AE32" s="74">
        <v>0</v>
      </c>
      <c r="AF32" s="82"/>
    </row>
    <row r="33" spans="1:32" x14ac:dyDescent="0.4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81"/>
      <c r="P33" s="314"/>
      <c r="Q33" s="45" t="s">
        <v>52</v>
      </c>
      <c r="R33" s="120">
        <v>3</v>
      </c>
      <c r="S33" s="120">
        <v>5</v>
      </c>
      <c r="T33" s="120">
        <v>0</v>
      </c>
      <c r="U33" s="120">
        <v>586</v>
      </c>
      <c r="V33" s="67"/>
      <c r="W33" s="67">
        <f>R33/U33*100</f>
        <v>0.51194539249146753</v>
      </c>
      <c r="X33" s="67">
        <f>S33/U33*100</f>
        <v>0.85324232081911267</v>
      </c>
      <c r="Y33" s="68">
        <f>T33/U33*100</f>
        <v>0</v>
      </c>
      <c r="Z33" s="67"/>
      <c r="AA33" s="67"/>
      <c r="AB33" s="67"/>
      <c r="AC33" s="67"/>
      <c r="AD33" s="67"/>
      <c r="AE33" s="67"/>
      <c r="AF33" s="82"/>
    </row>
    <row r="34" spans="1:32" x14ac:dyDescent="0.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81"/>
      <c r="P34" s="314"/>
      <c r="Q34" s="45" t="s">
        <v>46</v>
      </c>
      <c r="R34" s="120">
        <v>24</v>
      </c>
      <c r="S34" s="120">
        <v>60</v>
      </c>
      <c r="T34" s="120">
        <v>20</v>
      </c>
      <c r="U34" s="120">
        <v>549</v>
      </c>
      <c r="V34" s="67"/>
      <c r="W34" s="67">
        <f>R34/U34*100</f>
        <v>4.3715846994535523</v>
      </c>
      <c r="X34" s="67">
        <f>S34/U34*100</f>
        <v>10.928961748633879</v>
      </c>
      <c r="Y34" s="68">
        <f>T34/U34*100</f>
        <v>3.6429872495446269</v>
      </c>
      <c r="Z34" s="67"/>
      <c r="AA34" s="19"/>
      <c r="AB34" s="11"/>
      <c r="AC34" s="11"/>
      <c r="AD34" s="197" t="s">
        <v>110</v>
      </c>
      <c r="AE34" s="44"/>
      <c r="AF34" s="82"/>
    </row>
    <row r="35" spans="1:32" x14ac:dyDescent="0.4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81"/>
      <c r="P35" s="315"/>
      <c r="Q35" s="43" t="s">
        <v>84</v>
      </c>
      <c r="R35" s="158">
        <v>5</v>
      </c>
      <c r="S35" s="158">
        <v>9</v>
      </c>
      <c r="T35" s="158">
        <v>0</v>
      </c>
      <c r="U35" s="158">
        <v>594</v>
      </c>
      <c r="V35" s="73"/>
      <c r="W35" s="73">
        <f>R35/U35*100</f>
        <v>0.84175084175084169</v>
      </c>
      <c r="X35" s="73">
        <f>S35/U35*100</f>
        <v>1.5151515151515151</v>
      </c>
      <c r="Y35" s="74">
        <f>T35/U35*100</f>
        <v>0</v>
      </c>
      <c r="Z35" s="67"/>
      <c r="AA35" s="19" t="s">
        <v>55</v>
      </c>
      <c r="AB35" s="11" t="s">
        <v>52</v>
      </c>
      <c r="AC35" s="11" t="s">
        <v>46</v>
      </c>
      <c r="AD35" s="180" t="s">
        <v>61</v>
      </c>
      <c r="AE35" s="54" t="s">
        <v>28</v>
      </c>
      <c r="AF35" s="82"/>
    </row>
    <row r="36" spans="1:32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81"/>
      <c r="P36" s="120"/>
      <c r="Q36" s="67"/>
      <c r="R36" s="120"/>
      <c r="S36" s="120"/>
      <c r="T36" s="120"/>
      <c r="U36" s="120"/>
      <c r="V36" s="67"/>
      <c r="W36" s="67"/>
      <c r="X36" s="67"/>
      <c r="Y36" s="67"/>
      <c r="Z36" s="67"/>
      <c r="AA36" s="21"/>
      <c r="AB36" s="22" t="s">
        <v>46</v>
      </c>
      <c r="AC36" s="22" t="s">
        <v>84</v>
      </c>
      <c r="AD36" s="231" t="s">
        <v>61</v>
      </c>
      <c r="AE36" s="54" t="s">
        <v>28</v>
      </c>
      <c r="AF36" s="82"/>
    </row>
    <row r="37" spans="1:32" x14ac:dyDescent="0.4">
      <c r="O37" s="81"/>
      <c r="P37" s="120"/>
      <c r="Q37" s="67"/>
      <c r="R37" s="311" t="s">
        <v>104</v>
      </c>
      <c r="S37" s="311"/>
      <c r="T37" s="311"/>
      <c r="U37" s="311"/>
      <c r="V37" s="163"/>
      <c r="W37" s="311" t="s">
        <v>51</v>
      </c>
      <c r="X37" s="311"/>
      <c r="Y37" s="311"/>
      <c r="Z37" s="67"/>
      <c r="AA37" s="19" t="s">
        <v>81</v>
      </c>
      <c r="AB37" s="232" t="s">
        <v>52</v>
      </c>
      <c r="AC37" s="232" t="s">
        <v>46</v>
      </c>
      <c r="AD37" s="180" t="s">
        <v>61</v>
      </c>
      <c r="AE37" s="54" t="s">
        <v>28</v>
      </c>
      <c r="AF37" s="82"/>
    </row>
    <row r="38" spans="1:32" x14ac:dyDescent="0.4">
      <c r="O38" s="81"/>
      <c r="P38" s="313" t="s">
        <v>82</v>
      </c>
      <c r="Q38" s="114" t="s">
        <v>21</v>
      </c>
      <c r="R38" s="113">
        <v>3</v>
      </c>
      <c r="S38" s="113">
        <v>4</v>
      </c>
      <c r="T38" s="113" t="s">
        <v>64</v>
      </c>
      <c r="U38" s="186" t="s">
        <v>0</v>
      </c>
      <c r="V38" s="65"/>
      <c r="W38" s="65">
        <v>3</v>
      </c>
      <c r="X38" s="65">
        <v>4</v>
      </c>
      <c r="Y38" s="70" t="s">
        <v>64</v>
      </c>
      <c r="Z38" s="67"/>
      <c r="AA38" s="21"/>
      <c r="AB38" s="43" t="s">
        <v>46</v>
      </c>
      <c r="AC38" s="43" t="s">
        <v>53</v>
      </c>
      <c r="AD38" s="231" t="s">
        <v>61</v>
      </c>
      <c r="AE38" s="54" t="s">
        <v>28</v>
      </c>
      <c r="AF38" s="82"/>
    </row>
    <row r="39" spans="1:32" x14ac:dyDescent="0.4">
      <c r="O39" s="81"/>
      <c r="P39" s="314"/>
      <c r="Q39" s="45" t="s">
        <v>52</v>
      </c>
      <c r="R39" s="120">
        <v>2</v>
      </c>
      <c r="S39" s="120">
        <v>2</v>
      </c>
      <c r="T39" s="120">
        <v>0</v>
      </c>
      <c r="U39" s="120">
        <v>525</v>
      </c>
      <c r="V39" s="67"/>
      <c r="W39" s="67">
        <f>R39/U39*100</f>
        <v>0.38095238095238093</v>
      </c>
      <c r="X39" s="67">
        <f>S39/U39*100</f>
        <v>0.38095238095238093</v>
      </c>
      <c r="Y39" s="68">
        <f>T39/U39*100</f>
        <v>0</v>
      </c>
      <c r="Z39" s="67"/>
      <c r="AA39" s="19" t="s">
        <v>82</v>
      </c>
      <c r="AB39" s="232" t="s">
        <v>52</v>
      </c>
      <c r="AC39" s="232" t="s">
        <v>46</v>
      </c>
      <c r="AD39" s="180">
        <v>2.0000000000000001E-4</v>
      </c>
      <c r="AE39" s="54" t="s">
        <v>29</v>
      </c>
      <c r="AF39" s="82"/>
    </row>
    <row r="40" spans="1:32" x14ac:dyDescent="0.4">
      <c r="O40" s="81"/>
      <c r="P40" s="314"/>
      <c r="Q40" s="45" t="s">
        <v>46</v>
      </c>
      <c r="R40" s="120">
        <v>51</v>
      </c>
      <c r="S40" s="120">
        <v>80</v>
      </c>
      <c r="T40" s="120">
        <v>27</v>
      </c>
      <c r="U40" s="120">
        <v>894</v>
      </c>
      <c r="V40" s="67"/>
      <c r="W40" s="67">
        <f>R40/U40*100</f>
        <v>5.7046979865771812</v>
      </c>
      <c r="X40" s="67">
        <f>S40/U40*100</f>
        <v>8.9485458612975393</v>
      </c>
      <c r="Y40" s="68">
        <f>T40/U40*100</f>
        <v>3.0201342281879198</v>
      </c>
      <c r="Z40" s="67"/>
      <c r="AA40" s="21"/>
      <c r="AB40" s="43" t="s">
        <v>46</v>
      </c>
      <c r="AC40" s="43" t="s">
        <v>53</v>
      </c>
      <c r="AD40" s="231">
        <v>2.9999999999999997E-4</v>
      </c>
      <c r="AE40" s="54" t="s">
        <v>29</v>
      </c>
      <c r="AF40" s="82"/>
    </row>
    <row r="41" spans="1:32" x14ac:dyDescent="0.4">
      <c r="O41" s="81"/>
      <c r="P41" s="314"/>
      <c r="Q41" s="43" t="s">
        <v>84</v>
      </c>
      <c r="R41" s="158">
        <v>5</v>
      </c>
      <c r="S41" s="158">
        <v>0</v>
      </c>
      <c r="T41" s="158">
        <v>1</v>
      </c>
      <c r="U41" s="158">
        <v>558</v>
      </c>
      <c r="V41" s="73"/>
      <c r="W41" s="73">
        <f>R41/U41*100</f>
        <v>0.8960573476702508</v>
      </c>
      <c r="X41" s="73">
        <f>S41/U41*100</f>
        <v>0</v>
      </c>
      <c r="Y41" s="74">
        <f>T41/U41*100</f>
        <v>0.17921146953405018</v>
      </c>
      <c r="Z41" s="67"/>
      <c r="AA41" s="19" t="s">
        <v>83</v>
      </c>
      <c r="AB41" s="232" t="s">
        <v>52</v>
      </c>
      <c r="AC41" s="232" t="s">
        <v>46</v>
      </c>
      <c r="AD41" s="180" t="s">
        <v>61</v>
      </c>
      <c r="AE41" s="54" t="s">
        <v>28</v>
      </c>
      <c r="AF41" s="82"/>
    </row>
    <row r="42" spans="1:32" x14ac:dyDescent="0.4">
      <c r="O42" s="81"/>
      <c r="P42" s="314"/>
      <c r="Q42" s="45"/>
      <c r="R42" s="120"/>
      <c r="S42" s="120"/>
      <c r="T42" s="120"/>
      <c r="U42" s="120"/>
      <c r="V42" s="67"/>
      <c r="W42" s="67"/>
      <c r="X42" s="67"/>
      <c r="Y42" s="68"/>
      <c r="Z42" s="67"/>
      <c r="AA42" s="21"/>
      <c r="AB42" s="43" t="s">
        <v>46</v>
      </c>
      <c r="AC42" s="43" t="s">
        <v>53</v>
      </c>
      <c r="AD42" s="231" t="s">
        <v>61</v>
      </c>
      <c r="AE42" s="54" t="s">
        <v>28</v>
      </c>
      <c r="AF42" s="82"/>
    </row>
    <row r="43" spans="1:32" x14ac:dyDescent="0.4">
      <c r="O43" s="81"/>
      <c r="P43" s="314"/>
      <c r="Q43" s="115" t="s">
        <v>22</v>
      </c>
      <c r="R43" s="113">
        <v>3</v>
      </c>
      <c r="S43" s="113">
        <v>4</v>
      </c>
      <c r="T43" s="113" t="s">
        <v>64</v>
      </c>
      <c r="U43" s="186" t="s">
        <v>0</v>
      </c>
      <c r="V43" s="65"/>
      <c r="W43" s="65">
        <v>3</v>
      </c>
      <c r="X43" s="65">
        <v>4</v>
      </c>
      <c r="Y43" s="70" t="s">
        <v>64</v>
      </c>
      <c r="Z43" s="67"/>
      <c r="AA43" s="17" t="s">
        <v>46</v>
      </c>
      <c r="AB43" s="44" t="s">
        <v>55</v>
      </c>
      <c r="AC43" s="44" t="s">
        <v>81</v>
      </c>
      <c r="AD43" s="91">
        <v>0.30030000000000001</v>
      </c>
      <c r="AE43" s="54" t="s">
        <v>31</v>
      </c>
      <c r="AF43" s="82"/>
    </row>
    <row r="44" spans="1:32" x14ac:dyDescent="0.4">
      <c r="O44" s="81"/>
      <c r="P44" s="314"/>
      <c r="Q44" s="45" t="s">
        <v>52</v>
      </c>
      <c r="R44" s="120">
        <v>7</v>
      </c>
      <c r="S44" s="120">
        <v>1</v>
      </c>
      <c r="T44" s="120">
        <v>0</v>
      </c>
      <c r="U44" s="120">
        <v>544</v>
      </c>
      <c r="V44" s="67"/>
      <c r="W44" s="67">
        <f>R44/U44*100</f>
        <v>1.2867647058823528</v>
      </c>
      <c r="X44" s="67">
        <f>S44/U44*100</f>
        <v>0.18382352941176469</v>
      </c>
      <c r="Y44" s="68">
        <f>T44/U44*100</f>
        <v>0</v>
      </c>
      <c r="Z44" s="67"/>
      <c r="AA44" s="17" t="s">
        <v>46</v>
      </c>
      <c r="AB44" s="44" t="s">
        <v>81</v>
      </c>
      <c r="AC44" s="44" t="s">
        <v>82</v>
      </c>
      <c r="AD44" s="91">
        <v>0.27010000000000001</v>
      </c>
      <c r="AE44" s="54" t="s">
        <v>31</v>
      </c>
      <c r="AF44" s="82"/>
    </row>
    <row r="45" spans="1:32" x14ac:dyDescent="0.4">
      <c r="O45" s="81"/>
      <c r="P45" s="314"/>
      <c r="Q45" s="45" t="s">
        <v>46</v>
      </c>
      <c r="R45" s="120">
        <v>36</v>
      </c>
      <c r="S45" s="120">
        <v>45</v>
      </c>
      <c r="T45" s="120">
        <v>5</v>
      </c>
      <c r="U45" s="120">
        <v>572</v>
      </c>
      <c r="V45" s="67"/>
      <c r="W45" s="67">
        <f>R45/U45*100</f>
        <v>6.2937062937062942</v>
      </c>
      <c r="X45" s="67">
        <f>S45/U45*100</f>
        <v>7.8671328671328675</v>
      </c>
      <c r="Y45" s="68">
        <f>T45/U45*100</f>
        <v>0.87412587412587417</v>
      </c>
      <c r="Z45" s="67"/>
      <c r="AA45" s="21" t="s">
        <v>46</v>
      </c>
      <c r="AB45" s="22" t="s">
        <v>81</v>
      </c>
      <c r="AC45" s="22" t="s">
        <v>83</v>
      </c>
      <c r="AD45" s="92">
        <v>6.0000000000000001E-3</v>
      </c>
      <c r="AE45" s="54" t="s">
        <v>49</v>
      </c>
      <c r="AF45" s="82"/>
    </row>
    <row r="46" spans="1:32" x14ac:dyDescent="0.4">
      <c r="O46" s="81"/>
      <c r="P46" s="314"/>
      <c r="Q46" s="43" t="s">
        <v>84</v>
      </c>
      <c r="R46" s="158">
        <v>7</v>
      </c>
      <c r="S46" s="158">
        <v>8</v>
      </c>
      <c r="T46" s="158">
        <v>0</v>
      </c>
      <c r="U46" s="158">
        <v>501</v>
      </c>
      <c r="V46" s="73"/>
      <c r="W46" s="73">
        <f>R46/U46*100</f>
        <v>1.3972055888223553</v>
      </c>
      <c r="X46" s="73">
        <f>S46/U46*100</f>
        <v>1.5968063872255487</v>
      </c>
      <c r="Y46" s="74">
        <f>T46/U46*100</f>
        <v>0</v>
      </c>
      <c r="Z46" s="67"/>
      <c r="AA46" s="67"/>
      <c r="AB46" s="67"/>
      <c r="AC46" s="67"/>
      <c r="AD46" s="67"/>
      <c r="AE46" s="67"/>
      <c r="AF46" s="82"/>
    </row>
    <row r="47" spans="1:32" x14ac:dyDescent="0.4">
      <c r="O47" s="81"/>
      <c r="P47" s="314"/>
      <c r="Q47" s="45"/>
      <c r="R47" s="120"/>
      <c r="S47" s="120"/>
      <c r="T47" s="120"/>
      <c r="U47" s="120"/>
      <c r="V47" s="67"/>
      <c r="W47" s="67"/>
      <c r="X47" s="67"/>
      <c r="Y47" s="68"/>
      <c r="Z47" s="67"/>
      <c r="AF47" s="82"/>
    </row>
    <row r="48" spans="1:32" x14ac:dyDescent="0.4">
      <c r="O48" s="81"/>
      <c r="P48" s="314"/>
      <c r="Q48" s="115" t="s">
        <v>24</v>
      </c>
      <c r="R48" s="113">
        <v>3</v>
      </c>
      <c r="S48" s="113">
        <v>4</v>
      </c>
      <c r="T48" s="113" t="s">
        <v>64</v>
      </c>
      <c r="U48" s="186" t="s">
        <v>0</v>
      </c>
      <c r="V48" s="65"/>
      <c r="W48" s="65">
        <v>3</v>
      </c>
      <c r="X48" s="65">
        <v>4</v>
      </c>
      <c r="Y48" s="70" t="s">
        <v>64</v>
      </c>
      <c r="Z48" s="67"/>
      <c r="AF48" s="82"/>
    </row>
    <row r="49" spans="15:32" x14ac:dyDescent="0.4">
      <c r="O49" s="81"/>
      <c r="P49" s="314"/>
      <c r="Q49" s="45" t="s">
        <v>52</v>
      </c>
      <c r="R49" s="120">
        <v>2</v>
      </c>
      <c r="S49" s="120">
        <v>1</v>
      </c>
      <c r="T49" s="120">
        <v>0</v>
      </c>
      <c r="U49" s="120">
        <v>539</v>
      </c>
      <c r="V49" s="67"/>
      <c r="W49" s="67">
        <f>R49/U49*100</f>
        <v>0.3710575139146568</v>
      </c>
      <c r="X49" s="67">
        <f>S49/U49*100</f>
        <v>0.1855287569573284</v>
      </c>
      <c r="Y49" s="68">
        <f>T49/U49*100</f>
        <v>0</v>
      </c>
      <c r="Z49" s="67"/>
      <c r="AA49" s="67"/>
      <c r="AB49" s="67"/>
      <c r="AC49" s="67"/>
      <c r="AD49" s="67"/>
      <c r="AE49" s="67"/>
      <c r="AF49" s="82"/>
    </row>
    <row r="50" spans="15:32" x14ac:dyDescent="0.4">
      <c r="O50" s="81"/>
      <c r="P50" s="314"/>
      <c r="Q50" s="45" t="s">
        <v>46</v>
      </c>
      <c r="R50" s="120">
        <v>40</v>
      </c>
      <c r="S50" s="120">
        <v>50</v>
      </c>
      <c r="T50" s="120">
        <v>10</v>
      </c>
      <c r="U50" s="120">
        <v>524</v>
      </c>
      <c r="V50" s="67"/>
      <c r="W50" s="67">
        <f>R50/U50*100</f>
        <v>7.6335877862595423</v>
      </c>
      <c r="X50" s="67">
        <f>S50/U50*100</f>
        <v>9.5419847328244281</v>
      </c>
      <c r="Y50" s="68">
        <f>T50/U50*100</f>
        <v>1.9083969465648856</v>
      </c>
      <c r="Z50" s="67"/>
      <c r="AA50" s="67"/>
      <c r="AB50" s="67"/>
      <c r="AC50" s="67"/>
      <c r="AD50" s="67"/>
      <c r="AE50" s="67"/>
      <c r="AF50" s="82"/>
    </row>
    <row r="51" spans="15:32" x14ac:dyDescent="0.4">
      <c r="O51" s="81"/>
      <c r="P51" s="315"/>
      <c r="Q51" s="43" t="s">
        <v>84</v>
      </c>
      <c r="R51" s="158">
        <v>6</v>
      </c>
      <c r="S51" s="158">
        <v>5</v>
      </c>
      <c r="T51" s="158">
        <v>0</v>
      </c>
      <c r="U51" s="158">
        <v>536</v>
      </c>
      <c r="V51" s="73"/>
      <c r="W51" s="73">
        <f>R51/U51*100</f>
        <v>1.1194029850746268</v>
      </c>
      <c r="X51" s="73">
        <f>S51/U51*100</f>
        <v>0.93283582089552231</v>
      </c>
      <c r="Y51" s="74">
        <f>T51/U51*100</f>
        <v>0</v>
      </c>
      <c r="Z51" s="67"/>
      <c r="AA51" s="67"/>
      <c r="AB51" s="67"/>
      <c r="AC51" s="67"/>
      <c r="AD51" s="67"/>
      <c r="AE51" s="67"/>
      <c r="AF51" s="82"/>
    </row>
    <row r="52" spans="15:32" x14ac:dyDescent="0.4">
      <c r="O52" s="81"/>
      <c r="P52" s="120"/>
      <c r="Q52" s="67"/>
      <c r="R52" s="120"/>
      <c r="S52" s="120"/>
      <c r="T52" s="120"/>
      <c r="U52" s="120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82"/>
    </row>
    <row r="53" spans="15:32" x14ac:dyDescent="0.4">
      <c r="O53" s="81"/>
      <c r="P53" s="120"/>
      <c r="Q53" s="67"/>
      <c r="R53" s="311" t="s">
        <v>104</v>
      </c>
      <c r="S53" s="311"/>
      <c r="T53" s="311"/>
      <c r="U53" s="311"/>
      <c r="V53" s="163"/>
      <c r="W53" s="311" t="s">
        <v>51</v>
      </c>
      <c r="X53" s="311"/>
      <c r="Y53" s="311"/>
      <c r="Z53" s="67"/>
      <c r="AA53" s="67"/>
      <c r="AB53" s="67"/>
      <c r="AC53" s="67"/>
      <c r="AD53" s="67"/>
      <c r="AE53" s="67"/>
      <c r="AF53" s="82"/>
    </row>
    <row r="54" spans="15:32" x14ac:dyDescent="0.4">
      <c r="O54" s="81"/>
      <c r="P54" s="313" t="s">
        <v>83</v>
      </c>
      <c r="Q54" s="114" t="s">
        <v>21</v>
      </c>
      <c r="R54" s="113">
        <v>3</v>
      </c>
      <c r="S54" s="113">
        <v>4</v>
      </c>
      <c r="T54" s="113" t="s">
        <v>64</v>
      </c>
      <c r="U54" s="186" t="s">
        <v>0</v>
      </c>
      <c r="V54" s="65"/>
      <c r="W54" s="65">
        <v>3</v>
      </c>
      <c r="X54" s="65">
        <v>4</v>
      </c>
      <c r="Y54" s="70" t="s">
        <v>64</v>
      </c>
      <c r="Z54" s="67"/>
      <c r="AA54" s="67"/>
      <c r="AB54" s="67"/>
      <c r="AC54" s="67"/>
      <c r="AD54" s="67"/>
      <c r="AE54" s="67"/>
      <c r="AF54" s="82"/>
    </row>
    <row r="55" spans="15:32" x14ac:dyDescent="0.4">
      <c r="O55" s="81"/>
      <c r="P55" s="314"/>
      <c r="Q55" s="45" t="s">
        <v>52</v>
      </c>
      <c r="R55" s="120">
        <v>3</v>
      </c>
      <c r="S55" s="120">
        <v>5</v>
      </c>
      <c r="T55" s="120">
        <v>1</v>
      </c>
      <c r="U55" s="120">
        <v>537</v>
      </c>
      <c r="V55" s="67"/>
      <c r="W55" s="67">
        <f>R55/U55*100</f>
        <v>0.55865921787709494</v>
      </c>
      <c r="X55" s="67">
        <f>S55/U55*100</f>
        <v>0.93109869646182497</v>
      </c>
      <c r="Y55" s="68">
        <f>T55/U55*100</f>
        <v>0.18621973929236499</v>
      </c>
      <c r="Z55" s="67"/>
      <c r="AA55" s="67"/>
      <c r="AB55" s="67"/>
      <c r="AC55" s="67"/>
      <c r="AD55" s="67"/>
      <c r="AE55" s="67"/>
      <c r="AF55" s="82"/>
    </row>
    <row r="56" spans="15:32" x14ac:dyDescent="0.4">
      <c r="O56" s="81"/>
      <c r="P56" s="314"/>
      <c r="Q56" s="45" t="s">
        <v>46</v>
      </c>
      <c r="R56" s="120">
        <v>48</v>
      </c>
      <c r="S56" s="120">
        <v>92</v>
      </c>
      <c r="T56" s="120">
        <v>20</v>
      </c>
      <c r="U56" s="120">
        <v>591</v>
      </c>
      <c r="V56" s="67"/>
      <c r="W56" s="67">
        <f>R56/U56*100</f>
        <v>8.1218274111675122</v>
      </c>
      <c r="X56" s="67">
        <f>S56/U56*100</f>
        <v>15.5668358714044</v>
      </c>
      <c r="Y56" s="68">
        <f>T56/U56*100</f>
        <v>3.3840947546531304</v>
      </c>
      <c r="Z56" s="67"/>
      <c r="AA56" s="67"/>
      <c r="AB56" s="67"/>
      <c r="AC56" s="67"/>
      <c r="AD56" s="67"/>
      <c r="AE56" s="67"/>
      <c r="AF56" s="82"/>
    </row>
    <row r="57" spans="15:32" x14ac:dyDescent="0.4">
      <c r="O57" s="81"/>
      <c r="P57" s="314"/>
      <c r="Q57" s="43" t="s">
        <v>84</v>
      </c>
      <c r="R57" s="158">
        <v>9</v>
      </c>
      <c r="S57" s="158">
        <v>12</v>
      </c>
      <c r="T57" s="158">
        <v>0</v>
      </c>
      <c r="U57" s="158">
        <v>526</v>
      </c>
      <c r="V57" s="73"/>
      <c r="W57" s="73">
        <f>R57/U57*100</f>
        <v>1.7110266159695817</v>
      </c>
      <c r="X57" s="73">
        <f>S57/U57*100</f>
        <v>2.2813688212927756</v>
      </c>
      <c r="Y57" s="74">
        <f>T57/U57*100</f>
        <v>0</v>
      </c>
      <c r="Z57" s="67"/>
      <c r="AA57" s="67"/>
      <c r="AB57" s="67"/>
      <c r="AC57" s="67"/>
      <c r="AD57" s="67"/>
      <c r="AE57" s="67"/>
      <c r="AF57" s="82"/>
    </row>
    <row r="58" spans="15:32" x14ac:dyDescent="0.4">
      <c r="O58" s="81"/>
      <c r="P58" s="314"/>
      <c r="Q58" s="45"/>
      <c r="R58" s="120"/>
      <c r="S58" s="120"/>
      <c r="T58" s="120"/>
      <c r="U58" s="120"/>
      <c r="V58" s="67"/>
      <c r="W58" s="67"/>
      <c r="X58" s="67"/>
      <c r="Y58" s="68"/>
      <c r="Z58" s="67"/>
      <c r="AA58" s="67"/>
      <c r="AB58" s="67"/>
      <c r="AC58" s="67"/>
      <c r="AD58" s="67"/>
      <c r="AE58" s="67"/>
      <c r="AF58" s="82"/>
    </row>
    <row r="59" spans="15:32" x14ac:dyDescent="0.4">
      <c r="O59" s="81"/>
      <c r="P59" s="314"/>
      <c r="Q59" s="115" t="s">
        <v>22</v>
      </c>
      <c r="R59" s="113">
        <v>3</v>
      </c>
      <c r="S59" s="113">
        <v>4</v>
      </c>
      <c r="T59" s="113" t="s">
        <v>64</v>
      </c>
      <c r="U59" s="186" t="s">
        <v>0</v>
      </c>
      <c r="V59" s="65"/>
      <c r="W59" s="65">
        <v>3</v>
      </c>
      <c r="X59" s="65">
        <v>4</v>
      </c>
      <c r="Y59" s="70" t="s">
        <v>64</v>
      </c>
      <c r="Z59" s="67"/>
      <c r="AA59" s="67"/>
      <c r="AB59" s="67"/>
      <c r="AC59" s="67"/>
      <c r="AD59" s="67"/>
      <c r="AE59" s="67"/>
      <c r="AF59" s="82"/>
    </row>
    <row r="60" spans="15:32" x14ac:dyDescent="0.4">
      <c r="O60" s="81"/>
      <c r="P60" s="314"/>
      <c r="Q60" s="45" t="s">
        <v>52</v>
      </c>
      <c r="R60" s="120">
        <v>7</v>
      </c>
      <c r="S60" s="120">
        <v>4</v>
      </c>
      <c r="T60" s="120">
        <v>0</v>
      </c>
      <c r="U60" s="120">
        <v>580</v>
      </c>
      <c r="V60" s="67"/>
      <c r="W60" s="67">
        <f>R60/U60*100</f>
        <v>1.2068965517241379</v>
      </c>
      <c r="X60" s="67">
        <f>S60/U60*100</f>
        <v>0.68965517241379315</v>
      </c>
      <c r="Y60" s="68">
        <f>T60/U60*100</f>
        <v>0</v>
      </c>
      <c r="Z60" s="67"/>
      <c r="AA60" s="67"/>
      <c r="AB60" s="67"/>
      <c r="AC60" s="67"/>
      <c r="AD60" s="67"/>
      <c r="AE60" s="67"/>
      <c r="AF60" s="82"/>
    </row>
    <row r="61" spans="15:32" x14ac:dyDescent="0.4">
      <c r="O61" s="81"/>
      <c r="P61" s="314"/>
      <c r="Q61" s="45" t="s">
        <v>46</v>
      </c>
      <c r="R61" s="120">
        <v>39</v>
      </c>
      <c r="S61" s="120">
        <v>90</v>
      </c>
      <c r="T61" s="120">
        <v>4</v>
      </c>
      <c r="U61" s="120">
        <v>559</v>
      </c>
      <c r="V61" s="67"/>
      <c r="W61" s="67">
        <f>R61/U61*100</f>
        <v>6.9767441860465116</v>
      </c>
      <c r="X61" s="67">
        <f>S61/U61*100</f>
        <v>16.100178890876567</v>
      </c>
      <c r="Y61" s="68">
        <f>T61/U61*100</f>
        <v>0.7155635062611807</v>
      </c>
      <c r="Z61" s="67"/>
      <c r="AA61" s="67"/>
      <c r="AB61" s="67"/>
      <c r="AC61" s="67"/>
      <c r="AD61" s="67"/>
      <c r="AE61" s="67"/>
      <c r="AF61" s="82"/>
    </row>
    <row r="62" spans="15:32" x14ac:dyDescent="0.4">
      <c r="O62" s="81"/>
      <c r="P62" s="314"/>
      <c r="Q62" s="43" t="s">
        <v>84</v>
      </c>
      <c r="R62" s="158">
        <v>3</v>
      </c>
      <c r="S62" s="158">
        <v>16</v>
      </c>
      <c r="T62" s="158">
        <v>0</v>
      </c>
      <c r="U62" s="158">
        <v>528</v>
      </c>
      <c r="V62" s="73"/>
      <c r="W62" s="73">
        <f>R62/U62*100</f>
        <v>0.56818181818181823</v>
      </c>
      <c r="X62" s="73">
        <f>S62/U62*100</f>
        <v>3.0303030303030303</v>
      </c>
      <c r="Y62" s="74">
        <f>T62/U62*100</f>
        <v>0</v>
      </c>
      <c r="Z62" s="67"/>
      <c r="AA62" s="67"/>
      <c r="AB62" s="67"/>
      <c r="AC62" s="67"/>
      <c r="AD62" s="67"/>
      <c r="AE62" s="67"/>
      <c r="AF62" s="82"/>
    </row>
    <row r="63" spans="15:32" x14ac:dyDescent="0.4">
      <c r="O63" s="81"/>
      <c r="P63" s="314"/>
      <c r="Q63" s="45"/>
      <c r="R63" s="120"/>
      <c r="S63" s="120"/>
      <c r="T63" s="120"/>
      <c r="U63" s="120"/>
      <c r="V63" s="67"/>
      <c r="W63" s="67"/>
      <c r="X63" s="67"/>
      <c r="Y63" s="68"/>
      <c r="Z63" s="67"/>
      <c r="AA63" s="67"/>
      <c r="AB63" s="67"/>
      <c r="AC63" s="67"/>
      <c r="AD63" s="67"/>
      <c r="AE63" s="67"/>
      <c r="AF63" s="82"/>
    </row>
    <row r="64" spans="15:32" x14ac:dyDescent="0.4">
      <c r="O64" s="81"/>
      <c r="P64" s="314"/>
      <c r="Q64" s="115" t="s">
        <v>24</v>
      </c>
      <c r="R64" s="113">
        <v>3</v>
      </c>
      <c r="S64" s="113">
        <v>4</v>
      </c>
      <c r="T64" s="113" t="s">
        <v>64</v>
      </c>
      <c r="U64" s="186" t="s">
        <v>0</v>
      </c>
      <c r="V64" s="65"/>
      <c r="W64" s="65">
        <v>3</v>
      </c>
      <c r="X64" s="65">
        <v>4</v>
      </c>
      <c r="Y64" s="70" t="s">
        <v>64</v>
      </c>
      <c r="Z64" s="67"/>
      <c r="AA64" s="67"/>
      <c r="AB64" s="67"/>
      <c r="AC64" s="67"/>
      <c r="AD64" s="67"/>
      <c r="AE64" s="67"/>
      <c r="AF64" s="82"/>
    </row>
    <row r="65" spans="15:32" x14ac:dyDescent="0.4">
      <c r="O65" s="81"/>
      <c r="P65" s="314"/>
      <c r="Q65" s="45" t="s">
        <v>52</v>
      </c>
      <c r="R65" s="120">
        <v>4</v>
      </c>
      <c r="S65" s="120">
        <v>5</v>
      </c>
      <c r="T65" s="120">
        <v>0</v>
      </c>
      <c r="U65" s="120">
        <v>567</v>
      </c>
      <c r="V65" s="67"/>
      <c r="W65" s="67">
        <f>R65/U65*100</f>
        <v>0.70546737213403876</v>
      </c>
      <c r="X65" s="67">
        <f>S65/U65*100</f>
        <v>0.88183421516754845</v>
      </c>
      <c r="Y65" s="68">
        <f>T65/U65*100</f>
        <v>0</v>
      </c>
      <c r="Z65" s="67"/>
      <c r="AA65" s="67"/>
      <c r="AB65" s="67"/>
      <c r="AC65" s="67"/>
      <c r="AD65" s="67"/>
      <c r="AE65" s="67"/>
      <c r="AF65" s="82"/>
    </row>
    <row r="66" spans="15:32" x14ac:dyDescent="0.4">
      <c r="O66" s="81"/>
      <c r="P66" s="314"/>
      <c r="Q66" s="45" t="s">
        <v>46</v>
      </c>
      <c r="R66" s="120">
        <v>44</v>
      </c>
      <c r="S66" s="120">
        <v>68</v>
      </c>
      <c r="T66" s="120">
        <v>26</v>
      </c>
      <c r="U66" s="120">
        <v>525</v>
      </c>
      <c r="V66" s="67"/>
      <c r="W66" s="67">
        <f>R66/U66*100</f>
        <v>8.3809523809523814</v>
      </c>
      <c r="X66" s="67">
        <f>S66/U66*100</f>
        <v>12.952380952380951</v>
      </c>
      <c r="Y66" s="68">
        <f>T66/U66*100</f>
        <v>4.9523809523809526</v>
      </c>
      <c r="Z66" s="67"/>
      <c r="AA66" s="67"/>
      <c r="AB66" s="67"/>
      <c r="AC66" s="67"/>
      <c r="AD66" s="67"/>
      <c r="AE66" s="67"/>
      <c r="AF66" s="82"/>
    </row>
    <row r="67" spans="15:32" x14ac:dyDescent="0.4">
      <c r="O67" s="81"/>
      <c r="P67" s="315"/>
      <c r="Q67" s="43" t="s">
        <v>84</v>
      </c>
      <c r="R67" s="158">
        <v>5</v>
      </c>
      <c r="S67" s="158">
        <v>15</v>
      </c>
      <c r="T67" s="158">
        <v>0</v>
      </c>
      <c r="U67" s="158">
        <v>517</v>
      </c>
      <c r="V67" s="73"/>
      <c r="W67" s="73">
        <f>R67/U67*100</f>
        <v>0.96711798839458418</v>
      </c>
      <c r="X67" s="73">
        <f>S67/U67*100</f>
        <v>2.9013539651837523</v>
      </c>
      <c r="Y67" s="74">
        <f>T67/U67*100</f>
        <v>0</v>
      </c>
      <c r="Z67" s="67"/>
      <c r="AA67" s="67"/>
      <c r="AB67" s="67"/>
      <c r="AC67" s="67"/>
      <c r="AD67" s="67"/>
      <c r="AE67" s="67"/>
      <c r="AF67" s="82"/>
    </row>
    <row r="68" spans="15:32" ht="15" thickBot="1" x14ac:dyDescent="0.45">
      <c r="O68" s="83"/>
      <c r="P68" s="121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5"/>
    </row>
    <row r="69" spans="15:32" x14ac:dyDescent="0.4">
      <c r="O69" s="64"/>
      <c r="P69" s="75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</row>
  </sheetData>
  <mergeCells count="15">
    <mergeCell ref="P38:P51"/>
    <mergeCell ref="P54:P67"/>
    <mergeCell ref="R5:U5"/>
    <mergeCell ref="P22:P35"/>
    <mergeCell ref="R37:U37"/>
    <mergeCell ref="P6:P19"/>
    <mergeCell ref="R21:U21"/>
    <mergeCell ref="W21:Y21"/>
    <mergeCell ref="B3:C3"/>
    <mergeCell ref="O3:P3"/>
    <mergeCell ref="W37:Y37"/>
    <mergeCell ref="R53:U53"/>
    <mergeCell ref="W53:Y53"/>
    <mergeCell ref="W5:Y5"/>
    <mergeCell ref="AA5:A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D8FF-D866-4F96-A8C1-2C4DE5C32581}">
  <dimension ref="B2:V49"/>
  <sheetViews>
    <sheetView tabSelected="1" zoomScale="84" zoomScaleNormal="84" workbookViewId="0">
      <selection activeCell="B3" sqref="B3:C3"/>
    </sheetView>
  </sheetViews>
  <sheetFormatPr defaultRowHeight="14.6" x14ac:dyDescent="0.4"/>
  <cols>
    <col min="3" max="3" width="13.69140625" customWidth="1"/>
  </cols>
  <sheetData>
    <row r="2" spans="2:22" ht="15" thickBot="1" x14ac:dyDescent="0.4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2:22" ht="15" thickBot="1" x14ac:dyDescent="0.45">
      <c r="B3" s="307" t="s">
        <v>139</v>
      </c>
      <c r="C3" s="308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2:22" x14ac:dyDescent="0.4">
      <c r="B4" s="116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  <c r="U4" s="64"/>
      <c r="V4" s="64"/>
    </row>
    <row r="5" spans="2:22" x14ac:dyDescent="0.4">
      <c r="B5" s="81"/>
      <c r="C5" s="185" t="s">
        <v>102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82"/>
      <c r="U5" s="64"/>
      <c r="V5" s="64"/>
    </row>
    <row r="6" spans="2:22" x14ac:dyDescent="0.4">
      <c r="B6" s="81"/>
      <c r="C6" s="198" t="s">
        <v>12</v>
      </c>
      <c r="D6" s="152" t="s">
        <v>39</v>
      </c>
      <c r="E6" s="152" t="s">
        <v>92</v>
      </c>
      <c r="F6" s="153" t="s">
        <v>64</v>
      </c>
      <c r="G6" s="44"/>
      <c r="H6" s="67"/>
      <c r="I6" s="19" t="s">
        <v>92</v>
      </c>
      <c r="J6" s="11"/>
      <c r="K6" s="65"/>
      <c r="L6" s="197" t="s">
        <v>110</v>
      </c>
      <c r="M6" s="269"/>
      <c r="N6" s="67"/>
      <c r="O6" s="67"/>
      <c r="P6" s="67"/>
      <c r="Q6" s="67"/>
      <c r="R6" s="67"/>
      <c r="S6" s="67"/>
      <c r="T6" s="82"/>
      <c r="U6" s="64"/>
      <c r="V6" s="64"/>
    </row>
    <row r="7" spans="2:22" x14ac:dyDescent="0.4">
      <c r="B7" s="81"/>
      <c r="C7" s="17" t="s">
        <v>86</v>
      </c>
      <c r="D7" s="44">
        <v>99.171421310174992</v>
      </c>
      <c r="E7" s="44">
        <v>0.82857868982499949</v>
      </c>
      <c r="F7" s="18">
        <v>0</v>
      </c>
      <c r="G7" s="44"/>
      <c r="H7" s="67"/>
      <c r="I7" s="17" t="s">
        <v>86</v>
      </c>
      <c r="J7" s="44" t="s">
        <v>87</v>
      </c>
      <c r="K7" s="67"/>
      <c r="L7" s="91" t="s">
        <v>14</v>
      </c>
      <c r="M7" s="54" t="s">
        <v>28</v>
      </c>
      <c r="N7" s="67"/>
      <c r="O7" s="67"/>
      <c r="P7" s="67"/>
      <c r="Q7" s="67"/>
      <c r="R7" s="67"/>
      <c r="S7" s="67"/>
      <c r="T7" s="82"/>
      <c r="U7" s="64"/>
      <c r="V7" s="64"/>
    </row>
    <row r="8" spans="2:22" x14ac:dyDescent="0.4">
      <c r="B8" s="81"/>
      <c r="C8" s="17" t="s">
        <v>87</v>
      </c>
      <c r="D8" s="44">
        <v>57.73165131527054</v>
      </c>
      <c r="E8" s="44">
        <v>34.7139029106905</v>
      </c>
      <c r="F8" s="18">
        <v>6.1579603147811914</v>
      </c>
      <c r="G8" s="44"/>
      <c r="H8" s="67"/>
      <c r="I8" s="17" t="s">
        <v>87</v>
      </c>
      <c r="J8" s="44" t="s">
        <v>88</v>
      </c>
      <c r="K8" s="67"/>
      <c r="L8" s="91" t="s">
        <v>14</v>
      </c>
      <c r="M8" s="54" t="s">
        <v>28</v>
      </c>
      <c r="N8" s="67"/>
      <c r="O8" s="67"/>
      <c r="P8" s="67"/>
      <c r="Q8" s="67"/>
      <c r="R8" s="67"/>
      <c r="S8" s="67"/>
      <c r="T8" s="82"/>
      <c r="U8" s="64"/>
      <c r="V8" s="64"/>
    </row>
    <row r="9" spans="2:22" x14ac:dyDescent="0.4">
      <c r="B9" s="81"/>
      <c r="C9" s="52" t="s">
        <v>88</v>
      </c>
      <c r="D9" s="44">
        <v>87.097830597024213</v>
      </c>
      <c r="E9" s="44">
        <v>8.4685556830040287</v>
      </c>
      <c r="F9" s="18">
        <v>0</v>
      </c>
      <c r="G9" s="44"/>
      <c r="H9" s="67"/>
      <c r="I9" s="21" t="s">
        <v>87</v>
      </c>
      <c r="J9" s="124" t="s">
        <v>89</v>
      </c>
      <c r="K9" s="73"/>
      <c r="L9" s="92">
        <v>2.0000000000000001E-4</v>
      </c>
      <c r="M9" s="54" t="s">
        <v>29</v>
      </c>
      <c r="N9" s="67"/>
      <c r="O9" s="67"/>
      <c r="P9" s="67"/>
      <c r="Q9" s="67"/>
      <c r="R9" s="67"/>
      <c r="S9" s="67"/>
      <c r="T9" s="82"/>
      <c r="U9" s="64"/>
      <c r="V9" s="64"/>
    </row>
    <row r="10" spans="2:22" x14ac:dyDescent="0.4">
      <c r="B10" s="81"/>
      <c r="C10" s="132" t="s">
        <v>89</v>
      </c>
      <c r="D10" s="22">
        <v>85.045019293195992</v>
      </c>
      <c r="E10" s="22">
        <v>10.599372351522803</v>
      </c>
      <c r="F10" s="23">
        <v>0.14492753623188406</v>
      </c>
      <c r="G10" s="44"/>
      <c r="H10" s="67"/>
      <c r="I10" s="44"/>
      <c r="J10" s="44"/>
      <c r="K10" s="67"/>
      <c r="L10" s="90"/>
      <c r="M10" s="269"/>
      <c r="N10" s="67"/>
      <c r="O10" s="67"/>
      <c r="P10" s="67"/>
      <c r="Q10" s="67"/>
      <c r="R10" s="67"/>
      <c r="S10" s="67"/>
      <c r="T10" s="82"/>
      <c r="U10" s="64"/>
      <c r="V10" s="64"/>
    </row>
    <row r="11" spans="2:22" x14ac:dyDescent="0.4">
      <c r="B11" s="81"/>
      <c r="C11" s="67"/>
      <c r="D11" s="67"/>
      <c r="E11" s="67"/>
      <c r="F11" s="67"/>
      <c r="G11" s="67"/>
      <c r="H11" s="67"/>
      <c r="I11" s="19" t="s">
        <v>64</v>
      </c>
      <c r="J11" s="11"/>
      <c r="K11" s="65"/>
      <c r="L11" s="197" t="s">
        <v>110</v>
      </c>
      <c r="M11" s="269"/>
      <c r="N11" s="67"/>
      <c r="O11" s="67"/>
      <c r="P11" s="67"/>
      <c r="Q11" s="67"/>
      <c r="R11" s="67"/>
      <c r="S11" s="67"/>
      <c r="T11" s="82"/>
      <c r="U11" s="64"/>
      <c r="V11" s="64"/>
    </row>
    <row r="12" spans="2:22" x14ac:dyDescent="0.4">
      <c r="B12" s="81"/>
      <c r="C12" s="198" t="s">
        <v>13</v>
      </c>
      <c r="D12" s="152" t="s">
        <v>39</v>
      </c>
      <c r="E12" s="152" t="s">
        <v>92</v>
      </c>
      <c r="F12" s="153" t="s">
        <v>64</v>
      </c>
      <c r="G12" s="67"/>
      <c r="H12" s="67"/>
      <c r="I12" s="17" t="s">
        <v>86</v>
      </c>
      <c r="J12" s="44" t="s">
        <v>87</v>
      </c>
      <c r="K12" s="67"/>
      <c r="L12" s="91">
        <v>5.0000000000000001E-4</v>
      </c>
      <c r="M12" s="54" t="s">
        <v>29</v>
      </c>
      <c r="N12" s="67"/>
      <c r="O12" s="67"/>
      <c r="P12" s="67"/>
      <c r="Q12" s="67"/>
      <c r="R12" s="67"/>
      <c r="S12" s="67"/>
      <c r="T12" s="82"/>
      <c r="U12" s="64"/>
      <c r="V12" s="64"/>
    </row>
    <row r="13" spans="2:22" x14ac:dyDescent="0.4">
      <c r="B13" s="81"/>
      <c r="C13" s="17" t="s">
        <v>86</v>
      </c>
      <c r="D13" s="44">
        <v>0.6114895549979138</v>
      </c>
      <c r="E13" s="44">
        <v>0.61148955499791346</v>
      </c>
      <c r="F13" s="18">
        <v>0</v>
      </c>
      <c r="G13" s="67"/>
      <c r="H13" s="67"/>
      <c r="I13" s="17" t="s">
        <v>87</v>
      </c>
      <c r="J13" s="44" t="s">
        <v>88</v>
      </c>
      <c r="K13" s="67"/>
      <c r="L13" s="91">
        <v>5.0000000000000001E-4</v>
      </c>
      <c r="M13" s="54" t="s">
        <v>29</v>
      </c>
      <c r="N13" s="67"/>
      <c r="O13" s="67"/>
      <c r="P13" s="67"/>
      <c r="Q13" s="67"/>
      <c r="R13" s="67"/>
      <c r="S13" s="67"/>
      <c r="T13" s="82"/>
      <c r="U13" s="64"/>
      <c r="V13" s="64"/>
    </row>
    <row r="14" spans="2:22" x14ac:dyDescent="0.4">
      <c r="B14" s="81"/>
      <c r="C14" s="17" t="s">
        <v>87</v>
      </c>
      <c r="D14" s="44">
        <v>2.4781920213125965</v>
      </c>
      <c r="E14" s="44">
        <v>1.8656191284951378</v>
      </c>
      <c r="F14" s="18">
        <v>1.0087331802123534</v>
      </c>
      <c r="G14" s="67"/>
      <c r="H14" s="67"/>
      <c r="I14" s="21" t="s">
        <v>87</v>
      </c>
      <c r="J14" s="124" t="s">
        <v>89</v>
      </c>
      <c r="K14" s="73"/>
      <c r="L14" s="92">
        <v>5.9999999999999995E-4</v>
      </c>
      <c r="M14" s="54" t="s">
        <v>29</v>
      </c>
      <c r="N14" s="67"/>
      <c r="O14" s="67"/>
      <c r="P14" s="67"/>
      <c r="Q14" s="67"/>
      <c r="R14" s="67"/>
      <c r="S14" s="67"/>
      <c r="T14" s="82"/>
      <c r="U14" s="64"/>
      <c r="V14" s="64"/>
    </row>
    <row r="15" spans="2:22" x14ac:dyDescent="0.4">
      <c r="B15" s="81"/>
      <c r="C15" s="52" t="s">
        <v>88</v>
      </c>
      <c r="D15" s="44">
        <v>0.86590418567209648</v>
      </c>
      <c r="E15" s="44">
        <v>0.37880631785127561</v>
      </c>
      <c r="F15" s="18"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82"/>
      <c r="U15" s="64"/>
      <c r="V15" s="64"/>
    </row>
    <row r="16" spans="2:22" x14ac:dyDescent="0.4">
      <c r="B16" s="81"/>
      <c r="C16" s="132" t="s">
        <v>89</v>
      </c>
      <c r="D16" s="22">
        <v>1.6716940902360324</v>
      </c>
      <c r="E16" s="22">
        <v>2.4048123591606716</v>
      </c>
      <c r="F16" s="23">
        <v>0.25102185616940254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82"/>
      <c r="U16" s="64"/>
      <c r="V16" s="64"/>
    </row>
    <row r="17" spans="2:22" x14ac:dyDescent="0.4">
      <c r="B17" s="8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82"/>
      <c r="U17" s="64"/>
      <c r="V17" s="64"/>
    </row>
    <row r="18" spans="2:22" x14ac:dyDescent="0.4">
      <c r="B18" s="81"/>
      <c r="C18" s="225" t="s">
        <v>121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82"/>
      <c r="U18" s="64"/>
      <c r="V18" s="64"/>
    </row>
    <row r="19" spans="2:22" x14ac:dyDescent="0.4">
      <c r="B19" s="110"/>
      <c r="C19" s="103"/>
      <c r="D19" s="316" t="s">
        <v>86</v>
      </c>
      <c r="E19" s="317"/>
      <c r="F19" s="317"/>
      <c r="G19" s="318"/>
      <c r="H19" s="316" t="s">
        <v>87</v>
      </c>
      <c r="I19" s="317"/>
      <c r="J19" s="317"/>
      <c r="K19" s="318"/>
      <c r="L19" s="316" t="s">
        <v>88</v>
      </c>
      <c r="M19" s="317"/>
      <c r="N19" s="317"/>
      <c r="O19" s="318"/>
      <c r="P19" s="317" t="s">
        <v>89</v>
      </c>
      <c r="Q19" s="317"/>
      <c r="R19" s="317"/>
      <c r="S19" s="318"/>
      <c r="T19" s="59"/>
      <c r="U19" s="32"/>
      <c r="V19" s="32"/>
    </row>
    <row r="20" spans="2:22" x14ac:dyDescent="0.4">
      <c r="B20" s="110"/>
      <c r="C20" s="181"/>
      <c r="D20" s="181" t="s">
        <v>67</v>
      </c>
      <c r="E20" s="146" t="s">
        <v>90</v>
      </c>
      <c r="F20" s="146" t="s">
        <v>91</v>
      </c>
      <c r="G20" s="230" t="s">
        <v>0</v>
      </c>
      <c r="H20" s="181" t="s">
        <v>67</v>
      </c>
      <c r="I20" s="146" t="s">
        <v>90</v>
      </c>
      <c r="J20" s="146" t="s">
        <v>91</v>
      </c>
      <c r="K20" s="230" t="s">
        <v>0</v>
      </c>
      <c r="L20" s="181" t="s">
        <v>67</v>
      </c>
      <c r="M20" s="146" t="s">
        <v>90</v>
      </c>
      <c r="N20" s="146" t="s">
        <v>91</v>
      </c>
      <c r="O20" s="230" t="s">
        <v>0</v>
      </c>
      <c r="P20" s="146" t="s">
        <v>67</v>
      </c>
      <c r="Q20" s="146" t="s">
        <v>90</v>
      </c>
      <c r="R20" s="146" t="s">
        <v>91</v>
      </c>
      <c r="S20" s="230" t="s">
        <v>0</v>
      </c>
      <c r="T20" s="59"/>
      <c r="U20" s="32"/>
      <c r="V20" s="32"/>
    </row>
    <row r="21" spans="2:22" x14ac:dyDescent="0.4">
      <c r="B21" s="110"/>
      <c r="C21" s="182" t="s">
        <v>21</v>
      </c>
      <c r="D21" s="159">
        <v>300</v>
      </c>
      <c r="E21" s="148">
        <v>2</v>
      </c>
      <c r="F21" s="148">
        <v>0</v>
      </c>
      <c r="G21" s="149">
        <v>302</v>
      </c>
      <c r="H21" s="159">
        <v>143</v>
      </c>
      <c r="I21" s="148">
        <v>92</v>
      </c>
      <c r="J21" s="148">
        <v>18</v>
      </c>
      <c r="K21" s="149">
        <v>254</v>
      </c>
      <c r="L21" s="159">
        <v>219</v>
      </c>
      <c r="M21" s="148">
        <v>22</v>
      </c>
      <c r="N21" s="148">
        <v>0</v>
      </c>
      <c r="O21" s="149">
        <v>254</v>
      </c>
      <c r="P21" s="148">
        <v>200</v>
      </c>
      <c r="Q21" s="148">
        <v>18</v>
      </c>
      <c r="R21" s="148">
        <v>1</v>
      </c>
      <c r="S21" s="149">
        <v>230</v>
      </c>
      <c r="T21" s="59"/>
      <c r="U21" s="32"/>
      <c r="V21" s="32"/>
    </row>
    <row r="22" spans="2:22" x14ac:dyDescent="0.4">
      <c r="B22" s="110"/>
      <c r="C22" s="183" t="s">
        <v>22</v>
      </c>
      <c r="D22" s="93">
        <v>327</v>
      </c>
      <c r="E22" s="150">
        <v>5</v>
      </c>
      <c r="F22" s="150">
        <v>0</v>
      </c>
      <c r="G22" s="151">
        <v>332</v>
      </c>
      <c r="H22" s="93">
        <v>134</v>
      </c>
      <c r="I22" s="150">
        <v>84</v>
      </c>
      <c r="J22" s="150">
        <v>15</v>
      </c>
      <c r="K22" s="151">
        <v>238</v>
      </c>
      <c r="L22" s="93">
        <v>230</v>
      </c>
      <c r="M22" s="150">
        <v>23</v>
      </c>
      <c r="N22" s="150">
        <v>0</v>
      </c>
      <c r="O22" s="151">
        <v>264</v>
      </c>
      <c r="P22" s="150">
        <v>187</v>
      </c>
      <c r="Q22" s="150">
        <v>27</v>
      </c>
      <c r="R22" s="150">
        <v>0</v>
      </c>
      <c r="S22" s="151">
        <v>223</v>
      </c>
      <c r="T22" s="59"/>
      <c r="U22" s="32"/>
      <c r="V22" s="32"/>
    </row>
    <row r="23" spans="2:22" x14ac:dyDescent="0.4">
      <c r="B23" s="110"/>
      <c r="C23" s="184" t="s">
        <v>24</v>
      </c>
      <c r="D23" s="181">
        <v>314</v>
      </c>
      <c r="E23" s="146">
        <v>1</v>
      </c>
      <c r="F23" s="146">
        <v>0</v>
      </c>
      <c r="G23" s="147">
        <v>315</v>
      </c>
      <c r="H23" s="181">
        <v>143</v>
      </c>
      <c r="I23" s="146">
        <v>77</v>
      </c>
      <c r="J23" s="146">
        <v>12</v>
      </c>
      <c r="K23" s="147">
        <v>236</v>
      </c>
      <c r="L23" s="181">
        <v>219</v>
      </c>
      <c r="M23" s="146">
        <v>20</v>
      </c>
      <c r="N23" s="146">
        <v>0</v>
      </c>
      <c r="O23" s="147">
        <v>249</v>
      </c>
      <c r="P23" s="146">
        <v>199</v>
      </c>
      <c r="Q23" s="146">
        <v>28</v>
      </c>
      <c r="R23" s="146">
        <v>0</v>
      </c>
      <c r="S23" s="147">
        <v>236</v>
      </c>
      <c r="T23" s="59"/>
      <c r="U23" s="32"/>
      <c r="V23" s="32"/>
    </row>
    <row r="24" spans="2:22" x14ac:dyDescent="0.4">
      <c r="B24" s="110"/>
      <c r="C24" s="150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9"/>
      <c r="U24" s="32"/>
      <c r="V24" s="32"/>
    </row>
    <row r="25" spans="2:22" x14ac:dyDescent="0.4">
      <c r="B25" s="110"/>
      <c r="C25" s="225" t="s">
        <v>102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9"/>
      <c r="U25" s="32"/>
      <c r="V25" s="32"/>
    </row>
    <row r="26" spans="2:22" x14ac:dyDescent="0.4">
      <c r="B26" s="110"/>
      <c r="C26" s="103"/>
      <c r="D26" s="316" t="s">
        <v>86</v>
      </c>
      <c r="E26" s="317"/>
      <c r="F26" s="317"/>
      <c r="G26" s="175"/>
      <c r="H26" s="316" t="s">
        <v>87</v>
      </c>
      <c r="I26" s="317"/>
      <c r="J26" s="317"/>
      <c r="K26" s="175"/>
      <c r="L26" s="316" t="s">
        <v>88</v>
      </c>
      <c r="M26" s="317"/>
      <c r="N26" s="317"/>
      <c r="O26" s="175"/>
      <c r="P26" s="317" t="s">
        <v>89</v>
      </c>
      <c r="Q26" s="317"/>
      <c r="R26" s="317"/>
      <c r="S26" s="175"/>
      <c r="T26" s="59"/>
      <c r="U26" s="32"/>
      <c r="V26" s="32"/>
    </row>
    <row r="27" spans="2:22" x14ac:dyDescent="0.4">
      <c r="B27" s="110"/>
      <c r="C27" s="181"/>
      <c r="D27" s="181" t="s">
        <v>67</v>
      </c>
      <c r="E27" s="146" t="s">
        <v>90</v>
      </c>
      <c r="F27" s="146" t="s">
        <v>91</v>
      </c>
      <c r="G27" s="147"/>
      <c r="H27" s="181" t="s">
        <v>67</v>
      </c>
      <c r="I27" s="146" t="s">
        <v>90</v>
      </c>
      <c r="J27" s="146" t="s">
        <v>91</v>
      </c>
      <c r="K27" s="147"/>
      <c r="L27" s="181" t="s">
        <v>67</v>
      </c>
      <c r="M27" s="146" t="s">
        <v>90</v>
      </c>
      <c r="N27" s="146" t="s">
        <v>91</v>
      </c>
      <c r="O27" s="147"/>
      <c r="P27" s="146" t="s">
        <v>67</v>
      </c>
      <c r="Q27" s="146" t="s">
        <v>90</v>
      </c>
      <c r="R27" s="146" t="s">
        <v>91</v>
      </c>
      <c r="S27" s="147"/>
      <c r="T27" s="59"/>
      <c r="U27" s="32"/>
      <c r="V27" s="32"/>
    </row>
    <row r="28" spans="2:22" x14ac:dyDescent="0.4">
      <c r="B28" s="110"/>
      <c r="C28" s="183" t="s">
        <v>21</v>
      </c>
      <c r="D28" s="36">
        <f>D21/G21*100</f>
        <v>99.337748344370851</v>
      </c>
      <c r="E28" s="49">
        <f>E21/G21*100</f>
        <v>0.66225165562913912</v>
      </c>
      <c r="F28" s="49">
        <f>F21/G21*100</f>
        <v>0</v>
      </c>
      <c r="G28" s="33"/>
      <c r="H28" s="36">
        <f>H21/K21*100</f>
        <v>56.2992125984252</v>
      </c>
      <c r="I28" s="49">
        <f>I21/K21*100</f>
        <v>36.220472440944881</v>
      </c>
      <c r="J28" s="49">
        <f>J21/K21*100</f>
        <v>7.0866141732283463</v>
      </c>
      <c r="K28" s="33"/>
      <c r="L28" s="36">
        <f>L21/O21*100</f>
        <v>86.220472440944889</v>
      </c>
      <c r="M28" s="49">
        <f>M21/O21*100</f>
        <v>8.6614173228346463</v>
      </c>
      <c r="N28" s="49">
        <f>N21/O21*100</f>
        <v>0</v>
      </c>
      <c r="O28" s="33"/>
      <c r="P28" s="49">
        <f>P21/S21*100</f>
        <v>86.956521739130437</v>
      </c>
      <c r="Q28" s="49">
        <f>Q21/S21*100</f>
        <v>7.8260869565217401</v>
      </c>
      <c r="R28" s="49">
        <f>R21/S21*100</f>
        <v>0.43478260869565216</v>
      </c>
      <c r="S28" s="33"/>
      <c r="T28" s="59"/>
      <c r="U28" s="32"/>
      <c r="V28" s="32"/>
    </row>
    <row r="29" spans="2:22" x14ac:dyDescent="0.4">
      <c r="B29" s="110"/>
      <c r="C29" s="183" t="s">
        <v>22</v>
      </c>
      <c r="D29" s="36">
        <f>D22/G22*100</f>
        <v>98.493975903614455</v>
      </c>
      <c r="E29" s="49">
        <f>E22/G22*100</f>
        <v>1.5060240963855422</v>
      </c>
      <c r="F29" s="49">
        <f>F22/G22*100</f>
        <v>0</v>
      </c>
      <c r="G29" s="33"/>
      <c r="H29" s="36">
        <f>H22/K22*100</f>
        <v>56.30252100840336</v>
      </c>
      <c r="I29" s="49">
        <f>I22/K22*100</f>
        <v>35.294117647058826</v>
      </c>
      <c r="J29" s="49">
        <f>J22/K22*100</f>
        <v>6.3025210084033612</v>
      </c>
      <c r="K29" s="33"/>
      <c r="L29" s="36">
        <f>L22/O22*100</f>
        <v>87.121212121212125</v>
      </c>
      <c r="M29" s="49">
        <f>M22/O22*100</f>
        <v>8.7121212121212128</v>
      </c>
      <c r="N29" s="49">
        <f>N22/O22*100</f>
        <v>0</v>
      </c>
      <c r="O29" s="33"/>
      <c r="P29" s="49">
        <f>P22/S22*100</f>
        <v>83.856502242152459</v>
      </c>
      <c r="Q29" s="49">
        <f>Q22/S22*100</f>
        <v>12.107623318385651</v>
      </c>
      <c r="R29" s="49">
        <f>R22/S22*100</f>
        <v>0</v>
      </c>
      <c r="S29" s="33"/>
      <c r="T29" s="59"/>
      <c r="U29" s="32"/>
      <c r="V29" s="32"/>
    </row>
    <row r="30" spans="2:22" x14ac:dyDescent="0.4">
      <c r="B30" s="110"/>
      <c r="C30" s="183" t="s">
        <v>24</v>
      </c>
      <c r="D30" s="36">
        <f>D23/G23*100</f>
        <v>99.682539682539684</v>
      </c>
      <c r="E30" s="49">
        <f>E23/G23*100</f>
        <v>0.31746031746031744</v>
      </c>
      <c r="F30" s="49">
        <f>F23/G23*100</f>
        <v>0</v>
      </c>
      <c r="G30" s="33"/>
      <c r="H30" s="36">
        <f>H23/K23*100</f>
        <v>60.593220338983059</v>
      </c>
      <c r="I30" s="49">
        <f>I23/K23*100</f>
        <v>32.627118644067799</v>
      </c>
      <c r="J30" s="49">
        <f>J23/K23*100</f>
        <v>5.0847457627118651</v>
      </c>
      <c r="K30" s="33"/>
      <c r="L30" s="36">
        <f>L23/O23*100</f>
        <v>87.951807228915655</v>
      </c>
      <c r="M30" s="49">
        <f>M23/O23*100</f>
        <v>8.0321285140562253</v>
      </c>
      <c r="N30" s="49">
        <f>N23/O23*100</f>
        <v>0</v>
      </c>
      <c r="O30" s="33"/>
      <c r="P30" s="49">
        <f>P23/S23*100</f>
        <v>84.322033898305079</v>
      </c>
      <c r="Q30" s="49">
        <f>Q23/S23*100</f>
        <v>11.864406779661017</v>
      </c>
      <c r="R30" s="49">
        <f>R23/S23*100</f>
        <v>0</v>
      </c>
      <c r="S30" s="33"/>
      <c r="T30" s="59"/>
      <c r="U30" s="32"/>
      <c r="V30" s="32"/>
    </row>
    <row r="31" spans="2:22" x14ac:dyDescent="0.4">
      <c r="B31" s="9"/>
      <c r="C31" s="227" t="s">
        <v>12</v>
      </c>
      <c r="D31" s="19">
        <f t="shared" ref="D31:F31" si="0">AVERAGE(D28:D30)</f>
        <v>99.171421310174992</v>
      </c>
      <c r="E31" s="11">
        <f t="shared" si="0"/>
        <v>0.82857868982499949</v>
      </c>
      <c r="F31" s="11">
        <f t="shared" si="0"/>
        <v>0</v>
      </c>
      <c r="G31" s="12"/>
      <c r="H31" s="19">
        <f t="shared" ref="H31:J31" si="1">AVERAGE(H28:H30)</f>
        <v>57.73165131527054</v>
      </c>
      <c r="I31" s="11">
        <f t="shared" si="1"/>
        <v>34.7139029106905</v>
      </c>
      <c r="J31" s="11">
        <f t="shared" si="1"/>
        <v>6.1579603147811914</v>
      </c>
      <c r="K31" s="12"/>
      <c r="L31" s="19">
        <f t="shared" ref="L31:N31" si="2">AVERAGE(L28:L30)</f>
        <v>87.097830597024213</v>
      </c>
      <c r="M31" s="11">
        <f t="shared" si="2"/>
        <v>8.4685556830040287</v>
      </c>
      <c r="N31" s="11">
        <f t="shared" si="2"/>
        <v>0</v>
      </c>
      <c r="O31" s="12"/>
      <c r="P31" s="11">
        <f t="shared" ref="P31:R31" si="3">AVERAGE(P28:P30)</f>
        <v>85.045019293195992</v>
      </c>
      <c r="Q31" s="11">
        <f t="shared" si="3"/>
        <v>10.599372351522803</v>
      </c>
      <c r="R31" s="11">
        <f t="shared" si="3"/>
        <v>0.14492753623188406</v>
      </c>
      <c r="S31" s="12"/>
      <c r="T31" s="13"/>
    </row>
    <row r="32" spans="2:22" x14ac:dyDescent="0.4">
      <c r="B32" s="9"/>
      <c r="C32" s="228" t="s">
        <v>13</v>
      </c>
      <c r="D32" s="21">
        <f t="shared" ref="D32:F32" si="4">STDEV(D28:D30)</f>
        <v>0.6114895549979138</v>
      </c>
      <c r="E32" s="22">
        <f t="shared" si="4"/>
        <v>0.61148955499791346</v>
      </c>
      <c r="F32" s="22">
        <f t="shared" si="4"/>
        <v>0</v>
      </c>
      <c r="G32" s="23"/>
      <c r="H32" s="21">
        <f t="shared" ref="H32:J32" si="5">STDEV(H28:H30)</f>
        <v>2.4781920213125965</v>
      </c>
      <c r="I32" s="22">
        <f t="shared" si="5"/>
        <v>1.8656191284951378</v>
      </c>
      <c r="J32" s="22">
        <f t="shared" si="5"/>
        <v>1.0087331802123534</v>
      </c>
      <c r="K32" s="23"/>
      <c r="L32" s="21">
        <f t="shared" ref="L32:N32" si="6">STDEV(L28:L30)</f>
        <v>0.86590418567209648</v>
      </c>
      <c r="M32" s="22">
        <f t="shared" si="6"/>
        <v>0.37880631785127561</v>
      </c>
      <c r="N32" s="22">
        <f t="shared" si="6"/>
        <v>0</v>
      </c>
      <c r="O32" s="23"/>
      <c r="P32" s="22">
        <f t="shared" ref="P32:R32" si="7">STDEV(P28:P30)</f>
        <v>1.6716940902360324</v>
      </c>
      <c r="Q32" s="22">
        <f t="shared" si="7"/>
        <v>2.4048123591606716</v>
      </c>
      <c r="R32" s="22">
        <f t="shared" si="7"/>
        <v>0.25102185616940254</v>
      </c>
      <c r="S32" s="23"/>
      <c r="T32" s="13"/>
    </row>
    <row r="33" spans="2:20" ht="15" thickBot="1" x14ac:dyDescent="0.45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</row>
    <row r="36" spans="2:20" x14ac:dyDescent="0.4"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2:20" x14ac:dyDescent="0.4">
      <c r="B37" s="64"/>
      <c r="C37" s="64"/>
      <c r="D37" s="64"/>
      <c r="E37" s="64"/>
      <c r="F37" s="64"/>
      <c r="G37" s="64"/>
      <c r="H37" s="64"/>
      <c r="I37" s="64"/>
      <c r="J37" s="64"/>
      <c r="K37" s="64"/>
      <c r="O37" s="86"/>
    </row>
    <row r="38" spans="2:20" x14ac:dyDescent="0.4">
      <c r="B38" s="64"/>
      <c r="C38" s="64"/>
      <c r="D38" s="64"/>
      <c r="E38" s="64"/>
      <c r="F38" s="64"/>
      <c r="G38" s="64"/>
      <c r="H38" s="64"/>
      <c r="I38" s="64"/>
      <c r="J38" s="64"/>
      <c r="K38" s="64"/>
      <c r="O38" s="123"/>
    </row>
    <row r="39" spans="2:20" x14ac:dyDescent="0.4">
      <c r="B39" s="64"/>
      <c r="C39" s="64"/>
      <c r="D39" s="64"/>
      <c r="E39" s="64"/>
      <c r="F39" s="64"/>
      <c r="G39" s="64"/>
      <c r="H39" s="64"/>
      <c r="I39" s="64"/>
      <c r="J39" s="64"/>
      <c r="K39" s="64"/>
      <c r="N39" s="122"/>
      <c r="O39" s="123"/>
    </row>
    <row r="40" spans="2:20" x14ac:dyDescent="0.4">
      <c r="B40" s="64"/>
      <c r="C40" s="64"/>
      <c r="D40" s="64"/>
      <c r="E40" s="64"/>
      <c r="F40" s="64"/>
      <c r="G40" s="64"/>
      <c r="H40" s="64"/>
      <c r="I40" s="64"/>
      <c r="J40" s="64"/>
      <c r="K40" s="64"/>
      <c r="O40" s="123"/>
    </row>
    <row r="41" spans="2:20" x14ac:dyDescent="0.4">
      <c r="B41" s="64"/>
      <c r="C41" s="64"/>
      <c r="D41" s="64"/>
      <c r="E41" s="64"/>
      <c r="F41" s="64"/>
      <c r="G41" s="64"/>
      <c r="H41" s="64"/>
      <c r="I41" s="64"/>
      <c r="J41" s="64"/>
      <c r="K41" s="64"/>
      <c r="O41" s="86"/>
    </row>
    <row r="42" spans="2:20" x14ac:dyDescent="0.4">
      <c r="B42" s="64"/>
      <c r="C42" s="64"/>
      <c r="D42" s="64"/>
      <c r="E42" s="64"/>
      <c r="F42" s="64"/>
      <c r="G42" s="64"/>
      <c r="H42" s="64"/>
      <c r="I42" s="64"/>
      <c r="J42" s="64"/>
      <c r="K42" s="64"/>
      <c r="O42" s="86"/>
    </row>
    <row r="43" spans="2:20" x14ac:dyDescent="0.4">
      <c r="B43" s="64"/>
      <c r="C43" s="64"/>
      <c r="D43" s="64"/>
      <c r="E43" s="64"/>
      <c r="F43" s="64"/>
      <c r="G43" s="64"/>
      <c r="H43" s="64"/>
      <c r="I43" s="64"/>
      <c r="J43" s="64"/>
      <c r="K43" s="64"/>
      <c r="O43" s="123"/>
    </row>
    <row r="44" spans="2:20" x14ac:dyDescent="0.4">
      <c r="B44" s="64"/>
      <c r="C44" s="64"/>
      <c r="D44" s="64"/>
      <c r="E44" s="64"/>
      <c r="F44" s="64"/>
      <c r="G44" s="64"/>
      <c r="H44" s="64"/>
      <c r="I44" s="64"/>
      <c r="J44" s="64"/>
      <c r="K44" s="64"/>
      <c r="N44" s="122"/>
      <c r="O44" s="123"/>
    </row>
    <row r="45" spans="2:20" x14ac:dyDescent="0.4">
      <c r="B45" s="64"/>
      <c r="C45" s="64"/>
      <c r="D45" s="64"/>
      <c r="E45" s="64"/>
      <c r="F45" s="64"/>
      <c r="G45" s="64"/>
      <c r="H45" s="64"/>
      <c r="I45" s="64"/>
      <c r="J45" s="64"/>
      <c r="K45" s="64"/>
      <c r="O45" s="123"/>
    </row>
    <row r="46" spans="2:20" x14ac:dyDescent="0.4"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2:20" x14ac:dyDescent="0.4"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2:20" x14ac:dyDescent="0.4"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2:11" x14ac:dyDescent="0.4">
      <c r="B49" s="64"/>
      <c r="C49" s="64"/>
      <c r="D49" s="64"/>
      <c r="E49" s="64"/>
      <c r="F49" s="64"/>
      <c r="G49" s="64"/>
      <c r="H49" s="64"/>
      <c r="I49" s="64"/>
      <c r="J49" s="64"/>
      <c r="K49" s="64"/>
    </row>
  </sheetData>
  <mergeCells count="9">
    <mergeCell ref="D26:F26"/>
    <mergeCell ref="H26:J26"/>
    <mergeCell ref="L26:N26"/>
    <mergeCell ref="P26:R26"/>
    <mergeCell ref="B3:C3"/>
    <mergeCell ref="D19:G19"/>
    <mergeCell ref="H19:K19"/>
    <mergeCell ref="L19:O19"/>
    <mergeCell ref="P19:S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Fig. 1</vt:lpstr>
      <vt:lpstr>Fig. 4b, c</vt:lpstr>
      <vt:lpstr>Fig. 4d, e</vt:lpstr>
      <vt:lpstr>Fig. 5b, c</vt:lpstr>
      <vt:lpstr>Fig. 6a, b</vt:lpstr>
      <vt:lpstr>Fig. 6c, d</vt:lpstr>
      <vt:lpstr>Sup. Fig. 4a, b</vt:lpstr>
      <vt:lpstr>Sup. Fig. 4d, g</vt:lpstr>
      <vt:lpstr>Sup. Fig.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Jung Eun (NIH/NCI) [E]</dc:creator>
  <cp:lastModifiedBy>Park, Jung Eun (NIH/NCI) [E]</cp:lastModifiedBy>
  <dcterms:created xsi:type="dcterms:W3CDTF">2023-04-02T23:21:13Z</dcterms:created>
  <dcterms:modified xsi:type="dcterms:W3CDTF">2023-05-09T22:58:37Z</dcterms:modified>
</cp:coreProperties>
</file>