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guelcamacho/Dropbox/research/repos/spike-in/manuscript/submission/"/>
    </mc:Choice>
  </mc:AlternateContent>
  <xr:revisionPtr revIDLastSave="0" documentId="13_ncr:1_{EFDA75AE-DCE6-014E-B493-8342F6A9F544}" xr6:coauthVersionLast="47" xr6:coauthVersionMax="47" xr10:uidLastSave="{00000000-0000-0000-0000-000000000000}"/>
  <bookViews>
    <workbookView xWindow="0" yWindow="500" windowWidth="38400" windowHeight="21100" xr2:uid="{858FC85C-88E3-5D43-BC1D-EEB9676589FE}"/>
  </bookViews>
  <sheets>
    <sheet name="16s" sheetId="1" r:id="rId1"/>
    <sheet name="it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2" i="1" l="1"/>
  <c r="P12" i="1"/>
  <c r="O12" i="1"/>
  <c r="N12" i="1"/>
  <c r="M51" i="3"/>
  <c r="M52" i="3"/>
  <c r="M53" i="3"/>
  <c r="M54" i="3"/>
  <c r="M55" i="3"/>
  <c r="M56" i="3"/>
  <c r="M57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K38" i="3" s="1"/>
  <c r="L38" i="3" s="1"/>
  <c r="E39" i="3"/>
  <c r="E40" i="3"/>
  <c r="E41" i="3"/>
  <c r="E42" i="3"/>
  <c r="E43" i="3"/>
  <c r="E44" i="3"/>
  <c r="K44" i="3" s="1"/>
  <c r="L44" i="3" s="1"/>
  <c r="E45" i="3"/>
  <c r="E46" i="3"/>
  <c r="K46" i="3" s="1"/>
  <c r="L46" i="3" s="1"/>
  <c r="E47" i="3"/>
  <c r="E48" i="3"/>
  <c r="E49" i="3"/>
  <c r="E50" i="3"/>
  <c r="E12" i="3"/>
  <c r="G50" i="3"/>
  <c r="K50" i="3" s="1"/>
  <c r="L50" i="3" s="1"/>
  <c r="F50" i="3"/>
  <c r="G49" i="3"/>
  <c r="F49" i="3"/>
  <c r="K49" i="3" s="1"/>
  <c r="G48" i="3"/>
  <c r="F48" i="3"/>
  <c r="K48" i="3"/>
  <c r="L48" i="3" s="1"/>
  <c r="G47" i="3"/>
  <c r="F47" i="3"/>
  <c r="G46" i="3"/>
  <c r="F46" i="3"/>
  <c r="G45" i="3"/>
  <c r="F45" i="3"/>
  <c r="K45" i="3"/>
  <c r="L45" i="3" s="1"/>
  <c r="G44" i="3"/>
  <c r="F44" i="3"/>
  <c r="G43" i="3"/>
  <c r="F43" i="3"/>
  <c r="G42" i="3"/>
  <c r="K42" i="3" s="1"/>
  <c r="L42" i="3" s="1"/>
  <c r="F42" i="3"/>
  <c r="G41" i="3"/>
  <c r="K41" i="3" s="1"/>
  <c r="L41" i="3" s="1"/>
  <c r="F41" i="3"/>
  <c r="G40" i="3"/>
  <c r="F40" i="3"/>
  <c r="G39" i="3"/>
  <c r="F39" i="3"/>
  <c r="G38" i="3"/>
  <c r="F38" i="3"/>
  <c r="G37" i="3"/>
  <c r="F37" i="3"/>
  <c r="K37" i="3"/>
  <c r="L37" i="3" s="1"/>
  <c r="G36" i="3"/>
  <c r="F36" i="3"/>
  <c r="G35" i="3"/>
  <c r="F35" i="3"/>
  <c r="G34" i="3"/>
  <c r="F34" i="3"/>
  <c r="K34" i="3" s="1"/>
  <c r="L34" i="3" s="1"/>
  <c r="G33" i="3"/>
  <c r="K33" i="3" s="1"/>
  <c r="L33" i="3" s="1"/>
  <c r="F33" i="3"/>
  <c r="G32" i="3"/>
  <c r="F32" i="3"/>
  <c r="K32" i="3" s="1"/>
  <c r="G31" i="3"/>
  <c r="F31" i="3"/>
  <c r="G30" i="3"/>
  <c r="K30" i="3" s="1"/>
  <c r="L30" i="3" s="1"/>
  <c r="F30" i="3"/>
  <c r="G29" i="3"/>
  <c r="F29" i="3"/>
  <c r="K29" i="3" s="1"/>
  <c r="L29" i="3" s="1"/>
  <c r="G28" i="3"/>
  <c r="F28" i="3"/>
  <c r="G27" i="3"/>
  <c r="K27" i="3" s="1"/>
  <c r="L27" i="3" s="1"/>
  <c r="F27" i="3"/>
  <c r="G26" i="3"/>
  <c r="F26" i="3"/>
  <c r="K26" i="3" s="1"/>
  <c r="L26" i="3" s="1"/>
  <c r="G25" i="3"/>
  <c r="F25" i="3"/>
  <c r="K25" i="3"/>
  <c r="L25" i="3" s="1"/>
  <c r="G24" i="3"/>
  <c r="K24" i="3" s="1"/>
  <c r="F24" i="3"/>
  <c r="G23" i="3"/>
  <c r="F23" i="3"/>
  <c r="G22" i="3"/>
  <c r="F22" i="3"/>
  <c r="K22" i="3" s="1"/>
  <c r="L22" i="3" s="1"/>
  <c r="G21" i="3"/>
  <c r="K21" i="3" s="1"/>
  <c r="L21" i="3" s="1"/>
  <c r="F21" i="3"/>
  <c r="G20" i="3"/>
  <c r="F20" i="3"/>
  <c r="G19" i="3"/>
  <c r="F19" i="3"/>
  <c r="G18" i="3"/>
  <c r="K18" i="3" s="1"/>
  <c r="L18" i="3" s="1"/>
  <c r="F18" i="3"/>
  <c r="G17" i="3"/>
  <c r="F17" i="3"/>
  <c r="K17" i="3"/>
  <c r="L17" i="3" s="1"/>
  <c r="G16" i="3"/>
  <c r="F16" i="3"/>
  <c r="K16" i="3"/>
  <c r="L16" i="3" s="1"/>
  <c r="G15" i="3"/>
  <c r="F15" i="3"/>
  <c r="G14" i="3"/>
  <c r="F14" i="3"/>
  <c r="K14" i="3"/>
  <c r="L14" i="3" s="1"/>
  <c r="G13" i="3"/>
  <c r="F13" i="3"/>
  <c r="K13" i="3"/>
  <c r="L13" i="3" s="1"/>
  <c r="G12" i="3"/>
  <c r="K12" i="3" s="1"/>
  <c r="L12" i="3" s="1"/>
  <c r="F12" i="3"/>
  <c r="E12" i="1"/>
  <c r="F12" i="1"/>
  <c r="G12" i="1"/>
  <c r="E13" i="1"/>
  <c r="F13" i="1"/>
  <c r="K13" i="1" s="1"/>
  <c r="L13" i="1" s="1"/>
  <c r="G13" i="1"/>
  <c r="E14" i="1"/>
  <c r="F14" i="1"/>
  <c r="G14" i="1"/>
  <c r="E15" i="1"/>
  <c r="F15" i="1"/>
  <c r="G15" i="1"/>
  <c r="E16" i="1"/>
  <c r="K16" i="1" s="1"/>
  <c r="L16" i="1" s="1"/>
  <c r="F16" i="1"/>
  <c r="G16" i="1"/>
  <c r="E17" i="1"/>
  <c r="K17" i="1" s="1"/>
  <c r="L17" i="1" s="1"/>
  <c r="F17" i="1"/>
  <c r="G17" i="1"/>
  <c r="E18" i="1"/>
  <c r="F18" i="1"/>
  <c r="K18" i="1" s="1"/>
  <c r="L18" i="1" s="1"/>
  <c r="G18" i="1"/>
  <c r="E19" i="1"/>
  <c r="F19" i="1"/>
  <c r="G19" i="1"/>
  <c r="E20" i="1"/>
  <c r="F20" i="1"/>
  <c r="G20" i="1"/>
  <c r="E21" i="1"/>
  <c r="K21" i="1" s="1"/>
  <c r="L21" i="1" s="1"/>
  <c r="F21" i="1"/>
  <c r="G21" i="1"/>
  <c r="E22" i="1"/>
  <c r="F22" i="1"/>
  <c r="G22" i="1"/>
  <c r="E23" i="1"/>
  <c r="F23" i="1"/>
  <c r="G23" i="1"/>
  <c r="E24" i="1"/>
  <c r="F24" i="1"/>
  <c r="G24" i="1"/>
  <c r="E25" i="1"/>
  <c r="F25" i="1"/>
  <c r="G25" i="1"/>
  <c r="K25" i="1"/>
  <c r="L25" i="1" s="1"/>
  <c r="E26" i="1"/>
  <c r="F26" i="1"/>
  <c r="G26" i="1"/>
  <c r="E27" i="1"/>
  <c r="K27" i="1" s="1"/>
  <c r="L27" i="1" s="1"/>
  <c r="F27" i="1"/>
  <c r="G27" i="1"/>
  <c r="E28" i="1"/>
  <c r="F28" i="1"/>
  <c r="G28" i="1"/>
  <c r="E29" i="1"/>
  <c r="F29" i="1"/>
  <c r="K29" i="1" s="1"/>
  <c r="L29" i="1" s="1"/>
  <c r="G29" i="1"/>
  <c r="E30" i="1"/>
  <c r="F30" i="1"/>
  <c r="G30" i="1"/>
  <c r="E31" i="1"/>
  <c r="F31" i="1"/>
  <c r="G31" i="1"/>
  <c r="E32" i="1"/>
  <c r="K32" i="1" s="1"/>
  <c r="L32" i="1" s="1"/>
  <c r="F32" i="1"/>
  <c r="G32" i="1"/>
  <c r="E33" i="1"/>
  <c r="K33" i="1" s="1"/>
  <c r="L33" i="1" s="1"/>
  <c r="F33" i="1"/>
  <c r="G33" i="1"/>
  <c r="E34" i="1"/>
  <c r="F34" i="1"/>
  <c r="K34" i="1" s="1"/>
  <c r="L34" i="1" s="1"/>
  <c r="G34" i="1"/>
  <c r="E35" i="1"/>
  <c r="F35" i="1"/>
  <c r="G35" i="1"/>
  <c r="E36" i="1"/>
  <c r="F36" i="1"/>
  <c r="G36" i="1"/>
  <c r="E37" i="1"/>
  <c r="K37" i="1" s="1"/>
  <c r="L37" i="1" s="1"/>
  <c r="F37" i="1"/>
  <c r="G37" i="1"/>
  <c r="E38" i="1"/>
  <c r="F38" i="1"/>
  <c r="G38" i="1"/>
  <c r="E39" i="1"/>
  <c r="F39" i="1"/>
  <c r="G39" i="1"/>
  <c r="E40" i="1"/>
  <c r="F40" i="1"/>
  <c r="G40" i="1"/>
  <c r="E41" i="1"/>
  <c r="F41" i="1"/>
  <c r="G41" i="1"/>
  <c r="K41" i="1"/>
  <c r="L41" i="1" s="1"/>
  <c r="E42" i="1"/>
  <c r="F42" i="1"/>
  <c r="G42" i="1"/>
  <c r="E43" i="1"/>
  <c r="K43" i="1" s="1"/>
  <c r="L43" i="1" s="1"/>
  <c r="F43" i="1"/>
  <c r="G43" i="1"/>
  <c r="E44" i="1"/>
  <c r="F44" i="1"/>
  <c r="G44" i="1"/>
  <c r="E45" i="1"/>
  <c r="K45" i="1" s="1"/>
  <c r="L45" i="1" s="1"/>
  <c r="F45" i="1"/>
  <c r="G45" i="1"/>
  <c r="E46" i="1"/>
  <c r="F46" i="1"/>
  <c r="G46" i="1"/>
  <c r="E47" i="1"/>
  <c r="F47" i="1"/>
  <c r="G47" i="1"/>
  <c r="E48" i="1"/>
  <c r="K48" i="1" s="1"/>
  <c r="L48" i="1" s="1"/>
  <c r="F48" i="1"/>
  <c r="G48" i="1"/>
  <c r="E49" i="1"/>
  <c r="K49" i="1" s="1"/>
  <c r="L49" i="1" s="1"/>
  <c r="F49" i="1"/>
  <c r="G49" i="1"/>
  <c r="E50" i="1"/>
  <c r="F50" i="1"/>
  <c r="K50" i="1" s="1"/>
  <c r="L50" i="1" s="1"/>
  <c r="G50" i="1"/>
  <c r="L51" i="1"/>
  <c r="L52" i="1"/>
  <c r="L53" i="1"/>
  <c r="L54" i="1"/>
  <c r="L55" i="1"/>
  <c r="L56" i="1"/>
  <c r="L57" i="1"/>
  <c r="L32" i="3" l="1"/>
  <c r="M32" i="3"/>
  <c r="L49" i="3"/>
  <c r="M49" i="3"/>
  <c r="L24" i="3"/>
  <c r="M24" i="3"/>
  <c r="K46" i="1"/>
  <c r="L46" i="1" s="1"/>
  <c r="K44" i="1"/>
  <c r="L44" i="1" s="1"/>
  <c r="K39" i="1"/>
  <c r="L39" i="1" s="1"/>
  <c r="K30" i="1"/>
  <c r="L30" i="1" s="1"/>
  <c r="K28" i="1"/>
  <c r="L28" i="1" s="1"/>
  <c r="K23" i="1"/>
  <c r="L23" i="1" s="1"/>
  <c r="K14" i="1"/>
  <c r="L14" i="1" s="1"/>
  <c r="K12" i="1"/>
  <c r="L12" i="1" s="1"/>
  <c r="K23" i="3"/>
  <c r="L23" i="3" s="1"/>
  <c r="K43" i="3"/>
  <c r="L43" i="3" s="1"/>
  <c r="M44" i="3"/>
  <c r="K42" i="1"/>
  <c r="L42" i="1" s="1"/>
  <c r="K40" i="1"/>
  <c r="L40" i="1" s="1"/>
  <c r="K35" i="1"/>
  <c r="L35" i="1" s="1"/>
  <c r="K26" i="1"/>
  <c r="L26" i="1" s="1"/>
  <c r="K24" i="1"/>
  <c r="L24" i="1" s="1"/>
  <c r="K19" i="1"/>
  <c r="L19" i="1" s="1"/>
  <c r="K47" i="1"/>
  <c r="L47" i="1" s="1"/>
  <c r="K38" i="1"/>
  <c r="L38" i="1" s="1"/>
  <c r="K36" i="1"/>
  <c r="L36" i="1" s="1"/>
  <c r="K31" i="1"/>
  <c r="L31" i="1" s="1"/>
  <c r="K22" i="1"/>
  <c r="L22" i="1" s="1"/>
  <c r="K20" i="1"/>
  <c r="L20" i="1" s="1"/>
  <c r="K15" i="1"/>
  <c r="L15" i="1" s="1"/>
  <c r="K39" i="3"/>
  <c r="K40" i="3"/>
  <c r="K36" i="3"/>
  <c r="K28" i="3"/>
  <c r="K20" i="3"/>
  <c r="M48" i="3"/>
  <c r="M27" i="3"/>
  <c r="M23" i="3"/>
  <c r="M50" i="3"/>
  <c r="M46" i="3"/>
  <c r="M42" i="3"/>
  <c r="M38" i="3"/>
  <c r="M34" i="3"/>
  <c r="M30" i="3"/>
  <c r="M26" i="3"/>
  <c r="M22" i="3"/>
  <c r="M18" i="3"/>
  <c r="M14" i="3"/>
  <c r="M16" i="3"/>
  <c r="M45" i="3"/>
  <c r="M41" i="3"/>
  <c r="M37" i="3"/>
  <c r="M33" i="3"/>
  <c r="M29" i="3"/>
  <c r="M25" i="3"/>
  <c r="M21" i="3"/>
  <c r="M17" i="3"/>
  <c r="M13" i="3"/>
  <c r="M12" i="3"/>
  <c r="K15" i="3"/>
  <c r="K31" i="3"/>
  <c r="K47" i="3"/>
  <c r="K19" i="3"/>
  <c r="K35" i="3"/>
  <c r="M43" i="3" l="1"/>
  <c r="P12" i="3"/>
  <c r="R12" i="3"/>
  <c r="L40" i="3"/>
  <c r="M40" i="3"/>
  <c r="L20" i="3"/>
  <c r="M20" i="3"/>
  <c r="L39" i="3"/>
  <c r="M39" i="3"/>
  <c r="L28" i="3"/>
  <c r="M28" i="3"/>
  <c r="L36" i="3"/>
  <c r="M36" i="3"/>
  <c r="L31" i="3"/>
  <c r="M31" i="3"/>
  <c r="L19" i="3"/>
  <c r="M19" i="3"/>
  <c r="L47" i="3"/>
  <c r="M47" i="3"/>
  <c r="L35" i="3"/>
  <c r="M35" i="3"/>
  <c r="L15" i="3"/>
  <c r="M15" i="3"/>
  <c r="Q12" i="3" s="1"/>
  <c r="O12" i="3" l="1"/>
</calcChain>
</file>

<file path=xl/sharedStrings.xml><?xml version="1.0" encoding="utf-8"?>
<sst xmlns="http://schemas.openxmlformats.org/spreadsheetml/2006/main" count="250" uniqueCount="145">
  <si>
    <t>-</t>
  </si>
  <si>
    <t>std6_1/625</t>
  </si>
  <si>
    <t>F01</t>
  </si>
  <si>
    <t>std5_1/625</t>
  </si>
  <si>
    <t>E01</t>
  </si>
  <si>
    <t>std4_1/125 outlier</t>
  </si>
  <si>
    <t>D01</t>
  </si>
  <si>
    <t>std3_1/25</t>
  </si>
  <si>
    <t>C01</t>
  </si>
  <si>
    <t>std2_1/5</t>
  </si>
  <si>
    <t>B01</t>
  </si>
  <si>
    <t>std1_1</t>
  </si>
  <si>
    <t>A01</t>
  </si>
  <si>
    <t>NeuN</t>
  </si>
  <si>
    <t>pcr-</t>
  </si>
  <si>
    <t>G01</t>
  </si>
  <si>
    <t>mcs046_1/25_ext-</t>
  </si>
  <si>
    <t>H05</t>
  </si>
  <si>
    <t>E06</t>
  </si>
  <si>
    <t>E05</t>
  </si>
  <si>
    <t>mcs044_1/25</t>
  </si>
  <si>
    <t>G06</t>
  </si>
  <si>
    <t>D06</t>
  </si>
  <si>
    <t>D04</t>
  </si>
  <si>
    <t>mcs043_1/25</t>
  </si>
  <si>
    <t>G05</t>
  </si>
  <si>
    <t>C06</t>
  </si>
  <si>
    <t>C05</t>
  </si>
  <si>
    <t>mcs042_1/25</t>
  </si>
  <si>
    <t>F06</t>
  </si>
  <si>
    <t>B06</t>
  </si>
  <si>
    <t>B05</t>
  </si>
  <si>
    <t>mcs041_1/25</t>
  </si>
  <si>
    <t>F05</t>
  </si>
  <si>
    <t>A06</t>
  </si>
  <si>
    <t>A05</t>
  </si>
  <si>
    <t>mcs040_1/25</t>
  </si>
  <si>
    <t>H04</t>
  </si>
  <si>
    <t>H03</t>
  </si>
  <si>
    <t>H02</t>
  </si>
  <si>
    <t>mcs039_1/25</t>
  </si>
  <si>
    <t>G04</t>
  </si>
  <si>
    <t>G03</t>
  </si>
  <si>
    <t>G02</t>
  </si>
  <si>
    <t>mcs038_1/25</t>
  </si>
  <si>
    <t>F04</t>
  </si>
  <si>
    <t>F03</t>
  </si>
  <si>
    <t>F02</t>
  </si>
  <si>
    <t>mcs037_1/25</t>
  </si>
  <si>
    <t>E04</t>
  </si>
  <si>
    <t>E03</t>
  </si>
  <si>
    <t>E02</t>
  </si>
  <si>
    <t>mcs036_1/25</t>
  </si>
  <si>
    <t>D05</t>
  </si>
  <si>
    <t>D03</t>
  </si>
  <si>
    <t>D02</t>
  </si>
  <si>
    <t>mcs035_1/25</t>
  </si>
  <si>
    <t>C04</t>
  </si>
  <si>
    <t>C03</t>
  </si>
  <si>
    <t>C02</t>
  </si>
  <si>
    <t>mcs034_1/25</t>
  </si>
  <si>
    <t>B04</t>
  </si>
  <si>
    <t>B03</t>
  </si>
  <si>
    <t>B02</t>
  </si>
  <si>
    <t>mcs033_1/25</t>
  </si>
  <si>
    <t>A04</t>
  </si>
  <si>
    <t>A03</t>
  </si>
  <si>
    <t>A02</t>
  </si>
  <si>
    <t>ct</t>
  </si>
  <si>
    <t>sample</t>
  </si>
  <si>
    <t>well</t>
  </si>
  <si>
    <t>Per gram of soil</t>
  </si>
  <si>
    <t>For that given sample</t>
  </si>
  <si>
    <t>E07</t>
  </si>
  <si>
    <t>std4_1/125</t>
  </si>
  <si>
    <t>D07</t>
  </si>
  <si>
    <t>C07</t>
  </si>
  <si>
    <t>B07</t>
  </si>
  <si>
    <t>A07</t>
  </si>
  <si>
    <t>std outlier</t>
  </si>
  <si>
    <t>F07</t>
  </si>
  <si>
    <t>pcr -</t>
  </si>
  <si>
    <t>G07</t>
  </si>
  <si>
    <t>mcs046_1/25</t>
  </si>
  <si>
    <t>H11</t>
  </si>
  <si>
    <t>E12</t>
  </si>
  <si>
    <t>E11</t>
  </si>
  <si>
    <t>G12</t>
  </si>
  <si>
    <t>D12</t>
  </si>
  <si>
    <t>D11</t>
  </si>
  <si>
    <t>G11</t>
  </si>
  <si>
    <t>C12</t>
  </si>
  <si>
    <t>C11</t>
  </si>
  <si>
    <t>F12</t>
  </si>
  <si>
    <t>B12</t>
  </si>
  <si>
    <t>B11</t>
  </si>
  <si>
    <t>F11</t>
  </si>
  <si>
    <t>A12</t>
  </si>
  <si>
    <t>A11</t>
  </si>
  <si>
    <t>H10</t>
  </si>
  <si>
    <t>H09</t>
  </si>
  <si>
    <t>H08</t>
  </si>
  <si>
    <t>G10</t>
  </si>
  <si>
    <t>G09</t>
  </si>
  <si>
    <t>G08</t>
  </si>
  <si>
    <t>F10</t>
  </si>
  <si>
    <t>F09</t>
  </si>
  <si>
    <t>F08</t>
  </si>
  <si>
    <t>E10</t>
  </si>
  <si>
    <t>E09</t>
  </si>
  <si>
    <t>E08</t>
  </si>
  <si>
    <t>D10</t>
  </si>
  <si>
    <t>D09</t>
  </si>
  <si>
    <t>D08</t>
  </si>
  <si>
    <t>C10</t>
  </si>
  <si>
    <t>C09</t>
  </si>
  <si>
    <t>C08</t>
  </si>
  <si>
    <t>B10</t>
  </si>
  <si>
    <t>B09</t>
  </si>
  <si>
    <t>B08</t>
  </si>
  <si>
    <t>A10</t>
  </si>
  <si>
    <t>A09</t>
  </si>
  <si>
    <t>A08</t>
  </si>
  <si>
    <t>if using a 10^7 cells/ul solution of Yarrowia</t>
  </si>
  <si>
    <t>average</t>
  </si>
  <si>
    <t>sd</t>
  </si>
  <si>
    <t>min</t>
  </si>
  <si>
    <t>max</t>
  </si>
  <si>
    <t>Cw</t>
  </si>
  <si>
    <r>
      <t>C</t>
    </r>
    <r>
      <rPr>
        <i/>
        <sz val="11"/>
        <color theme="1"/>
        <rFont val="Times New Roman"/>
        <family val="1"/>
      </rPr>
      <t>s0</t>
    </r>
  </si>
  <si>
    <t>D1</t>
  </si>
  <si>
    <r>
      <t>D</t>
    </r>
    <r>
      <rPr>
        <i/>
        <sz val="11"/>
        <color theme="1"/>
        <rFont val="Times New Roman"/>
        <family val="1"/>
      </rPr>
      <t>0</t>
    </r>
  </si>
  <si>
    <r>
      <t>V</t>
    </r>
    <r>
      <rPr>
        <i/>
        <sz val="11"/>
        <color theme="1"/>
        <rFont val="Times New Roman"/>
        <family val="1"/>
      </rPr>
      <t>0</t>
    </r>
  </si>
  <si>
    <t>R</t>
  </si>
  <si>
    <t>M</t>
  </si>
  <si>
    <r>
      <rPr>
        <i/>
        <sz val="12"/>
        <color theme="1"/>
        <rFont val="Calibri"/>
        <family val="2"/>
        <scheme val="minor"/>
      </rPr>
      <t>V</t>
    </r>
    <r>
      <rPr>
        <i/>
        <sz val="11"/>
        <color theme="1"/>
        <rFont val="Calibri (Cuerpo)"/>
      </rPr>
      <t>1</t>
    </r>
  </si>
  <si>
    <r>
      <t>V</t>
    </r>
    <r>
      <rPr>
        <sz val="11"/>
        <color theme="1"/>
        <rFont val="Calibri (Cuerpo)"/>
      </rPr>
      <t>1</t>
    </r>
    <r>
      <rPr>
        <sz val="12"/>
        <color theme="1"/>
        <rFont val="Calibri"/>
        <family val="2"/>
        <scheme val="minor"/>
      </rPr>
      <t xml:space="preserve"> (g soil)</t>
    </r>
  </si>
  <si>
    <r>
      <t>C</t>
    </r>
    <r>
      <rPr>
        <i/>
        <vertAlign val="subscript"/>
        <sz val="12"/>
        <color theme="1"/>
        <rFont val="Times New Roman"/>
        <family val="1"/>
      </rPr>
      <t>w</t>
    </r>
    <r>
      <rPr>
        <sz val="12"/>
        <color theme="1"/>
        <rFont val="Times New Roman"/>
        <family val="1"/>
      </rPr>
      <t xml:space="preserve">: wild copies from marker </t>
    </r>
    <r>
      <rPr>
        <i/>
        <sz val="12"/>
        <color theme="1"/>
        <rFont val="Times New Roman"/>
        <family val="1"/>
      </rPr>
      <t>i</t>
    </r>
    <r>
      <rPr>
        <sz val="12"/>
        <color theme="1"/>
        <rFont val="Times New Roman"/>
        <family val="1"/>
      </rPr>
      <t xml:space="preserve"> in DNA extract [copies].</t>
    </r>
  </si>
  <si>
    <r>
      <t>V</t>
    </r>
    <r>
      <rPr>
        <i/>
        <vertAlign val="subscript"/>
        <sz val="12"/>
        <color theme="1"/>
        <rFont val="Times New Roman"/>
        <family val="1"/>
      </rPr>
      <t>0</t>
    </r>
    <r>
      <rPr>
        <sz val="12"/>
        <color theme="1"/>
        <rFont val="Times New Roman"/>
        <family val="1"/>
      </rPr>
      <t>: volume of spike-in solution added to pure spike-in DNA extraction [μL].</t>
    </r>
  </si>
  <si>
    <r>
      <t>Cs</t>
    </r>
    <r>
      <rPr>
        <i/>
        <vertAlign val="subscript"/>
        <sz val="12"/>
        <color theme="1"/>
        <rFont val="Times New Roman"/>
        <family val="1"/>
      </rPr>
      <t>0</t>
    </r>
    <r>
      <rPr>
        <sz val="12"/>
        <color theme="1"/>
        <rFont val="Times New Roman"/>
        <family val="1"/>
      </rPr>
      <t xml:space="preserve">: spike-in copies from marker </t>
    </r>
    <r>
      <rPr>
        <i/>
        <sz val="12"/>
        <color theme="1"/>
        <rFont val="Times New Roman"/>
        <family val="1"/>
      </rPr>
      <t>i</t>
    </r>
    <r>
      <rPr>
        <sz val="12"/>
        <color theme="1"/>
        <rFont val="Times New Roman"/>
        <family val="1"/>
      </rPr>
      <t xml:space="preserve"> in pure spike-in DNA extraction [copies].</t>
    </r>
  </si>
  <si>
    <r>
      <t>V</t>
    </r>
    <r>
      <rPr>
        <i/>
        <vertAlign val="sub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 xml:space="preserve">: volume of spike-in necessary to get desired </t>
    </r>
    <r>
      <rPr>
        <i/>
        <sz val="12"/>
        <color theme="1"/>
        <rFont val="Times New Roman"/>
        <family val="1"/>
      </rPr>
      <t>R</t>
    </r>
    <r>
      <rPr>
        <sz val="12"/>
        <color theme="1"/>
        <rFont val="Times New Roman"/>
        <family val="1"/>
      </rPr>
      <t xml:space="preserve"> [μL].</t>
    </r>
  </si>
  <si>
    <r>
      <t>R</t>
    </r>
    <r>
      <rPr>
        <vertAlign val="subscript"/>
        <sz val="12"/>
        <color theme="1"/>
        <rFont val="Times New Roman"/>
        <family val="1"/>
      </rPr>
      <t>:</t>
    </r>
    <r>
      <rPr>
        <sz val="12"/>
        <color theme="1"/>
        <rFont val="Times New Roman"/>
        <family val="1"/>
      </rPr>
      <t xml:space="preserve"> ratio of spike-in copies with respect to the total.</t>
    </r>
  </si>
  <si>
    <r>
      <t>D</t>
    </r>
    <r>
      <rPr>
        <i/>
        <vertAlign val="subscript"/>
        <sz val="12"/>
        <color theme="1"/>
        <rFont val="Times New Roman"/>
        <family val="1"/>
      </rPr>
      <t>0</t>
    </r>
    <r>
      <rPr>
        <sz val="12"/>
        <color theme="1"/>
        <rFont val="Times New Roman"/>
        <family val="1"/>
      </rPr>
      <t>: dilution factor of spike-in DNA extract in qPCR.</t>
    </r>
  </si>
  <si>
    <r>
      <t>D</t>
    </r>
    <r>
      <rPr>
        <i/>
        <vertAlign val="sub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: dilution factor of biological sample DNA extract in qPCR.</t>
    </r>
  </si>
  <si>
    <r>
      <t>M</t>
    </r>
    <r>
      <rPr>
        <sz val="12"/>
        <color theme="1"/>
        <rFont val="Times New Roman"/>
        <family val="1"/>
      </rPr>
      <t>: soil mass used in DNA extraction [g]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</si>
</sst>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"/>
  </numFmts>
  <fonts count="9" x14ac:knownFonts="1">
    <font>
      <sz val="12"/>
      <color theme="1"/>
      <name val="Calibri"/>
      <family val="2"/>
      <scheme val="minor"/>
    </font>
    <font>
      <i/>
      <vertAlign val="subscript"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i/>
      <sz val="11"/>
      <color theme="1"/>
      <name val="Times New Roman"/>
      <family val="1"/>
    </font>
    <font>
      <i/>
      <sz val="12"/>
      <color theme="1"/>
      <name val="Calibri"/>
      <family val="2"/>
      <scheme val="minor"/>
    </font>
    <font>
      <i/>
      <sz val="11"/>
      <color theme="1"/>
      <name val="Calibri (Cuerpo)"/>
    </font>
    <font>
      <sz val="11"/>
      <color theme="1"/>
      <name val="Calibri (Cuerpo)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/>
    <xf numFmtId="164" fontId="0" fillId="0" borderId="0" xfId="0" applyNumberFormat="1"/>
    <xf numFmtId="11" fontId="0" fillId="0" borderId="0" xfId="0" applyNumberFormat="1"/>
    <xf numFmtId="0" fontId="0" fillId="2" borderId="1" xfId="0" applyFill="1" applyBorder="1"/>
    <xf numFmtId="4" fontId="0" fillId="0" borderId="0" xfId="0" applyNumberFormat="1"/>
    <xf numFmtId="3" fontId="0" fillId="0" borderId="0" xfId="0" applyNumberFormat="1"/>
    <xf numFmtId="2" fontId="0" fillId="0" borderId="0" xfId="0" applyNumberFormat="1"/>
    <xf numFmtId="2" fontId="0" fillId="2" borderId="1" xfId="0" applyNumberFormat="1" applyFill="1" applyBorder="1"/>
    <xf numFmtId="2" fontId="0" fillId="0" borderId="1" xfId="0" applyNumberFormat="1" applyBorder="1"/>
    <xf numFmtId="0" fontId="0" fillId="0" borderId="1" xfId="0" applyBorder="1"/>
    <xf numFmtId="0" fontId="0" fillId="0" borderId="0" xfId="0" applyAlignment="1">
      <alignment wrapText="1"/>
    </xf>
    <xf numFmtId="2" fontId="0" fillId="2" borderId="1" xfId="0" applyNumberForma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wrapText="1"/>
    </xf>
    <xf numFmtId="0" fontId="2" fillId="0" borderId="0" xfId="0" applyFont="1" applyAlignment="1">
      <alignment horizontal="left" vertical="center"/>
    </xf>
    <xf numFmtId="1" fontId="0" fillId="0" borderId="0" xfId="0" applyNumberFormat="1"/>
    <xf numFmtId="165" fontId="0" fillId="0" borderId="0" xfId="0" applyNumberFormat="1"/>
    <xf numFmtId="2" fontId="6" fillId="2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079CE-A5D3-9F48-B3FC-283137620F9A}">
  <dimension ref="A1:Q57"/>
  <sheetViews>
    <sheetView tabSelected="1" workbookViewId="0">
      <selection activeCell="B9" sqref="B2:B9"/>
    </sheetView>
  </sheetViews>
  <sheetFormatPr baseColWidth="10" defaultRowHeight="16" x14ac:dyDescent="0.2"/>
  <cols>
    <col min="2" max="2" width="16" customWidth="1"/>
    <col min="3" max="3" width="18.5" bestFit="1" customWidth="1"/>
    <col min="11" max="11" width="8.1640625" style="1" bestFit="1" customWidth="1"/>
    <col min="12" max="13" width="12.6640625" bestFit="1" customWidth="1"/>
    <col min="14" max="14" width="11.5" bestFit="1" customWidth="1"/>
    <col min="15" max="15" width="11.6640625" bestFit="1" customWidth="1"/>
    <col min="16" max="16" width="13.33203125" bestFit="1" customWidth="1"/>
  </cols>
  <sheetData>
    <row r="1" spans="1:17" x14ac:dyDescent="0.2">
      <c r="B1" s="15"/>
      <c r="G1" s="11"/>
      <c r="K1"/>
    </row>
    <row r="2" spans="1:17" ht="18" x14ac:dyDescent="0.2">
      <c r="B2" s="15" t="s">
        <v>137</v>
      </c>
      <c r="G2" s="11"/>
      <c r="K2"/>
    </row>
    <row r="3" spans="1:17" ht="18" x14ac:dyDescent="0.2">
      <c r="B3" s="15" t="s">
        <v>138</v>
      </c>
      <c r="E3" s="5"/>
      <c r="F3" s="6"/>
      <c r="G3" s="7"/>
      <c r="K3"/>
    </row>
    <row r="4" spans="1:17" ht="18" x14ac:dyDescent="0.2">
      <c r="B4" s="15" t="s">
        <v>139</v>
      </c>
      <c r="E4" s="5"/>
      <c r="F4" s="6"/>
      <c r="G4" s="7"/>
      <c r="K4"/>
    </row>
    <row r="5" spans="1:17" ht="18" x14ac:dyDescent="0.2">
      <c r="B5" s="15" t="s">
        <v>140</v>
      </c>
      <c r="E5" s="5"/>
      <c r="F5" s="6"/>
      <c r="G5" s="7"/>
      <c r="K5"/>
    </row>
    <row r="6" spans="1:17" ht="18" x14ac:dyDescent="0.2">
      <c r="B6" s="15" t="s">
        <v>141</v>
      </c>
      <c r="E6" s="5"/>
      <c r="F6" s="6"/>
      <c r="G6" s="7"/>
      <c r="K6"/>
    </row>
    <row r="7" spans="1:17" ht="18" x14ac:dyDescent="0.2">
      <c r="B7" s="15" t="s">
        <v>142</v>
      </c>
      <c r="E7" s="5"/>
      <c r="F7" s="6"/>
      <c r="G7" s="7"/>
      <c r="K7"/>
    </row>
    <row r="8" spans="1:17" ht="18" x14ac:dyDescent="0.2">
      <c r="B8" s="15" t="s">
        <v>143</v>
      </c>
      <c r="E8" s="5"/>
      <c r="F8" s="6"/>
      <c r="G8" s="7"/>
      <c r="K8"/>
    </row>
    <row r="9" spans="1:17" x14ac:dyDescent="0.2">
      <c r="B9" s="15" t="s">
        <v>144</v>
      </c>
      <c r="E9" s="5"/>
      <c r="F9" s="6"/>
      <c r="G9" s="7"/>
      <c r="K9"/>
    </row>
    <row r="10" spans="1:17" s="11" customFormat="1" ht="43" customHeight="1" x14ac:dyDescent="0.2">
      <c r="B10" s="15"/>
      <c r="K10" s="11" t="s">
        <v>72</v>
      </c>
      <c r="L10" s="11" t="s">
        <v>71</v>
      </c>
    </row>
    <row r="11" spans="1:17" s="11" customFormat="1" ht="43" customHeight="1" x14ac:dyDescent="0.2">
      <c r="A11" s="14" t="s">
        <v>70</v>
      </c>
      <c r="B11" s="14" t="s">
        <v>69</v>
      </c>
      <c r="C11" s="14" t="s">
        <v>68</v>
      </c>
      <c r="D11" s="13" t="s">
        <v>128</v>
      </c>
      <c r="E11" s="13" t="s">
        <v>129</v>
      </c>
      <c r="F11" s="13" t="s">
        <v>130</v>
      </c>
      <c r="G11" s="13" t="s">
        <v>131</v>
      </c>
      <c r="H11" s="13" t="s">
        <v>132</v>
      </c>
      <c r="I11" s="13" t="s">
        <v>133</v>
      </c>
      <c r="J11" s="13" t="s">
        <v>134</v>
      </c>
      <c r="K11" s="18" t="s">
        <v>135</v>
      </c>
      <c r="L11" s="12" t="s">
        <v>136</v>
      </c>
      <c r="N11" s="11" t="s">
        <v>124</v>
      </c>
      <c r="O11" s="11" t="s">
        <v>125</v>
      </c>
      <c r="P11" s="11" t="s">
        <v>126</v>
      </c>
      <c r="Q11" s="11" t="s">
        <v>127</v>
      </c>
    </row>
    <row r="12" spans="1:17" x14ac:dyDescent="0.2">
      <c r="A12" t="s">
        <v>67</v>
      </c>
      <c r="B12" s="10" t="s">
        <v>64</v>
      </c>
      <c r="C12" s="9">
        <v>16.662847166545799</v>
      </c>
      <c r="D12" s="7">
        <v>2157.7825648677999</v>
      </c>
      <c r="E12" s="9">
        <f t="shared" ref="E12:E50" si="0">D$52</f>
        <v>3125</v>
      </c>
      <c r="F12" s="9">
        <f t="shared" ref="F12:F50" si="1">25*10/3.9</f>
        <v>64.102564102564102</v>
      </c>
      <c r="G12" s="9">
        <f t="shared" ref="G12:G50" si="2">10/3.9</f>
        <v>2.5641025641025643</v>
      </c>
      <c r="H12" s="9">
        <v>10</v>
      </c>
      <c r="I12" s="9">
        <v>0.02</v>
      </c>
      <c r="J12" s="9">
        <v>0.25</v>
      </c>
      <c r="K12" s="8">
        <f t="shared" ref="K12:K50" si="3">H12/E12*((D12/(1-I12))-D12)*F12/G12</f>
        <v>3.5229103099882555</v>
      </c>
      <c r="L12" s="8">
        <f t="shared" ref="L12:L57" si="4">K12/J12</f>
        <v>14.091641239953022</v>
      </c>
      <c r="M12" s="3"/>
      <c r="N12" s="7">
        <f>SUM(K12:K47)/COUNT(K12:K47)</f>
        <v>2.3006313298635881</v>
      </c>
      <c r="O12" s="7">
        <f>STDEV(K12:K47)</f>
        <v>0.72203129062946114</v>
      </c>
      <c r="P12" s="17">
        <f>MIN(K12:K47)</f>
        <v>1.1294668287002148</v>
      </c>
      <c r="Q12" s="17">
        <f>MAX(K12:K47)</f>
        <v>3.7882675555412426</v>
      </c>
    </row>
    <row r="13" spans="1:17" x14ac:dyDescent="0.2">
      <c r="A13" t="s">
        <v>66</v>
      </c>
      <c r="B13" s="10" t="s">
        <v>64</v>
      </c>
      <c r="C13" s="9">
        <v>16.537578146884101</v>
      </c>
      <c r="D13" s="9">
        <v>2295.4481796479399</v>
      </c>
      <c r="E13" s="9">
        <f t="shared" si="0"/>
        <v>3125</v>
      </c>
      <c r="F13" s="9">
        <f t="shared" si="1"/>
        <v>64.102564102564102</v>
      </c>
      <c r="G13" s="9">
        <f t="shared" si="2"/>
        <v>2.5641025641025643</v>
      </c>
      <c r="H13" s="9">
        <v>10</v>
      </c>
      <c r="I13" s="9">
        <v>0.02</v>
      </c>
      <c r="J13" s="9">
        <v>0.25</v>
      </c>
      <c r="K13" s="8">
        <f t="shared" si="3"/>
        <v>3.7476704973843877</v>
      </c>
      <c r="L13" s="8">
        <f t="shared" si="4"/>
        <v>14.990681989537551</v>
      </c>
      <c r="M13" s="3"/>
      <c r="N13" s="7"/>
      <c r="O13" s="7"/>
      <c r="P13" s="2"/>
    </row>
    <row r="14" spans="1:17" x14ac:dyDescent="0.2">
      <c r="A14" t="s">
        <v>65</v>
      </c>
      <c r="B14" s="10" t="s">
        <v>64</v>
      </c>
      <c r="C14" s="9">
        <v>16.5157550469313</v>
      </c>
      <c r="D14" s="9">
        <v>2320.3138777690101</v>
      </c>
      <c r="E14" s="9">
        <f t="shared" si="0"/>
        <v>3125</v>
      </c>
      <c r="F14" s="9">
        <f t="shared" si="1"/>
        <v>64.102564102564102</v>
      </c>
      <c r="G14" s="9">
        <f t="shared" si="2"/>
        <v>2.5641025641025643</v>
      </c>
      <c r="H14" s="9">
        <v>10</v>
      </c>
      <c r="I14" s="9">
        <v>0.02</v>
      </c>
      <c r="J14" s="9">
        <v>0.25</v>
      </c>
      <c r="K14" s="8">
        <f t="shared" si="3"/>
        <v>3.7882675555412426</v>
      </c>
      <c r="L14" s="8">
        <f t="shared" si="4"/>
        <v>15.15307022216497</v>
      </c>
      <c r="M14" s="3"/>
      <c r="N14" s="7"/>
      <c r="O14" s="7"/>
      <c r="P14" s="2"/>
    </row>
    <row r="15" spans="1:17" x14ac:dyDescent="0.2">
      <c r="A15" t="s">
        <v>63</v>
      </c>
      <c r="B15" s="10" t="s">
        <v>60</v>
      </c>
      <c r="C15" s="9">
        <v>16.970454105631799</v>
      </c>
      <c r="D15" s="9">
        <v>1853.7514686828999</v>
      </c>
      <c r="E15" s="9">
        <f t="shared" si="0"/>
        <v>3125</v>
      </c>
      <c r="F15" s="9">
        <f t="shared" si="1"/>
        <v>64.102564102564102</v>
      </c>
      <c r="G15" s="9">
        <f t="shared" si="2"/>
        <v>2.5641025641025643</v>
      </c>
      <c r="H15" s="9">
        <v>10</v>
      </c>
      <c r="I15" s="9">
        <v>0.02</v>
      </c>
      <c r="J15" s="9">
        <v>0.25700000000000001</v>
      </c>
      <c r="K15" s="8">
        <f t="shared" si="3"/>
        <v>3.0265330100945356</v>
      </c>
      <c r="L15" s="8">
        <f t="shared" si="4"/>
        <v>11.776393035387297</v>
      </c>
      <c r="M15" s="3"/>
      <c r="N15" s="7"/>
      <c r="O15" s="7"/>
      <c r="P15" s="2"/>
    </row>
    <row r="16" spans="1:17" x14ac:dyDescent="0.2">
      <c r="A16" t="s">
        <v>62</v>
      </c>
      <c r="B16" s="10" t="s">
        <v>60</v>
      </c>
      <c r="C16" s="9">
        <v>16.961441580214501</v>
      </c>
      <c r="D16" s="9">
        <v>1862.0183097384399</v>
      </c>
      <c r="E16" s="9">
        <f t="shared" si="0"/>
        <v>3125</v>
      </c>
      <c r="F16" s="9">
        <f t="shared" si="1"/>
        <v>64.102564102564102</v>
      </c>
      <c r="G16" s="9">
        <f t="shared" si="2"/>
        <v>2.5641025641025643</v>
      </c>
      <c r="H16" s="9">
        <v>10</v>
      </c>
      <c r="I16" s="9">
        <v>0.02</v>
      </c>
      <c r="J16" s="9">
        <v>0.25700000000000001</v>
      </c>
      <c r="K16" s="8">
        <f t="shared" si="3"/>
        <v>3.040029893450519</v>
      </c>
      <c r="L16" s="8">
        <f t="shared" si="4"/>
        <v>11.828910091247156</v>
      </c>
      <c r="M16" s="3"/>
      <c r="N16" s="7"/>
      <c r="O16" s="7"/>
      <c r="P16" s="2"/>
    </row>
    <row r="17" spans="1:16" x14ac:dyDescent="0.2">
      <c r="A17" t="s">
        <v>61</v>
      </c>
      <c r="B17" s="10" t="s">
        <v>60</v>
      </c>
      <c r="C17" s="9">
        <v>16.948050959239801</v>
      </c>
      <c r="D17" s="9">
        <v>1874.3691368760999</v>
      </c>
      <c r="E17" s="9">
        <f t="shared" si="0"/>
        <v>3125</v>
      </c>
      <c r="F17" s="9">
        <f t="shared" si="1"/>
        <v>64.102564102564102</v>
      </c>
      <c r="G17" s="9">
        <f t="shared" si="2"/>
        <v>2.5641025641025643</v>
      </c>
      <c r="H17" s="9">
        <v>10</v>
      </c>
      <c r="I17" s="9">
        <v>0.02</v>
      </c>
      <c r="J17" s="9">
        <v>0.25700000000000001</v>
      </c>
      <c r="K17" s="8">
        <f t="shared" si="3"/>
        <v>3.0601945091854761</v>
      </c>
      <c r="L17" s="8">
        <f t="shared" si="4"/>
        <v>11.907371631071891</v>
      </c>
      <c r="M17" s="3"/>
      <c r="N17" s="7"/>
      <c r="O17" s="7"/>
      <c r="P17" s="2"/>
    </row>
    <row r="18" spans="1:16" x14ac:dyDescent="0.2">
      <c r="A18" t="s">
        <v>59</v>
      </c>
      <c r="B18" s="10" t="s">
        <v>56</v>
      </c>
      <c r="C18" s="9">
        <v>18.0206928563553</v>
      </c>
      <c r="D18" s="9">
        <v>1103.72890588524</v>
      </c>
      <c r="E18" s="9">
        <f t="shared" si="0"/>
        <v>3125</v>
      </c>
      <c r="F18" s="9">
        <f t="shared" si="1"/>
        <v>64.102564102564102</v>
      </c>
      <c r="G18" s="9">
        <f t="shared" si="2"/>
        <v>2.5641025641025643</v>
      </c>
      <c r="H18" s="9">
        <v>10</v>
      </c>
      <c r="I18" s="9">
        <v>0.02</v>
      </c>
      <c r="J18" s="9">
        <v>0.254</v>
      </c>
      <c r="K18" s="8">
        <f t="shared" si="3"/>
        <v>1.802006376955487</v>
      </c>
      <c r="L18" s="8">
        <f t="shared" si="4"/>
        <v>7.0945132951003425</v>
      </c>
      <c r="M18" s="3"/>
      <c r="N18" s="7"/>
      <c r="O18" s="7"/>
      <c r="P18" s="2"/>
    </row>
    <row r="19" spans="1:16" x14ac:dyDescent="0.2">
      <c r="A19" t="s">
        <v>58</v>
      </c>
      <c r="B19" s="10" t="s">
        <v>56</v>
      </c>
      <c r="C19" s="9">
        <v>18.081967216230499</v>
      </c>
      <c r="D19" s="9">
        <v>1070.8389246529</v>
      </c>
      <c r="E19" s="9">
        <f t="shared" si="0"/>
        <v>3125</v>
      </c>
      <c r="F19" s="9">
        <f t="shared" si="1"/>
        <v>64.102564102564102</v>
      </c>
      <c r="G19" s="9">
        <f t="shared" si="2"/>
        <v>2.5641025641025643</v>
      </c>
      <c r="H19" s="9">
        <v>10</v>
      </c>
      <c r="I19" s="9">
        <v>0.02</v>
      </c>
      <c r="J19" s="9">
        <v>0.254</v>
      </c>
      <c r="K19" s="8">
        <f t="shared" si="3"/>
        <v>1.7483084484128997</v>
      </c>
      <c r="L19" s="8">
        <f t="shared" si="4"/>
        <v>6.8831041276098412</v>
      </c>
      <c r="M19" s="3"/>
      <c r="N19" s="7"/>
      <c r="O19" s="7"/>
      <c r="P19" s="2"/>
    </row>
    <row r="20" spans="1:16" x14ac:dyDescent="0.2">
      <c r="A20" t="s">
        <v>57</v>
      </c>
      <c r="B20" s="10" t="s">
        <v>56</v>
      </c>
      <c r="C20" s="9">
        <v>18.128309865619201</v>
      </c>
      <c r="D20" s="9">
        <v>1046.61630260009</v>
      </c>
      <c r="E20" s="9">
        <f t="shared" si="0"/>
        <v>3125</v>
      </c>
      <c r="F20" s="9">
        <f t="shared" si="1"/>
        <v>64.102564102564102</v>
      </c>
      <c r="G20" s="9">
        <f t="shared" si="2"/>
        <v>2.5641025641025643</v>
      </c>
      <c r="H20" s="9">
        <v>10</v>
      </c>
      <c r="I20" s="9">
        <v>0.02</v>
      </c>
      <c r="J20" s="9">
        <v>0.254</v>
      </c>
      <c r="K20" s="8">
        <f t="shared" si="3"/>
        <v>1.7087613103674992</v>
      </c>
      <c r="L20" s="8">
        <f t="shared" si="4"/>
        <v>6.7274067337303123</v>
      </c>
      <c r="M20" s="3"/>
      <c r="N20" s="7"/>
      <c r="O20" s="7"/>
      <c r="P20" s="2"/>
    </row>
    <row r="21" spans="1:16" x14ac:dyDescent="0.2">
      <c r="A21" t="s">
        <v>55</v>
      </c>
      <c r="B21" s="10" t="s">
        <v>52</v>
      </c>
      <c r="C21" s="9">
        <v>17.548092564548099</v>
      </c>
      <c r="D21" s="9">
        <v>1393.7856073032799</v>
      </c>
      <c r="E21" s="9">
        <f t="shared" si="0"/>
        <v>3125</v>
      </c>
      <c r="F21" s="9">
        <f t="shared" si="1"/>
        <v>64.102564102564102</v>
      </c>
      <c r="G21" s="9">
        <f t="shared" si="2"/>
        <v>2.5641025641025643</v>
      </c>
      <c r="H21" s="9">
        <v>10</v>
      </c>
      <c r="I21" s="9">
        <v>0.02</v>
      </c>
      <c r="J21" s="9">
        <v>0.249</v>
      </c>
      <c r="K21" s="8">
        <f t="shared" si="3"/>
        <v>2.2755683384543408</v>
      </c>
      <c r="L21" s="8">
        <f t="shared" si="4"/>
        <v>9.1388286684913282</v>
      </c>
      <c r="M21" s="3"/>
      <c r="N21" s="7"/>
      <c r="O21" s="7"/>
      <c r="P21" s="2"/>
    </row>
    <row r="22" spans="1:16" x14ac:dyDescent="0.2">
      <c r="A22" t="s">
        <v>54</v>
      </c>
      <c r="B22" s="10" t="s">
        <v>52</v>
      </c>
      <c r="C22" s="9">
        <v>17.429166129580199</v>
      </c>
      <c r="D22" s="9">
        <v>1478.0728187092</v>
      </c>
      <c r="E22" s="9">
        <f t="shared" si="0"/>
        <v>3125</v>
      </c>
      <c r="F22" s="9">
        <f t="shared" si="1"/>
        <v>64.102564102564102</v>
      </c>
      <c r="G22" s="9">
        <f t="shared" si="2"/>
        <v>2.5641025641025643</v>
      </c>
      <c r="H22" s="9">
        <v>10</v>
      </c>
      <c r="I22" s="9">
        <v>0.02</v>
      </c>
      <c r="J22" s="9">
        <v>0.249</v>
      </c>
      <c r="K22" s="8">
        <f t="shared" si="3"/>
        <v>2.4131801121782881</v>
      </c>
      <c r="L22" s="8">
        <f t="shared" si="4"/>
        <v>9.6914863942903136</v>
      </c>
      <c r="M22" s="3"/>
      <c r="N22" s="7"/>
      <c r="O22" s="7"/>
      <c r="P22" s="2"/>
    </row>
    <row r="23" spans="1:16" x14ac:dyDescent="0.2">
      <c r="A23" t="s">
        <v>53</v>
      </c>
      <c r="B23" s="10" t="s">
        <v>52</v>
      </c>
      <c r="C23" s="9">
        <v>17.497963124551902</v>
      </c>
      <c r="D23" s="9">
        <v>1428.7116367054</v>
      </c>
      <c r="E23" s="9">
        <f t="shared" si="0"/>
        <v>3125</v>
      </c>
      <c r="F23" s="9">
        <f t="shared" si="1"/>
        <v>64.102564102564102</v>
      </c>
      <c r="G23" s="9">
        <f t="shared" si="2"/>
        <v>2.5641025641025643</v>
      </c>
      <c r="H23" s="9">
        <v>10</v>
      </c>
      <c r="I23" s="9">
        <v>0.02</v>
      </c>
      <c r="J23" s="9">
        <v>0.249</v>
      </c>
      <c r="K23" s="8">
        <f t="shared" si="3"/>
        <v>2.3325904272741171</v>
      </c>
      <c r="L23" s="8">
        <f t="shared" si="4"/>
        <v>9.3678330412615143</v>
      </c>
      <c r="M23" s="3"/>
      <c r="N23" s="7"/>
      <c r="O23" s="7"/>
      <c r="P23" s="2"/>
    </row>
    <row r="24" spans="1:16" x14ac:dyDescent="0.2">
      <c r="A24" t="s">
        <v>51</v>
      </c>
      <c r="B24" s="10" t="s">
        <v>48</v>
      </c>
      <c r="C24" s="9">
        <v>17.388146650965201</v>
      </c>
      <c r="D24" s="9">
        <v>1508.31172123037</v>
      </c>
      <c r="E24" s="9">
        <f t="shared" si="0"/>
        <v>3125</v>
      </c>
      <c r="F24" s="9">
        <f t="shared" si="1"/>
        <v>64.102564102564102</v>
      </c>
      <c r="G24" s="9">
        <f t="shared" si="2"/>
        <v>2.5641025641025643</v>
      </c>
      <c r="H24" s="9">
        <v>10</v>
      </c>
      <c r="I24" s="9">
        <v>0.02</v>
      </c>
      <c r="J24" s="9">
        <v>0.251</v>
      </c>
      <c r="K24" s="8">
        <f t="shared" si="3"/>
        <v>2.4625497489475494</v>
      </c>
      <c r="L24" s="8">
        <f t="shared" si="4"/>
        <v>9.8109551750898376</v>
      </c>
      <c r="M24" s="3"/>
      <c r="N24" s="7"/>
      <c r="O24" s="7"/>
      <c r="P24" s="2"/>
    </row>
    <row r="25" spans="1:16" x14ac:dyDescent="0.2">
      <c r="A25" t="s">
        <v>50</v>
      </c>
      <c r="B25" s="10" t="s">
        <v>48</v>
      </c>
      <c r="C25" s="9">
        <v>17.3934580892079</v>
      </c>
      <c r="D25" s="9">
        <v>1504.3616135531299</v>
      </c>
      <c r="E25" s="9">
        <f t="shared" si="0"/>
        <v>3125</v>
      </c>
      <c r="F25" s="9">
        <f t="shared" si="1"/>
        <v>64.102564102564102</v>
      </c>
      <c r="G25" s="9">
        <f t="shared" si="2"/>
        <v>2.5641025641025643</v>
      </c>
      <c r="H25" s="9">
        <v>10</v>
      </c>
      <c r="I25" s="9">
        <v>0.02</v>
      </c>
      <c r="J25" s="9">
        <v>0.251</v>
      </c>
      <c r="K25" s="8">
        <f t="shared" si="3"/>
        <v>2.4561005935561298</v>
      </c>
      <c r="L25" s="8">
        <f t="shared" si="4"/>
        <v>9.7852613289088826</v>
      </c>
      <c r="M25" s="3"/>
      <c r="N25" s="7"/>
      <c r="O25" s="7"/>
      <c r="P25" s="2"/>
    </row>
    <row r="26" spans="1:16" x14ac:dyDescent="0.2">
      <c r="A26" t="s">
        <v>49</v>
      </c>
      <c r="B26" s="10" t="s">
        <v>48</v>
      </c>
      <c r="C26" s="9">
        <v>17.466789898046699</v>
      </c>
      <c r="D26" s="9">
        <v>1450.8705091875099</v>
      </c>
      <c r="E26" s="9">
        <f t="shared" si="0"/>
        <v>3125</v>
      </c>
      <c r="F26" s="9">
        <f t="shared" si="1"/>
        <v>64.102564102564102</v>
      </c>
      <c r="G26" s="9">
        <f t="shared" si="2"/>
        <v>2.5641025641025643</v>
      </c>
      <c r="H26" s="9">
        <v>10</v>
      </c>
      <c r="I26" s="9">
        <v>0.02</v>
      </c>
      <c r="J26" s="9">
        <v>0.251</v>
      </c>
      <c r="K26" s="8">
        <f t="shared" si="3"/>
        <v>2.3687681782653272</v>
      </c>
      <c r="L26" s="8">
        <f t="shared" si="4"/>
        <v>9.4373234193837732</v>
      </c>
      <c r="M26" s="3"/>
      <c r="N26" s="7"/>
      <c r="O26" s="7"/>
      <c r="P26" s="2"/>
    </row>
    <row r="27" spans="1:16" x14ac:dyDescent="0.2">
      <c r="A27" t="s">
        <v>47</v>
      </c>
      <c r="B27" s="10" t="s">
        <v>44</v>
      </c>
      <c r="C27" s="9">
        <v>17.8807111977736</v>
      </c>
      <c r="D27" s="9">
        <v>1182.7061916922701</v>
      </c>
      <c r="E27" s="9">
        <f t="shared" si="0"/>
        <v>3125</v>
      </c>
      <c r="F27" s="9">
        <f t="shared" si="1"/>
        <v>64.102564102564102</v>
      </c>
      <c r="G27" s="9">
        <f t="shared" si="2"/>
        <v>2.5641025641025643</v>
      </c>
      <c r="H27" s="9">
        <v>10</v>
      </c>
      <c r="I27" s="9">
        <v>0.02</v>
      </c>
      <c r="J27" s="9">
        <v>0.251</v>
      </c>
      <c r="K27" s="8">
        <f t="shared" si="3"/>
        <v>1.9309488843955478</v>
      </c>
      <c r="L27" s="8">
        <f t="shared" si="4"/>
        <v>7.6930234438069629</v>
      </c>
      <c r="M27" s="3"/>
      <c r="N27" s="7"/>
      <c r="O27" s="7"/>
      <c r="P27" s="2"/>
    </row>
    <row r="28" spans="1:16" x14ac:dyDescent="0.2">
      <c r="A28" t="s">
        <v>46</v>
      </c>
      <c r="B28" s="10" t="s">
        <v>44</v>
      </c>
      <c r="C28" s="9">
        <v>17.758940459092699</v>
      </c>
      <c r="D28" s="9">
        <v>1255.9911886183299</v>
      </c>
      <c r="E28" s="9">
        <f t="shared" si="0"/>
        <v>3125</v>
      </c>
      <c r="F28" s="9">
        <f t="shared" si="1"/>
        <v>64.102564102564102</v>
      </c>
      <c r="G28" s="9">
        <f t="shared" si="2"/>
        <v>2.5641025641025643</v>
      </c>
      <c r="H28" s="9">
        <v>10</v>
      </c>
      <c r="I28" s="9">
        <v>0.02</v>
      </c>
      <c r="J28" s="9">
        <v>0.251</v>
      </c>
      <c r="K28" s="8">
        <f t="shared" si="3"/>
        <v>2.0505978589687035</v>
      </c>
      <c r="L28" s="8">
        <f t="shared" si="4"/>
        <v>8.1697125855326824</v>
      </c>
      <c r="M28" s="3"/>
      <c r="N28" s="7"/>
      <c r="O28" s="7"/>
      <c r="P28" s="2"/>
    </row>
    <row r="29" spans="1:16" x14ac:dyDescent="0.2">
      <c r="A29" t="s">
        <v>45</v>
      </c>
      <c r="B29" s="10" t="s">
        <v>44</v>
      </c>
      <c r="C29" s="9">
        <v>17.6563129626592</v>
      </c>
      <c r="D29" s="9">
        <v>1321.2703136390401</v>
      </c>
      <c r="E29" s="9">
        <f t="shared" si="0"/>
        <v>3125</v>
      </c>
      <c r="F29" s="9">
        <f t="shared" si="1"/>
        <v>64.102564102564102</v>
      </c>
      <c r="G29" s="9">
        <f t="shared" si="2"/>
        <v>2.5641025641025643</v>
      </c>
      <c r="H29" s="9">
        <v>10</v>
      </c>
      <c r="I29" s="9">
        <v>0.02</v>
      </c>
      <c r="J29" s="9">
        <v>0.251</v>
      </c>
      <c r="K29" s="8">
        <f t="shared" si="3"/>
        <v>2.1571760222678313</v>
      </c>
      <c r="L29" s="8">
        <f t="shared" si="4"/>
        <v>8.5943267819435505</v>
      </c>
      <c r="M29" s="3"/>
      <c r="N29" s="7"/>
      <c r="O29" s="7"/>
      <c r="P29" s="2"/>
    </row>
    <row r="30" spans="1:16" x14ac:dyDescent="0.2">
      <c r="A30" t="s">
        <v>43</v>
      </c>
      <c r="B30" s="10" t="s">
        <v>40</v>
      </c>
      <c r="C30" s="9">
        <v>18.189396672886499</v>
      </c>
      <c r="D30" s="9">
        <v>1015.5222481654901</v>
      </c>
      <c r="E30" s="9">
        <f t="shared" si="0"/>
        <v>3125</v>
      </c>
      <c r="F30" s="9">
        <f t="shared" si="1"/>
        <v>64.102564102564102</v>
      </c>
      <c r="G30" s="9">
        <f t="shared" si="2"/>
        <v>2.5641025641025643</v>
      </c>
      <c r="H30" s="9">
        <v>10</v>
      </c>
      <c r="I30" s="9">
        <v>0.02</v>
      </c>
      <c r="J30" s="9">
        <v>0.248</v>
      </c>
      <c r="K30" s="8">
        <f t="shared" si="3"/>
        <v>1.6579955072089616</v>
      </c>
      <c r="L30" s="8">
        <f t="shared" si="4"/>
        <v>6.6854657548748451</v>
      </c>
      <c r="M30" s="3"/>
      <c r="N30" s="7"/>
      <c r="O30" s="7"/>
      <c r="P30" s="2"/>
    </row>
    <row r="31" spans="1:16" x14ac:dyDescent="0.2">
      <c r="A31" t="s">
        <v>42</v>
      </c>
      <c r="B31" s="10" t="s">
        <v>40</v>
      </c>
      <c r="C31" s="9">
        <v>18.395942052473501</v>
      </c>
      <c r="D31" s="9">
        <v>917.070222566295</v>
      </c>
      <c r="E31" s="9">
        <f t="shared" si="0"/>
        <v>3125</v>
      </c>
      <c r="F31" s="9">
        <f t="shared" si="1"/>
        <v>64.102564102564102</v>
      </c>
      <c r="G31" s="9">
        <f t="shared" si="2"/>
        <v>2.5641025641025643</v>
      </c>
      <c r="H31" s="9">
        <v>10</v>
      </c>
      <c r="I31" s="9">
        <v>0.02</v>
      </c>
      <c r="J31" s="9">
        <v>0.248</v>
      </c>
      <c r="K31" s="8">
        <f t="shared" si="3"/>
        <v>1.4972575062306896</v>
      </c>
      <c r="L31" s="8">
        <f t="shared" si="4"/>
        <v>6.0373286541560063</v>
      </c>
      <c r="M31" s="3"/>
      <c r="N31" s="7"/>
      <c r="O31" s="7"/>
      <c r="P31" s="2"/>
    </row>
    <row r="32" spans="1:16" x14ac:dyDescent="0.2">
      <c r="A32" t="s">
        <v>41</v>
      </c>
      <c r="B32" s="10" t="s">
        <v>40</v>
      </c>
      <c r="C32" s="9">
        <v>18.172213948310201</v>
      </c>
      <c r="D32" s="9">
        <v>1024.17391739609</v>
      </c>
      <c r="E32" s="9">
        <f t="shared" si="0"/>
        <v>3125</v>
      </c>
      <c r="F32" s="9">
        <f t="shared" si="1"/>
        <v>64.102564102564102</v>
      </c>
      <c r="G32" s="9">
        <f t="shared" si="2"/>
        <v>2.5641025641025643</v>
      </c>
      <c r="H32" s="9">
        <v>10</v>
      </c>
      <c r="I32" s="9">
        <v>0.02</v>
      </c>
      <c r="J32" s="9">
        <v>0.248</v>
      </c>
      <c r="K32" s="8">
        <f t="shared" si="3"/>
        <v>1.6721206814630019</v>
      </c>
      <c r="L32" s="8">
        <f t="shared" si="4"/>
        <v>6.7424221026733946</v>
      </c>
      <c r="M32" s="3"/>
      <c r="N32" s="7"/>
      <c r="O32" s="7"/>
      <c r="P32" s="2"/>
    </row>
    <row r="33" spans="1:16" x14ac:dyDescent="0.2">
      <c r="A33" t="s">
        <v>39</v>
      </c>
      <c r="B33" s="10" t="s">
        <v>36</v>
      </c>
      <c r="C33" s="9">
        <v>18.9668995397241</v>
      </c>
      <c r="D33" s="9">
        <v>691.79843257888297</v>
      </c>
      <c r="E33" s="9">
        <f t="shared" si="0"/>
        <v>3125</v>
      </c>
      <c r="F33" s="9">
        <f t="shared" si="1"/>
        <v>64.102564102564102</v>
      </c>
      <c r="G33" s="9">
        <f t="shared" si="2"/>
        <v>2.5641025641025643</v>
      </c>
      <c r="H33" s="9">
        <v>10</v>
      </c>
      <c r="I33" s="9">
        <v>0.02</v>
      </c>
      <c r="J33" s="9">
        <v>0.25700000000000001</v>
      </c>
      <c r="K33" s="8">
        <f t="shared" si="3"/>
        <v>1.1294668287002148</v>
      </c>
      <c r="L33" s="8">
        <f t="shared" si="4"/>
        <v>4.3948125630358552</v>
      </c>
      <c r="M33" s="3"/>
      <c r="N33" s="7"/>
      <c r="O33" s="7"/>
      <c r="P33" s="2"/>
    </row>
    <row r="34" spans="1:16" x14ac:dyDescent="0.2">
      <c r="A34" t="s">
        <v>38</v>
      </c>
      <c r="B34" s="10" t="s">
        <v>36</v>
      </c>
      <c r="C34" s="9">
        <v>18.737749635095099</v>
      </c>
      <c r="D34" s="9">
        <v>774.66372450131303</v>
      </c>
      <c r="E34" s="9">
        <f t="shared" si="0"/>
        <v>3125</v>
      </c>
      <c r="F34" s="9">
        <f t="shared" si="1"/>
        <v>64.102564102564102</v>
      </c>
      <c r="G34" s="9">
        <f t="shared" si="2"/>
        <v>2.5641025641025643</v>
      </c>
      <c r="H34" s="9">
        <v>10</v>
      </c>
      <c r="I34" s="9">
        <v>0.02</v>
      </c>
      <c r="J34" s="9">
        <v>0.25700000000000001</v>
      </c>
      <c r="K34" s="8">
        <f t="shared" si="3"/>
        <v>1.2647571012266325</v>
      </c>
      <c r="L34" s="8">
        <f t="shared" si="4"/>
        <v>4.9212338569129672</v>
      </c>
      <c r="M34" s="3"/>
      <c r="N34" s="7"/>
      <c r="O34" s="7"/>
      <c r="P34" s="2"/>
    </row>
    <row r="35" spans="1:16" x14ac:dyDescent="0.2">
      <c r="A35" t="s">
        <v>37</v>
      </c>
      <c r="B35" s="10" t="s">
        <v>36</v>
      </c>
      <c r="C35" s="9">
        <v>18.642695153153301</v>
      </c>
      <c r="D35" s="9">
        <v>811.88500600746102</v>
      </c>
      <c r="E35" s="9">
        <f t="shared" si="0"/>
        <v>3125</v>
      </c>
      <c r="F35" s="9">
        <f t="shared" si="1"/>
        <v>64.102564102564102</v>
      </c>
      <c r="G35" s="9">
        <f t="shared" si="2"/>
        <v>2.5641025641025643</v>
      </c>
      <c r="H35" s="9">
        <v>10</v>
      </c>
      <c r="I35" s="9">
        <v>0.02</v>
      </c>
      <c r="J35" s="9">
        <v>0.25700000000000001</v>
      </c>
      <c r="K35" s="8">
        <f t="shared" si="3"/>
        <v>1.3255265404203418</v>
      </c>
      <c r="L35" s="8">
        <f t="shared" si="4"/>
        <v>5.1576908187561941</v>
      </c>
      <c r="M35" s="3"/>
      <c r="N35" s="7"/>
      <c r="O35" s="7"/>
      <c r="P35" s="2"/>
    </row>
    <row r="36" spans="1:16" x14ac:dyDescent="0.2">
      <c r="A36" t="s">
        <v>35</v>
      </c>
      <c r="B36" s="10" t="s">
        <v>32</v>
      </c>
      <c r="C36" s="9">
        <v>16.812606281252599</v>
      </c>
      <c r="D36" s="9">
        <v>2003.99564078813</v>
      </c>
      <c r="E36" s="9">
        <f t="shared" si="0"/>
        <v>3125</v>
      </c>
      <c r="F36" s="9">
        <f t="shared" si="1"/>
        <v>64.102564102564102</v>
      </c>
      <c r="G36" s="9">
        <f t="shared" si="2"/>
        <v>2.5641025641025643</v>
      </c>
      <c r="H36" s="9">
        <v>10</v>
      </c>
      <c r="I36" s="9">
        <v>0.02</v>
      </c>
      <c r="J36" s="9">
        <v>0.252</v>
      </c>
      <c r="K36" s="8">
        <f t="shared" si="3"/>
        <v>3.2718296176132755</v>
      </c>
      <c r="L36" s="8">
        <f t="shared" si="4"/>
        <v>12.983450863544745</v>
      </c>
      <c r="M36" s="3"/>
      <c r="N36" s="7"/>
      <c r="O36" s="7"/>
      <c r="P36" s="2"/>
    </row>
    <row r="37" spans="1:16" x14ac:dyDescent="0.2">
      <c r="A37" t="s">
        <v>34</v>
      </c>
      <c r="B37" s="10" t="s">
        <v>32</v>
      </c>
      <c r="C37" s="9">
        <v>16.7616089097795</v>
      </c>
      <c r="D37" s="9">
        <v>2055.0929920377498</v>
      </c>
      <c r="E37" s="9">
        <f t="shared" si="0"/>
        <v>3125</v>
      </c>
      <c r="F37" s="9">
        <f t="shared" si="1"/>
        <v>64.102564102564102</v>
      </c>
      <c r="G37" s="9">
        <f t="shared" si="2"/>
        <v>2.5641025641025643</v>
      </c>
      <c r="H37" s="9">
        <v>10</v>
      </c>
      <c r="I37" s="9">
        <v>0.02</v>
      </c>
      <c r="J37" s="9">
        <v>0.252</v>
      </c>
      <c r="K37" s="8">
        <f t="shared" si="3"/>
        <v>3.3552538645514143</v>
      </c>
      <c r="L37" s="8">
        <f t="shared" si="4"/>
        <v>13.314499462505612</v>
      </c>
      <c r="M37" s="3"/>
      <c r="N37" s="7"/>
      <c r="O37" s="7"/>
      <c r="P37" s="2"/>
    </row>
    <row r="38" spans="1:16" x14ac:dyDescent="0.2">
      <c r="A38" t="s">
        <v>33</v>
      </c>
      <c r="B38" s="10" t="s">
        <v>32</v>
      </c>
      <c r="C38" s="9">
        <v>16.68223476771</v>
      </c>
      <c r="D38" s="9">
        <v>2137.2269771910501</v>
      </c>
      <c r="E38" s="9">
        <f t="shared" si="0"/>
        <v>3125</v>
      </c>
      <c r="F38" s="9">
        <f t="shared" si="1"/>
        <v>64.102564102564102</v>
      </c>
      <c r="G38" s="9">
        <f t="shared" si="2"/>
        <v>2.5641025641025643</v>
      </c>
      <c r="H38" s="9">
        <v>10</v>
      </c>
      <c r="I38" s="9">
        <v>0.02</v>
      </c>
      <c r="J38" s="9">
        <v>0.252</v>
      </c>
      <c r="K38" s="8">
        <f t="shared" si="3"/>
        <v>3.4893501668425229</v>
      </c>
      <c r="L38" s="8">
        <f t="shared" si="4"/>
        <v>13.846627646200487</v>
      </c>
      <c r="M38" s="3"/>
      <c r="N38" s="7"/>
      <c r="O38" s="7"/>
      <c r="P38" s="2"/>
    </row>
    <row r="39" spans="1:16" x14ac:dyDescent="0.2">
      <c r="A39" t="s">
        <v>31</v>
      </c>
      <c r="B39" s="10" t="s">
        <v>28</v>
      </c>
      <c r="C39" s="9">
        <v>17.521358015160502</v>
      </c>
      <c r="D39" s="9">
        <v>1412.30442120008</v>
      </c>
      <c r="E39" s="9">
        <f t="shared" si="0"/>
        <v>3125</v>
      </c>
      <c r="F39" s="9">
        <f t="shared" si="1"/>
        <v>64.102564102564102</v>
      </c>
      <c r="G39" s="9">
        <f t="shared" si="2"/>
        <v>2.5641025641025643</v>
      </c>
      <c r="H39" s="9">
        <v>10</v>
      </c>
      <c r="I39" s="9">
        <v>0.02</v>
      </c>
      <c r="J39" s="9">
        <v>0.253</v>
      </c>
      <c r="K39" s="8">
        <f t="shared" si="3"/>
        <v>2.3058031366531941</v>
      </c>
      <c r="L39" s="8">
        <f t="shared" si="4"/>
        <v>9.113846389933574</v>
      </c>
      <c r="M39" s="3"/>
      <c r="N39" s="7"/>
      <c r="O39" s="7"/>
      <c r="P39" s="2"/>
    </row>
    <row r="40" spans="1:16" x14ac:dyDescent="0.2">
      <c r="A40" t="s">
        <v>30</v>
      </c>
      <c r="B40" s="10" t="s">
        <v>28</v>
      </c>
      <c r="C40" s="9">
        <v>17.591313397871801</v>
      </c>
      <c r="D40" s="9">
        <v>1364.3591006163699</v>
      </c>
      <c r="E40" s="9">
        <f t="shared" si="0"/>
        <v>3125</v>
      </c>
      <c r="F40" s="9">
        <f t="shared" si="1"/>
        <v>64.102564102564102</v>
      </c>
      <c r="G40" s="9">
        <f t="shared" si="2"/>
        <v>2.5641025641025643</v>
      </c>
      <c r="H40" s="9">
        <v>10</v>
      </c>
      <c r="I40" s="9">
        <v>0.02</v>
      </c>
      <c r="J40" s="9">
        <v>0.253</v>
      </c>
      <c r="K40" s="8">
        <f t="shared" si="3"/>
        <v>2.2275250622308156</v>
      </c>
      <c r="L40" s="8">
        <f t="shared" si="4"/>
        <v>8.804446886287808</v>
      </c>
      <c r="M40" s="3"/>
      <c r="N40" s="7"/>
      <c r="O40" s="7"/>
      <c r="P40" s="2"/>
    </row>
    <row r="41" spans="1:16" x14ac:dyDescent="0.2">
      <c r="A41" t="s">
        <v>29</v>
      </c>
      <c r="B41" s="10" t="s">
        <v>28</v>
      </c>
      <c r="C41" s="9">
        <v>17.624349625291</v>
      </c>
      <c r="D41" s="9">
        <v>1342.28631286681</v>
      </c>
      <c r="E41" s="9">
        <f t="shared" si="0"/>
        <v>3125</v>
      </c>
      <c r="F41" s="9">
        <f t="shared" si="1"/>
        <v>64.102564102564102</v>
      </c>
      <c r="G41" s="9">
        <f t="shared" si="2"/>
        <v>2.5641025641025643</v>
      </c>
      <c r="H41" s="9">
        <v>10</v>
      </c>
      <c r="I41" s="9">
        <v>0.02</v>
      </c>
      <c r="J41" s="9">
        <v>0.253</v>
      </c>
      <c r="K41" s="8">
        <f t="shared" si="3"/>
        <v>2.1914878577417403</v>
      </c>
      <c r="L41" s="8">
        <f t="shared" si="4"/>
        <v>8.6620073428527284</v>
      </c>
      <c r="M41" s="3"/>
      <c r="N41" s="7"/>
      <c r="O41" s="7"/>
      <c r="P41" s="2"/>
    </row>
    <row r="42" spans="1:16" x14ac:dyDescent="0.2">
      <c r="A42" t="s">
        <v>27</v>
      </c>
      <c r="B42" s="10" t="s">
        <v>24</v>
      </c>
      <c r="C42" s="9">
        <v>18.174934069167001</v>
      </c>
      <c r="D42" s="9">
        <v>1022.79941556225</v>
      </c>
      <c r="E42" s="9">
        <f t="shared" si="0"/>
        <v>3125</v>
      </c>
      <c r="F42" s="9">
        <f t="shared" si="1"/>
        <v>64.102564102564102</v>
      </c>
      <c r="G42" s="9">
        <f t="shared" si="2"/>
        <v>2.5641025641025643</v>
      </c>
      <c r="H42" s="9">
        <v>10</v>
      </c>
      <c r="I42" s="9">
        <v>0.02</v>
      </c>
      <c r="J42" s="9">
        <v>0.25</v>
      </c>
      <c r="K42" s="8">
        <f t="shared" si="3"/>
        <v>1.6698765968363296</v>
      </c>
      <c r="L42" s="8">
        <f t="shared" si="4"/>
        <v>6.6795063873453184</v>
      </c>
      <c r="M42" s="3"/>
      <c r="N42" s="7"/>
      <c r="O42" s="7"/>
      <c r="P42" s="2"/>
    </row>
    <row r="43" spans="1:16" x14ac:dyDescent="0.2">
      <c r="A43" t="s">
        <v>26</v>
      </c>
      <c r="B43" s="10" t="s">
        <v>24</v>
      </c>
      <c r="C43" s="9">
        <v>18.204445013723799</v>
      </c>
      <c r="D43" s="9">
        <v>1008.00531395516</v>
      </c>
      <c r="E43" s="9">
        <f t="shared" si="0"/>
        <v>3125</v>
      </c>
      <c r="F43" s="9">
        <f t="shared" si="1"/>
        <v>64.102564102564102</v>
      </c>
      <c r="G43" s="9">
        <f t="shared" si="2"/>
        <v>2.5641025641025643</v>
      </c>
      <c r="H43" s="9">
        <v>10</v>
      </c>
      <c r="I43" s="9">
        <v>0.02</v>
      </c>
      <c r="J43" s="9">
        <v>0.25</v>
      </c>
      <c r="K43" s="8">
        <f t="shared" si="3"/>
        <v>1.6457229615594497</v>
      </c>
      <c r="L43" s="8">
        <f t="shared" si="4"/>
        <v>6.582891846237799</v>
      </c>
      <c r="M43" s="3"/>
      <c r="N43" s="7"/>
      <c r="O43" s="7"/>
      <c r="P43" s="2"/>
    </row>
    <row r="44" spans="1:16" x14ac:dyDescent="0.2">
      <c r="A44" t="s">
        <v>25</v>
      </c>
      <c r="B44" s="10" t="s">
        <v>24</v>
      </c>
      <c r="C44" s="9">
        <v>18.1666995887221</v>
      </c>
      <c r="D44" s="9">
        <v>1026.9660440463099</v>
      </c>
      <c r="E44" s="9">
        <f t="shared" si="0"/>
        <v>3125</v>
      </c>
      <c r="F44" s="9">
        <f t="shared" si="1"/>
        <v>64.102564102564102</v>
      </c>
      <c r="G44" s="9">
        <f t="shared" si="2"/>
        <v>2.5641025641025643</v>
      </c>
      <c r="H44" s="9">
        <v>10</v>
      </c>
      <c r="I44" s="9">
        <v>0.02</v>
      </c>
      <c r="J44" s="9">
        <v>0.25</v>
      </c>
      <c r="K44" s="8">
        <f t="shared" si="3"/>
        <v>1.6766792555858046</v>
      </c>
      <c r="L44" s="8">
        <f t="shared" si="4"/>
        <v>6.7067170223432182</v>
      </c>
      <c r="M44" s="3"/>
      <c r="N44" s="7"/>
      <c r="O44" s="7"/>
      <c r="P44" s="2"/>
    </row>
    <row r="45" spans="1:16" x14ac:dyDescent="0.2">
      <c r="A45" t="s">
        <v>23</v>
      </c>
      <c r="B45" s="10" t="s">
        <v>20</v>
      </c>
      <c r="C45" s="9">
        <v>17.6880385270745</v>
      </c>
      <c r="D45" s="9">
        <v>1300.73604580492</v>
      </c>
      <c r="E45" s="9">
        <f t="shared" si="0"/>
        <v>3125</v>
      </c>
      <c r="F45" s="9">
        <f t="shared" si="1"/>
        <v>64.102564102564102</v>
      </c>
      <c r="G45" s="9">
        <f t="shared" si="2"/>
        <v>2.5641025641025643</v>
      </c>
      <c r="H45" s="9">
        <v>10</v>
      </c>
      <c r="I45" s="9">
        <v>0.02</v>
      </c>
      <c r="J45" s="9">
        <v>0.251</v>
      </c>
      <c r="K45" s="8">
        <f t="shared" si="3"/>
        <v>2.1236506870284395</v>
      </c>
      <c r="L45" s="8">
        <f t="shared" si="4"/>
        <v>8.4607597092766511</v>
      </c>
      <c r="M45" s="3"/>
      <c r="N45" s="7"/>
      <c r="O45" s="7"/>
      <c r="P45" s="2"/>
    </row>
    <row r="46" spans="1:16" x14ac:dyDescent="0.2">
      <c r="A46" t="s">
        <v>22</v>
      </c>
      <c r="B46" s="10" t="s">
        <v>20</v>
      </c>
      <c r="C46" s="9">
        <v>17.561584094497899</v>
      </c>
      <c r="D46" s="9">
        <v>1384.5325218625001</v>
      </c>
      <c r="E46" s="9">
        <f t="shared" si="0"/>
        <v>3125</v>
      </c>
      <c r="F46" s="9">
        <f t="shared" si="1"/>
        <v>64.102564102564102</v>
      </c>
      <c r="G46" s="9">
        <f t="shared" si="2"/>
        <v>2.5641025641025643</v>
      </c>
      <c r="H46" s="9">
        <v>10</v>
      </c>
      <c r="I46" s="9">
        <v>0.02</v>
      </c>
      <c r="J46" s="9">
        <v>0.251</v>
      </c>
      <c r="K46" s="8">
        <f t="shared" si="3"/>
        <v>2.260461260183674</v>
      </c>
      <c r="L46" s="8">
        <f t="shared" si="4"/>
        <v>9.0058217537198164</v>
      </c>
      <c r="M46" s="3"/>
      <c r="N46" s="7"/>
      <c r="O46" s="7"/>
      <c r="P46" s="2"/>
    </row>
    <row r="47" spans="1:16" x14ac:dyDescent="0.2">
      <c r="A47" t="s">
        <v>21</v>
      </c>
      <c r="B47" s="10" t="s">
        <v>20</v>
      </c>
      <c r="C47" s="9">
        <v>17.648230586916799</v>
      </c>
      <c r="D47" s="9">
        <v>1326.55321498628</v>
      </c>
      <c r="E47" s="9">
        <f t="shared" si="0"/>
        <v>3125</v>
      </c>
      <c r="F47" s="9">
        <f t="shared" si="1"/>
        <v>64.102564102564102</v>
      </c>
      <c r="G47" s="9">
        <f t="shared" si="2"/>
        <v>2.5641025641025643</v>
      </c>
      <c r="H47" s="9">
        <v>10</v>
      </c>
      <c r="I47" s="9">
        <v>0.02</v>
      </c>
      <c r="J47" s="9">
        <v>0.251</v>
      </c>
      <c r="K47" s="8">
        <f t="shared" si="3"/>
        <v>2.1658011673245343</v>
      </c>
      <c r="L47" s="8">
        <f t="shared" si="4"/>
        <v>8.6286899096594993</v>
      </c>
      <c r="M47" s="3"/>
      <c r="N47" s="7"/>
      <c r="O47" s="7"/>
      <c r="P47" s="2"/>
    </row>
    <row r="48" spans="1:16" x14ac:dyDescent="0.2">
      <c r="A48" t="s">
        <v>19</v>
      </c>
      <c r="B48" s="10" t="s">
        <v>16</v>
      </c>
      <c r="C48" s="9">
        <v>34.374364609291803</v>
      </c>
      <c r="D48" s="9">
        <v>0.34384001103130202</v>
      </c>
      <c r="E48" s="9">
        <f t="shared" si="0"/>
        <v>3125</v>
      </c>
      <c r="F48" s="9">
        <f t="shared" si="1"/>
        <v>64.102564102564102</v>
      </c>
      <c r="G48" s="9">
        <f t="shared" si="2"/>
        <v>2.5641025641025643</v>
      </c>
      <c r="H48" s="9">
        <v>10</v>
      </c>
      <c r="I48" s="9">
        <v>0.02</v>
      </c>
      <c r="J48" s="9">
        <v>0</v>
      </c>
      <c r="K48" s="8">
        <f t="shared" si="3"/>
        <v>5.6137144658171764E-4</v>
      </c>
      <c r="L48" s="8" t="e">
        <f t="shared" si="4"/>
        <v>#DIV/0!</v>
      </c>
      <c r="M48" s="3"/>
      <c r="N48" s="7"/>
      <c r="O48" s="7"/>
      <c r="P48" s="2"/>
    </row>
    <row r="49" spans="1:16" x14ac:dyDescent="0.2">
      <c r="A49" t="s">
        <v>18</v>
      </c>
      <c r="B49" s="10" t="s">
        <v>16</v>
      </c>
      <c r="C49" s="9">
        <v>34.905060948324397</v>
      </c>
      <c r="D49" s="9">
        <v>0.26458551841768102</v>
      </c>
      <c r="E49" s="9">
        <f t="shared" si="0"/>
        <v>3125</v>
      </c>
      <c r="F49" s="9">
        <f t="shared" si="1"/>
        <v>64.102564102564102</v>
      </c>
      <c r="G49" s="9">
        <f t="shared" si="2"/>
        <v>2.5641025641025643</v>
      </c>
      <c r="H49" s="9">
        <v>10</v>
      </c>
      <c r="I49" s="9">
        <v>0.02</v>
      </c>
      <c r="J49" s="9">
        <v>0</v>
      </c>
      <c r="K49" s="8">
        <f t="shared" si="3"/>
        <v>4.3197635660029648E-4</v>
      </c>
      <c r="L49" s="8" t="e">
        <f t="shared" si="4"/>
        <v>#DIV/0!</v>
      </c>
      <c r="M49" s="3"/>
      <c r="N49" s="7"/>
      <c r="O49" s="7"/>
      <c r="P49" s="2"/>
    </row>
    <row r="50" spans="1:16" x14ac:dyDescent="0.2">
      <c r="A50" t="s">
        <v>17</v>
      </c>
      <c r="B50" s="10" t="s">
        <v>16</v>
      </c>
      <c r="C50" s="9">
        <v>35.3889311462449</v>
      </c>
      <c r="D50" s="9">
        <v>0.208360816806889</v>
      </c>
      <c r="E50" s="9">
        <f t="shared" si="0"/>
        <v>3125</v>
      </c>
      <c r="F50" s="9">
        <f t="shared" si="1"/>
        <v>64.102564102564102</v>
      </c>
      <c r="G50" s="9">
        <f t="shared" si="2"/>
        <v>2.5641025641025643</v>
      </c>
      <c r="H50" s="9">
        <v>10</v>
      </c>
      <c r="I50" s="9">
        <v>0.02</v>
      </c>
      <c r="J50" s="9">
        <v>0</v>
      </c>
      <c r="K50" s="8">
        <f t="shared" si="3"/>
        <v>3.4018092539900285E-4</v>
      </c>
      <c r="L50" s="8" t="e">
        <f t="shared" si="4"/>
        <v>#DIV/0!</v>
      </c>
      <c r="M50" s="3"/>
      <c r="N50" s="7"/>
      <c r="O50" s="7"/>
      <c r="P50" s="2"/>
    </row>
    <row r="51" spans="1:16" x14ac:dyDescent="0.2">
      <c r="A51" t="s">
        <v>15</v>
      </c>
      <c r="B51" t="s">
        <v>14</v>
      </c>
      <c r="C51" s="5" t="s">
        <v>13</v>
      </c>
      <c r="D51" t="s">
        <v>13</v>
      </c>
      <c r="J51" t="s">
        <v>0</v>
      </c>
      <c r="K51" s="4"/>
      <c r="L51" s="3" t="e">
        <f t="shared" si="4"/>
        <v>#VALUE!</v>
      </c>
      <c r="M51" s="3"/>
      <c r="N51" s="7"/>
      <c r="O51" s="7"/>
      <c r="P51" s="2"/>
    </row>
    <row r="52" spans="1:16" x14ac:dyDescent="0.2">
      <c r="A52" t="s">
        <v>12</v>
      </c>
      <c r="B52" t="s">
        <v>11</v>
      </c>
      <c r="C52" s="5">
        <v>15.783255966530101</v>
      </c>
      <c r="D52">
        <v>3125</v>
      </c>
      <c r="J52" t="s">
        <v>0</v>
      </c>
      <c r="K52" s="4"/>
      <c r="L52" s="3" t="e">
        <f t="shared" si="4"/>
        <v>#VALUE!</v>
      </c>
      <c r="P52" s="2"/>
    </row>
    <row r="53" spans="1:16" x14ac:dyDescent="0.2">
      <c r="A53" t="s">
        <v>10</v>
      </c>
      <c r="B53" t="s">
        <v>9</v>
      </c>
      <c r="C53" s="5">
        <v>19.141954582334201</v>
      </c>
      <c r="D53">
        <v>625</v>
      </c>
      <c r="J53" t="s">
        <v>0</v>
      </c>
      <c r="K53" s="4"/>
      <c r="L53" s="3" t="e">
        <f t="shared" si="4"/>
        <v>#VALUE!</v>
      </c>
      <c r="P53" s="2"/>
    </row>
    <row r="54" spans="1:16" x14ac:dyDescent="0.2">
      <c r="A54" t="s">
        <v>8</v>
      </c>
      <c r="B54" t="s">
        <v>7</v>
      </c>
      <c r="C54" s="5">
        <v>22.6464874011177</v>
      </c>
      <c r="D54">
        <v>125</v>
      </c>
      <c r="J54" t="s">
        <v>0</v>
      </c>
      <c r="K54" s="4"/>
      <c r="L54" s="3" t="e">
        <f t="shared" si="4"/>
        <v>#VALUE!</v>
      </c>
      <c r="P54" s="2"/>
    </row>
    <row r="55" spans="1:16" x14ac:dyDescent="0.2">
      <c r="A55" t="s">
        <v>6</v>
      </c>
      <c r="B55" t="s">
        <v>5</v>
      </c>
      <c r="C55" s="5"/>
      <c r="D55" s="6">
        <v>25</v>
      </c>
      <c r="J55" t="s">
        <v>0</v>
      </c>
      <c r="K55" s="4"/>
      <c r="L55" s="3" t="e">
        <f t="shared" si="4"/>
        <v>#VALUE!</v>
      </c>
      <c r="P55" s="2"/>
    </row>
    <row r="56" spans="1:16" x14ac:dyDescent="0.2">
      <c r="A56" t="s">
        <v>4</v>
      </c>
      <c r="B56" t="s">
        <v>3</v>
      </c>
      <c r="C56" s="5">
        <v>29.063664733068499</v>
      </c>
      <c r="D56">
        <v>5</v>
      </c>
      <c r="J56" t="s">
        <v>0</v>
      </c>
      <c r="K56" s="4"/>
      <c r="L56" s="3" t="e">
        <f t="shared" si="4"/>
        <v>#VALUE!</v>
      </c>
      <c r="P56" s="2"/>
    </row>
    <row r="57" spans="1:16" x14ac:dyDescent="0.2">
      <c r="A57" t="s">
        <v>2</v>
      </c>
      <c r="B57" t="s">
        <v>1</v>
      </c>
      <c r="C57" s="5">
        <v>32.043290917863303</v>
      </c>
      <c r="D57">
        <v>1</v>
      </c>
      <c r="J57" t="s">
        <v>0</v>
      </c>
      <c r="K57" s="4"/>
      <c r="L57" s="3" t="e">
        <f t="shared" si="4"/>
        <v>#VALUE!</v>
      </c>
      <c r="P57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7EE58-0869-BA4A-9ED9-1F2D163E0F68}">
  <dimension ref="A1:R57"/>
  <sheetViews>
    <sheetView workbookViewId="0">
      <selection activeCell="B2" sqref="B2:B9"/>
    </sheetView>
  </sheetViews>
  <sheetFormatPr baseColWidth="10" defaultRowHeight="16" x14ac:dyDescent="0.2"/>
  <sheetData>
    <row r="1" spans="1:18" x14ac:dyDescent="0.2">
      <c r="B1" s="15"/>
      <c r="G1" s="11"/>
    </row>
    <row r="2" spans="1:18" ht="18" x14ac:dyDescent="0.2">
      <c r="B2" s="15" t="s">
        <v>137</v>
      </c>
      <c r="G2" s="11"/>
    </row>
    <row r="3" spans="1:18" ht="18" x14ac:dyDescent="0.2">
      <c r="B3" s="15" t="s">
        <v>138</v>
      </c>
      <c r="E3" s="5"/>
      <c r="F3" s="6"/>
      <c r="G3" s="7"/>
    </row>
    <row r="4" spans="1:18" ht="18" x14ac:dyDescent="0.2">
      <c r="B4" s="15" t="s">
        <v>139</v>
      </c>
      <c r="E4" s="5"/>
      <c r="F4" s="6"/>
      <c r="G4" s="7"/>
    </row>
    <row r="5" spans="1:18" ht="18" x14ac:dyDescent="0.2">
      <c r="B5" s="15" t="s">
        <v>140</v>
      </c>
      <c r="E5" s="5"/>
      <c r="F5" s="6"/>
      <c r="G5" s="7"/>
    </row>
    <row r="6" spans="1:18" ht="18" x14ac:dyDescent="0.2">
      <c r="B6" s="15" t="s">
        <v>141</v>
      </c>
      <c r="E6" s="5"/>
      <c r="F6" s="6"/>
      <c r="G6" s="7"/>
    </row>
    <row r="7" spans="1:18" ht="18" x14ac:dyDescent="0.2">
      <c r="B7" s="15" t="s">
        <v>142</v>
      </c>
      <c r="E7" s="5"/>
      <c r="F7" s="6"/>
      <c r="G7" s="7"/>
    </row>
    <row r="8" spans="1:18" ht="18" x14ac:dyDescent="0.2">
      <c r="B8" s="15" t="s">
        <v>143</v>
      </c>
      <c r="E8" s="5"/>
      <c r="F8" s="6"/>
      <c r="G8" s="7"/>
    </row>
    <row r="9" spans="1:18" x14ac:dyDescent="0.2">
      <c r="B9" s="15" t="s">
        <v>144</v>
      </c>
      <c r="E9" s="5"/>
      <c r="F9" s="6"/>
      <c r="G9" s="7"/>
    </row>
    <row r="10" spans="1:18" ht="51" x14ac:dyDescent="0.2">
      <c r="A10" s="11"/>
      <c r="B10" s="15"/>
      <c r="C10" s="11"/>
      <c r="D10" s="11"/>
      <c r="E10" s="11"/>
      <c r="F10" s="11"/>
      <c r="G10" s="11"/>
      <c r="H10" s="11"/>
      <c r="I10" s="11"/>
      <c r="J10" s="11"/>
      <c r="K10" s="11" t="s">
        <v>72</v>
      </c>
      <c r="L10" s="11" t="s">
        <v>71</v>
      </c>
      <c r="M10" t="s">
        <v>123</v>
      </c>
    </row>
    <row r="11" spans="1:18" ht="17" x14ac:dyDescent="0.2">
      <c r="A11" s="14" t="s">
        <v>70</v>
      </c>
      <c r="B11" s="14" t="s">
        <v>69</v>
      </c>
      <c r="C11" s="14" t="s">
        <v>68</v>
      </c>
      <c r="D11" s="13" t="s">
        <v>128</v>
      </c>
      <c r="E11" s="13" t="s">
        <v>129</v>
      </c>
      <c r="F11" s="13" t="s">
        <v>130</v>
      </c>
      <c r="G11" s="13" t="s">
        <v>131</v>
      </c>
      <c r="H11" s="13" t="s">
        <v>132</v>
      </c>
      <c r="I11" s="13" t="s">
        <v>133</v>
      </c>
      <c r="J11" s="13" t="s">
        <v>134</v>
      </c>
      <c r="K11" s="18" t="s">
        <v>135</v>
      </c>
      <c r="L11" s="12" t="s">
        <v>136</v>
      </c>
      <c r="O11" t="s">
        <v>124</v>
      </c>
      <c r="P11" t="s">
        <v>125</v>
      </c>
      <c r="Q11" t="s">
        <v>126</v>
      </c>
      <c r="R11" t="s">
        <v>127</v>
      </c>
    </row>
    <row r="12" spans="1:18" x14ac:dyDescent="0.2">
      <c r="A12" t="s">
        <v>122</v>
      </c>
      <c r="B12" t="s">
        <v>64</v>
      </c>
      <c r="C12" s="7">
        <v>19.319867503703101</v>
      </c>
      <c r="D12" s="16">
        <v>43326.162222648403</v>
      </c>
      <c r="E12" s="9">
        <f>D$53</f>
        <v>3125</v>
      </c>
      <c r="F12" s="9">
        <f t="shared" ref="F12:F50" si="0">25*10/3.9</f>
        <v>64.102564102564102</v>
      </c>
      <c r="G12" s="9">
        <f t="shared" ref="G12:G50" si="1">10/3.9</f>
        <v>2.5641025641025643</v>
      </c>
      <c r="H12" s="9">
        <v>20</v>
      </c>
      <c r="I12" s="9">
        <v>0.01</v>
      </c>
      <c r="J12" s="9">
        <v>0.25</v>
      </c>
      <c r="K12" s="8">
        <f t="shared" ref="K12:K50" si="2">H12/E12*((D12/(1-I12))-D12)*F12/G12</f>
        <v>70.02208035983611</v>
      </c>
      <c r="L12" s="8">
        <f t="shared" ref="L12:L50" si="3">K12/J12</f>
        <v>280.08832143934444</v>
      </c>
      <c r="M12" s="7">
        <f>K12/10</f>
        <v>7.0022080359836112</v>
      </c>
      <c r="O12" s="17">
        <f>SUM($M12:$M47)/COUNT($M12:$M47)</f>
        <v>4.6888907383454663</v>
      </c>
      <c r="P12" s="17">
        <f>STDEV($M12:$M47)</f>
        <v>1.9029201031880354</v>
      </c>
      <c r="Q12" s="17">
        <f>MIN($M12:$M47)</f>
        <v>1.2851618520879129</v>
      </c>
      <c r="R12" s="17">
        <f>MAX($M12:$M47)</f>
        <v>8.2004627445749954</v>
      </c>
    </row>
    <row r="13" spans="1:18" x14ac:dyDescent="0.2">
      <c r="A13" t="s">
        <v>121</v>
      </c>
      <c r="B13" t="s">
        <v>64</v>
      </c>
      <c r="C13" s="7">
        <v>19.264375569026601</v>
      </c>
      <c r="D13" s="16">
        <v>44798.214356051802</v>
      </c>
      <c r="E13" s="9">
        <f t="shared" ref="E13:E50" si="4">D$53</f>
        <v>3125</v>
      </c>
      <c r="F13" s="9">
        <f t="shared" si="0"/>
        <v>64.102564102564102</v>
      </c>
      <c r="G13" s="9">
        <f t="shared" si="1"/>
        <v>2.5641025641025643</v>
      </c>
      <c r="H13" s="9">
        <v>20</v>
      </c>
      <c r="I13" s="9">
        <v>0.01</v>
      </c>
      <c r="J13" s="9">
        <v>0.25</v>
      </c>
      <c r="K13" s="8">
        <f t="shared" si="2"/>
        <v>72.401154514831717</v>
      </c>
      <c r="L13" s="8">
        <f t="shared" si="3"/>
        <v>289.60461805932687</v>
      </c>
      <c r="M13" s="7">
        <f t="shared" ref="M13:M57" si="5">K13/10</f>
        <v>7.240115451483172</v>
      </c>
    </row>
    <row r="14" spans="1:18" x14ac:dyDescent="0.2">
      <c r="A14" t="s">
        <v>120</v>
      </c>
      <c r="B14" t="s">
        <v>64</v>
      </c>
      <c r="C14" s="7">
        <v>19.218571309088102</v>
      </c>
      <c r="D14" s="16">
        <v>46050.884232519304</v>
      </c>
      <c r="E14" s="9">
        <f t="shared" si="4"/>
        <v>3125</v>
      </c>
      <c r="F14" s="9">
        <f t="shared" si="0"/>
        <v>64.102564102564102</v>
      </c>
      <c r="G14" s="9">
        <f t="shared" si="1"/>
        <v>2.5641025641025643</v>
      </c>
      <c r="H14" s="9">
        <v>20</v>
      </c>
      <c r="I14" s="9">
        <v>0.01</v>
      </c>
      <c r="J14" s="9">
        <v>0.25</v>
      </c>
      <c r="K14" s="8">
        <f t="shared" si="2"/>
        <v>74.425671486899958</v>
      </c>
      <c r="L14" s="8">
        <f t="shared" si="3"/>
        <v>297.70268594759983</v>
      </c>
      <c r="M14" s="7">
        <f t="shared" si="5"/>
        <v>7.4425671486899958</v>
      </c>
    </row>
    <row r="15" spans="1:18" x14ac:dyDescent="0.2">
      <c r="A15" t="s">
        <v>119</v>
      </c>
      <c r="B15" t="s">
        <v>60</v>
      </c>
      <c r="C15" s="7">
        <v>19.057510082771401</v>
      </c>
      <c r="D15" s="16">
        <v>50740.363232058</v>
      </c>
      <c r="E15" s="9">
        <f t="shared" si="4"/>
        <v>3125</v>
      </c>
      <c r="F15" s="9">
        <f t="shared" si="0"/>
        <v>64.102564102564102</v>
      </c>
      <c r="G15" s="9">
        <f t="shared" si="1"/>
        <v>2.5641025641025643</v>
      </c>
      <c r="H15" s="9">
        <v>20</v>
      </c>
      <c r="I15" s="9">
        <v>0.01</v>
      </c>
      <c r="J15" s="9">
        <v>0.25700000000000001</v>
      </c>
      <c r="K15" s="8">
        <f t="shared" si="2"/>
        <v>82.004627445749946</v>
      </c>
      <c r="L15" s="8">
        <f t="shared" si="3"/>
        <v>319.08415348540836</v>
      </c>
      <c r="M15" s="7">
        <f t="shared" si="5"/>
        <v>8.2004627445749954</v>
      </c>
    </row>
    <row r="16" spans="1:18" x14ac:dyDescent="0.2">
      <c r="A16" t="s">
        <v>118</v>
      </c>
      <c r="B16" t="s">
        <v>60</v>
      </c>
      <c r="C16" s="7">
        <v>19.1499658730615</v>
      </c>
      <c r="D16" s="16">
        <v>47992.953847014302</v>
      </c>
      <c r="E16" s="9">
        <f t="shared" si="4"/>
        <v>3125</v>
      </c>
      <c r="F16" s="9">
        <f t="shared" si="0"/>
        <v>64.102564102564102</v>
      </c>
      <c r="G16" s="9">
        <f t="shared" si="1"/>
        <v>2.5641025641025643</v>
      </c>
      <c r="H16" s="9">
        <v>20</v>
      </c>
      <c r="I16" s="9">
        <v>0.01</v>
      </c>
      <c r="J16" s="9">
        <v>0.25700000000000001</v>
      </c>
      <c r="K16" s="8">
        <f t="shared" si="2"/>
        <v>77.564369853760581</v>
      </c>
      <c r="L16" s="8">
        <f t="shared" si="3"/>
        <v>301.8068865905081</v>
      </c>
      <c r="M16" s="7">
        <f t="shared" si="5"/>
        <v>7.756436985376058</v>
      </c>
    </row>
    <row r="17" spans="1:13" x14ac:dyDescent="0.2">
      <c r="A17" t="s">
        <v>117</v>
      </c>
      <c r="B17" t="s">
        <v>60</v>
      </c>
      <c r="C17" s="7">
        <v>19.0741068849781</v>
      </c>
      <c r="D17" s="16">
        <v>50235.844233090102</v>
      </c>
      <c r="E17" s="9">
        <f t="shared" si="4"/>
        <v>3125</v>
      </c>
      <c r="F17" s="9">
        <f t="shared" si="0"/>
        <v>64.102564102564102</v>
      </c>
      <c r="G17" s="9">
        <f t="shared" si="1"/>
        <v>2.5641025641025643</v>
      </c>
      <c r="H17" s="9">
        <v>20</v>
      </c>
      <c r="I17" s="9">
        <v>0.01</v>
      </c>
      <c r="J17" s="9">
        <v>0.25700000000000001</v>
      </c>
      <c r="K17" s="8">
        <f t="shared" si="2"/>
        <v>81.189243204994128</v>
      </c>
      <c r="L17" s="8">
        <f t="shared" si="3"/>
        <v>315.91145215951019</v>
      </c>
      <c r="M17" s="7">
        <f t="shared" si="5"/>
        <v>8.1189243204994135</v>
      </c>
    </row>
    <row r="18" spans="1:13" x14ac:dyDescent="0.2">
      <c r="A18" t="s">
        <v>116</v>
      </c>
      <c r="B18" t="s">
        <v>56</v>
      </c>
      <c r="C18" s="7">
        <v>20.0158006326017</v>
      </c>
      <c r="D18" s="16">
        <v>28495.217201103998</v>
      </c>
      <c r="E18" s="9">
        <f t="shared" si="4"/>
        <v>3125</v>
      </c>
      <c r="F18" s="9">
        <f t="shared" si="0"/>
        <v>64.102564102564102</v>
      </c>
      <c r="G18" s="9">
        <f t="shared" si="1"/>
        <v>2.5641025641025643</v>
      </c>
      <c r="H18" s="9">
        <v>20</v>
      </c>
      <c r="I18" s="9">
        <v>0.01</v>
      </c>
      <c r="J18" s="9">
        <v>0.254</v>
      </c>
      <c r="K18" s="8">
        <f t="shared" si="2"/>
        <v>46.052876284612573</v>
      </c>
      <c r="L18" s="8">
        <f t="shared" si="3"/>
        <v>181.31053655359281</v>
      </c>
      <c r="M18" s="7">
        <f t="shared" si="5"/>
        <v>4.6052876284612569</v>
      </c>
    </row>
    <row r="19" spans="1:13" x14ac:dyDescent="0.2">
      <c r="A19" t="s">
        <v>115</v>
      </c>
      <c r="B19" t="s">
        <v>56</v>
      </c>
      <c r="C19" s="7">
        <v>19.741323201844398</v>
      </c>
      <c r="D19" s="16">
        <v>33615.885880229704</v>
      </c>
      <c r="E19" s="9">
        <f t="shared" si="4"/>
        <v>3125</v>
      </c>
      <c r="F19" s="9">
        <f t="shared" si="0"/>
        <v>64.102564102564102</v>
      </c>
      <c r="G19" s="9">
        <f t="shared" si="1"/>
        <v>2.5641025641025643</v>
      </c>
      <c r="H19" s="9">
        <v>20</v>
      </c>
      <c r="I19" s="9">
        <v>0.01</v>
      </c>
      <c r="J19" s="9">
        <v>0.254</v>
      </c>
      <c r="K19" s="8">
        <f t="shared" si="2"/>
        <v>54.328704452896496</v>
      </c>
      <c r="L19" s="8">
        <f t="shared" si="3"/>
        <v>213.89253721612792</v>
      </c>
      <c r="M19" s="7">
        <f t="shared" si="5"/>
        <v>5.4328704452896499</v>
      </c>
    </row>
    <row r="20" spans="1:13" x14ac:dyDescent="0.2">
      <c r="A20" t="s">
        <v>114</v>
      </c>
      <c r="B20" t="s">
        <v>56</v>
      </c>
      <c r="C20" s="7">
        <v>20.0490323245977</v>
      </c>
      <c r="D20" s="16">
        <v>27930.729498316301</v>
      </c>
      <c r="E20" s="9">
        <f t="shared" si="4"/>
        <v>3125</v>
      </c>
      <c r="F20" s="9">
        <f t="shared" si="0"/>
        <v>64.102564102564102</v>
      </c>
      <c r="G20" s="9">
        <f t="shared" si="1"/>
        <v>2.5641025641025643</v>
      </c>
      <c r="H20" s="9">
        <v>20</v>
      </c>
      <c r="I20" s="9">
        <v>0.01</v>
      </c>
      <c r="J20" s="9">
        <v>0.254</v>
      </c>
      <c r="K20" s="8">
        <f t="shared" si="2"/>
        <v>45.140572926572055</v>
      </c>
      <c r="L20" s="8">
        <f t="shared" si="3"/>
        <v>177.71879104949628</v>
      </c>
      <c r="M20" s="7">
        <f t="shared" si="5"/>
        <v>4.5140572926572053</v>
      </c>
    </row>
    <row r="21" spans="1:13" x14ac:dyDescent="0.2">
      <c r="A21" t="s">
        <v>113</v>
      </c>
      <c r="B21" t="s">
        <v>52</v>
      </c>
      <c r="C21" s="7">
        <v>20.906785820622702</v>
      </c>
      <c r="D21" s="16">
        <v>16664.409319815401</v>
      </c>
      <c r="E21" s="9">
        <f t="shared" si="4"/>
        <v>3125</v>
      </c>
      <c r="F21" s="9">
        <f t="shared" si="0"/>
        <v>64.102564102564102</v>
      </c>
      <c r="G21" s="9">
        <f t="shared" si="1"/>
        <v>2.5641025641025643</v>
      </c>
      <c r="H21" s="9">
        <v>20</v>
      </c>
      <c r="I21" s="9">
        <v>0.01</v>
      </c>
      <c r="J21" s="9">
        <v>0.249</v>
      </c>
      <c r="K21" s="8">
        <f t="shared" si="2"/>
        <v>26.932378698691608</v>
      </c>
      <c r="L21" s="8">
        <f t="shared" si="3"/>
        <v>108.16216344856068</v>
      </c>
      <c r="M21" s="7">
        <f t="shared" si="5"/>
        <v>2.6932378698691606</v>
      </c>
    </row>
    <row r="22" spans="1:13" x14ac:dyDescent="0.2">
      <c r="A22" t="s">
        <v>112</v>
      </c>
      <c r="B22" t="s">
        <v>52</v>
      </c>
      <c r="C22" s="7">
        <v>20.896570164187398</v>
      </c>
      <c r="D22" s="16">
        <v>16767.225197144198</v>
      </c>
      <c r="E22" s="9">
        <f t="shared" si="4"/>
        <v>3125</v>
      </c>
      <c r="F22" s="9">
        <f t="shared" si="0"/>
        <v>64.102564102564102</v>
      </c>
      <c r="G22" s="9">
        <f t="shared" si="1"/>
        <v>2.5641025641025643</v>
      </c>
      <c r="H22" s="9">
        <v>20</v>
      </c>
      <c r="I22" s="9">
        <v>0.01</v>
      </c>
      <c r="J22" s="9">
        <v>0.249</v>
      </c>
      <c r="K22" s="8">
        <f t="shared" si="2"/>
        <v>27.09854577316262</v>
      </c>
      <c r="L22" s="8">
        <f t="shared" si="3"/>
        <v>108.82950109703863</v>
      </c>
      <c r="M22" s="7">
        <f t="shared" si="5"/>
        <v>2.7098545773162619</v>
      </c>
    </row>
    <row r="23" spans="1:13" x14ac:dyDescent="0.2">
      <c r="A23" t="s">
        <v>111</v>
      </c>
      <c r="B23" t="s">
        <v>52</v>
      </c>
      <c r="C23" s="7">
        <v>20.9166845875584</v>
      </c>
      <c r="D23" s="16">
        <v>16565.384257859499</v>
      </c>
      <c r="E23" s="9">
        <f t="shared" si="4"/>
        <v>3125</v>
      </c>
      <c r="F23" s="9">
        <f t="shared" si="0"/>
        <v>64.102564102564102</v>
      </c>
      <c r="G23" s="9">
        <f t="shared" si="1"/>
        <v>2.5641025641025643</v>
      </c>
      <c r="H23" s="9">
        <v>20</v>
      </c>
      <c r="I23" s="9">
        <v>0.01</v>
      </c>
      <c r="J23" s="9">
        <v>0.249</v>
      </c>
      <c r="K23" s="8">
        <f t="shared" si="2"/>
        <v>26.772338194520557</v>
      </c>
      <c r="L23" s="8">
        <f t="shared" si="3"/>
        <v>107.51943050008256</v>
      </c>
      <c r="M23" s="7">
        <f t="shared" si="5"/>
        <v>2.6772338194520557</v>
      </c>
    </row>
    <row r="24" spans="1:13" x14ac:dyDescent="0.2">
      <c r="A24" t="s">
        <v>110</v>
      </c>
      <c r="B24" t="s">
        <v>48</v>
      </c>
      <c r="C24" s="7">
        <v>19.7442742495749</v>
      </c>
      <c r="D24" s="16">
        <v>33556.2094712939</v>
      </c>
      <c r="E24" s="9">
        <f t="shared" si="4"/>
        <v>3125</v>
      </c>
      <c r="F24" s="9">
        <f t="shared" si="0"/>
        <v>64.102564102564102</v>
      </c>
      <c r="G24" s="9">
        <f t="shared" si="1"/>
        <v>2.5641025641025643</v>
      </c>
      <c r="H24" s="9">
        <v>20</v>
      </c>
      <c r="I24" s="9">
        <v>0.01</v>
      </c>
      <c r="J24" s="9">
        <v>0.251</v>
      </c>
      <c r="K24" s="8">
        <f t="shared" si="2"/>
        <v>54.2322577313846</v>
      </c>
      <c r="L24" s="8">
        <f t="shared" si="3"/>
        <v>216.06477183818566</v>
      </c>
      <c r="M24" s="7">
        <f t="shared" si="5"/>
        <v>5.4232257731384603</v>
      </c>
    </row>
    <row r="25" spans="1:13" x14ac:dyDescent="0.2">
      <c r="A25" t="s">
        <v>109</v>
      </c>
      <c r="B25" t="s">
        <v>48</v>
      </c>
      <c r="C25" s="7">
        <v>19.8350030319775</v>
      </c>
      <c r="D25" s="16">
        <v>31772.2811901362</v>
      </c>
      <c r="E25" s="9">
        <f t="shared" si="4"/>
        <v>3125</v>
      </c>
      <c r="F25" s="9">
        <f t="shared" si="0"/>
        <v>64.102564102564102</v>
      </c>
      <c r="G25" s="9">
        <f t="shared" si="1"/>
        <v>2.5641025641025643</v>
      </c>
      <c r="H25" s="9">
        <v>20</v>
      </c>
      <c r="I25" s="9">
        <v>0.01</v>
      </c>
      <c r="J25" s="9">
        <v>0.251</v>
      </c>
      <c r="K25" s="8">
        <f t="shared" si="2"/>
        <v>51.349141317391762</v>
      </c>
      <c r="L25" s="8">
        <f t="shared" si="3"/>
        <v>204.57825226052495</v>
      </c>
      <c r="M25" s="7">
        <f t="shared" si="5"/>
        <v>5.1349141317391762</v>
      </c>
    </row>
    <row r="26" spans="1:13" x14ac:dyDescent="0.2">
      <c r="A26" t="s">
        <v>108</v>
      </c>
      <c r="B26" t="s">
        <v>48</v>
      </c>
      <c r="C26" s="7">
        <v>19.987846129363401</v>
      </c>
      <c r="D26" s="16">
        <v>28978.889732841799</v>
      </c>
      <c r="E26" s="9">
        <f t="shared" si="4"/>
        <v>3125</v>
      </c>
      <c r="F26" s="9">
        <f t="shared" si="0"/>
        <v>64.102564102564102</v>
      </c>
      <c r="G26" s="9">
        <f t="shared" si="1"/>
        <v>2.5641025641025643</v>
      </c>
      <c r="H26" s="9">
        <v>20</v>
      </c>
      <c r="I26" s="9">
        <v>0.01</v>
      </c>
      <c r="J26" s="9">
        <v>0.251</v>
      </c>
      <c r="K26" s="8">
        <f t="shared" si="2"/>
        <v>46.83456926519866</v>
      </c>
      <c r="L26" s="8">
        <f t="shared" si="3"/>
        <v>186.59190942310224</v>
      </c>
      <c r="M26" s="7">
        <f t="shared" si="5"/>
        <v>4.6834569265198658</v>
      </c>
    </row>
    <row r="27" spans="1:13" x14ac:dyDescent="0.2">
      <c r="A27" t="s">
        <v>107</v>
      </c>
      <c r="B27" t="s">
        <v>44</v>
      </c>
      <c r="C27" s="7">
        <v>19.832687962555902</v>
      </c>
      <c r="D27" s="16">
        <v>31816.599459671499</v>
      </c>
      <c r="E27" s="9">
        <f t="shared" si="4"/>
        <v>3125</v>
      </c>
      <c r="F27" s="9">
        <f t="shared" si="0"/>
        <v>64.102564102564102</v>
      </c>
      <c r="G27" s="9">
        <f t="shared" si="1"/>
        <v>2.5641025641025643</v>
      </c>
      <c r="H27" s="9">
        <v>20</v>
      </c>
      <c r="I27" s="9">
        <v>0.01</v>
      </c>
      <c r="J27" s="9">
        <v>0.251</v>
      </c>
      <c r="K27" s="8">
        <f t="shared" si="2"/>
        <v>51.420766803509316</v>
      </c>
      <c r="L27" s="8">
        <f t="shared" si="3"/>
        <v>204.86361276298533</v>
      </c>
      <c r="M27" s="7">
        <f t="shared" si="5"/>
        <v>5.1420766803509315</v>
      </c>
    </row>
    <row r="28" spans="1:13" x14ac:dyDescent="0.2">
      <c r="A28" t="s">
        <v>106</v>
      </c>
      <c r="B28" t="s">
        <v>44</v>
      </c>
      <c r="C28" s="7">
        <v>19.806774769208602</v>
      </c>
      <c r="D28" s="16">
        <v>32316.904362564499</v>
      </c>
      <c r="E28" s="9">
        <f t="shared" si="4"/>
        <v>3125</v>
      </c>
      <c r="F28" s="9">
        <f t="shared" si="0"/>
        <v>64.102564102564102</v>
      </c>
      <c r="G28" s="9">
        <f t="shared" si="1"/>
        <v>2.5641025641025643</v>
      </c>
      <c r="H28" s="9">
        <v>20</v>
      </c>
      <c r="I28" s="9">
        <v>0.01</v>
      </c>
      <c r="J28" s="9">
        <v>0.251</v>
      </c>
      <c r="K28" s="8">
        <f t="shared" si="2"/>
        <v>52.229340383942471</v>
      </c>
      <c r="L28" s="8">
        <f t="shared" si="3"/>
        <v>208.08502144997001</v>
      </c>
      <c r="M28" s="7">
        <f t="shared" si="5"/>
        <v>5.2229340383942473</v>
      </c>
    </row>
    <row r="29" spans="1:13" x14ac:dyDescent="0.2">
      <c r="A29" t="s">
        <v>105</v>
      </c>
      <c r="B29" t="s">
        <v>44</v>
      </c>
      <c r="C29" s="7">
        <v>19.835251457863802</v>
      </c>
      <c r="D29" s="16">
        <v>31767.529146420002</v>
      </c>
      <c r="E29" s="9">
        <f t="shared" si="4"/>
        <v>3125</v>
      </c>
      <c r="F29" s="9">
        <f t="shared" si="0"/>
        <v>64.102564102564102</v>
      </c>
      <c r="G29" s="9">
        <f t="shared" si="1"/>
        <v>2.5641025641025643</v>
      </c>
      <c r="H29" s="9">
        <v>20</v>
      </c>
      <c r="I29" s="9">
        <v>0.01</v>
      </c>
      <c r="J29" s="9">
        <v>0.251</v>
      </c>
      <c r="K29" s="8">
        <f t="shared" si="2"/>
        <v>51.341461246739492</v>
      </c>
      <c r="L29" s="8">
        <f t="shared" si="3"/>
        <v>204.54765436948006</v>
      </c>
      <c r="M29" s="7">
        <f t="shared" si="5"/>
        <v>5.1341461246739488</v>
      </c>
    </row>
    <row r="30" spans="1:13" x14ac:dyDescent="0.2">
      <c r="A30" t="s">
        <v>104</v>
      </c>
      <c r="B30" t="s">
        <v>40</v>
      </c>
      <c r="C30" s="7">
        <v>20.1757267252428</v>
      </c>
      <c r="D30" s="16">
        <v>25879.340062564599</v>
      </c>
      <c r="E30" s="9">
        <f t="shared" si="4"/>
        <v>3125</v>
      </c>
      <c r="F30" s="9">
        <f t="shared" si="0"/>
        <v>64.102564102564102</v>
      </c>
      <c r="G30" s="9">
        <f t="shared" si="1"/>
        <v>2.5641025641025643</v>
      </c>
      <c r="H30" s="9">
        <v>20</v>
      </c>
      <c r="I30" s="9">
        <v>0.01</v>
      </c>
      <c r="J30" s="9">
        <v>0.248</v>
      </c>
      <c r="K30" s="8">
        <f t="shared" si="2"/>
        <v>41.825196060710589</v>
      </c>
      <c r="L30" s="8">
        <f t="shared" si="3"/>
        <v>168.64998411576849</v>
      </c>
      <c r="M30" s="7">
        <f t="shared" si="5"/>
        <v>4.1825196060710592</v>
      </c>
    </row>
    <row r="31" spans="1:13" x14ac:dyDescent="0.2">
      <c r="A31" t="s">
        <v>103</v>
      </c>
      <c r="B31" t="s">
        <v>40</v>
      </c>
      <c r="C31" s="7">
        <v>20.193521913534902</v>
      </c>
      <c r="D31" s="16">
        <v>25603.5371114999</v>
      </c>
      <c r="E31" s="9">
        <f t="shared" si="4"/>
        <v>3125</v>
      </c>
      <c r="F31" s="9">
        <f t="shared" si="0"/>
        <v>64.102564102564102</v>
      </c>
      <c r="G31" s="9">
        <f t="shared" si="1"/>
        <v>2.5641025641025643</v>
      </c>
      <c r="H31" s="9">
        <v>20</v>
      </c>
      <c r="I31" s="9">
        <v>0.01</v>
      </c>
      <c r="J31" s="9">
        <v>0.248</v>
      </c>
      <c r="K31" s="8">
        <f t="shared" si="2"/>
        <v>41.379453917575887</v>
      </c>
      <c r="L31" s="8">
        <f t="shared" si="3"/>
        <v>166.85263676441889</v>
      </c>
      <c r="M31" s="7">
        <f t="shared" si="5"/>
        <v>4.1379453917575884</v>
      </c>
    </row>
    <row r="32" spans="1:13" x14ac:dyDescent="0.2">
      <c r="A32" t="s">
        <v>102</v>
      </c>
      <c r="B32" t="s">
        <v>40</v>
      </c>
      <c r="C32" s="7">
        <v>20.161665901517601</v>
      </c>
      <c r="D32" s="16">
        <v>26099.364687253401</v>
      </c>
      <c r="E32" s="9">
        <f t="shared" si="4"/>
        <v>3125</v>
      </c>
      <c r="F32" s="9">
        <f t="shared" si="0"/>
        <v>64.102564102564102</v>
      </c>
      <c r="G32" s="9">
        <f t="shared" si="1"/>
        <v>2.5641025641025643</v>
      </c>
      <c r="H32" s="9">
        <v>20</v>
      </c>
      <c r="I32" s="9">
        <v>0.01</v>
      </c>
      <c r="J32" s="9">
        <v>0.248</v>
      </c>
      <c r="K32" s="8">
        <f t="shared" si="2"/>
        <v>42.180791413742696</v>
      </c>
      <c r="L32" s="8">
        <f t="shared" si="3"/>
        <v>170.08383634573667</v>
      </c>
      <c r="M32" s="7">
        <f t="shared" si="5"/>
        <v>4.21807914137427</v>
      </c>
    </row>
    <row r="33" spans="1:13" x14ac:dyDescent="0.2">
      <c r="A33" t="s">
        <v>101</v>
      </c>
      <c r="B33" t="s">
        <v>36</v>
      </c>
      <c r="C33" s="7">
        <v>22.1355868812071</v>
      </c>
      <c r="D33" s="16">
        <v>7951.9389597939798</v>
      </c>
      <c r="E33" s="9">
        <f t="shared" si="4"/>
        <v>3125</v>
      </c>
      <c r="F33" s="9">
        <f t="shared" si="0"/>
        <v>64.102564102564102</v>
      </c>
      <c r="G33" s="9">
        <f t="shared" si="1"/>
        <v>2.5641025641025643</v>
      </c>
      <c r="H33" s="9">
        <v>20</v>
      </c>
      <c r="I33" s="9">
        <v>0.01</v>
      </c>
      <c r="J33" s="9">
        <v>0.25700000000000001</v>
      </c>
      <c r="K33" s="8">
        <f t="shared" si="2"/>
        <v>12.851618520879128</v>
      </c>
      <c r="L33" s="8">
        <f t="shared" si="3"/>
        <v>50.006297746611395</v>
      </c>
      <c r="M33" s="7">
        <f t="shared" si="5"/>
        <v>1.2851618520879129</v>
      </c>
    </row>
    <row r="34" spans="1:13" x14ac:dyDescent="0.2">
      <c r="A34" t="s">
        <v>100</v>
      </c>
      <c r="B34" t="s">
        <v>36</v>
      </c>
      <c r="C34" s="7">
        <v>22.0464662066484</v>
      </c>
      <c r="D34" s="16">
        <v>8390.2912354279997</v>
      </c>
      <c r="E34" s="9">
        <f t="shared" si="4"/>
        <v>3125</v>
      </c>
      <c r="F34" s="9">
        <f t="shared" si="0"/>
        <v>64.102564102564102</v>
      </c>
      <c r="G34" s="9">
        <f t="shared" si="1"/>
        <v>2.5641025641025643</v>
      </c>
      <c r="H34" s="9">
        <v>20</v>
      </c>
      <c r="I34" s="9">
        <v>0.01</v>
      </c>
      <c r="J34" s="9">
        <v>0.25700000000000001</v>
      </c>
      <c r="K34" s="8">
        <f t="shared" si="2"/>
        <v>13.560066643116004</v>
      </c>
      <c r="L34" s="8">
        <f t="shared" si="3"/>
        <v>52.762905226132311</v>
      </c>
      <c r="M34" s="7">
        <f t="shared" si="5"/>
        <v>1.3560066643116004</v>
      </c>
    </row>
    <row r="35" spans="1:13" x14ac:dyDescent="0.2">
      <c r="A35" t="s">
        <v>99</v>
      </c>
      <c r="B35" t="s">
        <v>36</v>
      </c>
      <c r="C35" s="7">
        <v>22.108532161595999</v>
      </c>
      <c r="D35" s="16">
        <v>8082.5337290194202</v>
      </c>
      <c r="E35" s="9">
        <f t="shared" si="4"/>
        <v>3125</v>
      </c>
      <c r="F35" s="9">
        <f t="shared" si="0"/>
        <v>64.102564102564102</v>
      </c>
      <c r="G35" s="9">
        <f t="shared" si="1"/>
        <v>2.5641025641025643</v>
      </c>
      <c r="H35" s="9">
        <v>20</v>
      </c>
      <c r="I35" s="9">
        <v>0.01</v>
      </c>
      <c r="J35" s="9">
        <v>0.25700000000000001</v>
      </c>
      <c r="K35" s="8">
        <f t="shared" si="2"/>
        <v>13.062680774172767</v>
      </c>
      <c r="L35" s="8">
        <f t="shared" si="3"/>
        <v>50.827551650477695</v>
      </c>
      <c r="M35" s="7">
        <f t="shared" si="5"/>
        <v>1.3062680774172768</v>
      </c>
    </row>
    <row r="36" spans="1:13" x14ac:dyDescent="0.2">
      <c r="A36" t="s">
        <v>98</v>
      </c>
      <c r="B36" t="s">
        <v>32</v>
      </c>
      <c r="C36" s="7">
        <v>19.612219221954401</v>
      </c>
      <c r="D36" s="16">
        <v>36333.205773977803</v>
      </c>
      <c r="E36" s="9">
        <f t="shared" si="4"/>
        <v>3125</v>
      </c>
      <c r="F36" s="9">
        <f t="shared" si="0"/>
        <v>64.102564102564102</v>
      </c>
      <c r="G36" s="9">
        <f t="shared" si="1"/>
        <v>2.5641025641025643</v>
      </c>
      <c r="H36" s="9">
        <v>20</v>
      </c>
      <c r="I36" s="9">
        <v>0.01</v>
      </c>
      <c r="J36" s="9">
        <v>0.252</v>
      </c>
      <c r="K36" s="8">
        <f t="shared" si="2"/>
        <v>58.72033256400492</v>
      </c>
      <c r="L36" s="8">
        <f t="shared" si="3"/>
        <v>233.01719271430522</v>
      </c>
      <c r="M36" s="7">
        <f t="shared" si="5"/>
        <v>5.872033256400492</v>
      </c>
    </row>
    <row r="37" spans="1:13" x14ac:dyDescent="0.2">
      <c r="A37" t="s">
        <v>97</v>
      </c>
      <c r="B37" t="s">
        <v>32</v>
      </c>
      <c r="C37" s="7">
        <v>19.7041264677448</v>
      </c>
      <c r="D37" s="16">
        <v>34377.244661428398</v>
      </c>
      <c r="E37" s="9">
        <f t="shared" si="4"/>
        <v>3125</v>
      </c>
      <c r="F37" s="9">
        <f t="shared" si="0"/>
        <v>64.102564102564102</v>
      </c>
      <c r="G37" s="9">
        <f t="shared" si="1"/>
        <v>2.5641025641025643</v>
      </c>
      <c r="H37" s="9">
        <v>20</v>
      </c>
      <c r="I37" s="9">
        <v>0.01</v>
      </c>
      <c r="J37" s="9">
        <v>0.252</v>
      </c>
      <c r="K37" s="8">
        <f t="shared" si="2"/>
        <v>55.559183291197975</v>
      </c>
      <c r="L37" s="8">
        <f t="shared" si="3"/>
        <v>220.47294956824592</v>
      </c>
      <c r="M37" s="7">
        <f t="shared" si="5"/>
        <v>5.5559183291197973</v>
      </c>
    </row>
    <row r="38" spans="1:13" x14ac:dyDescent="0.2">
      <c r="A38" t="s">
        <v>96</v>
      </c>
      <c r="B38" t="s">
        <v>32</v>
      </c>
      <c r="C38" s="7">
        <v>19.373410828453299</v>
      </c>
      <c r="D38" s="16">
        <v>41951.672322197097</v>
      </c>
      <c r="E38" s="9">
        <f t="shared" si="4"/>
        <v>3125</v>
      </c>
      <c r="F38" s="9">
        <f t="shared" si="0"/>
        <v>64.102564102564102</v>
      </c>
      <c r="G38" s="9">
        <f t="shared" si="1"/>
        <v>2.5641025641025643</v>
      </c>
      <c r="H38" s="9">
        <v>20</v>
      </c>
      <c r="I38" s="9">
        <v>0.01</v>
      </c>
      <c r="J38" s="9">
        <v>0.252</v>
      </c>
      <c r="K38" s="8">
        <f t="shared" si="2"/>
        <v>67.800682540924754</v>
      </c>
      <c r="L38" s="8">
        <f t="shared" si="3"/>
        <v>269.05032754335218</v>
      </c>
      <c r="M38" s="7">
        <f t="shared" si="5"/>
        <v>6.780068254092475</v>
      </c>
    </row>
    <row r="39" spans="1:13" x14ac:dyDescent="0.2">
      <c r="A39" t="s">
        <v>95</v>
      </c>
      <c r="B39" t="s">
        <v>28</v>
      </c>
      <c r="C39" s="7">
        <v>19.756776232023999</v>
      </c>
      <c r="D39" s="16">
        <v>33304.5658602654</v>
      </c>
      <c r="E39" s="9">
        <f t="shared" si="4"/>
        <v>3125</v>
      </c>
      <c r="F39" s="9">
        <f t="shared" si="0"/>
        <v>64.102564102564102</v>
      </c>
      <c r="G39" s="9">
        <f t="shared" si="1"/>
        <v>2.5641025641025643</v>
      </c>
      <c r="H39" s="9">
        <v>20</v>
      </c>
      <c r="I39" s="9">
        <v>0.01</v>
      </c>
      <c r="J39" s="9">
        <v>0.253</v>
      </c>
      <c r="K39" s="8">
        <f t="shared" si="2"/>
        <v>53.82556098628789</v>
      </c>
      <c r="L39" s="8">
        <f t="shared" si="3"/>
        <v>212.74925291022882</v>
      </c>
      <c r="M39" s="7">
        <f t="shared" si="5"/>
        <v>5.3825560986287888</v>
      </c>
    </row>
    <row r="40" spans="1:13" x14ac:dyDescent="0.2">
      <c r="A40" t="s">
        <v>94</v>
      </c>
      <c r="B40" t="s">
        <v>28</v>
      </c>
      <c r="C40" s="7">
        <v>19.924927387488999</v>
      </c>
      <c r="D40" s="16">
        <v>30097.764952053501</v>
      </c>
      <c r="E40" s="9">
        <f t="shared" si="4"/>
        <v>3125</v>
      </c>
      <c r="F40" s="9">
        <f t="shared" si="0"/>
        <v>64.102564102564102</v>
      </c>
      <c r="G40" s="9">
        <f t="shared" si="1"/>
        <v>2.5641025641025643</v>
      </c>
      <c r="H40" s="9">
        <v>20</v>
      </c>
      <c r="I40" s="9">
        <v>0.01</v>
      </c>
      <c r="J40" s="9">
        <v>0.253</v>
      </c>
      <c r="K40" s="8">
        <f t="shared" si="2"/>
        <v>48.642852447763431</v>
      </c>
      <c r="L40" s="8">
        <f t="shared" si="3"/>
        <v>192.26423892396613</v>
      </c>
      <c r="M40" s="7">
        <f t="shared" si="5"/>
        <v>4.8642852447763429</v>
      </c>
    </row>
    <row r="41" spans="1:13" x14ac:dyDescent="0.2">
      <c r="A41" t="s">
        <v>93</v>
      </c>
      <c r="B41" t="s">
        <v>28</v>
      </c>
      <c r="C41" s="7">
        <v>19.758937234731601</v>
      </c>
      <c r="D41" s="16">
        <v>33261.260242154203</v>
      </c>
      <c r="E41" s="9">
        <f t="shared" si="4"/>
        <v>3125</v>
      </c>
      <c r="F41" s="9">
        <f t="shared" si="0"/>
        <v>64.102564102564102</v>
      </c>
      <c r="G41" s="9">
        <f t="shared" si="1"/>
        <v>2.5641025641025643</v>
      </c>
      <c r="H41" s="9">
        <v>20</v>
      </c>
      <c r="I41" s="9">
        <v>0.01</v>
      </c>
      <c r="J41" s="9">
        <v>0.253</v>
      </c>
      <c r="K41" s="8">
        <f t="shared" si="2"/>
        <v>53.755572108532064</v>
      </c>
      <c r="L41" s="8">
        <f t="shared" si="3"/>
        <v>212.47261702977102</v>
      </c>
      <c r="M41" s="7">
        <f t="shared" si="5"/>
        <v>5.3755572108532066</v>
      </c>
    </row>
    <row r="42" spans="1:13" x14ac:dyDescent="0.2">
      <c r="A42" t="s">
        <v>92</v>
      </c>
      <c r="B42" t="s">
        <v>24</v>
      </c>
      <c r="C42" s="7">
        <v>20.213333014272902</v>
      </c>
      <c r="D42" s="16">
        <v>25299.946298104402</v>
      </c>
      <c r="E42" s="9">
        <f t="shared" si="4"/>
        <v>3125</v>
      </c>
      <c r="F42" s="9">
        <f t="shared" si="0"/>
        <v>64.102564102564102</v>
      </c>
      <c r="G42" s="9">
        <f t="shared" si="1"/>
        <v>2.5641025641025643</v>
      </c>
      <c r="H42" s="9">
        <v>20</v>
      </c>
      <c r="I42" s="9">
        <v>0.01</v>
      </c>
      <c r="J42" s="9">
        <v>0.25</v>
      </c>
      <c r="K42" s="8">
        <f t="shared" si="2"/>
        <v>40.888802097946758</v>
      </c>
      <c r="L42" s="8">
        <f t="shared" si="3"/>
        <v>163.55520839178703</v>
      </c>
      <c r="M42" s="7">
        <f t="shared" si="5"/>
        <v>4.0888802097946755</v>
      </c>
    </row>
    <row r="43" spans="1:13" x14ac:dyDescent="0.2">
      <c r="A43" t="s">
        <v>91</v>
      </c>
      <c r="B43" t="s">
        <v>24</v>
      </c>
      <c r="C43" s="7">
        <v>20.223526731319598</v>
      </c>
      <c r="D43" s="16">
        <v>25145.140312399999</v>
      </c>
      <c r="E43" s="9">
        <f t="shared" si="4"/>
        <v>3125</v>
      </c>
      <c r="F43" s="9">
        <f t="shared" si="0"/>
        <v>64.102564102564102</v>
      </c>
      <c r="G43" s="9">
        <f t="shared" si="1"/>
        <v>2.5641025641025643</v>
      </c>
      <c r="H43" s="9">
        <v>20</v>
      </c>
      <c r="I43" s="9">
        <v>0.01</v>
      </c>
      <c r="J43" s="9">
        <v>0.25</v>
      </c>
      <c r="K43" s="8">
        <f t="shared" si="2"/>
        <v>40.638610605899011</v>
      </c>
      <c r="L43" s="8">
        <f t="shared" si="3"/>
        <v>162.55444242359604</v>
      </c>
      <c r="M43" s="7">
        <f t="shared" si="5"/>
        <v>4.0638610605899013</v>
      </c>
    </row>
    <row r="44" spans="1:13" x14ac:dyDescent="0.2">
      <c r="A44" t="s">
        <v>90</v>
      </c>
      <c r="B44" t="s">
        <v>24</v>
      </c>
      <c r="C44" s="7">
        <v>20.1979303857633</v>
      </c>
      <c r="D44" s="16">
        <v>25535.6668560654</v>
      </c>
      <c r="E44" s="9">
        <f t="shared" si="4"/>
        <v>3125</v>
      </c>
      <c r="F44" s="9">
        <f t="shared" si="0"/>
        <v>64.102564102564102</v>
      </c>
      <c r="G44" s="9">
        <f t="shared" si="1"/>
        <v>2.5641025641025643</v>
      </c>
      <c r="H44" s="9">
        <v>20</v>
      </c>
      <c r="I44" s="9">
        <v>0.01</v>
      </c>
      <c r="J44" s="9">
        <v>0.25</v>
      </c>
      <c r="K44" s="8">
        <f t="shared" si="2"/>
        <v>41.269764615863089</v>
      </c>
      <c r="L44" s="8">
        <f t="shared" si="3"/>
        <v>165.07905846345236</v>
      </c>
      <c r="M44" s="7">
        <f t="shared" si="5"/>
        <v>4.1269764615863087</v>
      </c>
    </row>
    <row r="45" spans="1:13" x14ac:dyDescent="0.2">
      <c r="A45" t="s">
        <v>89</v>
      </c>
      <c r="B45" t="s">
        <v>20</v>
      </c>
      <c r="C45" s="7">
        <v>21.072268814343399</v>
      </c>
      <c r="D45" s="16">
        <v>15084.0542783523</v>
      </c>
      <c r="E45" s="9">
        <f t="shared" si="4"/>
        <v>3125</v>
      </c>
      <c r="F45" s="9">
        <f t="shared" si="0"/>
        <v>64.102564102564102</v>
      </c>
      <c r="G45" s="9">
        <f t="shared" si="1"/>
        <v>2.5641025641025643</v>
      </c>
      <c r="H45" s="9">
        <v>20</v>
      </c>
      <c r="I45" s="9">
        <v>0.01</v>
      </c>
      <c r="J45" s="9">
        <v>0.251</v>
      </c>
      <c r="K45" s="8">
        <f t="shared" si="2"/>
        <v>24.378269540771431</v>
      </c>
      <c r="L45" s="8">
        <f t="shared" si="3"/>
        <v>97.124579843710876</v>
      </c>
      <c r="M45" s="7">
        <f t="shared" si="5"/>
        <v>2.4378269540771429</v>
      </c>
    </row>
    <row r="46" spans="1:13" x14ac:dyDescent="0.2">
      <c r="A46" t="s">
        <v>88</v>
      </c>
      <c r="B46" t="s">
        <v>20</v>
      </c>
      <c r="C46" s="7">
        <v>21.118899829692399</v>
      </c>
      <c r="D46" s="16">
        <v>14666.437291039199</v>
      </c>
      <c r="E46" s="9">
        <f t="shared" si="4"/>
        <v>3125</v>
      </c>
      <c r="F46" s="9">
        <f t="shared" si="0"/>
        <v>64.102564102564102</v>
      </c>
      <c r="G46" s="9">
        <f t="shared" si="1"/>
        <v>2.5641025641025643</v>
      </c>
      <c r="H46" s="9">
        <v>20</v>
      </c>
      <c r="I46" s="9">
        <v>0.01</v>
      </c>
      <c r="J46" s="9">
        <v>0.251</v>
      </c>
      <c r="K46" s="8">
        <f t="shared" si="2"/>
        <v>23.703332995618982</v>
      </c>
      <c r="L46" s="8">
        <f t="shared" si="3"/>
        <v>94.435589623980007</v>
      </c>
      <c r="M46" s="7">
        <f t="shared" si="5"/>
        <v>2.3703332995618984</v>
      </c>
    </row>
    <row r="47" spans="1:13" x14ac:dyDescent="0.2">
      <c r="A47" t="s">
        <v>87</v>
      </c>
      <c r="B47" t="s">
        <v>20</v>
      </c>
      <c r="C47" s="7">
        <v>21.196758658978698</v>
      </c>
      <c r="D47" s="16">
        <v>13994.7604920745</v>
      </c>
      <c r="E47" s="9">
        <f t="shared" si="4"/>
        <v>3125</v>
      </c>
      <c r="F47" s="9">
        <f t="shared" si="0"/>
        <v>64.102564102564102</v>
      </c>
      <c r="G47" s="9">
        <f t="shared" si="1"/>
        <v>2.5641025641025643</v>
      </c>
      <c r="H47" s="9">
        <v>20</v>
      </c>
      <c r="I47" s="9">
        <v>0.01</v>
      </c>
      <c r="J47" s="9">
        <v>0.251</v>
      </c>
      <c r="K47" s="8">
        <f t="shared" si="2"/>
        <v>22.617794734665949</v>
      </c>
      <c r="L47" s="8">
        <f t="shared" si="3"/>
        <v>90.110735994685058</v>
      </c>
      <c r="M47" s="7">
        <f t="shared" si="5"/>
        <v>2.261779473466595</v>
      </c>
    </row>
    <row r="48" spans="1:13" x14ac:dyDescent="0.2">
      <c r="A48" t="s">
        <v>86</v>
      </c>
      <c r="B48" t="s">
        <v>83</v>
      </c>
      <c r="C48" s="7">
        <v>34.860482711576701</v>
      </c>
      <c r="D48" s="16">
        <v>3.7416561268485702</v>
      </c>
      <c r="E48" s="9">
        <f t="shared" si="4"/>
        <v>3125</v>
      </c>
      <c r="F48" s="9">
        <f t="shared" si="0"/>
        <v>64.102564102564102</v>
      </c>
      <c r="G48" s="9">
        <f t="shared" si="1"/>
        <v>2.5641025641025643</v>
      </c>
      <c r="H48" s="9">
        <v>20</v>
      </c>
      <c r="I48" s="9">
        <v>0.01</v>
      </c>
      <c r="J48" s="9">
        <v>0</v>
      </c>
      <c r="K48" s="8">
        <f t="shared" si="2"/>
        <v>6.0471210130886273E-3</v>
      </c>
      <c r="L48" s="8" t="e">
        <f t="shared" si="3"/>
        <v>#DIV/0!</v>
      </c>
      <c r="M48" s="7">
        <f t="shared" si="5"/>
        <v>6.0471210130886275E-4</v>
      </c>
    </row>
    <row r="49" spans="1:13" x14ac:dyDescent="0.2">
      <c r="A49" t="s">
        <v>85</v>
      </c>
      <c r="B49" t="s">
        <v>83</v>
      </c>
      <c r="C49" s="7">
        <v>35.190207067361598</v>
      </c>
      <c r="D49" s="16">
        <v>3.06792591289839</v>
      </c>
      <c r="E49" s="9">
        <f t="shared" si="4"/>
        <v>3125</v>
      </c>
      <c r="F49" s="9">
        <f t="shared" si="0"/>
        <v>64.102564102564102</v>
      </c>
      <c r="G49" s="9">
        <f t="shared" si="1"/>
        <v>2.5641025641025643</v>
      </c>
      <c r="H49" s="9">
        <v>20</v>
      </c>
      <c r="I49" s="9">
        <v>0.01</v>
      </c>
      <c r="J49" s="9">
        <v>0</v>
      </c>
      <c r="K49" s="8">
        <f t="shared" si="2"/>
        <v>4.9582641016539947E-3</v>
      </c>
      <c r="L49" s="8" t="e">
        <f t="shared" si="3"/>
        <v>#DIV/0!</v>
      </c>
      <c r="M49" s="7">
        <f t="shared" si="5"/>
        <v>4.9582641016539947E-4</v>
      </c>
    </row>
    <row r="50" spans="1:13" x14ac:dyDescent="0.2">
      <c r="A50" t="s">
        <v>84</v>
      </c>
      <c r="B50" t="s">
        <v>83</v>
      </c>
      <c r="C50" s="7" t="s">
        <v>13</v>
      </c>
      <c r="D50" s="16" t="s">
        <v>13</v>
      </c>
      <c r="E50" s="9">
        <f t="shared" si="4"/>
        <v>3125</v>
      </c>
      <c r="F50" s="9">
        <f t="shared" si="0"/>
        <v>64.102564102564102</v>
      </c>
      <c r="G50" s="9">
        <f t="shared" si="1"/>
        <v>2.5641025641025643</v>
      </c>
      <c r="H50" s="9">
        <v>20</v>
      </c>
      <c r="I50" s="9">
        <v>0.01</v>
      </c>
      <c r="J50" s="9">
        <v>0</v>
      </c>
      <c r="K50" s="8" t="e">
        <f t="shared" si="2"/>
        <v>#VALUE!</v>
      </c>
      <c r="L50" s="8" t="e">
        <f t="shared" si="3"/>
        <v>#VALUE!</v>
      </c>
      <c r="M50" s="7" t="e">
        <f t="shared" si="5"/>
        <v>#VALUE!</v>
      </c>
    </row>
    <row r="51" spans="1:13" x14ac:dyDescent="0.2">
      <c r="A51" t="s">
        <v>82</v>
      </c>
      <c r="B51" t="s">
        <v>81</v>
      </c>
      <c r="C51" s="7" t="s">
        <v>13</v>
      </c>
      <c r="D51" s="16" t="s">
        <v>13</v>
      </c>
      <c r="M51">
        <f t="shared" si="5"/>
        <v>0</v>
      </c>
    </row>
    <row r="52" spans="1:13" x14ac:dyDescent="0.2">
      <c r="A52" t="s">
        <v>80</v>
      </c>
      <c r="B52" t="s">
        <v>79</v>
      </c>
      <c r="C52" s="7">
        <v>34.365647753703101</v>
      </c>
      <c r="D52" s="16">
        <v>5.0403110364427102</v>
      </c>
      <c r="M52">
        <f t="shared" si="5"/>
        <v>0</v>
      </c>
    </row>
    <row r="53" spans="1:13" x14ac:dyDescent="0.2">
      <c r="A53" t="s">
        <v>78</v>
      </c>
      <c r="B53" t="s">
        <v>11</v>
      </c>
      <c r="C53" s="7">
        <v>23.624171323170099</v>
      </c>
      <c r="D53" s="16">
        <v>3125</v>
      </c>
      <c r="M53">
        <f t="shared" si="5"/>
        <v>0</v>
      </c>
    </row>
    <row r="54" spans="1:13" x14ac:dyDescent="0.2">
      <c r="A54" t="s">
        <v>77</v>
      </c>
      <c r="B54" t="s">
        <v>9</v>
      </c>
      <c r="C54" s="7">
        <v>26.4357459261361</v>
      </c>
      <c r="D54" s="16">
        <v>625</v>
      </c>
      <c r="M54">
        <f t="shared" si="5"/>
        <v>0</v>
      </c>
    </row>
    <row r="55" spans="1:13" x14ac:dyDescent="0.2">
      <c r="A55" t="s">
        <v>76</v>
      </c>
      <c r="B55" t="s">
        <v>7</v>
      </c>
      <c r="C55" s="7">
        <v>29.5508474857393</v>
      </c>
      <c r="D55" s="16">
        <v>125</v>
      </c>
      <c r="M55">
        <f t="shared" si="5"/>
        <v>0</v>
      </c>
    </row>
    <row r="56" spans="1:13" x14ac:dyDescent="0.2">
      <c r="A56" t="s">
        <v>75</v>
      </c>
      <c r="B56" t="s">
        <v>74</v>
      </c>
      <c r="C56" s="7">
        <v>30.682258317652799</v>
      </c>
      <c r="D56" s="16">
        <v>25</v>
      </c>
      <c r="M56">
        <f t="shared" si="5"/>
        <v>0</v>
      </c>
    </row>
    <row r="57" spans="1:13" x14ac:dyDescent="0.2">
      <c r="A57" t="s">
        <v>73</v>
      </c>
      <c r="B57" t="s">
        <v>3</v>
      </c>
      <c r="C57" s="7">
        <v>34.868774695230798</v>
      </c>
      <c r="D57" s="16">
        <v>5</v>
      </c>
      <c r="M57">
        <f t="shared" si="5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16s</vt:lpstr>
      <vt:lpstr>its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r1</cp:lastModifiedBy>
  <dcterms:created xsi:type="dcterms:W3CDTF">2023-02-14T12:41:07Z</dcterms:created>
  <dcterms:modified xsi:type="dcterms:W3CDTF">2023-04-24T11:30:58Z</dcterms:modified>
</cp:coreProperties>
</file>