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ملف لابتوب -\رسالة\"/>
    </mc:Choice>
  </mc:AlternateContent>
  <bookViews>
    <workbookView xWindow="-120" yWindow="-120" windowWidth="20730" windowHeight="11160" firstSheet="4" activeTab="8"/>
  </bookViews>
  <sheets>
    <sheet name="Effect of PDAB concentration " sheetId="1" r:id="rId1"/>
    <sheet name="Effect of temperature" sheetId="2" r:id="rId2"/>
    <sheet name="Effect of HCl volume " sheetId="6" r:id="rId3"/>
    <sheet name="Stability of the reaction produ" sheetId="4" r:id="rId4"/>
    <sheet name="Linearity " sheetId="5" r:id="rId5"/>
    <sheet name="Precision " sheetId="7" r:id="rId6"/>
    <sheet name="Accuracy" sheetId="8" r:id="rId7"/>
    <sheet name="Specificity" sheetId="9" r:id="rId8"/>
    <sheet name="Robustness" sheetId="10" r:id="rId9"/>
    <sheet name="Pharmaceutical Forms" sheetId="11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11" l="1"/>
  <c r="C20" i="11"/>
  <c r="C19" i="11"/>
  <c r="C18" i="11"/>
  <c r="E17" i="11"/>
  <c r="D17" i="11"/>
  <c r="F17" i="11"/>
  <c r="C17" i="11"/>
  <c r="C16" i="11"/>
  <c r="C15" i="11"/>
  <c r="E14" i="11"/>
  <c r="F14" i="11" s="1"/>
  <c r="D14" i="11"/>
  <c r="C14" i="11"/>
  <c r="C13" i="11"/>
  <c r="C12" i="11"/>
  <c r="E11" i="11"/>
  <c r="D11" i="11"/>
  <c r="F11" i="11"/>
  <c r="C11" i="11"/>
  <c r="C10" i="11"/>
  <c r="C9" i="11"/>
  <c r="E8" i="11"/>
  <c r="D8" i="11"/>
  <c r="F8" i="11"/>
  <c r="C8" i="11"/>
  <c r="C7" i="11"/>
  <c r="C6" i="11"/>
  <c r="E5" i="11"/>
  <c r="D5" i="11"/>
  <c r="C3" i="11"/>
  <c r="C5" i="11"/>
  <c r="C4" i="11"/>
  <c r="E20" i="11" l="1"/>
  <c r="F20" i="11" s="1"/>
  <c r="F5" i="11"/>
  <c r="F37" i="10" l="1"/>
  <c r="G37" i="10" s="1"/>
  <c r="G36" i="10"/>
  <c r="F36" i="10"/>
  <c r="G35" i="10"/>
  <c r="H36" i="10" s="1"/>
  <c r="F35" i="10"/>
  <c r="F34" i="10"/>
  <c r="G34" i="10" s="1"/>
  <c r="F33" i="10"/>
  <c r="G33" i="10" s="1"/>
  <c r="F32" i="10"/>
  <c r="G32" i="10" s="1"/>
  <c r="F31" i="10"/>
  <c r="G31" i="10" s="1"/>
  <c r="F30" i="10"/>
  <c r="G30" i="10" s="1"/>
  <c r="F29" i="10"/>
  <c r="G29" i="10" s="1"/>
  <c r="G28" i="10"/>
  <c r="F28" i="10"/>
  <c r="F27" i="10"/>
  <c r="G27" i="10" s="1"/>
  <c r="F26" i="10"/>
  <c r="G26" i="10" s="1"/>
  <c r="F25" i="10"/>
  <c r="G25" i="10" s="1"/>
  <c r="G24" i="10"/>
  <c r="F24" i="10"/>
  <c r="G23" i="10"/>
  <c r="F23" i="10"/>
  <c r="F22" i="10"/>
  <c r="G22" i="10" s="1"/>
  <c r="G21" i="10"/>
  <c r="F21" i="10"/>
  <c r="G20" i="10"/>
  <c r="F20" i="10"/>
  <c r="F19" i="10"/>
  <c r="G19" i="10" s="1"/>
  <c r="F18" i="10"/>
  <c r="G18" i="10" s="1"/>
  <c r="F17" i="10"/>
  <c r="G17" i="10" s="1"/>
  <c r="G16" i="10"/>
  <c r="F16" i="10"/>
  <c r="F15" i="10"/>
  <c r="G15" i="10" s="1"/>
  <c r="F13" i="10"/>
  <c r="G13" i="10" s="1"/>
  <c r="G12" i="10"/>
  <c r="F12" i="10"/>
  <c r="F11" i="10"/>
  <c r="G11" i="10" s="1"/>
  <c r="F10" i="10"/>
  <c r="G10" i="10" s="1"/>
  <c r="F9" i="10"/>
  <c r="G9" i="10" s="1"/>
  <c r="G8" i="10"/>
  <c r="F8" i="10"/>
  <c r="G6" i="10"/>
  <c r="H8" i="10" s="1"/>
  <c r="F6" i="10"/>
  <c r="C4" i="9"/>
  <c r="C6" i="9"/>
  <c r="D6" i="9" s="1"/>
  <c r="C5" i="9"/>
  <c r="D5" i="9" s="1"/>
  <c r="D4" i="9"/>
  <c r="E15" i="8"/>
  <c r="C15" i="8"/>
  <c r="D14" i="8"/>
  <c r="C14" i="8"/>
  <c r="E14" i="8" s="1"/>
  <c r="E12" i="8"/>
  <c r="F14" i="8" s="1"/>
  <c r="C12" i="8"/>
  <c r="E11" i="8"/>
  <c r="C11" i="8"/>
  <c r="E10" i="8"/>
  <c r="C10" i="8"/>
  <c r="E9" i="8"/>
  <c r="F10" i="8" s="1"/>
  <c r="C9" i="8"/>
  <c r="D10" i="8" s="1"/>
  <c r="E8" i="8"/>
  <c r="C8" i="8"/>
  <c r="E7" i="8"/>
  <c r="C7" i="8"/>
  <c r="E6" i="8"/>
  <c r="F7" i="8" s="1"/>
  <c r="C6" i="8"/>
  <c r="D7" i="8" s="1"/>
  <c r="F70" i="7"/>
  <c r="G70" i="7" s="1"/>
  <c r="E70" i="7"/>
  <c r="F69" i="7"/>
  <c r="G69" i="7" s="1"/>
  <c r="E69" i="7"/>
  <c r="F68" i="7"/>
  <c r="E68" i="7"/>
  <c r="E71" i="7" s="1"/>
  <c r="G68" i="7" s="1"/>
  <c r="E64" i="7"/>
  <c r="C64" i="7"/>
  <c r="D63" i="7"/>
  <c r="C63" i="7"/>
  <c r="E63" i="7" s="1"/>
  <c r="C61" i="7"/>
  <c r="E61" i="7" s="1"/>
  <c r="E60" i="7"/>
  <c r="C60" i="7"/>
  <c r="E59" i="7"/>
  <c r="C59" i="7"/>
  <c r="E58" i="7"/>
  <c r="F59" i="7" s="1"/>
  <c r="C58" i="7"/>
  <c r="D59" i="7" s="1"/>
  <c r="C57" i="7"/>
  <c r="E57" i="7" s="1"/>
  <c r="E56" i="7"/>
  <c r="C56" i="7"/>
  <c r="E55" i="7"/>
  <c r="C55" i="7"/>
  <c r="D56" i="7" s="1"/>
  <c r="E48" i="7"/>
  <c r="E47" i="7"/>
  <c r="F47" i="7" s="1"/>
  <c r="D47" i="7"/>
  <c r="E45" i="7"/>
  <c r="E44" i="7"/>
  <c r="C44" i="7"/>
  <c r="E43" i="7"/>
  <c r="C43" i="7"/>
  <c r="C42" i="7"/>
  <c r="E42" i="7" s="1"/>
  <c r="F43" i="7" s="1"/>
  <c r="E41" i="7"/>
  <c r="C41" i="7"/>
  <c r="E40" i="7"/>
  <c r="C40" i="7"/>
  <c r="C39" i="7"/>
  <c r="E39" i="7" s="1"/>
  <c r="F40" i="7" s="1"/>
  <c r="C32" i="7"/>
  <c r="E32" i="7" s="1"/>
  <c r="C31" i="7"/>
  <c r="E31" i="7" s="1"/>
  <c r="C29" i="7"/>
  <c r="C28" i="7"/>
  <c r="E28" i="7" s="1"/>
  <c r="C27" i="7"/>
  <c r="E27" i="7" s="1"/>
  <c r="E26" i="7"/>
  <c r="C26" i="7"/>
  <c r="C25" i="7"/>
  <c r="E25" i="7" s="1"/>
  <c r="C24" i="7"/>
  <c r="E24" i="7" s="1"/>
  <c r="E23" i="7"/>
  <c r="C23" i="7"/>
  <c r="E14" i="7"/>
  <c r="E13" i="7"/>
  <c r="E12" i="7"/>
  <c r="E11" i="7"/>
  <c r="E10" i="7"/>
  <c r="E9" i="7"/>
  <c r="C16" i="7"/>
  <c r="C15" i="7"/>
  <c r="E15" i="7"/>
  <c r="I35" i="10" l="1"/>
  <c r="H15" i="10"/>
  <c r="H14" i="10"/>
  <c r="H33" i="10"/>
  <c r="I32" i="10" s="1"/>
  <c r="H32" i="10"/>
  <c r="H11" i="10"/>
  <c r="H10" i="10"/>
  <c r="H18" i="10"/>
  <c r="I17" i="10" s="1"/>
  <c r="H17" i="10"/>
  <c r="H24" i="10"/>
  <c r="H27" i="10"/>
  <c r="H26" i="10"/>
  <c r="H30" i="10"/>
  <c r="H29" i="10"/>
  <c r="H21" i="10"/>
  <c r="H20" i="10"/>
  <c r="H7" i="10"/>
  <c r="I7" i="10" s="1"/>
  <c r="H23" i="10"/>
  <c r="H35" i="10"/>
  <c r="F6" i="9"/>
  <c r="G6" i="9" s="1"/>
  <c r="E6" i="9"/>
  <c r="G11" i="8"/>
  <c r="G10" i="8"/>
  <c r="F56" i="7"/>
  <c r="F63" i="7"/>
  <c r="G43" i="7"/>
  <c r="G44" i="7"/>
  <c r="D40" i="7"/>
  <c r="D43" i="7"/>
  <c r="F24" i="7"/>
  <c r="F27" i="7"/>
  <c r="D31" i="7"/>
  <c r="D24" i="7"/>
  <c r="D27" i="7"/>
  <c r="E29" i="7"/>
  <c r="F31" i="7" s="1"/>
  <c r="E16" i="7"/>
  <c r="E17" i="7" s="1"/>
  <c r="I26" i="10" l="1"/>
  <c r="I23" i="10"/>
  <c r="I10" i="10"/>
  <c r="I14" i="10"/>
  <c r="I20" i="10"/>
  <c r="I29" i="10"/>
  <c r="G60" i="7"/>
  <c r="G59" i="7"/>
  <c r="G28" i="7"/>
  <c r="G27" i="7"/>
  <c r="A21" i="5" l="1"/>
  <c r="B25" i="5"/>
  <c r="B22" i="5"/>
</calcChain>
</file>

<file path=xl/sharedStrings.xml><?xml version="1.0" encoding="utf-8"?>
<sst xmlns="http://schemas.openxmlformats.org/spreadsheetml/2006/main" count="104" uniqueCount="62">
  <si>
    <t>Abs</t>
  </si>
  <si>
    <t>Volume</t>
  </si>
  <si>
    <t>Time (mins)</t>
  </si>
  <si>
    <t>Absorption</t>
  </si>
  <si>
    <t>درجة حرارة الغرفة 25 °</t>
  </si>
  <si>
    <t>60 -65 °</t>
  </si>
  <si>
    <t>70 -75 °</t>
  </si>
  <si>
    <t>80-85 °</t>
  </si>
  <si>
    <t xml:space="preserve">Temperature </t>
  </si>
  <si>
    <t xml:space="preserve"> Bath temperature(°C)    </t>
  </si>
  <si>
    <t>Regeant Concentration W/V%</t>
  </si>
  <si>
    <t xml:space="preserve">Absorption </t>
  </si>
  <si>
    <t>LOD</t>
  </si>
  <si>
    <t xml:space="preserve">b= </t>
  </si>
  <si>
    <t>LOQ</t>
  </si>
  <si>
    <t>Consentration of LNG (PPM)</t>
  </si>
  <si>
    <t>Volume (ml)</t>
  </si>
  <si>
    <t>Effect of HCl volume</t>
  </si>
  <si>
    <t>Repeatability</t>
  </si>
  <si>
    <t>Precision</t>
  </si>
  <si>
    <t>Average</t>
  </si>
  <si>
    <t xml:space="preserve">SD </t>
  </si>
  <si>
    <t>RSD</t>
  </si>
  <si>
    <t>Number</t>
  </si>
  <si>
    <t>Recovery %</t>
  </si>
  <si>
    <t>Practical Concentration (PPM)</t>
  </si>
  <si>
    <t>Intermediate precision</t>
  </si>
  <si>
    <t>Theoretical Concentration (PPM)</t>
  </si>
  <si>
    <t>average</t>
  </si>
  <si>
    <t>SD</t>
  </si>
  <si>
    <t>Medial Practical Concentration (PPM)</t>
  </si>
  <si>
    <t>Medial Recovery %</t>
  </si>
  <si>
    <t>Day 3</t>
  </si>
  <si>
    <t xml:space="preserve">% Medial Recovery </t>
  </si>
  <si>
    <t xml:space="preserve"> %Medial Recovery</t>
  </si>
  <si>
    <t>Day 2</t>
  </si>
  <si>
    <t>Day 1</t>
  </si>
  <si>
    <t>Accuracy</t>
  </si>
  <si>
    <t xml:space="preserve">% Mean Recovery </t>
  </si>
  <si>
    <t xml:space="preserve"> %Mean Recovery </t>
  </si>
  <si>
    <t xml:space="preserve"> % Mean Recovery  </t>
  </si>
  <si>
    <t>Specificity</t>
  </si>
  <si>
    <t xml:space="preserve">Average </t>
  </si>
  <si>
    <t>Robustness</t>
  </si>
  <si>
    <t>Parameters</t>
  </si>
  <si>
    <t>Concentration of PDAB % (w/v)</t>
  </si>
  <si>
    <t>Volume of PDAB (ml)</t>
  </si>
  <si>
    <t>Volume of HCl (ml)</t>
  </si>
  <si>
    <t>The heating time (min)</t>
  </si>
  <si>
    <t>Wavelength (nm)</t>
  </si>
  <si>
    <t>The proposed conditions</t>
  </si>
  <si>
    <t>The experimental conditions</t>
  </si>
  <si>
    <t>Mean Recovery %</t>
  </si>
  <si>
    <t>The result of assay LNG in combination drug products:</t>
  </si>
  <si>
    <t>LE(Zain)</t>
  </si>
  <si>
    <t>amount of LNG</t>
  </si>
  <si>
    <t>percent of LNG</t>
  </si>
  <si>
    <t>LE(Ultra Medica)</t>
  </si>
  <si>
    <t>LE(Ibn Alhitham)</t>
  </si>
  <si>
    <t>LE(Alpha)</t>
  </si>
  <si>
    <t>LEM(Asia)</t>
  </si>
  <si>
    <t>LE(Vita)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</si>
</sst>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FFFFFF"/>
      <name val="Arial"/>
      <family val="2"/>
    </font>
    <font>
      <sz val="14"/>
      <color rgb="FF00000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595959"/>
      <name val="Calibri"/>
      <family val="2"/>
      <scheme val="minor"/>
    </font>
    <font>
      <sz val="10"/>
      <color theme="1"/>
      <name val="Times New Roman"/>
      <family val="1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FF0000"/>
      <name val="Times New Roman"/>
      <family val="1"/>
    </font>
    <font>
      <sz val="14"/>
      <color rgb="FFFF0000"/>
      <name val="Calibri"/>
      <family val="2"/>
      <scheme val="minor"/>
    </font>
    <font>
      <sz val="14"/>
      <color rgb="FFFF0000"/>
      <name val="Times New Roman"/>
      <family val="1"/>
    </font>
    <font>
      <sz val="20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/>
      <right/>
      <top style="medium">
        <color rgb="FFA5A5A5"/>
      </top>
      <bottom style="medium">
        <color rgb="FFA5A5A5"/>
      </bottom>
      <diagonal/>
    </border>
    <border>
      <left style="medium">
        <color rgb="FFA5A5A5"/>
      </left>
      <right/>
      <top style="medium">
        <color rgb="FFA5A5A5"/>
      </top>
      <bottom style="medium">
        <color rgb="FFA5A5A5"/>
      </bottom>
      <diagonal/>
    </border>
    <border>
      <left style="medium">
        <color rgb="FFC9C9C9"/>
      </left>
      <right style="medium">
        <color rgb="FFC9C9C9"/>
      </right>
      <top/>
      <bottom style="medium">
        <color rgb="FFC9C9C9"/>
      </bottom>
      <diagonal/>
    </border>
    <border>
      <left style="medium">
        <color rgb="FFC9C9C9"/>
      </left>
      <right/>
      <top/>
      <bottom style="medium">
        <color rgb="FFC9C9C9"/>
      </bottom>
      <diagonal/>
    </border>
    <border>
      <left style="medium">
        <color rgb="FFC9C9C9"/>
      </left>
      <right style="medium">
        <color rgb="FFC9C9C9"/>
      </right>
      <top style="medium">
        <color rgb="FFA5A5A5"/>
      </top>
      <bottom/>
      <diagonal/>
    </border>
    <border>
      <left style="medium">
        <color rgb="FFC9C9C9"/>
      </left>
      <right style="medium">
        <color rgb="FFC9C9C9"/>
      </right>
      <top style="medium">
        <color rgb="FFC9C9C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8EAADB"/>
      </left>
      <right style="medium">
        <color rgb="FF8EAADB"/>
      </right>
      <top style="medium">
        <color rgb="FF8EAADB"/>
      </top>
      <bottom style="medium">
        <color rgb="FF8EAADB"/>
      </bottom>
      <diagonal/>
    </border>
    <border>
      <left/>
      <right style="medium">
        <color rgb="FF8EAADB"/>
      </right>
      <top style="medium">
        <color rgb="FF8EAADB"/>
      </top>
      <bottom style="medium">
        <color rgb="FF8EAADB"/>
      </bottom>
      <diagonal/>
    </border>
  </borders>
  <cellStyleXfs count="1">
    <xf numFmtId="0" fontId="0" fillId="0" borderId="0"/>
  </cellStyleXfs>
  <cellXfs count="94">
    <xf numFmtId="0" fontId="0" fillId="0" borderId="0" xfId="0"/>
    <xf numFmtId="9" fontId="0" fillId="0" borderId="0" xfId="0" applyNumberFormat="1"/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0" xfId="0" applyFont="1"/>
    <xf numFmtId="0" fontId="2" fillId="2" borderId="5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wrapText="1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3" fillId="3" borderId="10" xfId="0" applyFont="1" applyFill="1" applyBorder="1" applyAlignment="1">
      <alignment vertical="center" wrapText="1" readingOrder="2"/>
    </xf>
    <xf numFmtId="0" fontId="3" fillId="3" borderId="8" xfId="0" applyFont="1" applyFill="1" applyBorder="1" applyAlignment="1">
      <alignment vertical="center" wrapText="1" readingOrder="2"/>
    </xf>
    <xf numFmtId="0" fontId="3" fillId="3" borderId="11" xfId="0" applyFont="1" applyFill="1" applyBorder="1" applyAlignment="1">
      <alignment vertical="center" wrapText="1" readingOrder="2"/>
    </xf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 wrapText="1" readingOrder="2"/>
    </xf>
    <xf numFmtId="0" fontId="12" fillId="0" borderId="1" xfId="0" applyFont="1" applyBorder="1" applyAlignment="1">
      <alignment horizontal="center" vertical="center" wrapText="1" readingOrder="2"/>
    </xf>
    <xf numFmtId="0" fontId="0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 readingOrder="2"/>
    </xf>
    <xf numFmtId="0" fontId="1" fillId="0" borderId="14" xfId="0" applyFont="1" applyBorder="1" applyAlignment="1">
      <alignment horizontal="center" vertical="center" wrapText="1" readingOrder="2"/>
    </xf>
    <xf numFmtId="0" fontId="9" fillId="0" borderId="14" xfId="0" applyFont="1" applyBorder="1" applyAlignment="1">
      <alignment horizontal="center" vertical="center" wrapText="1" readingOrder="2"/>
    </xf>
    <xf numFmtId="0" fontId="0" fillId="0" borderId="4" xfId="0" applyBorder="1" applyAlignment="1">
      <alignment vertical="top" wrapText="1"/>
    </xf>
    <xf numFmtId="0" fontId="10" fillId="0" borderId="14" xfId="0" applyFont="1" applyBorder="1" applyAlignment="1">
      <alignment horizontal="center" vertical="center" wrapText="1" readingOrder="2"/>
    </xf>
    <xf numFmtId="0" fontId="11" fillId="0" borderId="14" xfId="0" applyFont="1" applyBorder="1" applyAlignment="1">
      <alignment horizontal="center" vertical="center" wrapText="1" readingOrder="2"/>
    </xf>
    <xf numFmtId="0" fontId="0" fillId="0" borderId="14" xfId="0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 readingOrder="2"/>
    </xf>
    <xf numFmtId="0" fontId="16" fillId="0" borderId="0" xfId="0" applyFont="1"/>
    <xf numFmtId="0" fontId="1" fillId="0" borderId="0" xfId="0" applyFont="1" applyAlignment="1">
      <alignment vertical="center" readingOrder="2"/>
    </xf>
    <xf numFmtId="0" fontId="0" fillId="0" borderId="14" xfId="0" applyFont="1" applyBorder="1" applyAlignment="1">
      <alignment horizontal="center" vertical="center" wrapText="1" readingOrder="2"/>
    </xf>
    <xf numFmtId="0" fontId="14" fillId="0" borderId="0" xfId="0" applyFont="1"/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justify" vertical="center" wrapText="1" readingOrder="2"/>
    </xf>
    <xf numFmtId="0" fontId="1" fillId="0" borderId="15" xfId="0" applyFont="1" applyBorder="1" applyAlignment="1">
      <alignment horizontal="center" vertical="center" wrapText="1" readingOrder="2"/>
    </xf>
    <xf numFmtId="0" fontId="1" fillId="4" borderId="3" xfId="0" applyFont="1" applyFill="1" applyBorder="1" applyAlignment="1">
      <alignment horizontal="justify" vertical="center" wrapText="1" readingOrder="2"/>
    </xf>
    <xf numFmtId="0" fontId="1" fillId="4" borderId="4" xfId="0" applyFont="1" applyFill="1" applyBorder="1" applyAlignment="1">
      <alignment horizontal="center" vertical="center" wrapText="1" readingOrder="2"/>
    </xf>
    <xf numFmtId="0" fontId="1" fillId="4" borderId="15" xfId="0" applyFont="1" applyFill="1" applyBorder="1" applyAlignment="1">
      <alignment horizontal="justify" vertical="center" wrapText="1" readingOrder="2"/>
    </xf>
    <xf numFmtId="0" fontId="1" fillId="4" borderId="3" xfId="0" applyFont="1" applyFill="1" applyBorder="1" applyAlignment="1">
      <alignment horizontal="center" vertical="center" wrapText="1" readingOrder="2"/>
    </xf>
    <xf numFmtId="0" fontId="8" fillId="4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0" fillId="0" borderId="12" xfId="0" applyFont="1" applyBorder="1" applyAlignment="1">
      <alignment horizontal="center" vertical="center" wrapText="1" readingOrder="2"/>
    </xf>
    <xf numFmtId="0" fontId="20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 readingOrder="2"/>
    </xf>
    <xf numFmtId="0" fontId="10" fillId="4" borderId="4" xfId="0" applyFont="1" applyFill="1" applyBorder="1" applyAlignment="1">
      <alignment horizontal="center" vertical="center" wrapText="1" readingOrder="2"/>
    </xf>
    <xf numFmtId="0" fontId="11" fillId="4" borderId="0" xfId="0" applyFont="1" applyFill="1" applyAlignment="1">
      <alignment horizontal="center"/>
    </xf>
    <xf numFmtId="0" fontId="10" fillId="4" borderId="14" xfId="0" applyFont="1" applyFill="1" applyBorder="1" applyAlignment="1">
      <alignment horizontal="center" vertical="center" wrapText="1" readingOrder="2"/>
    </xf>
    <xf numFmtId="0" fontId="10" fillId="0" borderId="12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10" fillId="0" borderId="15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2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8" fillId="0" borderId="0" xfId="0" applyFont="1"/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9" fillId="0" borderId="12" xfId="0" applyFont="1" applyBorder="1" applyAlignment="1">
      <alignment horizontal="center" vertical="center" wrapText="1" readingOrder="2"/>
    </xf>
    <xf numFmtId="0" fontId="9" fillId="0" borderId="15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 readingOrder="2"/>
    </xf>
    <xf numFmtId="0" fontId="20" fillId="0" borderId="1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1" fillId="0" borderId="1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13" xfId="0" applyFont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center" vertical="center" wrapText="1" readingOrder="2"/>
    </xf>
    <xf numFmtId="0" fontId="18" fillId="0" borderId="1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Reagent volume</c:v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3"/>
            <c:marker>
              <c:symbol val="none"/>
            </c:marker>
            <c:bubble3D val="0"/>
            <c:spPr>
              <a:ln w="19050" cap="flat" cmpd="thickThin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AEF-47D7-BC2F-515A360C4B24}"/>
              </c:ext>
            </c:extLst>
          </c:dPt>
          <c:xVal>
            <c:numRef>
              <c:f>'Effect of PDAB concentration '!$C$2:$C$6</c:f>
              <c:numCache>
                <c:formatCode>General</c:formatCode>
                <c:ptCount val="5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3</c:v>
                </c:pt>
              </c:numCache>
            </c:numRef>
          </c:xVal>
          <c:yVal>
            <c:numRef>
              <c:f>'Effect of PDAB concentration '!$A$2:$A$6</c:f>
              <c:numCache>
                <c:formatCode>General</c:formatCode>
                <c:ptCount val="5"/>
                <c:pt idx="0">
                  <c:v>0.48899999999999999</c:v>
                </c:pt>
                <c:pt idx="1">
                  <c:v>0.55700000000000005</c:v>
                </c:pt>
                <c:pt idx="2">
                  <c:v>0.43099999999999999</c:v>
                </c:pt>
                <c:pt idx="3">
                  <c:v>0.5</c:v>
                </c:pt>
                <c:pt idx="4">
                  <c:v>0.41599999999999998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AEF-47D7-BC2F-515A360C4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5681760"/>
        <c:axId val="995690496"/>
      </c:scatterChart>
      <c:scatterChart>
        <c:scatterStyle val="smoothMarker"/>
        <c:varyColors val="0"/>
        <c:ser>
          <c:idx val="1"/>
          <c:order val="1"/>
          <c:tx>
            <c:v>Reagent concentration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EAEF-47D7-BC2F-515A360C4B24}"/>
              </c:ext>
            </c:extLst>
          </c:dPt>
          <c:xVal>
            <c:numRef>
              <c:f>'Effect of PDAB concentration '!$B$7:$B$13</c:f>
              <c:numCache>
                <c:formatCode>0%</c:formatCode>
                <c:ptCount val="7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</c:numCache>
            </c:numRef>
          </c:xVal>
          <c:yVal>
            <c:numRef>
              <c:f>'Effect of PDAB concentration '!$A$7:$A$13</c:f>
              <c:numCache>
                <c:formatCode>General</c:formatCode>
                <c:ptCount val="7"/>
                <c:pt idx="0">
                  <c:v>0.28199999999999997</c:v>
                </c:pt>
                <c:pt idx="1">
                  <c:v>0.36299999999999999</c:v>
                </c:pt>
                <c:pt idx="2">
                  <c:v>0.35299999999999998</c:v>
                </c:pt>
                <c:pt idx="3">
                  <c:v>0.37</c:v>
                </c:pt>
                <c:pt idx="4">
                  <c:v>0.435</c:v>
                </c:pt>
                <c:pt idx="5">
                  <c:v>0.42199999999999999</c:v>
                </c:pt>
                <c:pt idx="6">
                  <c:v>0.39600000000000002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AEF-47D7-BC2F-515A360C4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5730016"/>
        <c:axId val="995730848"/>
      </c:scatterChart>
      <c:valAx>
        <c:axId val="995681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Regeant Volume</a:t>
                </a:r>
                <a:r>
                  <a:rPr lang="en-US" sz="1000" b="0" i="0" u="none" strike="noStrike" baseline="0"/>
                  <a:t> (ml)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5690496"/>
        <c:crosses val="autoZero"/>
        <c:crossBetween val="midCat"/>
      </c:valAx>
      <c:valAx>
        <c:axId val="99569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Absorption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5681760"/>
        <c:crosses val="autoZero"/>
        <c:crossBetween val="midCat"/>
      </c:valAx>
      <c:valAx>
        <c:axId val="99573084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995730016"/>
        <c:crosses val="max"/>
        <c:crossBetween val="midCat"/>
      </c:valAx>
      <c:valAx>
        <c:axId val="995730016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Regeant Concentration W/V%</a:t>
                </a:r>
                <a:r>
                  <a:rPr lang="en-US" sz="1000" b="0" i="0" u="none" strike="noStrike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5730848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'Effect of temperature'!$D$1</c:f>
              <c:strCache>
                <c:ptCount val="1"/>
                <c:pt idx="0">
                  <c:v>Temperature 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'Effect of temperature'!$D$13:$D$16</c:f>
              <c:numCache>
                <c:formatCode>General</c:formatCode>
                <c:ptCount val="4"/>
                <c:pt idx="0">
                  <c:v>25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</c:numCache>
            </c:numRef>
          </c:xVal>
          <c:yVal>
            <c:numRef>
              <c:f>'Effect of temperature'!$B$13:$B$16</c:f>
              <c:numCache>
                <c:formatCode>General</c:formatCode>
                <c:ptCount val="4"/>
                <c:pt idx="0">
                  <c:v>6.3E-2</c:v>
                </c:pt>
                <c:pt idx="1">
                  <c:v>0.45300000000000001</c:v>
                </c:pt>
                <c:pt idx="2">
                  <c:v>0.52100000000000002</c:v>
                </c:pt>
                <c:pt idx="3">
                  <c:v>0.41699999999999998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6D5-41E5-8B96-3A6156BB4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3498256"/>
        <c:axId val="1053496592"/>
      </c:scatterChart>
      <c:scatterChart>
        <c:scatterStyle val="smoothMarker"/>
        <c:varyColors val="0"/>
        <c:ser>
          <c:idx val="0"/>
          <c:order val="0"/>
          <c:tx>
            <c:strRef>
              <c:f>'Effect of temperature'!$C$1</c:f>
              <c:strCache>
                <c:ptCount val="1"/>
                <c:pt idx="0">
                  <c:v>Time (mins)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'Effect of temperature'!$C$2:$C$12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'Effect of temperature'!$B$2:$B$12</c:f>
              <c:numCache>
                <c:formatCode>General</c:formatCode>
                <c:ptCount val="11"/>
                <c:pt idx="0">
                  <c:v>0.46700000000000003</c:v>
                </c:pt>
                <c:pt idx="1">
                  <c:v>0.441</c:v>
                </c:pt>
                <c:pt idx="2">
                  <c:v>0.42799999999999999</c:v>
                </c:pt>
                <c:pt idx="3">
                  <c:v>0.47899999999999998</c:v>
                </c:pt>
                <c:pt idx="4">
                  <c:v>0.47599999999999998</c:v>
                </c:pt>
                <c:pt idx="5">
                  <c:v>0.54800000000000004</c:v>
                </c:pt>
                <c:pt idx="6">
                  <c:v>0.51100000000000001</c:v>
                </c:pt>
                <c:pt idx="7">
                  <c:v>0.53400000000000003</c:v>
                </c:pt>
                <c:pt idx="8">
                  <c:v>0.48899999999999999</c:v>
                </c:pt>
                <c:pt idx="9">
                  <c:v>0.46400000000000002</c:v>
                </c:pt>
                <c:pt idx="10">
                  <c:v>0.433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6D5-41E5-8B96-3A6156BB4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1411904"/>
        <c:axId val="1121416896"/>
      </c:scatterChart>
      <c:valAx>
        <c:axId val="105349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 (</a:t>
                </a:r>
                <a:r>
                  <a:rPr lang="en-US" sz="1000" b="0" i="0" u="none" strike="noStrike" baseline="0">
                    <a:effectLst/>
                  </a:rPr>
                  <a:t>℃)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3496592"/>
        <c:crosses val="autoZero"/>
        <c:crossBetween val="midCat"/>
      </c:valAx>
      <c:valAx>
        <c:axId val="105349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Absorption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0.40192111402741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3498256"/>
        <c:crosses val="autoZero"/>
        <c:crossBetween val="midCat"/>
      </c:valAx>
      <c:valAx>
        <c:axId val="112141689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121411904"/>
        <c:crosses val="max"/>
        <c:crossBetween val="midCat"/>
      </c:valAx>
      <c:valAx>
        <c:axId val="1121411904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1416896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Effect of HCl volume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'Effect of HCl volume '!$A$3:$A$5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xVal>
          <c:yVal>
            <c:numRef>
              <c:f>'Effect of HCl volume '!$B$3:$B$5</c:f>
              <c:numCache>
                <c:formatCode>General</c:formatCode>
                <c:ptCount val="3"/>
                <c:pt idx="0">
                  <c:v>0.42199999999999999</c:v>
                </c:pt>
                <c:pt idx="1">
                  <c:v>0.51900000000000002</c:v>
                </c:pt>
                <c:pt idx="2">
                  <c:v>0.53100000000000003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41-4797-8927-8D7F82B0B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0405743"/>
        <c:axId val="2060403663"/>
      </c:scatterChart>
      <c:valAx>
        <c:axId val="20604057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Volume (ml)</a:t>
                </a:r>
                <a:r>
                  <a:rPr lang="en-US" sz="1000" b="0" i="0" u="none" strike="noStrike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0403663"/>
        <c:crosses val="autoZero"/>
        <c:crossBetween val="midCat"/>
      </c:valAx>
      <c:valAx>
        <c:axId val="2060403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Absorption</a:t>
                </a:r>
                <a:r>
                  <a:rPr lang="en-US" sz="1000" b="0" i="0" u="none" strike="noStrike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04057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>
                <a:effectLst/>
              </a:rPr>
              <a:t>Stability of the reaction product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'Stability of the reaction produ'!$A$3:$A$12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75</c:v>
                </c:pt>
                <c:pt idx="7">
                  <c:v>90</c:v>
                </c:pt>
                <c:pt idx="8">
                  <c:v>115</c:v>
                </c:pt>
                <c:pt idx="9">
                  <c:v>130</c:v>
                </c:pt>
              </c:numCache>
            </c:numRef>
          </c:xVal>
          <c:yVal>
            <c:numRef>
              <c:f>'Stability of the reaction produ'!$B$3:$B$12</c:f>
              <c:numCache>
                <c:formatCode>General</c:formatCode>
                <c:ptCount val="10"/>
                <c:pt idx="0">
                  <c:v>0.46500000000000002</c:v>
                </c:pt>
                <c:pt idx="1">
                  <c:v>0.54300000000000004</c:v>
                </c:pt>
                <c:pt idx="2">
                  <c:v>0.622</c:v>
                </c:pt>
                <c:pt idx="3">
                  <c:v>0.624</c:v>
                </c:pt>
                <c:pt idx="4">
                  <c:v>0.63500000000000001</c:v>
                </c:pt>
                <c:pt idx="5">
                  <c:v>0.622</c:v>
                </c:pt>
                <c:pt idx="6">
                  <c:v>0.60899999999999999</c:v>
                </c:pt>
                <c:pt idx="7">
                  <c:v>0.54900000000000004</c:v>
                </c:pt>
                <c:pt idx="8">
                  <c:v>0.54800000000000004</c:v>
                </c:pt>
                <c:pt idx="9">
                  <c:v>0.54800000000000004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E9-4C32-8222-49795A522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296927"/>
        <c:axId val="2069298591"/>
      </c:scatterChart>
      <c:valAx>
        <c:axId val="20692969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Time (mins)</a:t>
                </a:r>
                <a:r>
                  <a:rPr lang="en-US" sz="1000" b="0" i="0" u="none" strike="noStrike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9298591"/>
        <c:crosses val="autoZero"/>
        <c:crossBetween val="midCat"/>
      </c:valAx>
      <c:valAx>
        <c:axId val="206929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Absorption </a:t>
                </a:r>
                <a:r>
                  <a:rPr lang="en-US" sz="1000" b="0" i="0" u="none" strike="noStrike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92969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Linearity</a:t>
            </a:r>
            <a:r>
              <a:rPr lang="en-US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3757042869641296"/>
                  <c:y val="-3.282407407407407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'Linearity '!$A$4:$A$12</c:f>
              <c:numCache>
                <c:formatCode>General</c:formatCode>
                <c:ptCount val="9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</c:numCache>
            </c:numRef>
          </c:xVal>
          <c:yVal>
            <c:numRef>
              <c:f>'Linearity '!$B$4:$B$12</c:f>
              <c:numCache>
                <c:formatCode>General</c:formatCode>
                <c:ptCount val="9"/>
                <c:pt idx="0">
                  <c:v>0.17799999999999999</c:v>
                </c:pt>
                <c:pt idx="1">
                  <c:v>0.32</c:v>
                </c:pt>
                <c:pt idx="2">
                  <c:v>0.46100000000000002</c:v>
                </c:pt>
                <c:pt idx="3">
                  <c:v>0.59699999999999998</c:v>
                </c:pt>
                <c:pt idx="4">
                  <c:v>0.73499999999999999</c:v>
                </c:pt>
                <c:pt idx="5">
                  <c:v>0.86</c:v>
                </c:pt>
                <c:pt idx="6">
                  <c:v>0.995</c:v>
                </c:pt>
                <c:pt idx="7">
                  <c:v>1.123</c:v>
                </c:pt>
                <c:pt idx="8">
                  <c:v>1.228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CD-4CB2-8FC0-E7F925075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8207631"/>
        <c:axId val="2028212207"/>
      </c:scatterChart>
      <c:valAx>
        <c:axId val="2028207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Consentration of LNG (PPM)</a:t>
                </a:r>
                <a:r>
                  <a:rPr lang="en-US" sz="1000" b="0" i="0" u="none" strike="noStrike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8212207"/>
        <c:crosses val="autoZero"/>
        <c:crossBetween val="midCat"/>
      </c:valAx>
      <c:valAx>
        <c:axId val="2028212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Absorption</a:t>
                </a:r>
                <a:r>
                  <a:rPr lang="en-US" sz="1000" b="0" i="0" u="none" strike="noStrike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8207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3</xdr:row>
      <xdr:rowOff>85725</xdr:rowOff>
    </xdr:from>
    <xdr:to>
      <xdr:col>12</xdr:col>
      <xdr:colOff>409575</xdr:colOff>
      <xdr:row>17</xdr:row>
      <xdr:rowOff>161925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6B174BD-4F90-9076-1D8F-ED1EF9376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519112</xdr:colOff>
      <xdr:row>11</xdr:row>
      <xdr:rowOff>161925</xdr:rowOff>
    </xdr:from>
    <xdr:to>
      <xdr:col>10</xdr:col>
      <xdr:colOff>328612</xdr:colOff>
      <xdr:row>26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FF3F3C-D669-03E0-CE1D-4DFAD41B74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309562</xdr:colOff>
      <xdr:row>1</xdr:row>
      <xdr:rowOff>9525</xdr:rowOff>
    </xdr:from>
    <xdr:to>
      <xdr:col>10</xdr:col>
      <xdr:colOff>4762</xdr:colOff>
      <xdr:row>15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F4DCC2-884D-0D25-9FFD-CAAA48E9FC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442912</xdr:colOff>
      <xdr:row>1</xdr:row>
      <xdr:rowOff>85725</xdr:rowOff>
    </xdr:from>
    <xdr:to>
      <xdr:col>10</xdr:col>
      <xdr:colOff>138112</xdr:colOff>
      <xdr:row>15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EB8CB0-9CCC-49BF-56AA-01ECEF2C2D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309562</xdr:colOff>
      <xdr:row>2</xdr:row>
      <xdr:rowOff>95250</xdr:rowOff>
    </xdr:from>
    <xdr:to>
      <xdr:col>10</xdr:col>
      <xdr:colOff>4762</xdr:colOff>
      <xdr:row>16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894A67-3584-76C3-D17D-2013843B26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504826</xdr:colOff>
      <xdr:row>21</xdr:row>
      <xdr:rowOff>190500</xdr:rowOff>
    </xdr:from>
    <xdr:to>
      <xdr:col>6</xdr:col>
      <xdr:colOff>1057276</xdr:colOff>
      <xdr:row>22</xdr:row>
      <xdr:rowOff>9525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0B0862A-C64E-4510-9E71-C624F5CA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1" y="4514850"/>
          <a:ext cx="55245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57150</xdr:colOff>
      <xdr:row>26</xdr:row>
      <xdr:rowOff>171450</xdr:rowOff>
    </xdr:from>
    <xdr:to>
      <xdr:col>6</xdr:col>
      <xdr:colOff>171450</xdr:colOff>
      <xdr:row>27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0BA811A-8C29-47AB-9B12-CE4297AD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5848350"/>
          <a:ext cx="1143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600075</xdr:colOff>
      <xdr:row>37</xdr:row>
      <xdr:rowOff>228600</xdr:rowOff>
    </xdr:from>
    <xdr:to>
      <xdr:col>6</xdr:col>
      <xdr:colOff>990600</xdr:colOff>
      <xdr:row>38</xdr:row>
      <xdr:rowOff>38100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1D902C3-06E9-4895-BFB4-E8CD3AC9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582025"/>
          <a:ext cx="39052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152400</xdr:colOff>
      <xdr:row>40</xdr:row>
      <xdr:rowOff>142875</xdr:rowOff>
    </xdr:from>
    <xdr:to>
      <xdr:col>6</xdr:col>
      <xdr:colOff>266700</xdr:colOff>
      <xdr:row>41</xdr:row>
      <xdr:rowOff>85725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229ACE8-47E8-4D31-A7DF-6347F1A3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9172575"/>
          <a:ext cx="1143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152400</xdr:colOff>
      <xdr:row>56</xdr:row>
      <xdr:rowOff>142875</xdr:rowOff>
    </xdr:from>
    <xdr:to>
      <xdr:col>6</xdr:col>
      <xdr:colOff>266700</xdr:colOff>
      <xdr:row>57</xdr:row>
      <xdr:rowOff>85725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3C7EB7F-C08C-46AD-9347-C49C9449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12792075"/>
          <a:ext cx="1143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152400</xdr:colOff>
      <xdr:row>56</xdr:row>
      <xdr:rowOff>142875</xdr:rowOff>
    </xdr:from>
    <xdr:to>
      <xdr:col>6</xdr:col>
      <xdr:colOff>266700</xdr:colOff>
      <xdr:row>57</xdr:row>
      <xdr:rowOff>85725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9615832-96C0-4352-9F6D-AD13367C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12792075"/>
          <a:ext cx="1143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600075</xdr:colOff>
      <xdr:row>53</xdr:row>
      <xdr:rowOff>161925</xdr:rowOff>
    </xdr:from>
    <xdr:to>
      <xdr:col>6</xdr:col>
      <xdr:colOff>990600</xdr:colOff>
      <xdr:row>54</xdr:row>
      <xdr:rowOff>47625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64EE4A5-0B3A-41F3-B7AE-DB8C3E826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515350"/>
          <a:ext cx="39052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4</xdr:row>
      <xdr:rowOff>295275</xdr:rowOff>
    </xdr:from>
    <xdr:to>
      <xdr:col>6</xdr:col>
      <xdr:colOff>828675</xdr:colOff>
      <xdr:row>5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7A6FDE-6AB5-4A52-B5F5-662CDA45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114425"/>
          <a:ext cx="390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295275</xdr:colOff>
      <xdr:row>9</xdr:row>
      <xdr:rowOff>219075</xdr:rowOff>
    </xdr:from>
    <xdr:to>
      <xdr:col>6</xdr:col>
      <xdr:colOff>409575</xdr:colOff>
      <xdr:row>10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FD84F9-284A-4D9D-A631-E8CC1AFF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2562225"/>
          <a:ext cx="1143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4</xdr:row>
      <xdr:rowOff>0</xdr:rowOff>
    </xdr:from>
    <xdr:to>
      <xdr:col>6</xdr:col>
      <xdr:colOff>952500</xdr:colOff>
      <xdr:row>5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5C6AB1-70D4-47DB-B506-C4365FC85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4175" y="1085850"/>
          <a:ext cx="43815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514350</xdr:colOff>
      <xdr:row>4</xdr:row>
      <xdr:rowOff>0</xdr:rowOff>
    </xdr:from>
    <xdr:to>
      <xdr:col>7</xdr:col>
      <xdr:colOff>952500</xdr:colOff>
      <xdr:row>5</xdr:row>
      <xdr:rowOff>28575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0809733-0804-40C9-B8DA-EF5A85C5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4175" y="1085850"/>
          <a:ext cx="43815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6" sqref="C6"/>
    </sheetView>
  </sheetViews>
  <sheetFormatPr defaultRowHeight="15" x14ac:dyDescent="0.25"/>
  <cols>
    <col min="2" max="2" width="34.140625" customWidth="1"/>
  </cols>
  <sheetData>
    <row r="1" spans="1:3" x14ac:dyDescent="0.25">
      <c r="A1" t="s">
        <v>0</v>
      </c>
      <c r="B1" t="s">
        <v>10</v>
      </c>
      <c r="C1" t="s">
        <v>1</v>
      </c>
    </row>
    <row r="2" spans="1:3" x14ac:dyDescent="0.25">
      <c r="A2">
        <v>0.48899999999999999</v>
      </c>
      <c r="C2">
        <v>0.5</v>
      </c>
    </row>
    <row r="3" spans="1:3" x14ac:dyDescent="0.25">
      <c r="A3">
        <v>0.55700000000000005</v>
      </c>
      <c r="C3">
        <v>1</v>
      </c>
    </row>
    <row r="4" spans="1:3" x14ac:dyDescent="0.25">
      <c r="A4">
        <v>0.43099999999999999</v>
      </c>
      <c r="C4">
        <v>1.5</v>
      </c>
    </row>
    <row r="5" spans="1:3" x14ac:dyDescent="0.25">
      <c r="A5">
        <v>0.5</v>
      </c>
      <c r="C5">
        <v>2</v>
      </c>
    </row>
    <row r="6" spans="1:3" x14ac:dyDescent="0.25">
      <c r="A6">
        <v>0.41599999999999998</v>
      </c>
      <c r="C6">
        <v>3</v>
      </c>
    </row>
    <row r="7" spans="1:3" x14ac:dyDescent="0.25">
      <c r="A7">
        <v>0.28199999999999997</v>
      </c>
      <c r="B7" s="1">
        <v>0.01</v>
      </c>
    </row>
    <row r="8" spans="1:3" x14ac:dyDescent="0.25">
      <c r="A8">
        <v>0.36299999999999999</v>
      </c>
      <c r="B8" s="1">
        <v>0.02</v>
      </c>
    </row>
    <row r="9" spans="1:3" x14ac:dyDescent="0.25">
      <c r="A9">
        <v>0.35299999999999998</v>
      </c>
      <c r="B9" s="1">
        <v>0.03</v>
      </c>
    </row>
    <row r="10" spans="1:3" x14ac:dyDescent="0.25">
      <c r="A10">
        <v>0.37</v>
      </c>
      <c r="B10" s="1">
        <v>0.04</v>
      </c>
    </row>
    <row r="11" spans="1:3" x14ac:dyDescent="0.25">
      <c r="A11">
        <v>0.435</v>
      </c>
      <c r="B11" s="1">
        <v>0.05</v>
      </c>
    </row>
    <row r="12" spans="1:3" x14ac:dyDescent="0.25">
      <c r="A12">
        <v>0.42199999999999999</v>
      </c>
      <c r="B12" s="1">
        <v>0.06</v>
      </c>
    </row>
    <row r="13" spans="1:3" x14ac:dyDescent="0.25">
      <c r="A13">
        <v>0.39600000000000002</v>
      </c>
      <c r="B13" s="1">
        <v>7.0000000000000007E-2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6" sqref="J16"/>
    </sheetView>
  </sheetViews>
  <sheetFormatPr defaultRowHeight="15" x14ac:dyDescent="0.25"/>
  <cols>
    <col min="1" max="1" width="16.42578125" customWidth="1"/>
    <col min="2" max="3" width="14.42578125" customWidth="1"/>
    <col min="4" max="4" width="15" customWidth="1"/>
  </cols>
  <sheetData>
    <row r="1" spans="1:10" x14ac:dyDescent="0.25">
      <c r="A1" s="93" t="s">
        <v>53</v>
      </c>
      <c r="B1" s="93"/>
      <c r="C1" s="93"/>
      <c r="D1" s="93"/>
    </row>
    <row r="2" spans="1:10" x14ac:dyDescent="0.25">
      <c r="B2" t="s">
        <v>55</v>
      </c>
      <c r="C2" t="s">
        <v>56</v>
      </c>
    </row>
    <row r="3" spans="1:10" x14ac:dyDescent="0.25">
      <c r="A3" s="71" t="s">
        <v>54</v>
      </c>
      <c r="B3">
        <v>5.17</v>
      </c>
      <c r="C3">
        <f>B3/5*100</f>
        <v>103.4</v>
      </c>
    </row>
    <row r="4" spans="1:10" x14ac:dyDescent="0.25">
      <c r="B4">
        <v>5.2</v>
      </c>
      <c r="C4">
        <f t="shared" ref="C4:C17" si="0">B4/5*100</f>
        <v>104</v>
      </c>
    </row>
    <row r="5" spans="1:10" x14ac:dyDescent="0.25">
      <c r="B5">
        <v>5.14</v>
      </c>
      <c r="C5">
        <f t="shared" si="0"/>
        <v>102.8</v>
      </c>
      <c r="D5">
        <f>AVERAGEA(C3:C5)</f>
        <v>103.39999999999999</v>
      </c>
      <c r="E5">
        <f>_xlfn.STDEV.S(C3:C5)</f>
        <v>0.60000000000000142</v>
      </c>
      <c r="F5">
        <f>(E5*100)/D5</f>
        <v>0.58027079303675189</v>
      </c>
    </row>
    <row r="6" spans="1:10" x14ac:dyDescent="0.25">
      <c r="A6" s="71" t="s">
        <v>57</v>
      </c>
      <c r="B6">
        <v>5.2149999999999999</v>
      </c>
      <c r="C6">
        <f t="shared" si="0"/>
        <v>104.3</v>
      </c>
    </row>
    <row r="7" spans="1:10" x14ac:dyDescent="0.25">
      <c r="B7">
        <v>5.17</v>
      </c>
      <c r="C7">
        <f t="shared" si="0"/>
        <v>103.4</v>
      </c>
    </row>
    <row r="8" spans="1:10" x14ac:dyDescent="0.25">
      <c r="B8">
        <v>5.13</v>
      </c>
      <c r="C8">
        <f t="shared" si="0"/>
        <v>102.60000000000001</v>
      </c>
      <c r="D8">
        <f>AVERAGEA(C6:C8)</f>
        <v>103.43333333333334</v>
      </c>
      <c r="E8">
        <f>_xlfn.STDEV.S(C6:C8)</f>
        <v>0.8504900548115325</v>
      </c>
      <c r="F8">
        <f>(E8*100)/D8</f>
        <v>0.82225915708494912</v>
      </c>
    </row>
    <row r="9" spans="1:10" x14ac:dyDescent="0.25">
      <c r="A9" s="71" t="s">
        <v>58</v>
      </c>
      <c r="B9">
        <v>5.1849999999999996</v>
      </c>
      <c r="C9">
        <f t="shared" si="0"/>
        <v>103.69999999999999</v>
      </c>
    </row>
    <row r="10" spans="1:10" x14ac:dyDescent="0.25">
      <c r="B10">
        <v>5.18</v>
      </c>
      <c r="C10">
        <f t="shared" si="0"/>
        <v>103.60000000000001</v>
      </c>
    </row>
    <row r="11" spans="1:10" x14ac:dyDescent="0.25">
      <c r="B11">
        <v>5.14</v>
      </c>
      <c r="C11">
        <f t="shared" si="0"/>
        <v>102.8</v>
      </c>
      <c r="D11">
        <f>AVERAGEA(C9:C11)</f>
        <v>103.36666666666667</v>
      </c>
      <c r="E11">
        <f>_xlfn.STDEV.S(C9:C11)</f>
        <v>0.49328828623162457</v>
      </c>
      <c r="F11">
        <f>(E11*100)/D11</f>
        <v>0.47722181834726657</v>
      </c>
    </row>
    <row r="12" spans="1:10" x14ac:dyDescent="0.25">
      <c r="A12" s="71" t="s">
        <v>59</v>
      </c>
      <c r="B12">
        <v>5.2450000000000001</v>
      </c>
      <c r="C12">
        <f t="shared" si="0"/>
        <v>104.89999999999999</v>
      </c>
    </row>
    <row r="13" spans="1:10" x14ac:dyDescent="0.25">
      <c r="B13">
        <v>5.21</v>
      </c>
      <c r="C13">
        <f t="shared" si="0"/>
        <v>104.2</v>
      </c>
      <c r="J13">
        <v>5</v>
      </c>
    </row>
    <row r="14" spans="1:10" x14ac:dyDescent="0.25">
      <c r="B14">
        <v>5.1550000000000002</v>
      </c>
      <c r="C14">
        <f t="shared" si="0"/>
        <v>103.10000000000001</v>
      </c>
      <c r="D14">
        <f>AVERAGEA(C12:C14)</f>
        <v>104.06666666666666</v>
      </c>
      <c r="E14">
        <f>_xlfn.STDEV.S(C12:C14)</f>
        <v>0.90737717258773842</v>
      </c>
      <c r="F14">
        <f>(E14*100)/D14</f>
        <v>0.87191912804715421</v>
      </c>
    </row>
    <row r="15" spans="1:10" x14ac:dyDescent="0.25">
      <c r="A15" s="71" t="s">
        <v>61</v>
      </c>
      <c r="B15">
        <v>5.2750000000000004</v>
      </c>
      <c r="C15">
        <f t="shared" si="0"/>
        <v>105.50000000000001</v>
      </c>
    </row>
    <row r="16" spans="1:10" x14ac:dyDescent="0.25">
      <c r="B16">
        <v>5.15</v>
      </c>
      <c r="C16">
        <f t="shared" si="0"/>
        <v>103</v>
      </c>
    </row>
    <row r="17" spans="1:11" x14ac:dyDescent="0.25">
      <c r="B17">
        <v>5.21</v>
      </c>
      <c r="C17">
        <f t="shared" si="0"/>
        <v>104.2</v>
      </c>
      <c r="D17">
        <f>AVERAGEA(C15:C17)</f>
        <v>104.23333333333333</v>
      </c>
      <c r="E17">
        <f>_xlfn.STDEV.S(C15:C17)</f>
        <v>1.2503332889007439</v>
      </c>
      <c r="F17">
        <f>(E17*100)/D17</f>
        <v>1.1995522439086126</v>
      </c>
    </row>
    <row r="18" spans="1:11" ht="15.75" thickBot="1" x14ac:dyDescent="0.3">
      <c r="A18" s="71" t="s">
        <v>60</v>
      </c>
      <c r="B18">
        <v>4.6100000000000003</v>
      </c>
      <c r="C18">
        <f>B18/5*100</f>
        <v>92.2</v>
      </c>
    </row>
    <row r="19" spans="1:11" ht="15.75" thickBot="1" x14ac:dyDescent="0.3">
      <c r="B19">
        <v>4.5599999999999996</v>
      </c>
      <c r="C19">
        <f>B19/5*100</f>
        <v>91.199999999999989</v>
      </c>
      <c r="I19" s="72"/>
      <c r="J19" s="73"/>
      <c r="K19" s="73"/>
    </row>
    <row r="20" spans="1:11" x14ac:dyDescent="0.25">
      <c r="B20">
        <v>4.6399999999999997</v>
      </c>
      <c r="C20">
        <f>B20/5*100</f>
        <v>92.8</v>
      </c>
      <c r="D20">
        <f>AVERAGE(C18:C20)</f>
        <v>92.066666666666663</v>
      </c>
      <c r="E20">
        <f>_xlfn.STDEV.S(C18:C20)</f>
        <v>0.80829037686548111</v>
      </c>
      <c r="F20">
        <f>(E20*100)/D20</f>
        <v>0.87794030796395484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topLeftCell="A13" workbookViewId="0">
      <selection activeCell="I2" sqref="I2"/>
    </sheetView>
  </sheetViews>
  <sheetFormatPr defaultRowHeight="15" x14ac:dyDescent="0.25"/>
  <cols>
    <col min="1" max="1" width="18.5703125" customWidth="1"/>
    <col min="2" max="2" width="15.42578125" customWidth="1"/>
    <col min="3" max="3" width="18" customWidth="1"/>
    <col min="4" max="4" width="14.140625" customWidth="1"/>
    <col min="6" max="6" width="5.140625" customWidth="1"/>
    <col min="7" max="7" width="9.140625" hidden="1" customWidth="1"/>
    <col min="8" max="8" width="26.7109375" customWidth="1"/>
    <col min="9" max="9" width="19.28515625" customWidth="1"/>
    <col min="10" max="10" width="25.85546875" customWidth="1"/>
  </cols>
  <sheetData>
    <row r="1" spans="2:10" ht="94.5" customHeight="1" thickBot="1" x14ac:dyDescent="0.3">
      <c r="B1" s="3" t="s">
        <v>3</v>
      </c>
      <c r="C1" s="2" t="s">
        <v>2</v>
      </c>
      <c r="D1" s="6" t="s">
        <v>8</v>
      </c>
      <c r="E1" s="6"/>
      <c r="F1" s="6"/>
      <c r="G1" s="6"/>
      <c r="H1" s="7" t="s">
        <v>9</v>
      </c>
      <c r="I1" s="8" t="s">
        <v>2</v>
      </c>
      <c r="J1" s="9" t="s">
        <v>3</v>
      </c>
    </row>
    <row r="2" spans="2:10" ht="75.75" customHeight="1" thickBot="1" x14ac:dyDescent="0.3">
      <c r="B2" s="5">
        <v>0.46700000000000003</v>
      </c>
      <c r="C2" s="4">
        <v>10</v>
      </c>
      <c r="D2" s="6"/>
      <c r="E2" s="6"/>
      <c r="F2" s="6"/>
      <c r="G2" s="6"/>
      <c r="H2" s="12" t="s">
        <v>4</v>
      </c>
      <c r="I2" s="10">
        <v>20</v>
      </c>
      <c r="J2" s="10">
        <v>1.6E-2</v>
      </c>
    </row>
    <row r="3" spans="2:10" ht="15" customHeight="1" thickBot="1" x14ac:dyDescent="0.3">
      <c r="B3" s="5">
        <v>0.441</v>
      </c>
      <c r="C3" s="4">
        <v>15</v>
      </c>
      <c r="D3" s="6"/>
      <c r="E3" s="6"/>
      <c r="F3" s="6"/>
      <c r="G3" s="6"/>
      <c r="H3" s="13"/>
      <c r="I3" s="11">
        <v>60</v>
      </c>
      <c r="J3" s="11">
        <v>6.3E-2</v>
      </c>
    </row>
    <row r="4" spans="2:10" ht="15" customHeight="1" thickBot="1" x14ac:dyDescent="0.3">
      <c r="B4" s="5">
        <v>0.42799999999999999</v>
      </c>
      <c r="C4" s="4">
        <v>20</v>
      </c>
      <c r="D4" s="6"/>
      <c r="E4" s="6"/>
      <c r="F4" s="6"/>
      <c r="G4" s="6"/>
      <c r="H4" s="14" t="s">
        <v>5</v>
      </c>
      <c r="I4" s="10">
        <v>20</v>
      </c>
      <c r="J4" s="10">
        <v>0.36199999999999999</v>
      </c>
    </row>
    <row r="5" spans="2:10" ht="15" customHeight="1" thickBot="1" x14ac:dyDescent="0.3">
      <c r="B5" s="5">
        <v>0.47899999999999998</v>
      </c>
      <c r="C5" s="4">
        <v>25</v>
      </c>
      <c r="D5" s="6"/>
      <c r="E5" s="6"/>
      <c r="F5" s="6"/>
      <c r="G5" s="6"/>
      <c r="H5" s="13"/>
      <c r="I5" s="11">
        <v>60</v>
      </c>
      <c r="J5" s="11">
        <v>0.45300000000000001</v>
      </c>
    </row>
    <row r="6" spans="2:10" ht="15" customHeight="1" thickBot="1" x14ac:dyDescent="0.3">
      <c r="B6" s="5">
        <v>0.47599999999999998</v>
      </c>
      <c r="C6" s="4">
        <v>30</v>
      </c>
      <c r="D6" s="6"/>
      <c r="E6" s="6"/>
      <c r="F6" s="6"/>
      <c r="G6" s="6"/>
      <c r="H6" s="14" t="s">
        <v>6</v>
      </c>
      <c r="I6" s="10">
        <v>20</v>
      </c>
      <c r="J6" s="10">
        <v>0.45200000000000001</v>
      </c>
    </row>
    <row r="7" spans="2:10" ht="15" customHeight="1" thickBot="1" x14ac:dyDescent="0.3">
      <c r="B7" s="5">
        <v>0.54800000000000004</v>
      </c>
      <c r="C7" s="4">
        <v>35</v>
      </c>
      <c r="D7" s="6"/>
      <c r="E7" s="6"/>
      <c r="F7" s="6"/>
      <c r="G7" s="6"/>
      <c r="H7" s="13"/>
      <c r="I7" s="11">
        <v>60</v>
      </c>
      <c r="J7" s="11">
        <v>0.52100000000000002</v>
      </c>
    </row>
    <row r="8" spans="2:10" ht="15" customHeight="1" thickBot="1" x14ac:dyDescent="0.3">
      <c r="B8" s="5">
        <v>0.51100000000000001</v>
      </c>
      <c r="C8" s="4">
        <v>40</v>
      </c>
      <c r="D8" s="6"/>
      <c r="E8" s="6"/>
      <c r="F8" s="6"/>
      <c r="G8" s="6"/>
      <c r="H8" s="14" t="s">
        <v>7</v>
      </c>
      <c r="I8" s="10">
        <v>20</v>
      </c>
      <c r="J8" s="10">
        <v>0.35499999999999998</v>
      </c>
    </row>
    <row r="9" spans="2:10" ht="15" customHeight="1" thickBot="1" x14ac:dyDescent="0.3">
      <c r="B9" s="5">
        <v>0.53400000000000003</v>
      </c>
      <c r="C9" s="4">
        <v>45</v>
      </c>
      <c r="D9" s="6"/>
      <c r="E9" s="6"/>
      <c r="F9" s="6"/>
      <c r="G9" s="6"/>
      <c r="H9" s="13"/>
      <c r="I9" s="11">
        <v>60</v>
      </c>
      <c r="J9" s="11">
        <v>0.41699999999999998</v>
      </c>
    </row>
    <row r="10" spans="2:10" ht="15" customHeight="1" thickBot="1" x14ac:dyDescent="0.3">
      <c r="B10" s="5">
        <v>0.48899999999999999</v>
      </c>
      <c r="C10" s="4">
        <v>50</v>
      </c>
      <c r="D10" s="6"/>
      <c r="E10" s="6"/>
      <c r="F10" s="6"/>
      <c r="G10" s="6"/>
      <c r="H10" s="6"/>
      <c r="I10" s="6"/>
      <c r="J10" s="6"/>
    </row>
    <row r="11" spans="2:10" ht="15" customHeight="1" thickBot="1" x14ac:dyDescent="0.3">
      <c r="B11" s="5">
        <v>0.46400000000000002</v>
      </c>
      <c r="C11" s="4">
        <v>55</v>
      </c>
      <c r="D11" s="6"/>
      <c r="E11" s="6"/>
      <c r="F11" s="6"/>
      <c r="G11" s="6"/>
      <c r="H11" s="6"/>
      <c r="I11" s="6"/>
      <c r="J11" s="6"/>
    </row>
    <row r="12" spans="2:10" ht="15" customHeight="1" thickBot="1" x14ac:dyDescent="0.3">
      <c r="B12" s="5">
        <v>0.433</v>
      </c>
      <c r="C12" s="4">
        <v>60</v>
      </c>
      <c r="D12" s="6"/>
      <c r="E12" s="6"/>
      <c r="F12" s="6"/>
      <c r="G12" s="6"/>
      <c r="H12" s="6"/>
      <c r="I12" s="6"/>
      <c r="J12" s="6"/>
    </row>
    <row r="13" spans="2:10" ht="15" customHeight="1" thickBot="1" x14ac:dyDescent="0.3">
      <c r="B13" s="11">
        <v>6.3E-2</v>
      </c>
      <c r="C13" s="6"/>
      <c r="D13" s="6">
        <v>25</v>
      </c>
      <c r="E13" s="6"/>
      <c r="F13" s="6"/>
      <c r="G13" s="6"/>
      <c r="H13" s="6"/>
      <c r="I13" s="6"/>
      <c r="J13" s="6"/>
    </row>
    <row r="14" spans="2:10" ht="15" customHeight="1" thickBot="1" x14ac:dyDescent="0.3">
      <c r="B14" s="11">
        <v>0.45300000000000001</v>
      </c>
      <c r="C14" s="6"/>
      <c r="D14" s="6">
        <v>60</v>
      </c>
      <c r="E14" s="6"/>
      <c r="F14" s="6"/>
      <c r="G14" s="6"/>
      <c r="H14" s="6"/>
      <c r="I14" s="6"/>
      <c r="J14" s="6"/>
    </row>
    <row r="15" spans="2:10" ht="15" customHeight="1" thickBot="1" x14ac:dyDescent="0.3">
      <c r="B15" s="11">
        <v>0.52100000000000002</v>
      </c>
      <c r="C15" s="6"/>
      <c r="D15" s="6">
        <v>70</v>
      </c>
      <c r="E15" s="6"/>
      <c r="F15" s="6"/>
      <c r="G15" s="6"/>
      <c r="H15" s="6"/>
      <c r="I15" s="6"/>
      <c r="J15" s="6"/>
    </row>
    <row r="16" spans="2:10" ht="15" customHeight="1" thickBot="1" x14ac:dyDescent="0.3">
      <c r="B16" s="11">
        <v>0.41699999999999998</v>
      </c>
      <c r="C16" s="6"/>
      <c r="D16" s="6">
        <v>80</v>
      </c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7" sqref="B7"/>
    </sheetView>
  </sheetViews>
  <sheetFormatPr defaultRowHeight="15" x14ac:dyDescent="0.25"/>
  <cols>
    <col min="1" max="1" width="17" customWidth="1"/>
    <col min="2" max="2" width="17.7109375" customWidth="1"/>
  </cols>
  <sheetData>
    <row r="1" spans="1:2" x14ac:dyDescent="0.25">
      <c r="A1" s="74" t="s">
        <v>17</v>
      </c>
      <c r="B1" s="74"/>
    </row>
    <row r="2" spans="1:2" ht="15.75" thickBot="1" x14ac:dyDescent="0.3">
      <c r="A2" t="s">
        <v>16</v>
      </c>
      <c r="B2" t="s">
        <v>3</v>
      </c>
    </row>
    <row r="3" spans="1:2" ht="15.75" thickBot="1" x14ac:dyDescent="0.3">
      <c r="A3" s="17">
        <v>1</v>
      </c>
      <c r="B3" s="19">
        <v>0.42199999999999999</v>
      </c>
    </row>
    <row r="4" spans="1:2" x14ac:dyDescent="0.25">
      <c r="A4" s="17">
        <v>2</v>
      </c>
      <c r="B4" s="20">
        <v>0.51900000000000002</v>
      </c>
    </row>
    <row r="5" spans="1:2" x14ac:dyDescent="0.25">
      <c r="A5" s="17">
        <v>3</v>
      </c>
      <c r="B5" s="18">
        <v>0.53100000000000003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B9" sqref="B9"/>
    </sheetView>
  </sheetViews>
  <sheetFormatPr defaultRowHeight="15" x14ac:dyDescent="0.25"/>
  <cols>
    <col min="1" max="1" width="16.42578125" customWidth="1"/>
    <col min="2" max="2" width="15" customWidth="1"/>
  </cols>
  <sheetData>
    <row r="2" spans="1:2" x14ac:dyDescent="0.25">
      <c r="A2" s="17" t="s">
        <v>2</v>
      </c>
      <c r="B2" s="17" t="s">
        <v>11</v>
      </c>
    </row>
    <row r="3" spans="1:2" x14ac:dyDescent="0.25">
      <c r="A3" s="17">
        <v>5</v>
      </c>
      <c r="B3" s="17">
        <v>0.46500000000000002</v>
      </c>
    </row>
    <row r="4" spans="1:2" x14ac:dyDescent="0.25">
      <c r="A4" s="17">
        <v>10</v>
      </c>
      <c r="B4" s="17">
        <v>0.54300000000000004</v>
      </c>
    </row>
    <row r="5" spans="1:2" x14ac:dyDescent="0.25">
      <c r="A5" s="17">
        <v>15</v>
      </c>
      <c r="B5" s="17">
        <v>0.622</v>
      </c>
    </row>
    <row r="6" spans="1:2" x14ac:dyDescent="0.25">
      <c r="A6" s="17">
        <v>30</v>
      </c>
      <c r="B6" s="17">
        <v>0.624</v>
      </c>
    </row>
    <row r="7" spans="1:2" x14ac:dyDescent="0.25">
      <c r="A7" s="17">
        <v>45</v>
      </c>
      <c r="B7" s="17">
        <v>0.63500000000000001</v>
      </c>
    </row>
    <row r="8" spans="1:2" x14ac:dyDescent="0.25">
      <c r="A8" s="17">
        <v>60</v>
      </c>
      <c r="B8" s="17">
        <v>0.622</v>
      </c>
    </row>
    <row r="9" spans="1:2" x14ac:dyDescent="0.25">
      <c r="A9" s="17">
        <v>75</v>
      </c>
      <c r="B9" s="17">
        <v>0.60899999999999999</v>
      </c>
    </row>
    <row r="10" spans="1:2" x14ac:dyDescent="0.25">
      <c r="A10" s="17">
        <v>90</v>
      </c>
      <c r="B10" s="17">
        <v>0.54900000000000004</v>
      </c>
    </row>
    <row r="11" spans="1:2" x14ac:dyDescent="0.25">
      <c r="A11" s="17">
        <v>115</v>
      </c>
      <c r="B11" s="17">
        <v>0.54800000000000004</v>
      </c>
    </row>
    <row r="12" spans="1:2" x14ac:dyDescent="0.25">
      <c r="A12" s="17">
        <v>130</v>
      </c>
      <c r="B12" s="17">
        <v>0.54800000000000004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5"/>
  <sheetViews>
    <sheetView workbookViewId="0">
      <selection activeCell="I21" sqref="I21"/>
    </sheetView>
  </sheetViews>
  <sheetFormatPr defaultRowHeight="15" x14ac:dyDescent="0.25"/>
  <cols>
    <col min="1" max="1" width="26.28515625" bestFit="1" customWidth="1"/>
    <col min="2" max="2" width="24.85546875" customWidth="1"/>
  </cols>
  <sheetData>
    <row r="3" spans="1:2" x14ac:dyDescent="0.25">
      <c r="A3" s="17" t="s">
        <v>15</v>
      </c>
      <c r="B3" s="17" t="s">
        <v>3</v>
      </c>
    </row>
    <row r="4" spans="1:2" x14ac:dyDescent="0.25">
      <c r="A4" s="16">
        <v>5</v>
      </c>
      <c r="B4" s="16">
        <v>0.17799999999999999</v>
      </c>
    </row>
    <row r="5" spans="1:2" x14ac:dyDescent="0.25">
      <c r="A5" s="16">
        <v>10</v>
      </c>
      <c r="B5" s="16">
        <v>0.32</v>
      </c>
    </row>
    <row r="6" spans="1:2" x14ac:dyDescent="0.25">
      <c r="A6" s="16">
        <v>15</v>
      </c>
      <c r="B6" s="16">
        <v>0.46100000000000002</v>
      </c>
    </row>
    <row r="7" spans="1:2" x14ac:dyDescent="0.25">
      <c r="A7" s="16">
        <v>20</v>
      </c>
      <c r="B7" s="16">
        <v>0.59699999999999998</v>
      </c>
    </row>
    <row r="8" spans="1:2" x14ac:dyDescent="0.25">
      <c r="A8" s="16">
        <v>25</v>
      </c>
      <c r="B8" s="16">
        <v>0.73499999999999999</v>
      </c>
    </row>
    <row r="9" spans="1:2" x14ac:dyDescent="0.25">
      <c r="A9" s="16">
        <v>30</v>
      </c>
      <c r="B9" s="16">
        <v>0.86</v>
      </c>
    </row>
    <row r="10" spans="1:2" x14ac:dyDescent="0.25">
      <c r="A10" s="16">
        <v>35</v>
      </c>
      <c r="B10" s="16">
        <v>0.995</v>
      </c>
    </row>
    <row r="11" spans="1:2" x14ac:dyDescent="0.25">
      <c r="A11" s="16">
        <v>40</v>
      </c>
      <c r="B11" s="16">
        <v>1.123</v>
      </c>
    </row>
    <row r="12" spans="1:2" x14ac:dyDescent="0.25">
      <c r="A12" s="16">
        <v>45</v>
      </c>
      <c r="B12" s="16">
        <v>1.228</v>
      </c>
    </row>
    <row r="14" spans="1:2" x14ac:dyDescent="0.25">
      <c r="A14" s="16"/>
      <c r="B14" s="18"/>
    </row>
    <row r="15" spans="1:2" x14ac:dyDescent="0.25">
      <c r="A15" s="16"/>
      <c r="B15" s="16"/>
    </row>
    <row r="16" spans="1:2" x14ac:dyDescent="0.25">
      <c r="A16" s="16"/>
      <c r="B16" s="16"/>
    </row>
    <row r="17" spans="1:2" x14ac:dyDescent="0.25">
      <c r="A17" s="16"/>
      <c r="B17" s="16"/>
    </row>
    <row r="18" spans="1:2" x14ac:dyDescent="0.25">
      <c r="A18" s="16"/>
      <c r="B18" s="16"/>
    </row>
    <row r="20" spans="1:2" x14ac:dyDescent="0.25">
      <c r="B20" s="15">
        <v>1.2699999999999999E-2</v>
      </c>
    </row>
    <row r="21" spans="1:2" x14ac:dyDescent="0.25">
      <c r="A21">
        <f>STEYX(B4:B12,A4:A12)</f>
        <v>1.2751594982715383E-2</v>
      </c>
      <c r="B21" t="s">
        <v>12</v>
      </c>
    </row>
    <row r="22" spans="1:2" x14ac:dyDescent="0.25">
      <c r="A22" t="s">
        <v>13</v>
      </c>
      <c r="B22">
        <f>(3.3*B20)/A23</f>
        <v>1.581509433962264</v>
      </c>
    </row>
    <row r="23" spans="1:2" x14ac:dyDescent="0.25">
      <c r="A23">
        <v>2.6499999999999999E-2</v>
      </c>
    </row>
    <row r="24" spans="1:2" x14ac:dyDescent="0.25">
      <c r="B24" t="s">
        <v>14</v>
      </c>
    </row>
    <row r="25" spans="1:2" x14ac:dyDescent="0.25">
      <c r="B25">
        <f>(10*B20)/A23</f>
        <v>4.7924528301886795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1"/>
  <sheetViews>
    <sheetView topLeftCell="A61" workbookViewId="0">
      <selection activeCell="F16" sqref="F1:F1048576"/>
    </sheetView>
  </sheetViews>
  <sheetFormatPr defaultRowHeight="15" x14ac:dyDescent="0.25"/>
  <cols>
    <col min="1" max="1" width="32" customWidth="1"/>
    <col min="2" max="2" width="31.42578125" customWidth="1"/>
    <col min="3" max="3" width="27.85546875" bestFit="1" customWidth="1"/>
    <col min="4" max="4" width="24.140625" customWidth="1"/>
    <col min="5" max="5" width="16" customWidth="1"/>
    <col min="6" max="6" width="27.140625" customWidth="1"/>
    <col min="7" max="7" width="25.5703125" customWidth="1"/>
  </cols>
  <sheetData>
    <row r="2" spans="1:5" x14ac:dyDescent="0.25">
      <c r="B2" s="17"/>
    </row>
    <row r="3" spans="1:5" x14ac:dyDescent="0.25">
      <c r="B3" s="21"/>
    </row>
    <row r="5" spans="1:5" ht="18.75" x14ac:dyDescent="0.3">
      <c r="A5" s="30" t="s">
        <v>19</v>
      </c>
    </row>
    <row r="6" spans="1:5" ht="18.75" x14ac:dyDescent="0.3">
      <c r="A6" s="31" t="s">
        <v>18</v>
      </c>
      <c r="B6" s="22"/>
    </row>
    <row r="7" spans="1:5" x14ac:dyDescent="0.25">
      <c r="A7" s="17" t="s">
        <v>23</v>
      </c>
      <c r="B7" t="s">
        <v>27</v>
      </c>
      <c r="C7" t="s">
        <v>25</v>
      </c>
      <c r="E7" t="s">
        <v>24</v>
      </c>
    </row>
    <row r="8" spans="1:5" ht="15.75" thickBot="1" x14ac:dyDescent="0.3"/>
    <row r="9" spans="1:5" ht="15.75" thickBot="1" x14ac:dyDescent="0.3">
      <c r="A9" s="26">
        <v>1</v>
      </c>
      <c r="B9" s="17">
        <v>20</v>
      </c>
      <c r="C9" s="25">
        <v>20.18</v>
      </c>
      <c r="D9" s="26"/>
      <c r="E9" s="25">
        <f t="shared" ref="E9:E14" si="0">C9/B9*100</f>
        <v>100.89999999999999</v>
      </c>
    </row>
    <row r="10" spans="1:5" ht="15.75" thickBot="1" x14ac:dyDescent="0.3">
      <c r="A10" s="26">
        <v>2</v>
      </c>
      <c r="B10" s="17">
        <v>20</v>
      </c>
      <c r="C10" s="27">
        <v>20.067</v>
      </c>
      <c r="D10" s="26"/>
      <c r="E10" s="27">
        <f t="shared" si="0"/>
        <v>100.33499999999999</v>
      </c>
    </row>
    <row r="11" spans="1:5" ht="15.75" thickBot="1" x14ac:dyDescent="0.3">
      <c r="A11" s="26">
        <v>3</v>
      </c>
      <c r="B11" s="17">
        <v>20</v>
      </c>
      <c r="C11" s="27">
        <v>20.256</v>
      </c>
      <c r="D11" s="26"/>
      <c r="E11" s="27">
        <f t="shared" si="0"/>
        <v>101.27999999999999</v>
      </c>
    </row>
    <row r="12" spans="1:5" ht="15.75" thickBot="1" x14ac:dyDescent="0.3">
      <c r="A12" s="26">
        <v>4</v>
      </c>
      <c r="B12" s="17">
        <v>20</v>
      </c>
      <c r="C12" s="27">
        <v>20.29</v>
      </c>
      <c r="D12" s="26"/>
      <c r="E12" s="27">
        <f t="shared" si="0"/>
        <v>101.44999999999999</v>
      </c>
    </row>
    <row r="13" spans="1:5" ht="15.75" thickBot="1" x14ac:dyDescent="0.3">
      <c r="A13" s="26">
        <v>5</v>
      </c>
      <c r="B13" s="17">
        <v>20</v>
      </c>
      <c r="C13" s="27">
        <v>20.14</v>
      </c>
      <c r="D13" s="26"/>
      <c r="E13" s="27">
        <f t="shared" si="0"/>
        <v>100.70000000000002</v>
      </c>
    </row>
    <row r="14" spans="1:5" ht="15.75" thickBot="1" x14ac:dyDescent="0.3">
      <c r="A14" s="26">
        <v>6</v>
      </c>
      <c r="B14" s="17">
        <v>20</v>
      </c>
      <c r="C14" s="27">
        <v>19.989999999999998</v>
      </c>
      <c r="D14" s="26"/>
      <c r="E14" s="27">
        <f t="shared" si="0"/>
        <v>99.949999999999989</v>
      </c>
    </row>
    <row r="15" spans="1:5" x14ac:dyDescent="0.25">
      <c r="C15" s="17">
        <f>AVERAGEA(C9:C14)</f>
        <v>20.153833333333335</v>
      </c>
      <c r="D15" s="17" t="s">
        <v>20</v>
      </c>
      <c r="E15" s="17">
        <f>AVERAGEA(E9:E14)</f>
        <v>100.76916666666666</v>
      </c>
    </row>
    <row r="16" spans="1:5" x14ac:dyDescent="0.25">
      <c r="C16" s="17">
        <f>STDEVA(C9:C14)</f>
        <v>0.11334622475701042</v>
      </c>
      <c r="D16" s="17" t="s">
        <v>21</v>
      </c>
      <c r="E16" s="17">
        <f>STDEVA(E9:E14)</f>
        <v>0.5667311237850492</v>
      </c>
    </row>
    <row r="17" spans="1:7" x14ac:dyDescent="0.25">
      <c r="A17" s="75" t="s">
        <v>26</v>
      </c>
      <c r="C17" s="17"/>
      <c r="D17" s="17" t="s">
        <v>22</v>
      </c>
      <c r="E17" s="17">
        <f>(E16/E15)*100</f>
        <v>0.56240528976460968</v>
      </c>
    </row>
    <row r="18" spans="1:7" x14ac:dyDescent="0.25">
      <c r="A18" s="75"/>
    </row>
    <row r="19" spans="1:7" ht="30.75" customHeight="1" x14ac:dyDescent="0.4">
      <c r="A19" s="41" t="s">
        <v>36</v>
      </c>
      <c r="C19" s="42"/>
    </row>
    <row r="20" spans="1:7" ht="12" customHeight="1" thickBot="1" x14ac:dyDescent="0.3"/>
    <row r="21" spans="1:7" ht="15" customHeight="1" x14ac:dyDescent="0.25">
      <c r="A21" s="76" t="s">
        <v>27</v>
      </c>
      <c r="B21" s="76" t="s">
        <v>11</v>
      </c>
      <c r="C21" s="76" t="s">
        <v>25</v>
      </c>
      <c r="D21" s="76" t="s">
        <v>30</v>
      </c>
      <c r="E21" s="76" t="s">
        <v>24</v>
      </c>
      <c r="F21" s="76" t="s">
        <v>40</v>
      </c>
      <c r="G21" s="76" t="s">
        <v>31</v>
      </c>
    </row>
    <row r="22" spans="1:7" ht="38.25" customHeight="1" thickBot="1" x14ac:dyDescent="0.3">
      <c r="A22" s="77"/>
      <c r="B22" s="77"/>
      <c r="C22" s="77"/>
      <c r="D22" s="77"/>
      <c r="E22" s="77"/>
      <c r="F22" s="77"/>
      <c r="G22" s="77"/>
    </row>
    <row r="23" spans="1:7" ht="19.5" thickBot="1" x14ac:dyDescent="0.3">
      <c r="A23" s="78">
        <v>10</v>
      </c>
      <c r="B23" s="32">
        <v>0.32400000000000001</v>
      </c>
      <c r="C23" s="32">
        <f t="shared" ref="C23:C29" si="1">(B23-0.0602)/0.0265</f>
        <v>9.9547169811320764</v>
      </c>
      <c r="D23" s="33"/>
      <c r="E23" s="32">
        <f>C23/A23*100</f>
        <v>99.547169811320771</v>
      </c>
      <c r="F23" s="33"/>
      <c r="G23" s="33"/>
    </row>
    <row r="24" spans="1:7" ht="19.5" thickBot="1" x14ac:dyDescent="0.35">
      <c r="A24" s="79"/>
      <c r="B24" s="32">
        <v>0.32</v>
      </c>
      <c r="C24" s="32">
        <f t="shared" si="1"/>
        <v>9.8037735849056613</v>
      </c>
      <c r="D24" s="28">
        <f>AVERAGE(C23:C25)</f>
        <v>9.9421383647798738</v>
      </c>
      <c r="E24" s="32">
        <f>C24/A23*100</f>
        <v>98.037735849056617</v>
      </c>
      <c r="F24" s="34">
        <f>AVERAGE(E23:E25)</f>
        <v>99.421383647798748</v>
      </c>
      <c r="G24" s="33"/>
    </row>
    <row r="25" spans="1:7" ht="19.5" thickBot="1" x14ac:dyDescent="0.3">
      <c r="A25" s="80"/>
      <c r="B25" s="32">
        <v>0.32700000000000001</v>
      </c>
      <c r="C25" s="32">
        <f t="shared" si="1"/>
        <v>10.067924528301889</v>
      </c>
      <c r="D25" s="5"/>
      <c r="E25" s="32">
        <f>C25/A23*100</f>
        <v>100.67924528301889</v>
      </c>
      <c r="F25" s="35"/>
      <c r="G25" s="33"/>
    </row>
    <row r="26" spans="1:7" ht="19.5" thickBot="1" x14ac:dyDescent="0.3">
      <c r="A26" s="78">
        <v>20</v>
      </c>
      <c r="B26" s="32">
        <v>0.59099999999999997</v>
      </c>
      <c r="C26" s="32">
        <f t="shared" si="1"/>
        <v>20.030188679245281</v>
      </c>
      <c r="D26" s="33"/>
      <c r="E26" s="32">
        <f>C26/A26*100</f>
        <v>100.15094339622641</v>
      </c>
      <c r="F26" s="33"/>
      <c r="G26" s="33"/>
    </row>
    <row r="27" spans="1:7" ht="18" customHeight="1" thickBot="1" x14ac:dyDescent="0.3">
      <c r="A27" s="79"/>
      <c r="B27" s="32">
        <v>0.59699999999999998</v>
      </c>
      <c r="C27" s="32">
        <f t="shared" si="1"/>
        <v>20.256603773584903</v>
      </c>
      <c r="D27" s="34">
        <f>AVERAGE(C26:C28)</f>
        <v>20.155974842767293</v>
      </c>
      <c r="E27" s="32">
        <f>C27/A26*100</f>
        <v>101.28301886792453</v>
      </c>
      <c r="F27" s="33">
        <f>AVERAGE(E26:E28)</f>
        <v>100.77987421383648</v>
      </c>
      <c r="G27" s="36">
        <f>AVERAGE(F24:F31)</f>
        <v>100.15653389238294</v>
      </c>
    </row>
    <row r="28" spans="1:7" ht="19.5" thickBot="1" x14ac:dyDescent="0.3">
      <c r="A28" s="80"/>
      <c r="B28" s="32">
        <v>0.59499999999999997</v>
      </c>
      <c r="C28" s="32">
        <f t="shared" si="1"/>
        <v>20.181132075471698</v>
      </c>
      <c r="D28" s="5"/>
      <c r="E28" s="32">
        <f>C28/A26*100</f>
        <v>100.90566037735849</v>
      </c>
      <c r="F28" s="5"/>
      <c r="G28" s="37">
        <f>STDEVA(F24,F27,F31)</f>
        <v>0.68611241694509828</v>
      </c>
    </row>
    <row r="29" spans="1:7" ht="18" x14ac:dyDescent="0.25">
      <c r="A29" s="78">
        <v>30</v>
      </c>
      <c r="B29" s="78">
        <v>0.85499999999999998</v>
      </c>
      <c r="C29" s="78">
        <f t="shared" si="1"/>
        <v>29.992452830188679</v>
      </c>
      <c r="D29" s="33"/>
      <c r="E29" s="78">
        <f>C29/A29*100</f>
        <v>99.974842767295584</v>
      </c>
      <c r="F29" s="33"/>
      <c r="G29" s="36"/>
    </row>
    <row r="30" spans="1:7" ht="19.5" thickBot="1" x14ac:dyDescent="0.3">
      <c r="A30" s="79"/>
      <c r="B30" s="80"/>
      <c r="C30" s="80"/>
      <c r="D30" s="34"/>
      <c r="E30" s="80"/>
      <c r="F30" s="34"/>
      <c r="G30" s="38"/>
    </row>
    <row r="31" spans="1:7" ht="19.5" thickBot="1" x14ac:dyDescent="0.3">
      <c r="A31" s="79"/>
      <c r="B31" s="32">
        <v>0.86</v>
      </c>
      <c r="C31" s="32">
        <f>(B31-0.0602)/0.0265</f>
        <v>30.181132075471698</v>
      </c>
      <c r="D31" s="33">
        <f>AVERAGE(C29:C32)</f>
        <v>30.080503144654088</v>
      </c>
      <c r="E31" s="32">
        <f>C31/A29*100</f>
        <v>100.60377358490567</v>
      </c>
      <c r="F31" s="33">
        <f>AVERAGE(E29:E32)</f>
        <v>100.26834381551363</v>
      </c>
      <c r="G31" s="38"/>
    </row>
    <row r="32" spans="1:7" ht="19.5" thickBot="1" x14ac:dyDescent="0.3">
      <c r="A32" s="80"/>
      <c r="B32" s="39">
        <v>0.85699999999999998</v>
      </c>
      <c r="C32" s="32">
        <f>(B32-0.0602)/0.0265</f>
        <v>30.067924528301887</v>
      </c>
      <c r="D32" s="35"/>
      <c r="E32" s="32">
        <f>C32/A29*100</f>
        <v>100.22641509433963</v>
      </c>
      <c r="F32" s="5"/>
      <c r="G32" s="35"/>
    </row>
    <row r="35" spans="1:7" ht="26.25" x14ac:dyDescent="0.4">
      <c r="A35" s="41" t="s">
        <v>35</v>
      </c>
    </row>
    <row r="36" spans="1:7" ht="15.75" thickBot="1" x14ac:dyDescent="0.3"/>
    <row r="37" spans="1:7" ht="15" customHeight="1" x14ac:dyDescent="0.25">
      <c r="A37" s="76" t="s">
        <v>27</v>
      </c>
      <c r="B37" s="76" t="s">
        <v>11</v>
      </c>
      <c r="C37" s="76" t="s">
        <v>25</v>
      </c>
      <c r="D37" s="76" t="s">
        <v>30</v>
      </c>
      <c r="E37" s="76" t="s">
        <v>24</v>
      </c>
      <c r="F37" s="76" t="s">
        <v>40</v>
      </c>
      <c r="G37" s="76" t="s">
        <v>34</v>
      </c>
    </row>
    <row r="38" spans="1:7" ht="39" customHeight="1" thickBot="1" x14ac:dyDescent="0.3">
      <c r="A38" s="77"/>
      <c r="B38" s="77"/>
      <c r="C38" s="77"/>
      <c r="D38" s="77"/>
      <c r="E38" s="77"/>
      <c r="F38" s="77"/>
      <c r="G38" s="77"/>
    </row>
    <row r="39" spans="1:7" ht="19.5" thickBot="1" x14ac:dyDescent="0.3">
      <c r="A39" s="78">
        <v>10</v>
      </c>
      <c r="B39" s="32">
        <v>0.31900000000000001</v>
      </c>
      <c r="C39" s="32">
        <f t="shared" ref="C39:C44" si="2">(B39-0.0602)/0.0265</f>
        <v>9.7660377358490589</v>
      </c>
      <c r="D39" s="33"/>
      <c r="E39" s="32">
        <f>C39/A39*100</f>
        <v>97.660377358490592</v>
      </c>
      <c r="F39" s="33"/>
      <c r="G39" s="33"/>
    </row>
    <row r="40" spans="1:7" ht="19.5" thickBot="1" x14ac:dyDescent="0.35">
      <c r="A40" s="79"/>
      <c r="B40" s="32">
        <v>0.32600000000000001</v>
      </c>
      <c r="C40" s="32">
        <f t="shared" si="2"/>
        <v>10.030188679245285</v>
      </c>
      <c r="D40" s="28">
        <f>AVERAGE(C39:C41)</f>
        <v>9.9169811320754739</v>
      </c>
      <c r="E40" s="32">
        <f>C40/A39*100</f>
        <v>100.30188679245285</v>
      </c>
      <c r="F40" s="34">
        <f>AVERAGE(E39:E41)</f>
        <v>99.169811320754732</v>
      </c>
      <c r="G40" s="33"/>
    </row>
    <row r="41" spans="1:7" ht="19.5" thickBot="1" x14ac:dyDescent="0.3">
      <c r="A41" s="80"/>
      <c r="B41" s="32">
        <v>0.32400000000000001</v>
      </c>
      <c r="C41" s="32">
        <f t="shared" si="2"/>
        <v>9.9547169811320764</v>
      </c>
      <c r="D41" s="5"/>
      <c r="E41" s="32">
        <f>C41/A39*100</f>
        <v>99.547169811320771</v>
      </c>
      <c r="F41" s="35"/>
      <c r="G41" s="33"/>
    </row>
    <row r="42" spans="1:7" ht="19.5" thickBot="1" x14ac:dyDescent="0.3">
      <c r="A42" s="78">
        <v>20</v>
      </c>
      <c r="B42" s="32">
        <v>0.59199999999999997</v>
      </c>
      <c r="C42" s="32">
        <f t="shared" si="2"/>
        <v>20.067924528301884</v>
      </c>
      <c r="D42" s="33"/>
      <c r="E42" s="32">
        <f>C42/A42*100</f>
        <v>100.33962264150942</v>
      </c>
      <c r="F42" s="33"/>
      <c r="G42" s="33"/>
    </row>
    <row r="43" spans="1:7" ht="19.5" thickBot="1" x14ac:dyDescent="0.3">
      <c r="A43" s="79"/>
      <c r="B43" s="32">
        <v>0.60199999999999998</v>
      </c>
      <c r="C43" s="32">
        <f t="shared" si="2"/>
        <v>20.445283018867922</v>
      </c>
      <c r="D43" s="34">
        <f>AVERAGE(C42:C44)</f>
        <v>20.231446540880501</v>
      </c>
      <c r="E43" s="32">
        <f>C43/A42*100</f>
        <v>102.2264150943396</v>
      </c>
      <c r="F43" s="33">
        <f>AVERAGE(E42:E44)</f>
        <v>101.15723270440249</v>
      </c>
      <c r="G43" s="36">
        <f>AVERAGE(F40:F47)</f>
        <v>100.30716282320056</v>
      </c>
    </row>
    <row r="44" spans="1:7" ht="19.5" thickBot="1" x14ac:dyDescent="0.3">
      <c r="A44" s="80"/>
      <c r="B44" s="32">
        <v>0.59499999999999997</v>
      </c>
      <c r="C44" s="32">
        <f t="shared" si="2"/>
        <v>20.181132075471698</v>
      </c>
      <c r="D44" s="5"/>
      <c r="E44" s="32">
        <f>C44/A42*100</f>
        <v>100.90566037735849</v>
      </c>
      <c r="F44" s="5"/>
      <c r="G44" s="37">
        <f>STDEVA(F40,F43,F47)</f>
        <v>1.0243822462701508</v>
      </c>
    </row>
    <row r="45" spans="1:7" ht="18" x14ac:dyDescent="0.25">
      <c r="A45" s="78">
        <v>30</v>
      </c>
      <c r="B45" s="78">
        <v>0.85899999999999999</v>
      </c>
      <c r="C45" s="78">
        <v>30.14</v>
      </c>
      <c r="D45" s="33"/>
      <c r="E45" s="78">
        <f>C45/A45*100</f>
        <v>100.46666666666665</v>
      </c>
      <c r="F45" s="33"/>
      <c r="G45" s="36"/>
    </row>
    <row r="46" spans="1:7" ht="19.5" thickBot="1" x14ac:dyDescent="0.3">
      <c r="A46" s="79"/>
      <c r="B46" s="80"/>
      <c r="C46" s="80"/>
      <c r="D46" s="34"/>
      <c r="E46" s="80"/>
      <c r="F46" s="34"/>
      <c r="G46" s="38"/>
    </row>
    <row r="47" spans="1:7" ht="19.5" thickBot="1" x14ac:dyDescent="0.3">
      <c r="A47" s="79"/>
      <c r="B47" s="32">
        <v>0.86299999999999999</v>
      </c>
      <c r="C47" s="32">
        <v>30.29</v>
      </c>
      <c r="D47" s="33">
        <f>AVERAGE(C45:C48)</f>
        <v>30.178333333333331</v>
      </c>
      <c r="E47" s="32">
        <f>C47/A45*100</f>
        <v>100.96666666666667</v>
      </c>
      <c r="F47" s="33">
        <f>AVERAGE(E45:E48)</f>
        <v>100.59444444444445</v>
      </c>
      <c r="G47" s="38"/>
    </row>
    <row r="48" spans="1:7" ht="19.5" thickBot="1" x14ac:dyDescent="0.3">
      <c r="A48" s="80"/>
      <c r="B48" s="32">
        <v>0.85799999999999998</v>
      </c>
      <c r="C48" s="32">
        <v>30.105</v>
      </c>
      <c r="D48" s="35"/>
      <c r="E48" s="32">
        <f>C48/A45*100</f>
        <v>100.35000000000001</v>
      </c>
      <c r="F48" s="5"/>
      <c r="G48" s="35"/>
    </row>
    <row r="51" spans="1:7" ht="26.25" x14ac:dyDescent="0.4">
      <c r="A51" s="41" t="s">
        <v>32</v>
      </c>
    </row>
    <row r="52" spans="1:7" ht="15.75" thickBot="1" x14ac:dyDescent="0.3"/>
    <row r="53" spans="1:7" ht="15" customHeight="1" x14ac:dyDescent="0.25">
      <c r="A53" s="76" t="s">
        <v>27</v>
      </c>
      <c r="B53" s="76" t="s">
        <v>11</v>
      </c>
      <c r="C53" s="76" t="s">
        <v>25</v>
      </c>
      <c r="D53" s="76" t="s">
        <v>30</v>
      </c>
      <c r="E53" s="76" t="s">
        <v>24</v>
      </c>
      <c r="F53" s="76" t="s">
        <v>40</v>
      </c>
      <c r="G53" s="76" t="s">
        <v>33</v>
      </c>
    </row>
    <row r="54" spans="1:7" ht="36.75" customHeight="1" thickBot="1" x14ac:dyDescent="0.3">
      <c r="A54" s="77"/>
      <c r="B54" s="77"/>
      <c r="C54" s="77"/>
      <c r="D54" s="77"/>
      <c r="E54" s="77"/>
      <c r="F54" s="77"/>
      <c r="G54" s="77"/>
    </row>
    <row r="55" spans="1:7" ht="19.5" thickBot="1" x14ac:dyDescent="0.3">
      <c r="A55" s="78">
        <v>10</v>
      </c>
      <c r="B55" s="32">
        <v>0.33100000000000002</v>
      </c>
      <c r="C55" s="32">
        <f t="shared" ref="C55:C61" si="3">(B55-0.0602)/0.0265</f>
        <v>10.218867924528304</v>
      </c>
      <c r="D55" s="33"/>
      <c r="E55" s="32">
        <f>C55/A55*100</f>
        <v>102.18867924528303</v>
      </c>
      <c r="F55" s="33"/>
      <c r="G55" s="33"/>
    </row>
    <row r="56" spans="1:7" ht="19.5" thickBot="1" x14ac:dyDescent="0.35">
      <c r="A56" s="79"/>
      <c r="B56" s="32">
        <v>0.32700000000000001</v>
      </c>
      <c r="C56" s="32">
        <f t="shared" si="3"/>
        <v>10.067924528301889</v>
      </c>
      <c r="D56" s="28">
        <f>AVERAGE(C55:C57)</f>
        <v>10.042767295597486</v>
      </c>
      <c r="E56" s="32">
        <f>C56/A55*100</f>
        <v>100.67924528301889</v>
      </c>
      <c r="F56" s="34">
        <f>AVERAGE(E55:E57)</f>
        <v>100.42767295597486</v>
      </c>
      <c r="G56" s="33"/>
    </row>
    <row r="57" spans="1:7" ht="19.5" thickBot="1" x14ac:dyDescent="0.3">
      <c r="A57" s="80"/>
      <c r="B57" s="32">
        <v>0.32100000000000001</v>
      </c>
      <c r="C57" s="32">
        <f t="shared" si="3"/>
        <v>9.8415094339622655</v>
      </c>
      <c r="D57" s="5"/>
      <c r="E57" s="32">
        <f>C57/A55*100</f>
        <v>98.415094339622655</v>
      </c>
      <c r="F57" s="35"/>
      <c r="G57" s="33"/>
    </row>
    <row r="58" spans="1:7" ht="19.5" thickBot="1" x14ac:dyDescent="0.3">
      <c r="A58" s="78">
        <v>20</v>
      </c>
      <c r="B58" s="32">
        <v>0.59099999999999997</v>
      </c>
      <c r="C58" s="32">
        <f t="shared" si="3"/>
        <v>20.030188679245281</v>
      </c>
      <c r="D58" s="33"/>
      <c r="E58" s="32">
        <f>C58/A58*100</f>
        <v>100.15094339622641</v>
      </c>
      <c r="F58" s="33"/>
      <c r="G58" s="33"/>
    </row>
    <row r="59" spans="1:7" ht="19.5" thickBot="1" x14ac:dyDescent="0.3">
      <c r="A59" s="79"/>
      <c r="B59" s="32">
        <v>0.58899999999999997</v>
      </c>
      <c r="C59" s="32">
        <f t="shared" si="3"/>
        <v>19.954716981132073</v>
      </c>
      <c r="D59" s="34">
        <f>AVERAGE(C58:C60)</f>
        <v>19.954716981132069</v>
      </c>
      <c r="E59" s="32">
        <f>C59/A58*100</f>
        <v>99.773584905660357</v>
      </c>
      <c r="F59" s="33">
        <f>AVERAGE(E58:E60)</f>
        <v>99.773584905660357</v>
      </c>
      <c r="G59" s="36">
        <f>AVERAGE(F56:F63)</f>
        <v>100.47798742138365</v>
      </c>
    </row>
    <row r="60" spans="1:7" ht="19.5" thickBot="1" x14ac:dyDescent="0.3">
      <c r="A60" s="80"/>
      <c r="B60" s="32">
        <v>0.58699999999999997</v>
      </c>
      <c r="C60" s="32">
        <f t="shared" si="3"/>
        <v>19.879245283018864</v>
      </c>
      <c r="D60" s="5"/>
      <c r="E60" s="32">
        <f>C60/A58*100</f>
        <v>99.396226415094318</v>
      </c>
      <c r="F60" s="5"/>
      <c r="G60" s="37">
        <f>STDEVA(F56,F59,F63)</f>
        <v>0.73085982623064771</v>
      </c>
    </row>
    <row r="61" spans="1:7" ht="18" x14ac:dyDescent="0.25">
      <c r="A61" s="78">
        <v>30</v>
      </c>
      <c r="B61" s="78">
        <v>0.86799999999999999</v>
      </c>
      <c r="C61" s="78">
        <f t="shared" si="3"/>
        <v>30.483018867924528</v>
      </c>
      <c r="D61" s="33"/>
      <c r="E61" s="78">
        <f>C61/A61*100</f>
        <v>101.61006289308176</v>
      </c>
      <c r="F61" s="33"/>
      <c r="G61" s="36"/>
    </row>
    <row r="62" spans="1:7" ht="19.5" thickBot="1" x14ac:dyDescent="0.3">
      <c r="A62" s="79"/>
      <c r="B62" s="80"/>
      <c r="C62" s="80"/>
      <c r="D62" s="34"/>
      <c r="E62" s="80"/>
      <c r="F62" s="34"/>
      <c r="G62" s="38"/>
    </row>
    <row r="63" spans="1:7" ht="19.5" thickBot="1" x14ac:dyDescent="0.3">
      <c r="A63" s="79"/>
      <c r="B63" s="32">
        <v>0.86099999999999999</v>
      </c>
      <c r="C63" s="32">
        <f>(B63-0.0602)/0.0265</f>
        <v>30.218867924528301</v>
      </c>
      <c r="D63" s="33">
        <f>AVERAGE(C61:C64)</f>
        <v>30.369811320754717</v>
      </c>
      <c r="E63" s="32">
        <f>C63/A61*100</f>
        <v>100.72955974842768</v>
      </c>
      <c r="F63" s="33">
        <f>AVERAGE(E61:E64)</f>
        <v>101.23270440251572</v>
      </c>
      <c r="G63" s="38"/>
    </row>
    <row r="64" spans="1:7" ht="19.5" thickBot="1" x14ac:dyDescent="0.3">
      <c r="A64" s="80"/>
      <c r="B64" s="32">
        <v>0.86599999999999999</v>
      </c>
      <c r="C64" s="32">
        <f>(B64-0.0602)/0.0265</f>
        <v>30.40754716981132</v>
      </c>
      <c r="D64" s="35"/>
      <c r="E64" s="32">
        <f>C64/A61*100</f>
        <v>101.35849056603774</v>
      </c>
      <c r="F64" s="5"/>
      <c r="G64" s="35"/>
    </row>
    <row r="66" spans="1:7" ht="27" customHeight="1" x14ac:dyDescent="0.25"/>
    <row r="67" spans="1:7" ht="20.25" customHeight="1" x14ac:dyDescent="0.25">
      <c r="A67" s="15" t="s">
        <v>27</v>
      </c>
      <c r="B67" s="29" t="s">
        <v>36</v>
      </c>
      <c r="C67" s="29" t="s">
        <v>35</v>
      </c>
      <c r="D67" s="29" t="s">
        <v>32</v>
      </c>
      <c r="E67" s="17" t="s">
        <v>28</v>
      </c>
      <c r="F67" s="29" t="s">
        <v>29</v>
      </c>
      <c r="G67" s="29" t="s">
        <v>22</v>
      </c>
    </row>
    <row r="68" spans="1:7" ht="15.75" customHeight="1" x14ac:dyDescent="0.25">
      <c r="A68" s="29">
        <v>10</v>
      </c>
      <c r="B68" s="17">
        <v>99.42</v>
      </c>
      <c r="C68" s="17">
        <v>99.17</v>
      </c>
      <c r="D68" s="17">
        <v>100.4</v>
      </c>
      <c r="E68" s="17">
        <f>AVERAGE(B68:D68)</f>
        <v>99.663333333333341</v>
      </c>
      <c r="F68" s="17">
        <f>_xlfn.STDEV.S(B68:D68)</f>
        <v>0.65010255601200051</v>
      </c>
      <c r="G68" s="17">
        <f>(F68*100)/E71</f>
        <v>0.64804321867266301</v>
      </c>
    </row>
    <row r="69" spans="1:7" x14ac:dyDescent="0.25">
      <c r="A69" s="29">
        <v>20</v>
      </c>
      <c r="B69" s="17">
        <v>100.8</v>
      </c>
      <c r="C69" s="43">
        <v>101.2</v>
      </c>
      <c r="D69" s="17">
        <v>99.77</v>
      </c>
      <c r="E69" s="17">
        <f>AVERAGE(B69:D69)</f>
        <v>100.58999999999999</v>
      </c>
      <c r="F69" s="17">
        <f>_xlfn.STDEV.S(B69:D69)</f>
        <v>0.73776690085690644</v>
      </c>
      <c r="G69" s="17">
        <f>(F69*100)/E69</f>
        <v>0.73343960717457657</v>
      </c>
    </row>
    <row r="70" spans="1:7" x14ac:dyDescent="0.25">
      <c r="A70" s="29">
        <v>30</v>
      </c>
      <c r="B70" s="17">
        <v>100.3</v>
      </c>
      <c r="C70" s="17">
        <v>100.6</v>
      </c>
      <c r="D70" s="17">
        <v>101.2</v>
      </c>
      <c r="E70" s="17">
        <f>(AVERAGE(B70:D70))</f>
        <v>100.69999999999999</v>
      </c>
      <c r="F70" s="17">
        <f>_xlfn.STDEV.S(B70:D70)</f>
        <v>0.45825756949558744</v>
      </c>
      <c r="G70" s="17">
        <f>(F70*100)/E70</f>
        <v>0.45507206504030534</v>
      </c>
    </row>
    <row r="71" spans="1:7" x14ac:dyDescent="0.25">
      <c r="A71" s="17"/>
      <c r="B71" s="17"/>
      <c r="C71" s="17"/>
      <c r="D71" s="17"/>
      <c r="E71" s="17">
        <f>AVERAGE(E68:E70)</f>
        <v>100.31777777777778</v>
      </c>
      <c r="F71" s="17"/>
      <c r="G71" s="17"/>
    </row>
  </sheetData>
  <mergeCells count="40">
    <mergeCell ref="G53:G54"/>
    <mergeCell ref="A55:A57"/>
    <mergeCell ref="A58:A60"/>
    <mergeCell ref="A61:A64"/>
    <mergeCell ref="B61:B62"/>
    <mergeCell ref="C61:C62"/>
    <mergeCell ref="E61:E62"/>
    <mergeCell ref="A53:A54"/>
    <mergeCell ref="B53:B54"/>
    <mergeCell ref="C53:C54"/>
    <mergeCell ref="D53:D54"/>
    <mergeCell ref="E53:E54"/>
    <mergeCell ref="F53:F54"/>
    <mergeCell ref="G37:G38"/>
    <mergeCell ref="A39:A41"/>
    <mergeCell ref="A42:A44"/>
    <mergeCell ref="A45:A48"/>
    <mergeCell ref="B45:B46"/>
    <mergeCell ref="C45:C46"/>
    <mergeCell ref="E45:E46"/>
    <mergeCell ref="A37:A38"/>
    <mergeCell ref="B37:B38"/>
    <mergeCell ref="C37:C38"/>
    <mergeCell ref="D37:D38"/>
    <mergeCell ref="E37:E38"/>
    <mergeCell ref="F37:F38"/>
    <mergeCell ref="A29:A32"/>
    <mergeCell ref="B29:B30"/>
    <mergeCell ref="C29:C30"/>
    <mergeCell ref="E29:E30"/>
    <mergeCell ref="A21:A22"/>
    <mergeCell ref="B21:B22"/>
    <mergeCell ref="C21:C22"/>
    <mergeCell ref="D21:D22"/>
    <mergeCell ref="E21:E22"/>
    <mergeCell ref="A17:A18"/>
    <mergeCell ref="F21:F22"/>
    <mergeCell ref="G21:G22"/>
    <mergeCell ref="A23:A25"/>
    <mergeCell ref="A26:A28"/>
  </mergeCells>
  <conditionalFormatting sqref="C26:C2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{FB3E15F3-742D-4C01-B202-88B2C607079C}</x14:id>
        </ext>
      </extLst>
    </cfRule>
  </conditionalFormatting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B3E15F3-742D-4C01-B202-88B2C607079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C26:C28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workbookViewId="0">
      <selection activeCell="C4" sqref="C4:C5"/>
    </sheetView>
  </sheetViews>
  <sheetFormatPr defaultRowHeight="15" x14ac:dyDescent="0.25"/>
  <cols>
    <col min="1" max="1" width="23.5703125" customWidth="1"/>
    <col min="2" max="2" width="16.85546875" customWidth="1"/>
    <col min="3" max="3" width="25" customWidth="1"/>
    <col min="4" max="4" width="27.140625" customWidth="1"/>
    <col min="5" max="5" width="16.42578125" bestFit="1" customWidth="1"/>
    <col min="6" max="6" width="23.85546875" customWidth="1"/>
    <col min="7" max="7" width="26" customWidth="1"/>
  </cols>
  <sheetData>
    <row r="2" spans="1:7" ht="18.75" x14ac:dyDescent="0.3">
      <c r="A2" s="44" t="s">
        <v>37</v>
      </c>
    </row>
    <row r="3" spans="1:7" ht="15.75" thickBot="1" x14ac:dyDescent="0.3"/>
    <row r="4" spans="1:7" ht="15" customHeight="1" x14ac:dyDescent="0.25">
      <c r="A4" s="76" t="s">
        <v>27</v>
      </c>
      <c r="B4" s="76" t="s">
        <v>11</v>
      </c>
      <c r="C4" s="76" t="s">
        <v>25</v>
      </c>
      <c r="D4" s="76" t="s">
        <v>30</v>
      </c>
      <c r="E4" s="76" t="s">
        <v>24</v>
      </c>
      <c r="F4" s="76" t="s">
        <v>39</v>
      </c>
      <c r="G4" s="76" t="s">
        <v>38</v>
      </c>
    </row>
    <row r="5" spans="1:7" ht="42" customHeight="1" thickBot="1" x14ac:dyDescent="0.3">
      <c r="A5" s="77"/>
      <c r="B5" s="77"/>
      <c r="C5" s="77"/>
      <c r="D5" s="77"/>
      <c r="E5" s="77"/>
      <c r="F5" s="77"/>
      <c r="G5" s="77"/>
    </row>
    <row r="6" spans="1:7" ht="19.5" thickBot="1" x14ac:dyDescent="0.3">
      <c r="A6" s="78">
        <v>10</v>
      </c>
      <c r="B6" s="32">
        <v>0.32400000000000001</v>
      </c>
      <c r="C6" s="32">
        <f t="shared" ref="C6:C12" si="0">(B6-0.0602)/0.0265</f>
        <v>9.9547169811320764</v>
      </c>
      <c r="D6" s="33"/>
      <c r="E6" s="32">
        <f>C6/A6*100</f>
        <v>99.547169811320771</v>
      </c>
      <c r="F6" s="33"/>
      <c r="G6" s="33"/>
    </row>
    <row r="7" spans="1:7" ht="19.5" thickBot="1" x14ac:dyDescent="0.35">
      <c r="A7" s="79"/>
      <c r="B7" s="32">
        <v>0.32</v>
      </c>
      <c r="C7" s="32">
        <f t="shared" si="0"/>
        <v>9.8037735849056613</v>
      </c>
      <c r="D7" s="28">
        <f>AVERAGE(C6:C8)</f>
        <v>9.9421383647798738</v>
      </c>
      <c r="E7" s="32">
        <f>C7/A6*100</f>
        <v>98.037735849056617</v>
      </c>
      <c r="F7" s="34">
        <f>AVERAGE(E6:E8)</f>
        <v>99.421383647798748</v>
      </c>
      <c r="G7" s="33"/>
    </row>
    <row r="8" spans="1:7" ht="19.5" thickBot="1" x14ac:dyDescent="0.3">
      <c r="A8" s="80"/>
      <c r="B8" s="32">
        <v>0.32700000000000001</v>
      </c>
      <c r="C8" s="32">
        <f t="shared" si="0"/>
        <v>10.067924528301889</v>
      </c>
      <c r="D8" s="5"/>
      <c r="E8" s="32">
        <f>C8/A6*100</f>
        <v>100.67924528301889</v>
      </c>
      <c r="F8" s="35"/>
      <c r="G8" s="33"/>
    </row>
    <row r="9" spans="1:7" ht="19.5" thickBot="1" x14ac:dyDescent="0.3">
      <c r="A9" s="78">
        <v>20</v>
      </c>
      <c r="B9" s="32">
        <v>0.59099999999999997</v>
      </c>
      <c r="C9" s="40">
        <f t="shared" si="0"/>
        <v>20.030188679245281</v>
      </c>
      <c r="D9" s="33"/>
      <c r="E9" s="32">
        <f>C9/A9*100</f>
        <v>100.15094339622641</v>
      </c>
      <c r="F9" s="33"/>
      <c r="G9" s="33"/>
    </row>
    <row r="10" spans="1:7" ht="19.5" thickBot="1" x14ac:dyDescent="0.3">
      <c r="A10" s="79"/>
      <c r="B10" s="32">
        <v>0.59699999999999998</v>
      </c>
      <c r="C10" s="40">
        <f t="shared" si="0"/>
        <v>20.256603773584903</v>
      </c>
      <c r="D10" s="34">
        <f>AVERAGE(C9:C11)</f>
        <v>20.155974842767293</v>
      </c>
      <c r="E10" s="32">
        <f>C10/A9*100</f>
        <v>101.28301886792453</v>
      </c>
      <c r="F10" s="33">
        <f>AVERAGE(E9:E11)</f>
        <v>100.77987421383648</v>
      </c>
      <c r="G10" s="36">
        <f>AVERAGE(F7:F14)</f>
        <v>100.15653389238294</v>
      </c>
    </row>
    <row r="11" spans="1:7" ht="19.5" thickBot="1" x14ac:dyDescent="0.3">
      <c r="A11" s="80"/>
      <c r="B11" s="32">
        <v>0.59499999999999997</v>
      </c>
      <c r="C11" s="40">
        <f t="shared" si="0"/>
        <v>20.181132075471698</v>
      </c>
      <c r="D11" s="5"/>
      <c r="E11" s="32">
        <f>C11/A9*100</f>
        <v>100.90566037735849</v>
      </c>
      <c r="F11" s="5"/>
      <c r="G11" s="37">
        <f>STDEVA(F7,F10,F14)</f>
        <v>0.68611241694509828</v>
      </c>
    </row>
    <row r="12" spans="1:7" ht="18" x14ac:dyDescent="0.25">
      <c r="A12" s="78">
        <v>30</v>
      </c>
      <c r="B12" s="78">
        <v>0.85499999999999998</v>
      </c>
      <c r="C12" s="78">
        <f t="shared" si="0"/>
        <v>29.992452830188679</v>
      </c>
      <c r="D12" s="33"/>
      <c r="E12" s="78">
        <f>C12/A12*100</f>
        <v>99.974842767295584</v>
      </c>
      <c r="F12" s="33"/>
      <c r="G12" s="36"/>
    </row>
    <row r="13" spans="1:7" ht="19.5" thickBot="1" x14ac:dyDescent="0.3">
      <c r="A13" s="79"/>
      <c r="B13" s="80"/>
      <c r="C13" s="80"/>
      <c r="D13" s="34"/>
      <c r="E13" s="80"/>
      <c r="F13" s="34"/>
      <c r="G13" s="38"/>
    </row>
    <row r="14" spans="1:7" ht="19.5" thickBot="1" x14ac:dyDescent="0.3">
      <c r="A14" s="79"/>
      <c r="B14" s="32">
        <v>0.86</v>
      </c>
      <c r="C14" s="32">
        <f>(B14-0.0602)/0.0265</f>
        <v>30.181132075471698</v>
      </c>
      <c r="D14" s="33">
        <f>AVERAGE(C12:C15)</f>
        <v>30.080503144654088</v>
      </c>
      <c r="E14" s="32">
        <f>C14/A12*100</f>
        <v>100.60377358490567</v>
      </c>
      <c r="F14" s="33">
        <f>AVERAGE(E12:E15)</f>
        <v>100.26834381551363</v>
      </c>
      <c r="G14" s="38"/>
    </row>
    <row r="15" spans="1:7" ht="19.5" thickBot="1" x14ac:dyDescent="0.3">
      <c r="A15" s="80"/>
      <c r="B15" s="39">
        <v>0.85699999999999998</v>
      </c>
      <c r="C15" s="32">
        <f>(B15-0.0602)/0.0265</f>
        <v>30.067924528301887</v>
      </c>
      <c r="D15" s="35"/>
      <c r="E15" s="32">
        <f>C15/A12*100</f>
        <v>100.22641509433963</v>
      </c>
      <c r="F15" s="5"/>
      <c r="G15" s="35"/>
    </row>
  </sheetData>
  <mergeCells count="13">
    <mergeCell ref="G4:G5"/>
    <mergeCell ref="A6:A8"/>
    <mergeCell ref="A9:A11"/>
    <mergeCell ref="A12:A15"/>
    <mergeCell ref="B12:B13"/>
    <mergeCell ref="C12:C13"/>
    <mergeCell ref="E12:E13"/>
    <mergeCell ref="A4:A5"/>
    <mergeCell ref="B4:B5"/>
    <mergeCell ref="C4:C5"/>
    <mergeCell ref="D4:D5"/>
    <mergeCell ref="E4:E5"/>
    <mergeCell ref="F4:F5"/>
  </mergeCells>
  <conditionalFormatting sqref="C9:C1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{CE86D0C2-E3BC-43E3-8C8A-C8AC53F09E3E}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E86D0C2-E3BC-43E3-8C8A-C8AC53F09E3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C9:C11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"/>
  <sheetViews>
    <sheetView workbookViewId="0">
      <selection activeCell="D3" sqref="D3"/>
    </sheetView>
  </sheetViews>
  <sheetFormatPr defaultRowHeight="15" x14ac:dyDescent="0.25"/>
  <cols>
    <col min="1" max="1" width="31.5703125" customWidth="1"/>
    <col min="2" max="2" width="20.42578125" customWidth="1"/>
    <col min="3" max="3" width="29" customWidth="1"/>
    <col min="4" max="4" width="14.7109375" customWidth="1"/>
  </cols>
  <sheetData>
    <row r="2" spans="1:7" ht="21" x14ac:dyDescent="0.35">
      <c r="A2" s="45" t="s">
        <v>41</v>
      </c>
    </row>
    <row r="3" spans="1:7" ht="15.75" customHeight="1" x14ac:dyDescent="0.25">
      <c r="A3" s="17" t="s">
        <v>27</v>
      </c>
      <c r="B3" s="17" t="s">
        <v>3</v>
      </c>
      <c r="C3" s="17" t="s">
        <v>25</v>
      </c>
      <c r="D3" s="17" t="s">
        <v>24</v>
      </c>
      <c r="E3" s="17" t="s">
        <v>42</v>
      </c>
      <c r="F3" s="17" t="s">
        <v>29</v>
      </c>
      <c r="G3" s="17" t="s">
        <v>22</v>
      </c>
    </row>
    <row r="4" spans="1:7" ht="15.75" customHeight="1" x14ac:dyDescent="0.25">
      <c r="A4" s="17">
        <v>20</v>
      </c>
      <c r="B4" s="29">
        <v>0.59099999999999997</v>
      </c>
      <c r="C4" s="17">
        <f>(B4-0.0602)/0.0265</f>
        <v>20.030188679245281</v>
      </c>
      <c r="D4" s="17">
        <f>C4/A4*100</f>
        <v>100.15094339622641</v>
      </c>
      <c r="E4" s="17"/>
      <c r="F4" s="17"/>
      <c r="G4" s="17"/>
    </row>
    <row r="5" spans="1:7" x14ac:dyDescent="0.25">
      <c r="A5" s="17"/>
      <c r="B5" s="29">
        <v>0.60199999999999998</v>
      </c>
      <c r="C5" s="17">
        <f>(B5-0.0602)/0.0265</f>
        <v>20.445283018867922</v>
      </c>
      <c r="D5" s="17">
        <f>C5/A4*100</f>
        <v>102.2264150943396</v>
      </c>
      <c r="E5" s="17"/>
      <c r="F5" s="17"/>
      <c r="G5" s="17"/>
    </row>
    <row r="6" spans="1:7" x14ac:dyDescent="0.25">
      <c r="A6" s="17"/>
      <c r="B6" s="29">
        <v>0.59599999999999997</v>
      </c>
      <c r="C6" s="17">
        <f>(B6-0.0602)/0.0265</f>
        <v>20.218867924528301</v>
      </c>
      <c r="D6" s="17">
        <f>C6/A4*100</f>
        <v>101.0943396226415</v>
      </c>
      <c r="E6" s="17">
        <f>AVERAGE(D4:D6)</f>
        <v>101.15723270440249</v>
      </c>
      <c r="F6" s="17">
        <f>_xlfn.STDEV.P(D4:D6)</f>
        <v>0.84847406058062458</v>
      </c>
      <c r="G6" s="17">
        <f>(F6*100)/E6</f>
        <v>0.83876756797015262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tabSelected="1" topLeftCell="B13" workbookViewId="0">
      <selection activeCell="B2" sqref="B2"/>
    </sheetView>
  </sheetViews>
  <sheetFormatPr defaultRowHeight="15" x14ac:dyDescent="0.25"/>
  <cols>
    <col min="1" max="1" width="22.5703125" customWidth="1"/>
    <col min="2" max="2" width="23" customWidth="1"/>
    <col min="3" max="3" width="29.85546875" customWidth="1"/>
    <col min="4" max="4" width="24.85546875" customWidth="1"/>
    <col min="5" max="5" width="20.140625" customWidth="1"/>
    <col min="6" max="6" width="30" customWidth="1"/>
    <col min="7" max="7" width="17.140625" customWidth="1"/>
    <col min="8" max="8" width="24.7109375" customWidth="1"/>
    <col min="9" max="9" width="14.85546875" customWidth="1"/>
  </cols>
  <sheetData>
    <row r="2" spans="1:11" ht="18.75" x14ac:dyDescent="0.3">
      <c r="A2" s="46" t="s">
        <v>43</v>
      </c>
      <c r="B2" s="70" t="s">
        <v>43</v>
      </c>
    </row>
    <row r="3" spans="1:11" ht="15.75" thickBot="1" x14ac:dyDescent="0.3"/>
    <row r="4" spans="1:11" ht="36" customHeight="1" x14ac:dyDescent="0.3">
      <c r="B4" s="55" t="s">
        <v>44</v>
      </c>
      <c r="C4" s="56" t="s">
        <v>50</v>
      </c>
      <c r="D4" s="57" t="s">
        <v>51</v>
      </c>
      <c r="E4" s="58" t="s">
        <v>11</v>
      </c>
      <c r="F4" s="59" t="s">
        <v>25</v>
      </c>
      <c r="G4" s="59" t="s">
        <v>24</v>
      </c>
      <c r="H4" s="59" t="s">
        <v>52</v>
      </c>
      <c r="I4" s="81" t="s">
        <v>22</v>
      </c>
      <c r="K4">
        <v>20</v>
      </c>
    </row>
    <row r="5" spans="1:11" ht="18.75" customHeight="1" thickBot="1" x14ac:dyDescent="0.3">
      <c r="B5" s="47"/>
      <c r="C5" s="47"/>
      <c r="D5" s="47"/>
      <c r="E5" s="47"/>
      <c r="F5" s="47"/>
      <c r="G5" s="4"/>
      <c r="H5" s="4"/>
      <c r="I5" s="82"/>
    </row>
    <row r="6" spans="1:11" ht="15" customHeight="1" x14ac:dyDescent="0.25">
      <c r="B6" s="91" t="s">
        <v>45</v>
      </c>
      <c r="C6" s="87">
        <v>5</v>
      </c>
      <c r="D6" s="87">
        <v>4.8</v>
      </c>
      <c r="E6" s="87">
        <v>0.58799999999999997</v>
      </c>
      <c r="F6" s="89">
        <f>(E6-0.0602)/0.0265</f>
        <v>19.91698113207547</v>
      </c>
      <c r="G6" s="83">
        <f>(F6/K4)*100</f>
        <v>99.584905660377359</v>
      </c>
      <c r="H6" s="23"/>
      <c r="I6" s="23"/>
    </row>
    <row r="7" spans="1:11" ht="15.75" customHeight="1" thickBot="1" x14ac:dyDescent="0.3">
      <c r="B7" s="92"/>
      <c r="C7" s="88"/>
      <c r="D7" s="88"/>
      <c r="E7" s="88"/>
      <c r="F7" s="90"/>
      <c r="G7" s="84"/>
      <c r="H7" s="23">
        <f>AVERAGE(G6:G10)</f>
        <v>98.924528301886795</v>
      </c>
      <c r="I7" s="23">
        <f>(H8*100)/H7</f>
        <v>0.8740369435353551</v>
      </c>
    </row>
    <row r="8" spans="1:11" ht="18.75" thickBot="1" x14ac:dyDescent="0.3">
      <c r="B8" s="47"/>
      <c r="C8" s="60"/>
      <c r="D8" s="60"/>
      <c r="E8" s="60">
        <v>0.57899999999999996</v>
      </c>
      <c r="F8" s="60">
        <f t="shared" ref="F8:F13" si="0">(E8-0.0602)/0.0265</f>
        <v>19.577358490566034</v>
      </c>
      <c r="G8" s="23">
        <f>(F8/K4)*100</f>
        <v>97.886792452830178</v>
      </c>
      <c r="H8" s="23">
        <f>STDEVA(G6:G9)</f>
        <v>0.86463692357657862</v>
      </c>
      <c r="I8" s="23"/>
    </row>
    <row r="9" spans="1:11" ht="18.75" thickBot="1" x14ac:dyDescent="0.3">
      <c r="B9" s="47"/>
      <c r="C9" s="60"/>
      <c r="D9" s="60"/>
      <c r="E9" s="60">
        <v>0.58499999999999996</v>
      </c>
      <c r="F9" s="60">
        <f t="shared" si="0"/>
        <v>19.80377358490566</v>
      </c>
      <c r="G9" s="23">
        <f>(F9/K4)*100</f>
        <v>99.018867924528294</v>
      </c>
      <c r="H9" s="23"/>
      <c r="I9" s="23"/>
    </row>
    <row r="10" spans="1:11" ht="18.75" thickBot="1" x14ac:dyDescent="0.3">
      <c r="B10" s="49"/>
      <c r="C10" s="61"/>
      <c r="D10" s="61">
        <v>5.2</v>
      </c>
      <c r="E10" s="61">
        <v>0.58599999999999997</v>
      </c>
      <c r="F10" s="61">
        <f t="shared" si="0"/>
        <v>19.841509433962262</v>
      </c>
      <c r="G10" s="62">
        <f>(F10/K4)*100</f>
        <v>99.207547169811306</v>
      </c>
      <c r="H10" s="62">
        <f>AVERAGE(G10:G12)</f>
        <v>100.02515723270439</v>
      </c>
      <c r="I10" s="62">
        <f>(H11*100)/H10</f>
        <v>1.1052814280210641</v>
      </c>
    </row>
    <row r="11" spans="1:11" ht="18" x14ac:dyDescent="0.25">
      <c r="B11" s="51"/>
      <c r="C11" s="63"/>
      <c r="D11" s="63"/>
      <c r="E11" s="63">
        <v>0.58799999999999997</v>
      </c>
      <c r="F11" s="63">
        <f t="shared" si="0"/>
        <v>19.91698113207547</v>
      </c>
      <c r="G11" s="62">
        <f>(F11/K4)*100</f>
        <v>99.584905660377359</v>
      </c>
      <c r="H11" s="62">
        <f>STDEVA(G10:G12)</f>
        <v>1.1055594862419498</v>
      </c>
      <c r="I11" s="62"/>
    </row>
    <row r="12" spans="1:11" ht="18.75" thickBot="1" x14ac:dyDescent="0.3">
      <c r="B12" s="51"/>
      <c r="C12" s="63"/>
      <c r="D12" s="63"/>
      <c r="E12" s="63">
        <v>0.59699999999999998</v>
      </c>
      <c r="F12" s="63">
        <f t="shared" si="0"/>
        <v>20.256603773584903</v>
      </c>
      <c r="G12" s="62">
        <f>(F12/K4)*100</f>
        <v>101.28301886792453</v>
      </c>
      <c r="H12" s="62"/>
      <c r="I12" s="62"/>
    </row>
    <row r="13" spans="1:11" ht="15" customHeight="1" x14ac:dyDescent="0.25">
      <c r="B13" s="85" t="s">
        <v>46</v>
      </c>
      <c r="C13" s="87">
        <v>1</v>
      </c>
      <c r="D13" s="87">
        <v>0.8</v>
      </c>
      <c r="E13" s="87">
        <v>0.59199999999999997</v>
      </c>
      <c r="F13" s="89">
        <f t="shared" si="0"/>
        <v>20.067924528301884</v>
      </c>
      <c r="G13" s="84">
        <f>(F13/K4)*100</f>
        <v>100.33962264150942</v>
      </c>
      <c r="H13" s="23"/>
      <c r="I13" s="23"/>
    </row>
    <row r="14" spans="1:11" ht="15.75" customHeight="1" thickBot="1" x14ac:dyDescent="0.3">
      <c r="B14" s="86"/>
      <c r="C14" s="88"/>
      <c r="D14" s="88"/>
      <c r="E14" s="88"/>
      <c r="F14" s="90"/>
      <c r="G14" s="84"/>
      <c r="H14" s="23">
        <f>AVERAGE(G13:G17)</f>
        <v>99.820754716981128</v>
      </c>
      <c r="I14" s="23">
        <f>(H15*100)/H14</f>
        <v>0.7869449010362487</v>
      </c>
    </row>
    <row r="15" spans="1:11" ht="18.75" thickBot="1" x14ac:dyDescent="0.3">
      <c r="B15" s="4"/>
      <c r="C15" s="60"/>
      <c r="D15" s="60"/>
      <c r="E15" s="60">
        <v>0.58399999999999996</v>
      </c>
      <c r="F15" s="60">
        <f t="shared" ref="F15:F37" si="1">(E15-0.0602)/0.0265</f>
        <v>19.766037735849054</v>
      </c>
      <c r="G15" s="23">
        <f>(F15/K4)*100</f>
        <v>98.830188679245268</v>
      </c>
      <c r="H15" s="23">
        <f>STDEVA(G13:G16)</f>
        <v>0.78553433942118378</v>
      </c>
      <c r="I15" s="23"/>
    </row>
    <row r="16" spans="1:11" ht="18.75" thickBot="1" x14ac:dyDescent="0.3">
      <c r="B16" s="4"/>
      <c r="C16" s="60"/>
      <c r="D16" s="60"/>
      <c r="E16" s="60">
        <v>0.58599999999999997</v>
      </c>
      <c r="F16" s="60">
        <f t="shared" si="1"/>
        <v>19.841509433962262</v>
      </c>
      <c r="G16" s="23">
        <f>(F16/K4)*100</f>
        <v>99.207547169811306</v>
      </c>
      <c r="H16" s="23"/>
      <c r="I16" s="23"/>
    </row>
    <row r="17" spans="2:11" ht="18.75" thickBot="1" x14ac:dyDescent="0.3">
      <c r="B17" s="52"/>
      <c r="C17" s="61"/>
      <c r="D17" s="61">
        <v>1.2</v>
      </c>
      <c r="E17" s="61">
        <v>0.59499999999999997</v>
      </c>
      <c r="F17" s="61">
        <f t="shared" si="1"/>
        <v>20.181132075471698</v>
      </c>
      <c r="G17" s="62">
        <f>(F17/K4)*100</f>
        <v>100.90566037735849</v>
      </c>
      <c r="H17" s="62">
        <f>AVERAGE(G17:G19)</f>
        <v>100.84276729559748</v>
      </c>
      <c r="I17" s="62">
        <f>(H18*100)/H17</f>
        <v>0.47086406606404058</v>
      </c>
    </row>
    <row r="18" spans="2:11" ht="18.75" thickBot="1" x14ac:dyDescent="0.3">
      <c r="B18" s="52"/>
      <c r="C18" s="61"/>
      <c r="D18" s="61"/>
      <c r="E18" s="61">
        <v>0.59699999999999998</v>
      </c>
      <c r="F18" s="61">
        <f t="shared" si="1"/>
        <v>20.256603773584903</v>
      </c>
      <c r="G18" s="62">
        <f>(F18/K4)*100</f>
        <v>101.28301886792453</v>
      </c>
      <c r="H18" s="62">
        <f>STDEVA(G17:G19)</f>
        <v>0.4748323544195488</v>
      </c>
      <c r="I18" s="62"/>
    </row>
    <row r="19" spans="2:11" ht="18.75" thickBot="1" x14ac:dyDescent="0.3">
      <c r="B19" s="52"/>
      <c r="C19" s="61"/>
      <c r="D19" s="61"/>
      <c r="E19" s="61">
        <v>0.59199999999999997</v>
      </c>
      <c r="F19" s="61">
        <f t="shared" si="1"/>
        <v>20.067924528301884</v>
      </c>
      <c r="G19" s="62">
        <f>(F19/K19)*100</f>
        <v>100.33962264150942</v>
      </c>
      <c r="H19" s="62"/>
      <c r="I19" s="62"/>
      <c r="K19">
        <v>20</v>
      </c>
    </row>
    <row r="20" spans="2:11" ht="16.5" thickBot="1" x14ac:dyDescent="0.3">
      <c r="B20" s="54" t="s">
        <v>47</v>
      </c>
      <c r="C20" s="64">
        <v>2</v>
      </c>
      <c r="D20" s="65">
        <v>1.8</v>
      </c>
      <c r="E20" s="60">
        <v>0.59199999999999997</v>
      </c>
      <c r="F20" s="60">
        <f t="shared" si="1"/>
        <v>20.067924528301884</v>
      </c>
      <c r="G20" s="23">
        <f>(F20/K19)*100</f>
        <v>100.33962264150942</v>
      </c>
      <c r="H20" s="23">
        <f>AVERAGE(G20:G22)</f>
        <v>100.33962264150944</v>
      </c>
      <c r="I20" s="23">
        <f>(H21*100)/H20</f>
        <v>0.75216246709288659</v>
      </c>
    </row>
    <row r="21" spans="2:11" ht="18.75" thickBot="1" x14ac:dyDescent="0.3">
      <c r="B21" s="48"/>
      <c r="C21" s="66"/>
      <c r="D21" s="67"/>
      <c r="E21" s="60">
        <v>0.59599999999999997</v>
      </c>
      <c r="F21" s="60">
        <f t="shared" si="1"/>
        <v>20.218867924528301</v>
      </c>
      <c r="G21" s="23">
        <f>(F21/K19)*100</f>
        <v>101.0943396226415</v>
      </c>
      <c r="H21" s="23">
        <f>STDEVA(G20:G22)</f>
        <v>0.75471698113206998</v>
      </c>
      <c r="I21" s="23"/>
    </row>
    <row r="22" spans="2:11" ht="18.75" thickBot="1" x14ac:dyDescent="0.3">
      <c r="B22" s="4"/>
      <c r="C22" s="24"/>
      <c r="D22" s="23"/>
      <c r="E22" s="60">
        <v>0.58799999999999997</v>
      </c>
      <c r="F22" s="60">
        <f t="shared" si="1"/>
        <v>19.91698113207547</v>
      </c>
      <c r="G22" s="23">
        <f>(F22/K19)*100</f>
        <v>99.584905660377359</v>
      </c>
      <c r="H22" s="23"/>
      <c r="I22" s="23"/>
    </row>
    <row r="23" spans="2:11" ht="16.5" thickBot="1" x14ac:dyDescent="0.3">
      <c r="B23" s="53"/>
      <c r="C23" s="61"/>
      <c r="D23" s="61">
        <v>2.2000000000000002</v>
      </c>
      <c r="E23" s="61">
        <v>0.59799999999999998</v>
      </c>
      <c r="F23" s="61">
        <f t="shared" si="1"/>
        <v>20.294339622641509</v>
      </c>
      <c r="G23" s="62">
        <f>(F23/K19)*100</f>
        <v>101.47169811320755</v>
      </c>
      <c r="H23" s="62">
        <f>AVERAGE(G23:G25)</f>
        <v>101.22012578616352</v>
      </c>
      <c r="I23" s="62">
        <f>(H24*100)/H23</f>
        <v>0.95655550629679997</v>
      </c>
    </row>
    <row r="24" spans="2:11" ht="18.75" thickBot="1" x14ac:dyDescent="0.3">
      <c r="B24" s="52"/>
      <c r="C24" s="61"/>
      <c r="D24" s="61"/>
      <c r="E24" s="61">
        <v>0.59099999999999997</v>
      </c>
      <c r="F24" s="61">
        <f t="shared" si="1"/>
        <v>20.030188679245281</v>
      </c>
      <c r="G24" s="62">
        <f>(F24/K19)*100</f>
        <v>100.15094339622641</v>
      </c>
      <c r="H24" s="62">
        <f>STDEVA(G23:G25)</f>
        <v>0.96822668668809431</v>
      </c>
      <c r="I24" s="62"/>
    </row>
    <row r="25" spans="2:11" ht="18.75" thickBot="1" x14ac:dyDescent="0.3">
      <c r="B25" s="52"/>
      <c r="C25" s="61"/>
      <c r="D25" s="61"/>
      <c r="E25" s="61">
        <v>0.60099999999999998</v>
      </c>
      <c r="F25" s="61">
        <f t="shared" si="1"/>
        <v>20.40754716981132</v>
      </c>
      <c r="G25" s="62">
        <f>(F25/K19)*100</f>
        <v>102.0377358490566</v>
      </c>
      <c r="H25" s="62"/>
      <c r="I25" s="62"/>
    </row>
    <row r="26" spans="2:11" ht="16.5" thickBot="1" x14ac:dyDescent="0.3">
      <c r="B26" s="54" t="s">
        <v>48</v>
      </c>
      <c r="C26" s="60">
        <v>35</v>
      </c>
      <c r="D26" s="60">
        <v>33</v>
      </c>
      <c r="E26" s="60">
        <v>0.59099999999999997</v>
      </c>
      <c r="F26" s="60">
        <f t="shared" si="1"/>
        <v>20.030188679245281</v>
      </c>
      <c r="G26" s="23">
        <f>(F26/K4)*100</f>
        <v>100.15094339622641</v>
      </c>
      <c r="H26" s="23">
        <f>AVERAGE(G26:G28)</f>
        <v>100.08805031446541</v>
      </c>
      <c r="I26" s="23">
        <f>(H27*100)/H26</f>
        <v>0.66203680739303916</v>
      </c>
    </row>
    <row r="27" spans="2:11" ht="18.75" thickBot="1" x14ac:dyDescent="0.3">
      <c r="B27" s="4"/>
      <c r="C27" s="60"/>
      <c r="D27" s="60"/>
      <c r="E27" s="60">
        <v>0.59399999999999997</v>
      </c>
      <c r="F27" s="60">
        <f t="shared" si="1"/>
        <v>20.143396226415092</v>
      </c>
      <c r="G27" s="23">
        <f>(F27/K19)*100</f>
        <v>100.71698113207546</v>
      </c>
      <c r="H27" s="23">
        <f>STDEVA(G26:G28)</f>
        <v>0.66261973288382547</v>
      </c>
      <c r="I27" s="23"/>
    </row>
    <row r="28" spans="2:11" ht="18.75" thickBot="1" x14ac:dyDescent="0.3">
      <c r="B28" s="4"/>
      <c r="C28" s="60"/>
      <c r="D28" s="60"/>
      <c r="E28" s="60">
        <v>0.58699999999999997</v>
      </c>
      <c r="F28" s="60">
        <f t="shared" si="1"/>
        <v>19.879245283018864</v>
      </c>
      <c r="G28" s="23">
        <f>(F28/K19)*100</f>
        <v>99.396226415094318</v>
      </c>
      <c r="H28" s="23"/>
      <c r="I28" s="23"/>
    </row>
    <row r="29" spans="2:11" ht="18.75" thickBot="1" x14ac:dyDescent="0.3">
      <c r="B29" s="52"/>
      <c r="C29" s="61"/>
      <c r="D29" s="61">
        <v>37</v>
      </c>
      <c r="E29" s="61">
        <v>0.58799999999999997</v>
      </c>
      <c r="F29" s="61">
        <f t="shared" si="1"/>
        <v>19.91698113207547</v>
      </c>
      <c r="G29" s="62">
        <f>(F29/K4)*100</f>
        <v>99.584905660377359</v>
      </c>
      <c r="H29" s="62">
        <f>AVERAGE(G29:G31)</f>
        <v>99.584905660377345</v>
      </c>
      <c r="I29" s="62">
        <f>(H30*100)/H29</f>
        <v>0.37893141341418002</v>
      </c>
    </row>
    <row r="30" spans="2:11" ht="18.75" thickBot="1" x14ac:dyDescent="0.3">
      <c r="B30" s="52"/>
      <c r="C30" s="61"/>
      <c r="D30" s="61"/>
      <c r="E30" s="61">
        <v>0.58599999999999997</v>
      </c>
      <c r="F30" s="61">
        <f t="shared" si="1"/>
        <v>19.841509433962262</v>
      </c>
      <c r="G30" s="62">
        <f>(F30/K19)*100</f>
        <v>99.207547169811306</v>
      </c>
      <c r="H30" s="62">
        <f>STDEVA(G29:G31)</f>
        <v>0.37735849056604565</v>
      </c>
      <c r="I30" s="62"/>
    </row>
    <row r="31" spans="2:11" ht="18.75" thickBot="1" x14ac:dyDescent="0.3">
      <c r="B31" s="52"/>
      <c r="C31" s="61"/>
      <c r="D31" s="61"/>
      <c r="E31" s="61">
        <v>0.59</v>
      </c>
      <c r="F31" s="61">
        <f t="shared" si="1"/>
        <v>19.992452830188679</v>
      </c>
      <c r="G31" s="62">
        <f>(F31/K19)*100</f>
        <v>99.962264150943398</v>
      </c>
      <c r="H31" s="62"/>
      <c r="I31" s="62"/>
    </row>
    <row r="32" spans="2:11" ht="16.5" thickBot="1" x14ac:dyDescent="0.3">
      <c r="B32" s="54" t="s">
        <v>49</v>
      </c>
      <c r="C32" s="60">
        <v>407</v>
      </c>
      <c r="D32" s="60">
        <v>405</v>
      </c>
      <c r="E32" s="60">
        <v>0.59499999999999997</v>
      </c>
      <c r="F32" s="60">
        <f t="shared" si="1"/>
        <v>20.181132075471698</v>
      </c>
      <c r="G32" s="23">
        <f>(F32/K4)*100</f>
        <v>100.90566037735849</v>
      </c>
      <c r="H32" s="23">
        <f>AVERAGE(G32:G34)</f>
        <v>100.52830188679245</v>
      </c>
      <c r="I32" s="23">
        <f>(H33*100)/H32</f>
        <v>0.37537537537537619</v>
      </c>
    </row>
    <row r="33" spans="2:9" ht="18.75" thickBot="1" x14ac:dyDescent="0.3">
      <c r="B33" s="4"/>
      <c r="C33" s="60"/>
      <c r="D33" s="60"/>
      <c r="E33" s="60">
        <v>0.59299999999999997</v>
      </c>
      <c r="F33" s="60">
        <f t="shared" si="1"/>
        <v>20.10566037735849</v>
      </c>
      <c r="G33" s="23">
        <f>(F33/K19)*100</f>
        <v>100.52830188679245</v>
      </c>
      <c r="H33" s="23">
        <f>STDEVA(G32:G34)</f>
        <v>0.37735849056603854</v>
      </c>
      <c r="I33" s="23"/>
    </row>
    <row r="34" spans="2:9" ht="18.75" thickBot="1" x14ac:dyDescent="0.3">
      <c r="B34" s="4"/>
      <c r="C34" s="60"/>
      <c r="D34" s="60"/>
      <c r="E34" s="60">
        <v>0.59099999999999997</v>
      </c>
      <c r="F34" s="60">
        <f t="shared" si="1"/>
        <v>20.030188679245281</v>
      </c>
      <c r="G34" s="23">
        <f>(F34/K19)*100</f>
        <v>100.15094339622641</v>
      </c>
      <c r="H34" s="23"/>
      <c r="I34" s="23"/>
    </row>
    <row r="35" spans="2:9" ht="18.75" thickBot="1" x14ac:dyDescent="0.3">
      <c r="B35" s="52"/>
      <c r="C35" s="61"/>
      <c r="D35" s="61">
        <v>409</v>
      </c>
      <c r="E35" s="61">
        <v>0.58699999999999997</v>
      </c>
      <c r="F35" s="61">
        <f t="shared" si="1"/>
        <v>19.879245283018864</v>
      </c>
      <c r="G35" s="62">
        <f>(F35/K19)*100</f>
        <v>99.396226415094318</v>
      </c>
      <c r="H35" s="62">
        <f>AVERAGE(G35:G37)</f>
        <v>99.710691823899353</v>
      </c>
      <c r="I35" s="62">
        <f>(H36*100)/H35</f>
        <v>0.28904854894386267</v>
      </c>
    </row>
    <row r="36" spans="2:9" ht="18.75" thickBot="1" x14ac:dyDescent="0.3">
      <c r="B36" s="52"/>
      <c r="C36" s="61"/>
      <c r="D36" s="61"/>
      <c r="E36" s="61">
        <v>0.59</v>
      </c>
      <c r="F36" s="61">
        <f t="shared" si="1"/>
        <v>19.992452830188679</v>
      </c>
      <c r="G36" s="62">
        <f>(F36/K19)*100</f>
        <v>99.962264150943398</v>
      </c>
      <c r="H36" s="62">
        <f>STDEVA(G35:G37)</f>
        <v>0.28821230785886781</v>
      </c>
      <c r="I36" s="62"/>
    </row>
    <row r="37" spans="2:9" ht="18.75" thickBot="1" x14ac:dyDescent="0.3">
      <c r="B37" s="52"/>
      <c r="C37" s="50"/>
      <c r="D37" s="68"/>
      <c r="E37" s="61">
        <v>0.58899999999999997</v>
      </c>
      <c r="F37" s="61">
        <f t="shared" si="1"/>
        <v>19.954716981132073</v>
      </c>
      <c r="G37" s="69">
        <f>(F37/K4)*100</f>
        <v>99.773584905660357</v>
      </c>
      <c r="H37" s="69"/>
      <c r="I37" s="68"/>
    </row>
  </sheetData>
  <mergeCells count="13">
    <mergeCell ref="I4:I5"/>
    <mergeCell ref="G6:G7"/>
    <mergeCell ref="G13:G14"/>
    <mergeCell ref="B13:B14"/>
    <mergeCell ref="C13:C14"/>
    <mergeCell ref="D13:D14"/>
    <mergeCell ref="E13:E14"/>
    <mergeCell ref="F13:F14"/>
    <mergeCell ref="B6:B7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Effect of PDAB concentration </vt:lpstr>
      <vt:lpstr>Effect of temperature</vt:lpstr>
      <vt:lpstr>Effect of HCl volume </vt:lpstr>
      <vt:lpstr>Stability of the reaction produ</vt:lpstr>
      <vt:lpstr>Linearity </vt:lpstr>
      <vt:lpstr>Precision </vt:lpstr>
      <vt:lpstr>Accuracy</vt:lpstr>
      <vt:lpstr>Specificity</vt:lpstr>
      <vt:lpstr>Robustness</vt:lpstr>
      <vt:lpstr>Pharmaceutical Forms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Lujain</dc:creator>
  <cp:lastModifiedBy>Maher Fattouh</cp:lastModifiedBy>
  <dcterms:created xsi:type="dcterms:W3CDTF">2022-06-15T17:55:34Z</dcterms:created>
  <dcterms:modified xsi:type="dcterms:W3CDTF">2023-05-11T21:46:41Z</dcterms:modified>
</cp:coreProperties>
</file>