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ZU\IMK-IFU-KIT\H pan\Wetland_Drainage\Meta-analsysis results\Drainage manuscript_lei ma\"/>
    </mc:Choice>
  </mc:AlternateContent>
  <xr:revisionPtr revIDLastSave="0" documentId="13_ncr:1_{BAF6B09A-8D42-4989-83E8-D55070A0BA22}" xr6:coauthVersionLast="47" xr6:coauthVersionMax="47" xr10:uidLastSave="{00000000-0000-0000-0000-000000000000}"/>
  <bookViews>
    <workbookView xWindow="-120" yWindow="-120" windowWidth="29040" windowHeight="15840" xr2:uid="{53E2E34F-B0F8-45A1-A1A2-9043E582A42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E6" i="1"/>
  <c r="U6" i="1"/>
  <c r="U12" i="1" s="1"/>
  <c r="E7" i="1"/>
  <c r="G7" i="1"/>
  <c r="U7" i="1"/>
  <c r="Y9" i="1"/>
  <c r="Y10" i="1" s="1"/>
  <c r="R10" i="1"/>
  <c r="Q10" i="1"/>
  <c r="M10" i="1"/>
  <c r="L10" i="1"/>
  <c r="I10" i="1"/>
  <c r="H10" i="1"/>
  <c r="G10" i="1"/>
  <c r="D10" i="1"/>
  <c r="AA9" i="1"/>
  <c r="U9" i="1"/>
  <c r="U10" i="1" s="1"/>
  <c r="E9" i="1"/>
  <c r="E10" i="1" s="1"/>
  <c r="E5" i="1"/>
  <c r="AB4" i="1"/>
  <c r="AB10" i="1" s="1"/>
  <c r="AA4" i="1"/>
  <c r="X4" i="1"/>
  <c r="X3" i="1"/>
  <c r="AD10" i="1" l="1"/>
  <c r="X7" i="1"/>
  <c r="AA10" i="1"/>
  <c r="AE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 Ma</author>
    <author>t</author>
  </authors>
  <commentList>
    <comment ref="AB2" authorId="0" shapeId="0" xr:uid="{83A28D7D-F6F8-41B9-BF1C-A8E6C503DE83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Leppelt et al. 2015
Nitrous oxide emission hotspots from
organic soils in Europe</t>
        </r>
      </text>
    </comment>
    <comment ref="Y8" authorId="1" shapeId="0" xr:uid="{C51CE0A0-1EAB-46FE-B17A-6AC26179CC69}">
      <text>
        <r>
          <rPr>
            <b/>
            <sz val="9"/>
            <color indexed="81"/>
            <rFont val="宋体"/>
            <family val="3"/>
            <charset val="134"/>
          </rPr>
          <t>t:</t>
        </r>
        <r>
          <rPr>
            <sz val="9"/>
            <color indexed="81"/>
            <rFont val="宋体"/>
            <family val="3"/>
            <charset val="134"/>
          </rPr>
          <t xml:space="preserve">
leppelt et al.2014</t>
        </r>
      </text>
    </comment>
  </commentList>
</comments>
</file>

<file path=xl/sharedStrings.xml><?xml version="1.0" encoding="utf-8"?>
<sst xmlns="http://schemas.openxmlformats.org/spreadsheetml/2006/main" count="42" uniqueCount="41">
  <si>
    <t>Year 1990</t>
    <phoneticPr fontId="2" type="noConversion"/>
  </si>
  <si>
    <t>Belarus</t>
    <phoneticPr fontId="2" type="noConversion"/>
  </si>
  <si>
    <t>Czech Rep.+ Slovakia</t>
  </si>
  <si>
    <t>Denmark</t>
    <phoneticPr fontId="2" type="noConversion"/>
  </si>
  <si>
    <t>Estonia</t>
  </si>
  <si>
    <t>France</t>
  </si>
  <si>
    <t>Finland</t>
    <phoneticPr fontId="2" type="noConversion"/>
  </si>
  <si>
    <t>Germany</t>
  </si>
  <si>
    <t>UK</t>
    <phoneticPr fontId="2" type="noConversion"/>
  </si>
  <si>
    <t>Greece</t>
  </si>
  <si>
    <t>Hungary</t>
  </si>
  <si>
    <t>Iceland</t>
  </si>
  <si>
    <t>Ireland</t>
  </si>
  <si>
    <t>Latvia</t>
  </si>
  <si>
    <t>Lithuania</t>
  </si>
  <si>
    <t>Netherlands</t>
  </si>
  <si>
    <t>Norway</t>
  </si>
  <si>
    <t>Poland</t>
  </si>
  <si>
    <t>Russia</t>
  </si>
  <si>
    <t>Spain</t>
  </si>
  <si>
    <t>Sweden</t>
  </si>
  <si>
    <t>Switzerland</t>
  </si>
  <si>
    <t>Ukraine</t>
  </si>
  <si>
    <t>Total</t>
    <phoneticPr fontId="2" type="noConversion"/>
  </si>
  <si>
    <t>EU</t>
    <phoneticPr fontId="2" type="noConversion"/>
  </si>
  <si>
    <t>Canada</t>
    <phoneticPr fontId="2" type="noConversion"/>
  </si>
  <si>
    <t>Total national land area</t>
    <phoneticPr fontId="2" type="noConversion"/>
  </si>
  <si>
    <t>Total peatland area</t>
    <phoneticPr fontId="2" type="noConversion"/>
  </si>
  <si>
    <t>Pristine peatland</t>
    <phoneticPr fontId="2" type="noConversion"/>
  </si>
  <si>
    <t>Drained for forestry</t>
    <phoneticPr fontId="2" type="noConversion"/>
  </si>
  <si>
    <t>nd</t>
    <phoneticPr fontId="2" type="noConversion"/>
  </si>
  <si>
    <t>Drained for agriculture</t>
    <phoneticPr fontId="2" type="noConversion"/>
  </si>
  <si>
    <t>850-1500</t>
    <phoneticPr fontId="2" type="noConversion"/>
  </si>
  <si>
    <t>Drained for grassland</t>
    <phoneticPr fontId="2" type="noConversion"/>
  </si>
  <si>
    <t>Drained for peat extraction</t>
    <phoneticPr fontId="2" type="noConversion"/>
  </si>
  <si>
    <t>Peat extraction percent (%)</t>
    <phoneticPr fontId="2" type="noConversion"/>
  </si>
  <si>
    <t>Peat extraction depth (m)</t>
    <phoneticPr fontId="2" type="noConversion"/>
  </si>
  <si>
    <t>Drained peatland area</t>
    <phoneticPr fontId="2" type="noConversion"/>
  </si>
  <si>
    <t>From 35-Maljanen et al.2010;wise use of mires and peatlands;barthelmes et al.2009;Joosten et al.2016;</t>
    <phoneticPr fontId="2" type="noConversion"/>
  </si>
  <si>
    <t>In Europe, only approximately 1% of the drained peatlands have been rewetted so far: from Tanneberger, F., Joosten, H., Moen, A. &amp; Whinam, J. Mire and peatland conservation in Europe. In: Joosten, H., Tanneberger, F. &amp; Moen, A. (eds.): Mires and peatlands of Europe – Status, distribution and conservation. Schweizerbart Science Publishers, Stuttgart, 173–196 (2017).</t>
    <phoneticPr fontId="2" type="noConversion"/>
  </si>
  <si>
    <t xml:space="preserve">Soil use option (km2)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</si>
</sst>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等线"/>
      <family val="2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176" fontId="1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D9DB-9EC7-4E2C-BB0B-A2EBCF0F318C}">
  <dimension ref="A1:AE1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D11" sqref="AD11"/>
    </sheetView>
  </sheetViews>
  <sheetFormatPr defaultRowHeight="14.25" x14ac:dyDescent="0.2"/>
  <cols>
    <col min="1" max="1" width="25.5" customWidth="1"/>
  </cols>
  <sheetData>
    <row r="1" spans="1:31" s="1" customFormat="1" ht="15" x14ac:dyDescent="0.2">
      <c r="A1" s="1" t="s">
        <v>0</v>
      </c>
      <c r="Y1" s="1">
        <v>1990</v>
      </c>
      <c r="Z1" s="1">
        <v>2010</v>
      </c>
    </row>
    <row r="2" spans="1:31" s="1" customFormat="1" ht="15" x14ac:dyDescent="0.2">
      <c r="A2" s="1" t="s">
        <v>40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AA2" s="1" t="s">
        <v>25</v>
      </c>
      <c r="AB2" s="1" t="s">
        <v>24</v>
      </c>
    </row>
    <row r="3" spans="1:31" s="2" customFormat="1" ht="15" x14ac:dyDescent="0.2">
      <c r="A3" s="2" t="s">
        <v>26</v>
      </c>
      <c r="B3" s="2">
        <v>207595</v>
      </c>
      <c r="C3" s="2">
        <v>78864</v>
      </c>
      <c r="D3" s="2">
        <v>43094</v>
      </c>
      <c r="E3" s="2">
        <v>45227</v>
      </c>
      <c r="F3" s="2">
        <v>543965</v>
      </c>
      <c r="G3" s="2">
        <v>338145</v>
      </c>
      <c r="H3" s="2">
        <v>356970</v>
      </c>
      <c r="I3" s="2">
        <v>244110</v>
      </c>
      <c r="J3" s="2">
        <v>131957</v>
      </c>
      <c r="K3" s="2">
        <v>93030</v>
      </c>
      <c r="L3" s="2">
        <v>103000</v>
      </c>
      <c r="M3" s="2">
        <v>70273</v>
      </c>
      <c r="N3" s="2">
        <v>63700</v>
      </c>
      <c r="O3" s="2">
        <v>65300</v>
      </c>
      <c r="P3" s="2">
        <v>41526</v>
      </c>
      <c r="Q3" s="2">
        <v>385639</v>
      </c>
      <c r="R3" s="2">
        <v>312684</v>
      </c>
      <c r="T3" s="2">
        <v>505990</v>
      </c>
      <c r="U3" s="2">
        <v>449964</v>
      </c>
      <c r="V3" s="2">
        <v>41285</v>
      </c>
      <c r="W3" s="2">
        <v>603700</v>
      </c>
      <c r="X3" s="2">
        <f>SUM(B3:W3)</f>
        <v>4726018</v>
      </c>
      <c r="Y3" s="2">
        <v>9484057</v>
      </c>
      <c r="Z3" s="2">
        <v>9484057</v>
      </c>
    </row>
    <row r="4" spans="1:31" s="3" customFormat="1" ht="15" x14ac:dyDescent="0.2">
      <c r="A4" s="3" t="s">
        <v>27</v>
      </c>
      <c r="B4" s="3">
        <v>23967</v>
      </c>
      <c r="C4" s="3">
        <v>314</v>
      </c>
      <c r="D4" s="3">
        <v>10000</v>
      </c>
      <c r="E4" s="3">
        <v>10091</v>
      </c>
      <c r="F4" s="3">
        <v>1100</v>
      </c>
      <c r="G4" s="3">
        <v>104000</v>
      </c>
      <c r="H4" s="3">
        <v>14200</v>
      </c>
      <c r="I4" s="3">
        <v>17549</v>
      </c>
      <c r="J4" s="3">
        <v>986</v>
      </c>
      <c r="K4" s="3">
        <v>1000</v>
      </c>
      <c r="L4" s="3">
        <v>10000</v>
      </c>
      <c r="M4" s="3">
        <v>11757</v>
      </c>
      <c r="N4" s="3">
        <v>6691</v>
      </c>
      <c r="O4" s="3">
        <v>4826</v>
      </c>
      <c r="P4" s="3">
        <v>2350</v>
      </c>
      <c r="Q4" s="3">
        <v>25000</v>
      </c>
      <c r="R4" s="3">
        <v>10877</v>
      </c>
      <c r="S4" s="3">
        <v>568000</v>
      </c>
      <c r="T4" s="3">
        <v>383</v>
      </c>
      <c r="U4" s="3">
        <v>103000</v>
      </c>
      <c r="V4" s="3">
        <v>224</v>
      </c>
      <c r="W4" s="3">
        <v>10081</v>
      </c>
      <c r="X4" s="3">
        <f>SUM(B4:W4)</f>
        <v>936396</v>
      </c>
      <c r="Y4" s="3">
        <v>880196</v>
      </c>
      <c r="AA4" s="3">
        <f>1.2*10^6</f>
        <v>1200000</v>
      </c>
      <c r="AB4" s="3">
        <f>SUM(AB5:AB9)</f>
        <v>285340.03999999998</v>
      </c>
    </row>
    <row r="5" spans="1:31" s="4" customFormat="1" ht="15" x14ac:dyDescent="0.2">
      <c r="A5" s="4" t="s">
        <v>28</v>
      </c>
      <c r="D5" s="4">
        <v>910</v>
      </c>
      <c r="E5" s="4">
        <f>0.3*10^6/10^2</f>
        <v>3000</v>
      </c>
      <c r="G5" s="4">
        <v>42000</v>
      </c>
      <c r="L5" s="4">
        <v>4000</v>
      </c>
      <c r="Q5" s="4">
        <v>20000</v>
      </c>
      <c r="U5" s="4">
        <v>49000</v>
      </c>
      <c r="Y5" s="4">
        <v>530741</v>
      </c>
      <c r="Z5" s="4">
        <v>504608</v>
      </c>
      <c r="AB5" s="4">
        <v>81626.149999999994</v>
      </c>
    </row>
    <row r="6" spans="1:31" s="5" customFormat="1" ht="15" x14ac:dyDescent="0.2">
      <c r="A6" s="5" t="s">
        <v>29</v>
      </c>
      <c r="B6" s="5">
        <v>2800</v>
      </c>
      <c r="D6" s="5" t="s">
        <v>30</v>
      </c>
      <c r="E6" s="5">
        <f>0.3*10^6/10^2</f>
        <v>3000</v>
      </c>
      <c r="G6" s="5">
        <v>57000</v>
      </c>
      <c r="H6" s="5">
        <v>1100</v>
      </c>
      <c r="I6" s="5">
        <v>6000</v>
      </c>
      <c r="L6" s="5">
        <v>6</v>
      </c>
      <c r="M6" s="5">
        <v>2100</v>
      </c>
      <c r="N6" s="5">
        <v>5000</v>
      </c>
      <c r="O6" s="5">
        <v>5900</v>
      </c>
      <c r="Q6" s="5">
        <v>4200</v>
      </c>
      <c r="R6" s="5">
        <v>1200</v>
      </c>
      <c r="S6" s="5">
        <v>38000</v>
      </c>
      <c r="U6" s="5">
        <f>1.5*10^6/10^2</f>
        <v>15000</v>
      </c>
      <c r="Y6" s="5">
        <v>181559</v>
      </c>
      <c r="Z6" s="5">
        <v>164394</v>
      </c>
      <c r="AB6" s="5">
        <v>132986.79999999999</v>
      </c>
    </row>
    <row r="7" spans="1:31" s="5" customFormat="1" ht="15" x14ac:dyDescent="0.2">
      <c r="A7" s="5" t="s">
        <v>31</v>
      </c>
      <c r="B7" s="5">
        <v>9631</v>
      </c>
      <c r="C7" s="5">
        <v>100</v>
      </c>
      <c r="D7" s="5">
        <v>1000</v>
      </c>
      <c r="E7" s="5">
        <f>0.3*10^6/10^2</f>
        <v>3000</v>
      </c>
      <c r="F7" s="5">
        <v>660</v>
      </c>
      <c r="G7" s="5">
        <f>0.7*10^6/10^2</f>
        <v>7000</v>
      </c>
      <c r="H7" s="5">
        <v>12000</v>
      </c>
      <c r="I7" s="5">
        <v>720</v>
      </c>
      <c r="J7" s="5">
        <v>900</v>
      </c>
      <c r="K7" s="5">
        <v>975</v>
      </c>
      <c r="L7" s="5">
        <v>3750</v>
      </c>
      <c r="M7" s="5">
        <v>896</v>
      </c>
      <c r="N7" s="5">
        <v>1000</v>
      </c>
      <c r="O7" s="5">
        <v>1900</v>
      </c>
      <c r="P7" s="5">
        <v>2000</v>
      </c>
      <c r="Q7" s="5" t="s">
        <v>32</v>
      </c>
      <c r="R7" s="5">
        <v>7620</v>
      </c>
      <c r="S7" s="5">
        <v>70400</v>
      </c>
      <c r="T7" s="5">
        <v>23</v>
      </c>
      <c r="U7" s="5">
        <f>1*10^6/10^2</f>
        <v>10000</v>
      </c>
      <c r="V7" s="5">
        <v>160</v>
      </c>
      <c r="W7" s="5">
        <v>5000</v>
      </c>
      <c r="X7" s="5">
        <f>SUM(B7:W7)</f>
        <v>138735</v>
      </c>
      <c r="Y7" s="5">
        <v>124490</v>
      </c>
      <c r="AB7" s="5">
        <v>43397.84</v>
      </c>
    </row>
    <row r="8" spans="1:31" s="5" customFormat="1" ht="15" x14ac:dyDescent="0.2">
      <c r="A8" s="5" t="s">
        <v>33</v>
      </c>
      <c r="Y8" s="5">
        <v>27046</v>
      </c>
      <c r="AB8" s="5">
        <v>27046.1</v>
      </c>
    </row>
    <row r="9" spans="1:31" s="6" customFormat="1" ht="15" x14ac:dyDescent="0.2">
      <c r="A9" s="6" t="s">
        <v>34</v>
      </c>
      <c r="B9" s="6">
        <v>130</v>
      </c>
      <c r="D9" s="6">
        <v>9</v>
      </c>
      <c r="E9" s="6">
        <f>SUM(18,15,18)*10^3/10^2</f>
        <v>510</v>
      </c>
      <c r="G9" s="6">
        <v>1200</v>
      </c>
      <c r="H9" s="6">
        <v>350</v>
      </c>
      <c r="I9" s="6">
        <v>90</v>
      </c>
      <c r="L9" s="6">
        <v>0</v>
      </c>
      <c r="M9" s="6">
        <v>580</v>
      </c>
      <c r="Q9" s="6">
        <v>0</v>
      </c>
      <c r="R9" s="6">
        <v>10</v>
      </c>
      <c r="U9" s="6">
        <f>SUM(15,0.3,0.5)*10^3/10^2</f>
        <v>158</v>
      </c>
      <c r="Y9" s="6">
        <f>Y12-Y6-Y7</f>
        <v>6627</v>
      </c>
      <c r="AA9" s="6">
        <f>25000/100</f>
        <v>250</v>
      </c>
      <c r="AB9" s="6">
        <v>283.14999999999998</v>
      </c>
    </row>
    <row r="10" spans="1:31" s="7" customFormat="1" ht="15" x14ac:dyDescent="0.2">
      <c r="A10" s="7" t="s">
        <v>35</v>
      </c>
      <c r="B10" s="7">
        <f>B9/B4*100</f>
        <v>0.54241248383193552</v>
      </c>
      <c r="D10" s="7">
        <f>D9/D4*100</f>
        <v>0.09</v>
      </c>
      <c r="E10" s="7">
        <f>E9/E4*100</f>
        <v>5.0540085224457441</v>
      </c>
      <c r="G10" s="7">
        <f>G9/G4*100</f>
        <v>1.153846153846154</v>
      </c>
      <c r="H10" s="7">
        <f>H9/H4*100</f>
        <v>2.464788732394366</v>
      </c>
      <c r="I10" s="7">
        <f>I9/I4*100</f>
        <v>0.51284973502763687</v>
      </c>
      <c r="L10" s="7">
        <f>L9/L4*100</f>
        <v>0</v>
      </c>
      <c r="M10" s="7">
        <f>M9/M4*100</f>
        <v>4.9332312664795444</v>
      </c>
      <c r="Q10" s="7">
        <f>Q9/Q4*100</f>
        <v>0</v>
      </c>
      <c r="R10" s="7">
        <f>R9/R4*100</f>
        <v>9.1937115013330878E-2</v>
      </c>
      <c r="U10" s="7">
        <f>U9/U4*100</f>
        <v>0.15339805825242717</v>
      </c>
      <c r="Y10" s="7">
        <f>Y9/Y4*100</f>
        <v>0.75290049034533213</v>
      </c>
      <c r="AA10" s="7">
        <f>AA9/AA4*100</f>
        <v>2.0833333333333336E-2</v>
      </c>
      <c r="AB10" s="7">
        <f>AB9/AB4*100</f>
        <v>9.9232480657113528E-2</v>
      </c>
      <c r="AD10" s="7">
        <f>AVERAGEA(B10:AB10)</f>
        <v>1.1335313122590658</v>
      </c>
      <c r="AE10" s="7">
        <f>STDEVA(B10:AB10)/SQRT(COUNT(B10:AB10))</f>
        <v>0.47156660714602794</v>
      </c>
    </row>
    <row r="11" spans="1:31" s="6" customFormat="1" ht="15" x14ac:dyDescent="0.2">
      <c r="A11" s="6" t="s">
        <v>36</v>
      </c>
      <c r="AB11" s="6">
        <v>0.5</v>
      </c>
    </row>
    <row r="12" spans="1:31" s="9" customFormat="1" ht="15" x14ac:dyDescent="0.2">
      <c r="A12" s="9" t="s">
        <v>37</v>
      </c>
      <c r="U12" s="9">
        <f>SUM(U6:U9)</f>
        <v>25158</v>
      </c>
      <c r="Y12" s="9">
        <v>312676</v>
      </c>
      <c r="Z12" s="9">
        <v>219637</v>
      </c>
    </row>
    <row r="13" spans="1:31" s="8" customFormat="1" ht="15" x14ac:dyDescent="0.2"/>
    <row r="14" spans="1:31" s="8" customFormat="1" ht="15" x14ac:dyDescent="0.2">
      <c r="A14" s="8" t="s">
        <v>38</v>
      </c>
    </row>
    <row r="15" spans="1:31" s="8" customFormat="1" ht="15" x14ac:dyDescent="0.2">
      <c r="A15" s="8" t="s">
        <v>39</v>
      </c>
    </row>
  </sheetData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Ma</dc:creator>
  <cp:lastModifiedBy>Lei Ma</cp:lastModifiedBy>
  <dcterms:created xsi:type="dcterms:W3CDTF">2021-05-16T10:42:53Z</dcterms:created>
  <dcterms:modified xsi:type="dcterms:W3CDTF">2021-11-15T09:43:13Z</dcterms:modified>
</cp:coreProperties>
</file>