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WH Lu\Desktop\Water distribution\Submit\"/>
    </mc:Choice>
  </mc:AlternateContent>
  <xr:revisionPtr revIDLastSave="0" documentId="13_ncr:1_{B6F434D3-3BD9-4D30-A67B-28E82C18ED2D}" xr6:coauthVersionLast="47" xr6:coauthVersionMax="47" xr10:uidLastSave="{00000000-0000-0000-0000-000000000000}"/>
  <bookViews>
    <workbookView xWindow="28251" yWindow="2049" windowWidth="19183" windowHeight="11160" tabRatio="795" xr2:uid="{00000000-000D-0000-FFFF-FFFF00000000}"/>
  </bookViews>
  <sheets>
    <sheet name="Contents" sheetId="3" r:id="rId1"/>
    <sheet name="0. Summary" sheetId="21" r:id="rId2"/>
    <sheet name="1. NanoSIMS session_1 standards" sheetId="19" r:id="rId3"/>
    <sheet name="2. NanoSIMS session_2 standards" sheetId="20" r:id="rId4"/>
    <sheet name="3. HYM18P1" sheetId="1" r:id="rId5"/>
    <sheet name="4. HYM18P2" sheetId="2" r:id="rId6"/>
    <sheet name="5. HYM19P2 " sheetId="5" r:id="rId7"/>
    <sheet name="6. HYM20P2" sheetId="6" r:id="rId8"/>
    <sheet name="7. HYM21P3" sheetId="8" r:id="rId9"/>
    <sheet name="8. HYM23P1" sheetId="10" r:id="rId10"/>
    <sheet name="9. HYM23P2" sheetId="11" r:id="rId11"/>
    <sheet name="10. HYM24" sheetId="12" r:id="rId12"/>
    <sheet name="11. HYM29P1" sheetId="13" r:id="rId13"/>
    <sheet name="12. DACYP1" sheetId="15" r:id="rId14"/>
    <sheet name="13. DACYP2" sheetId="16" r:id="rId15"/>
  </sheets>
  <definedNames>
    <definedName name="_20220328_T2334_3002_TEST" localSheetId="2">'1. NanoSIMS session_1 standards'!#REF!</definedName>
    <definedName name="_20220328_T836_2_TEST" localSheetId="2">'1. NanoSIMS session_1 standards'!#REF!</definedName>
    <definedName name="_20220328_T836_519_TEST" localSheetId="2">'1. NanoSIMS session_1 standards'!#REF!</definedName>
    <definedName name="_20220328_T836_519_TEST_1" localSheetId="2">'1. NanoSIMS session_1 standards'!#REF!</definedName>
    <definedName name="_20220329_S2334_2" localSheetId="2">'1. NanoSIMS session_1 standards'!#REF!</definedName>
    <definedName name="_20220329_S2334_2_S1" localSheetId="2">'1. NanoSIMS session_1 standards'!#REF!</definedName>
    <definedName name="_20220329_S2334_3002_S1" localSheetId="2">'1. NanoSIMS session_1 standards'!#REF!</definedName>
    <definedName name="_20220329_S2334_3002_TEST" localSheetId="2">'1. NanoSIMS session_1 standards'!#REF!</definedName>
    <definedName name="_20220329_S2334_3002_TEST_1" localSheetId="2">'1. NanoSIMS session_1 standards'!#REF!</definedName>
    <definedName name="_20220329_S2334_3002_TEST_10" localSheetId="2">'1. NanoSIMS session_1 standards'!#REF!</definedName>
    <definedName name="_20220329_S2334_3002_TEST_2" localSheetId="2">'1. NanoSIMS session_1 standards'!#REF!</definedName>
    <definedName name="_20220329_S2334_3002_TEST_3" localSheetId="2">'1. NanoSIMS session_1 standards'!#REF!</definedName>
    <definedName name="_20220329_S2334_3002_TEST_4" localSheetId="2">'1. NanoSIMS session_1 standards'!#REF!</definedName>
    <definedName name="_20220329_S2334_3002_TEST_5" localSheetId="2">'1. NanoSIMS session_1 standards'!#REF!</definedName>
    <definedName name="_20220329_S2334_3002_TEST_6" localSheetId="2">'1. NanoSIMS session_1 standards'!#REF!</definedName>
    <definedName name="_20220329_S2334_3002_TEST_7" localSheetId="2">'1. NanoSIMS session_1 standards'!#REF!</definedName>
    <definedName name="_20220329_S2334_3002_TEST_8" localSheetId="2">'1. NanoSIMS session_1 standards'!#REF!</definedName>
    <definedName name="_20220329_S2334_3002_TEST_9" localSheetId="2">'1. NanoSIMS session_1 standards'!#REF!</definedName>
    <definedName name="_20220329_S2334_4_S1" localSheetId="2">'1. NanoSIMS session_1 standards'!#REF!</definedName>
    <definedName name="_20220329_S2334_519" localSheetId="2">'1. NanoSIMS session_1 standards'!#REF!</definedName>
    <definedName name="_20220329_S2334_520" localSheetId="2">'1. NanoSIMS session_1 standards'!#REF!</definedName>
    <definedName name="_20220329_S2334_6_S1" localSheetId="2">'1. NanoSIMS session_1 standards'!#REF!</definedName>
    <definedName name="_20220329_S2334_FG_TEST" localSheetId="2">'1. NanoSIMS session_1 standards'!#REF!</definedName>
    <definedName name="_20220329_T836_519_TEST" localSheetId="2">'1. NanoSIMS session_1 standards'!#REF!</definedName>
    <definedName name="_20220330_HYM24_ini" localSheetId="2">'1. NanoSIMS session_1 standards'!#REF!</definedName>
    <definedName name="_20220330_T836_2" localSheetId="2">'1. NanoSIMS session_1 standards'!#REF!</definedName>
    <definedName name="_20220330_T836_2_S1" localSheetId="2">'1. NanoSIMS session_1 standards'!#REF!</definedName>
    <definedName name="_20220330_T836_3002" localSheetId="2">'1. NanoSIMS session_1 standards'!#REF!</definedName>
    <definedName name="_20220330_T836_3002_S1" localSheetId="2">'1. NanoSIMS session_1 standards'!#REF!</definedName>
    <definedName name="_20220330_T836_3003" localSheetId="2">'1. NanoSIMS session_1 standards'!#REF!</definedName>
    <definedName name="_20220330_T836_3004" localSheetId="2">'1. NanoSIMS session_1 standards'!#REF!</definedName>
    <definedName name="_20220330_T836_3005" localSheetId="2">'1. NanoSIMS session_1 standards'!#REF!</definedName>
    <definedName name="_20220330_T836_3006" localSheetId="2">'1. NanoSIMS session_1 standards'!#REF!</definedName>
    <definedName name="_20220330_T836_4_S1" localSheetId="2">'1. NanoSIMS session_1 standards'!#REF!</definedName>
    <definedName name="_20220330_T836_4_S1_1" localSheetId="2">'1. NanoSIMS session_1 standards'!#REF!</definedName>
    <definedName name="_20220330_T836_519" localSheetId="2">'1. NanoSIMS session_1 standards'!#REF!</definedName>
    <definedName name="_20220330_T836_6_S1" localSheetId="2">'1. NanoSIMS session_1 standards'!#REF!</definedName>
    <definedName name="_20220331_HYM19_ini" localSheetId="2">'1. NanoSIMS session_1 standards'!#REF!</definedName>
    <definedName name="_20220331_HYM23_ini" localSheetId="2">'1. NanoSIMS session_1 standards'!#REF!</definedName>
    <definedName name="_20220331_S2334_FJ_G2_test" localSheetId="2">'1. NanoSIMS session_1 standards'!#REF!</definedName>
    <definedName name="_20220331_S2334_FJ_G2_test_1" localSheetId="2">'1. NanoSIMS session_1 standards'!#REF!</definedName>
    <definedName name="_20220331_S2334_IND_G1_test" localSheetId="2">'1. NanoSIMS session_1 standards'!#REF!</definedName>
    <definedName name="_20220331_T836_2__test" localSheetId="2">'1. NanoSIMS session_1 standards'!#REF!</definedName>
    <definedName name="_20220331_T836_2__test_1" localSheetId="2">'1. NanoSIMS session_1 standards'!#REF!</definedName>
    <definedName name="_20220331_T836_2__test_2" localSheetId="2">'1. NanoSIMS session_1 standards'!#REF!</definedName>
    <definedName name="_20220331_T836_2__test_3" localSheetId="2">'1. NanoSIMS session_1 standards'!#REF!</definedName>
    <definedName name="_20220331_T836_2_S1" localSheetId="2">'1. NanoSIMS session_1 standards'!#REF!</definedName>
    <definedName name="_20220331_T836_2_S1_1" localSheetId="2">'1. NanoSIMS session_1 standards'!#REF!</definedName>
    <definedName name="_20220331_T836_3002__test" localSheetId="2">'1. NanoSIMS session_1 standards'!#REF!</definedName>
    <definedName name="_20220331_T836_3002__test_1" localSheetId="2">'1. NanoSIMS session_1 standards'!#REF!</definedName>
    <definedName name="_20220331_T836_3002_S1" localSheetId="2">'1. NanoSIMS session_1 standards'!#REF!</definedName>
    <definedName name="_20220331_T836_3002_test" localSheetId="2">'1. NanoSIMS session_1 standards'!#REF!</definedName>
    <definedName name="_20220331_T836_3002_test_1" localSheetId="2">'1. NanoSIMS session_1 standards'!#REF!</definedName>
    <definedName name="_20220331_T836_3002_test_2" localSheetId="2">'1. NanoSIMS session_1 standards'!#REF!</definedName>
    <definedName name="_20220331_T836_4__test" localSheetId="2">'1. NanoSIMS session_1 standards'!#REF!</definedName>
    <definedName name="_20220331_T836_4_S1" localSheetId="2">'1. NanoSIMS session_1 standards'!#REF!</definedName>
    <definedName name="_20220331_T836_4_S1_1" localSheetId="2">'1. NanoSIMS session_1 standards'!#REF!</definedName>
    <definedName name="_20220331_T836_519__test" localSheetId="2">'1. NanoSIMS session_1 standards'!#REF!</definedName>
    <definedName name="_20220331_T836_519__test_1" localSheetId="2">'1. NanoSIMS session_1 standards'!#REF!</definedName>
    <definedName name="_20220331_T836_519__test_2" localSheetId="2">'1. NanoSIMS session_1 standards'!#REF!</definedName>
    <definedName name="_20220331_T836_519__test_3" localSheetId="2">'1. NanoSIMS session_1 standards'!#REF!</definedName>
    <definedName name="_20220331_T836_519__test_4" localSheetId="2">'1. NanoSIMS session_1 standards'!#REF!</definedName>
    <definedName name="_20220331_T836_519__test_5" localSheetId="2">'1. NanoSIMS session_1 standards'!#REF!</definedName>
    <definedName name="_20220331_T836_519_test" localSheetId="2">'1. NanoSIMS session_1 standards'!#REF!</definedName>
    <definedName name="_20220331_T836_519_test_1" localSheetId="2">'1. NanoSIMS session_1 standards'!#REF!</definedName>
    <definedName name="_20220331_T836_6_S1" localSheetId="2">'1. NanoSIMS session_1 standards'!#REF!</definedName>
    <definedName name="_20220331_T836_6_S1_1" localSheetId="2">'1. NanoSIMS session_1 standards'!#REF!</definedName>
    <definedName name="_20220401_T836_2_TEST" localSheetId="2">'1. NanoSIMS session_1 standards'!#REF!</definedName>
    <definedName name="_20220401_T836_2_TEST_1" localSheetId="2">'1. NanoSIMS session_1 standards'!#REF!</definedName>
    <definedName name="_20220401_T836_3002_S1" localSheetId="2">'1. NanoSIMS session_1 standards'!#REF!</definedName>
    <definedName name="_20220401_T836_3002_S1_1" localSheetId="2">'1. NanoSIMS session_1 standards'!#REF!</definedName>
    <definedName name="_20220401_T836_4_S1" localSheetId="2">'1. NanoSIMS session_1 standards'!#REF!</definedName>
    <definedName name="_20220401_T836_4_S1_1" localSheetId="2">'1. NanoSIMS session_1 standards'!#REF!</definedName>
    <definedName name="_20220401_T836_6_S1" localSheetId="2">'1. NanoSIMS session_1 standards'!#REF!</definedName>
    <definedName name="_20220401_T836_6_S1_1" localSheetId="2">'1. NanoSIMS session_1 standards'!#REF!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0" l="1"/>
  <c r="U13" i="21"/>
  <c r="S2" i="21"/>
  <c r="P13" i="21"/>
  <c r="O13" i="21"/>
  <c r="T13" i="21" s="1"/>
  <c r="J11" i="21"/>
  <c r="N11" i="21" s="1"/>
  <c r="J12" i="21"/>
  <c r="N12" i="21" s="1"/>
  <c r="H3" i="21"/>
  <c r="L3" i="21" s="1"/>
  <c r="I3" i="21"/>
  <c r="M3" i="21" s="1"/>
  <c r="J3" i="21"/>
  <c r="N3" i="21" s="1"/>
  <c r="H4" i="21"/>
  <c r="L4" i="21" s="1"/>
  <c r="I4" i="21"/>
  <c r="M4" i="21" s="1"/>
  <c r="J4" i="21"/>
  <c r="N4" i="21" s="1"/>
  <c r="H5" i="21"/>
  <c r="L5" i="21" s="1"/>
  <c r="I5" i="21"/>
  <c r="M5" i="21" s="1"/>
  <c r="J5" i="21"/>
  <c r="N5" i="21" s="1"/>
  <c r="H6" i="21"/>
  <c r="L6" i="21" s="1"/>
  <c r="I6" i="21"/>
  <c r="M6" i="21" s="1"/>
  <c r="J6" i="21"/>
  <c r="N6" i="21" s="1"/>
  <c r="H7" i="21"/>
  <c r="L7" i="21" s="1"/>
  <c r="I7" i="21"/>
  <c r="M7" i="21" s="1"/>
  <c r="J7" i="21"/>
  <c r="N7" i="21" s="1"/>
  <c r="H8" i="21"/>
  <c r="L8" i="21" s="1"/>
  <c r="I8" i="21"/>
  <c r="M8" i="21" s="1"/>
  <c r="J8" i="21"/>
  <c r="N8" i="21" s="1"/>
  <c r="H9" i="21"/>
  <c r="L9" i="21" s="1"/>
  <c r="I9" i="21"/>
  <c r="M9" i="21" s="1"/>
  <c r="J9" i="21"/>
  <c r="N9" i="21" s="1"/>
  <c r="H10" i="21"/>
  <c r="L10" i="21" s="1"/>
  <c r="I10" i="21"/>
  <c r="M10" i="21" s="1"/>
  <c r="J10" i="21"/>
  <c r="N10" i="21" s="1"/>
  <c r="H11" i="21"/>
  <c r="L11" i="21" s="1"/>
  <c r="I11" i="21"/>
  <c r="M11" i="21" s="1"/>
  <c r="H12" i="21"/>
  <c r="L12" i="21" s="1"/>
  <c r="I12" i="21"/>
  <c r="M12" i="21" s="1"/>
  <c r="G12" i="21"/>
  <c r="K12" i="21" s="1"/>
  <c r="G11" i="21"/>
  <c r="K11" i="21" s="1"/>
  <c r="G10" i="21"/>
  <c r="K10" i="21" s="1"/>
  <c r="G9" i="21"/>
  <c r="K9" i="21" s="1"/>
  <c r="G8" i="21"/>
  <c r="K8" i="21" s="1"/>
  <c r="G7" i="21"/>
  <c r="K7" i="21" s="1"/>
  <c r="G6" i="21"/>
  <c r="K6" i="21" s="1"/>
  <c r="G5" i="21"/>
  <c r="K5" i="21" s="1"/>
  <c r="G4" i="21"/>
  <c r="K4" i="21" s="1"/>
  <c r="G3" i="21"/>
  <c r="K3" i="21" s="1"/>
  <c r="H2" i="21"/>
  <c r="L2" i="21" s="1"/>
  <c r="I2" i="21"/>
  <c r="M2" i="21" s="1"/>
  <c r="J2" i="21"/>
  <c r="N2" i="21" s="1"/>
  <c r="G2" i="21"/>
  <c r="K2" i="21" s="1"/>
  <c r="S13" i="21"/>
  <c r="R13" i="21"/>
  <c r="S9" i="21"/>
  <c r="R9" i="21"/>
  <c r="R8" i="21"/>
  <c r="R7" i="21"/>
  <c r="R5" i="21"/>
  <c r="O4" i="21" l="1"/>
  <c r="T4" i="21" s="1"/>
  <c r="O3" i="21"/>
  <c r="T3" i="21" s="1"/>
  <c r="O6" i="21"/>
  <c r="T6" i="21" s="1"/>
  <c r="O12" i="21"/>
  <c r="P11" i="21"/>
  <c r="O9" i="21"/>
  <c r="T9" i="21" s="1"/>
  <c r="P8" i="21"/>
  <c r="P7" i="21"/>
  <c r="O7" i="21"/>
  <c r="T7" i="21" s="1"/>
  <c r="O5" i="21"/>
  <c r="T5" i="21" s="1"/>
  <c r="P9" i="21"/>
  <c r="O11" i="21"/>
  <c r="O8" i="21"/>
  <c r="T8" i="21" s="1"/>
  <c r="P12" i="21"/>
  <c r="P6" i="21"/>
  <c r="P5" i="21"/>
  <c r="P10" i="21"/>
  <c r="O10" i="21"/>
  <c r="T10" i="21" s="1"/>
  <c r="R10" i="21"/>
  <c r="S5" i="21"/>
  <c r="S8" i="21"/>
  <c r="S10" i="21"/>
  <c r="S7" i="21"/>
  <c r="R12" i="21"/>
  <c r="P3" i="21"/>
  <c r="O2" i="21"/>
  <c r="T2" i="21" s="1"/>
  <c r="P2" i="21"/>
  <c r="S6" i="21"/>
  <c r="P4" i="21"/>
  <c r="S12" i="21"/>
  <c r="R6" i="21"/>
  <c r="R11" i="21"/>
  <c r="R4" i="21" l="1"/>
  <c r="S4" i="21"/>
  <c r="R3" i="21"/>
  <c r="S3" i="21"/>
  <c r="U6" i="21"/>
  <c r="U10" i="21"/>
  <c r="U5" i="21"/>
  <c r="U4" i="21"/>
  <c r="R2" i="21"/>
  <c r="U2" i="21"/>
  <c r="U9" i="21"/>
  <c r="U8" i="21"/>
  <c r="U7" i="21"/>
  <c r="S11" i="21"/>
  <c r="U3" i="21"/>
  <c r="J2" i="10" l="1"/>
  <c r="I2" i="10"/>
  <c r="G53" i="19" l="1"/>
  <c r="E53" i="19"/>
  <c r="G49" i="19"/>
  <c r="E49" i="19"/>
  <c r="G45" i="19"/>
  <c r="E45" i="19"/>
  <c r="G41" i="19"/>
  <c r="E41" i="19"/>
  <c r="G2" i="1" l="1"/>
  <c r="F60" i="19"/>
  <c r="F61" i="19"/>
  <c r="F62" i="19"/>
  <c r="F63" i="19"/>
  <c r="F64" i="19"/>
  <c r="F65" i="19"/>
  <c r="F66" i="19"/>
  <c r="F67" i="19"/>
  <c r="F68" i="19"/>
  <c r="F59" i="19"/>
  <c r="E59" i="19"/>
  <c r="H31" i="19"/>
  <c r="E31" i="19"/>
  <c r="H23" i="19"/>
  <c r="E23" i="19"/>
  <c r="H14" i="19"/>
  <c r="E14" i="19"/>
  <c r="H5" i="19"/>
  <c r="E5" i="19"/>
  <c r="F5" i="19" s="1"/>
  <c r="F48" i="20"/>
  <c r="F43" i="20"/>
  <c r="F44" i="20"/>
  <c r="F45" i="20"/>
  <c r="F46" i="20"/>
  <c r="F47" i="20"/>
  <c r="F49" i="20"/>
  <c r="F42" i="20"/>
  <c r="E20" i="20"/>
  <c r="F20" i="20" s="1"/>
  <c r="G20" i="20" s="1"/>
  <c r="E16" i="20"/>
  <c r="F16" i="20" s="1"/>
  <c r="G16" i="20" s="1"/>
  <c r="E12" i="20"/>
  <c r="F12" i="20" s="1"/>
  <c r="G12" i="20" s="1"/>
  <c r="E8" i="20"/>
  <c r="F8" i="20" s="1"/>
  <c r="G8" i="20" s="1"/>
  <c r="E4" i="20"/>
  <c r="F4" i="20" s="1"/>
  <c r="G4" i="20" s="1"/>
  <c r="F23" i="19" l="1"/>
  <c r="F41" i="19"/>
  <c r="F49" i="19"/>
  <c r="F53" i="19"/>
  <c r="F45" i="19"/>
  <c r="F31" i="19"/>
  <c r="G31" i="19" s="1"/>
  <c r="G59" i="19"/>
  <c r="F14" i="19"/>
  <c r="G14" i="19" s="1"/>
  <c r="H59" i="19"/>
  <c r="G5" i="19"/>
  <c r="G23" i="19"/>
  <c r="J2" i="16" l="1"/>
  <c r="I2" i="16"/>
  <c r="E29" i="16" s="1"/>
  <c r="H2" i="16"/>
  <c r="G2" i="16"/>
  <c r="E14" i="16" s="1"/>
  <c r="J2" i="15"/>
  <c r="I2" i="15"/>
  <c r="E43" i="15" s="1"/>
  <c r="H2" i="15"/>
  <c r="G2" i="15"/>
  <c r="E7" i="15" s="1"/>
  <c r="J2" i="13"/>
  <c r="I2" i="13"/>
  <c r="E28" i="13" s="1"/>
  <c r="H2" i="13"/>
  <c r="G2" i="13"/>
  <c r="J2" i="12"/>
  <c r="I2" i="12"/>
  <c r="E22" i="12" s="1"/>
  <c r="H2" i="12"/>
  <c r="G2" i="12"/>
  <c r="E6" i="12" s="1"/>
  <c r="J2" i="11"/>
  <c r="I2" i="11"/>
  <c r="H2" i="11"/>
  <c r="G2" i="11"/>
  <c r="E12" i="11" s="1"/>
  <c r="E15" i="10"/>
  <c r="H2" i="10"/>
  <c r="G2" i="10"/>
  <c r="J2" i="8"/>
  <c r="I2" i="8"/>
  <c r="E18" i="8" s="1"/>
  <c r="G2" i="8"/>
  <c r="J2" i="6"/>
  <c r="I2" i="6"/>
  <c r="E27" i="6" s="1"/>
  <c r="H2" i="6"/>
  <c r="G2" i="6"/>
  <c r="I2" i="5"/>
  <c r="G2" i="5"/>
  <c r="G2" i="2"/>
  <c r="I2" i="2"/>
  <c r="E17" i="2" s="1"/>
  <c r="J2" i="1"/>
  <c r="I2" i="1"/>
  <c r="E35" i="1" s="1"/>
  <c r="E17" i="16"/>
  <c r="E28" i="16"/>
  <c r="E48" i="16"/>
  <c r="E13" i="16"/>
  <c r="E15" i="16"/>
  <c r="E16" i="16"/>
  <c r="E5" i="13"/>
  <c r="E3" i="13"/>
  <c r="E4" i="13"/>
  <c r="E25" i="12"/>
  <c r="E8" i="12"/>
  <c r="E13" i="12"/>
  <c r="E14" i="12"/>
  <c r="E15" i="12"/>
  <c r="E16" i="12"/>
  <c r="E17" i="12"/>
  <c r="E18" i="12"/>
  <c r="E19" i="12"/>
  <c r="E20" i="12"/>
  <c r="E21" i="12"/>
  <c r="E23" i="12"/>
  <c r="E26" i="12"/>
  <c r="E28" i="12"/>
  <c r="E29" i="12"/>
  <c r="E30" i="12"/>
  <c r="E31" i="12"/>
  <c r="E32" i="12"/>
  <c r="E33" i="12"/>
  <c r="E34" i="12"/>
  <c r="E35" i="12"/>
  <c r="E36" i="12"/>
  <c r="E10" i="12"/>
  <c r="E3" i="12"/>
  <c r="E4" i="12"/>
  <c r="E5" i="12"/>
  <c r="E7" i="12"/>
  <c r="E2" i="12"/>
  <c r="E32" i="11"/>
  <c r="E29" i="11"/>
  <c r="E30" i="11"/>
  <c r="E31" i="11"/>
  <c r="E45" i="11"/>
  <c r="E46" i="11"/>
  <c r="E47" i="11"/>
  <c r="E17" i="11"/>
  <c r="E3" i="11"/>
  <c r="E4" i="11"/>
  <c r="E5" i="11"/>
  <c r="E9" i="11"/>
  <c r="E11" i="11"/>
  <c r="E2" i="11"/>
  <c r="E3" i="1"/>
  <c r="E11" i="2"/>
  <c r="E9" i="5"/>
  <c r="E25" i="5"/>
  <c r="E12" i="6"/>
  <c r="E24" i="6"/>
  <c r="E25" i="6"/>
  <c r="E26" i="6"/>
  <c r="E41" i="6"/>
  <c r="E42" i="6"/>
  <c r="E3" i="8"/>
  <c r="E4" i="8"/>
  <c r="E5" i="8"/>
  <c r="E6" i="8"/>
  <c r="E7" i="8"/>
  <c r="E8" i="8"/>
  <c r="E9" i="8"/>
  <c r="E10" i="8"/>
  <c r="E11" i="8"/>
  <c r="E12" i="8"/>
  <c r="E2" i="8"/>
  <c r="H2" i="8" s="1"/>
  <c r="C14" i="10"/>
  <c r="C2" i="10"/>
  <c r="E27" i="16" l="1"/>
  <c r="E24" i="16"/>
  <c r="E26" i="16"/>
  <c r="E43" i="16"/>
  <c r="E23" i="16"/>
  <c r="E25" i="16"/>
  <c r="E42" i="16"/>
  <c r="E22" i="16"/>
  <c r="E41" i="16"/>
  <c r="E21" i="16"/>
  <c r="E46" i="16"/>
  <c r="E40" i="16"/>
  <c r="E47" i="16"/>
  <c r="E44" i="16"/>
  <c r="E39" i="16"/>
  <c r="E33" i="16"/>
  <c r="E38" i="16"/>
  <c r="E37" i="16"/>
  <c r="E32" i="16"/>
  <c r="E31" i="16"/>
  <c r="E45" i="16"/>
  <c r="E30" i="16"/>
  <c r="E58" i="13"/>
  <c r="E24" i="12"/>
  <c r="E9" i="12"/>
  <c r="E16" i="11"/>
  <c r="E15" i="11"/>
  <c r="E7" i="11"/>
  <c r="E14" i="11"/>
  <c r="E13" i="11"/>
  <c r="E24" i="10"/>
  <c r="E32" i="8"/>
  <c r="E14" i="8"/>
  <c r="E28" i="8"/>
  <c r="E17" i="8"/>
  <c r="E33" i="8"/>
  <c r="E16" i="8"/>
  <c r="E31" i="8"/>
  <c r="E30" i="8"/>
  <c r="E26" i="8"/>
  <c r="E29" i="8"/>
  <c r="E25" i="8"/>
  <c r="E13" i="8"/>
  <c r="E24" i="8"/>
  <c r="E27" i="8"/>
  <c r="E39" i="8"/>
  <c r="E23" i="8"/>
  <c r="E38" i="8"/>
  <c r="E22" i="8"/>
  <c r="E37" i="8"/>
  <c r="E21" i="8"/>
  <c r="E36" i="8"/>
  <c r="E20" i="8"/>
  <c r="E15" i="8"/>
  <c r="E35" i="8"/>
  <c r="E19" i="8"/>
  <c r="E34" i="8"/>
  <c r="E39" i="6"/>
  <c r="E22" i="6"/>
  <c r="E23" i="6"/>
  <c r="E38" i="6"/>
  <c r="E37" i="6"/>
  <c r="E21" i="6"/>
  <c r="E34" i="6"/>
  <c r="E18" i="6"/>
  <c r="E36" i="6"/>
  <c r="E35" i="6"/>
  <c r="E19" i="6"/>
  <c r="E49" i="6"/>
  <c r="E33" i="6"/>
  <c r="E17" i="6"/>
  <c r="E16" i="6"/>
  <c r="E40" i="6"/>
  <c r="E20" i="6"/>
  <c r="E32" i="6"/>
  <c r="E47" i="6"/>
  <c r="E31" i="6"/>
  <c r="E15" i="6"/>
  <c r="E48" i="6"/>
  <c r="E46" i="6"/>
  <c r="E30" i="6"/>
  <c r="E14" i="6"/>
  <c r="E29" i="6"/>
  <c r="E44" i="6"/>
  <c r="E28" i="6"/>
  <c r="E45" i="6"/>
  <c r="E43" i="6"/>
  <c r="E50" i="1"/>
  <c r="E36" i="16"/>
  <c r="E20" i="16"/>
  <c r="E18" i="16"/>
  <c r="E35" i="16"/>
  <c r="E19" i="16"/>
  <c r="E50" i="16"/>
  <c r="E34" i="16"/>
  <c r="E49" i="16"/>
  <c r="E11" i="16"/>
  <c r="E10" i="16"/>
  <c r="E12" i="16"/>
  <c r="E9" i="16"/>
  <c r="E8" i="16"/>
  <c r="E7" i="16"/>
  <c r="E6" i="16"/>
  <c r="E4" i="16"/>
  <c r="E2" i="16"/>
  <c r="E5" i="16"/>
  <c r="E3" i="16"/>
  <c r="E20" i="15"/>
  <c r="E21" i="15"/>
  <c r="E19" i="15"/>
  <c r="E6" i="15"/>
  <c r="E5" i="15"/>
  <c r="E22" i="15"/>
  <c r="E4" i="15"/>
  <c r="E3" i="15"/>
  <c r="E58" i="15"/>
  <c r="E42" i="15"/>
  <c r="E41" i="15"/>
  <c r="E57" i="15"/>
  <c r="E39" i="15"/>
  <c r="E40" i="15"/>
  <c r="E38" i="15"/>
  <c r="E55" i="15"/>
  <c r="E69" i="15"/>
  <c r="E37" i="15"/>
  <c r="E68" i="15"/>
  <c r="E52" i="15"/>
  <c r="E36" i="15"/>
  <c r="E53" i="15"/>
  <c r="E67" i="15"/>
  <c r="E51" i="15"/>
  <c r="E35" i="15"/>
  <c r="E50" i="15"/>
  <c r="E56" i="15"/>
  <c r="E70" i="15"/>
  <c r="E66" i="15"/>
  <c r="E34" i="15"/>
  <c r="E65" i="15"/>
  <c r="E49" i="15"/>
  <c r="E33" i="15"/>
  <c r="E32" i="15"/>
  <c r="E63" i="15"/>
  <c r="E47" i="15"/>
  <c r="E31" i="15"/>
  <c r="E28" i="15"/>
  <c r="E54" i="15"/>
  <c r="E48" i="15"/>
  <c r="E62" i="15"/>
  <c r="E46" i="15"/>
  <c r="E30" i="15"/>
  <c r="E71" i="15"/>
  <c r="E64" i="15"/>
  <c r="E61" i="15"/>
  <c r="E45" i="15"/>
  <c r="E29" i="15"/>
  <c r="E60" i="15"/>
  <c r="E44" i="15"/>
  <c r="E59" i="15"/>
  <c r="E15" i="15"/>
  <c r="E14" i="15"/>
  <c r="E17" i="15"/>
  <c r="E2" i="15"/>
  <c r="E13" i="15"/>
  <c r="E12" i="15"/>
  <c r="E27" i="15"/>
  <c r="E11" i="15"/>
  <c r="E16" i="15"/>
  <c r="E26" i="15"/>
  <c r="E10" i="15"/>
  <c r="E18" i="15"/>
  <c r="E25" i="15"/>
  <c r="E9" i="15"/>
  <c r="E24" i="15"/>
  <c r="E8" i="15"/>
  <c r="E23" i="15"/>
  <c r="E26" i="13"/>
  <c r="E27" i="13"/>
  <c r="E24" i="13"/>
  <c r="E54" i="13"/>
  <c r="E38" i="13"/>
  <c r="E22" i="13"/>
  <c r="E39" i="13"/>
  <c r="E53" i="13"/>
  <c r="E37" i="13"/>
  <c r="E21" i="13"/>
  <c r="E52" i="13"/>
  <c r="E36" i="13"/>
  <c r="E20" i="13"/>
  <c r="E59" i="13"/>
  <c r="E57" i="13"/>
  <c r="E56" i="13"/>
  <c r="E50" i="13"/>
  <c r="E34" i="13"/>
  <c r="E18" i="13"/>
  <c r="E42" i="13"/>
  <c r="E19" i="13"/>
  <c r="E49" i="13"/>
  <c r="E33" i="13"/>
  <c r="E17" i="13"/>
  <c r="E25" i="13"/>
  <c r="E23" i="13"/>
  <c r="E35" i="13"/>
  <c r="E48" i="13"/>
  <c r="E32" i="13"/>
  <c r="E16" i="13"/>
  <c r="E55" i="13"/>
  <c r="E15" i="13"/>
  <c r="E46" i="13"/>
  <c r="E30" i="13"/>
  <c r="E14" i="13"/>
  <c r="E43" i="13"/>
  <c r="E41" i="13"/>
  <c r="E31" i="13"/>
  <c r="E45" i="13"/>
  <c r="E29" i="13"/>
  <c r="E40" i="13"/>
  <c r="E51" i="13"/>
  <c r="E47" i="13"/>
  <c r="E44" i="13"/>
  <c r="E2" i="13"/>
  <c r="E12" i="13"/>
  <c r="E11" i="13"/>
  <c r="E13" i="13"/>
  <c r="E10" i="13"/>
  <c r="E9" i="13"/>
  <c r="E8" i="13"/>
  <c r="E7" i="13"/>
  <c r="E6" i="13"/>
  <c r="E12" i="12"/>
  <c r="E27" i="12"/>
  <c r="E11" i="12"/>
  <c r="E27" i="11"/>
  <c r="E28" i="11"/>
  <c r="E58" i="11"/>
  <c r="E42" i="11"/>
  <c r="E26" i="11"/>
  <c r="E43" i="11"/>
  <c r="E57" i="11"/>
  <c r="E41" i="11"/>
  <c r="E25" i="11"/>
  <c r="E55" i="11"/>
  <c r="E39" i="11"/>
  <c r="E23" i="11"/>
  <c r="E60" i="11"/>
  <c r="E40" i="11"/>
  <c r="E24" i="11"/>
  <c r="E54" i="11"/>
  <c r="E38" i="11"/>
  <c r="E22" i="11"/>
  <c r="E59" i="11"/>
  <c r="E53" i="11"/>
  <c r="E21" i="11"/>
  <c r="E56" i="11"/>
  <c r="E37" i="11"/>
  <c r="E52" i="11"/>
  <c r="E36" i="11"/>
  <c r="E20" i="11"/>
  <c r="E19" i="11"/>
  <c r="E50" i="11"/>
  <c r="E34" i="11"/>
  <c r="E18" i="11"/>
  <c r="E35" i="11"/>
  <c r="E49" i="11"/>
  <c r="E33" i="11"/>
  <c r="E44" i="11"/>
  <c r="E51" i="11"/>
  <c r="E48" i="11"/>
  <c r="E10" i="11"/>
  <c r="E6" i="11"/>
  <c r="E8" i="11"/>
  <c r="E31" i="1"/>
  <c r="E62" i="1"/>
  <c r="E65" i="1"/>
  <c r="E59" i="1"/>
  <c r="E26" i="1"/>
  <c r="E57" i="1"/>
  <c r="E41" i="1"/>
  <c r="E25" i="1"/>
  <c r="E34" i="1"/>
  <c r="E32" i="1"/>
  <c r="E30" i="1"/>
  <c r="E44" i="1"/>
  <c r="E56" i="1"/>
  <c r="E40" i="1"/>
  <c r="E24" i="1"/>
  <c r="E64" i="1"/>
  <c r="E61" i="1"/>
  <c r="E55" i="1"/>
  <c r="E39" i="1"/>
  <c r="E23" i="1"/>
  <c r="E49" i="1"/>
  <c r="E63" i="1"/>
  <c r="E45" i="1"/>
  <c r="E43" i="1"/>
  <c r="E54" i="1"/>
  <c r="E38" i="1"/>
  <c r="E22" i="1"/>
  <c r="E33" i="1"/>
  <c r="E47" i="1"/>
  <c r="E29" i="1"/>
  <c r="E60" i="1"/>
  <c r="E27" i="1"/>
  <c r="E53" i="1"/>
  <c r="E37" i="1"/>
  <c r="E21" i="1"/>
  <c r="E46" i="1"/>
  <c r="E28" i="1"/>
  <c r="E58" i="1"/>
  <c r="E20" i="1"/>
  <c r="E52" i="1"/>
  <c r="E36" i="1"/>
  <c r="E66" i="1"/>
  <c r="E48" i="1"/>
  <c r="E42" i="1"/>
  <c r="E67" i="1"/>
  <c r="E51" i="1"/>
  <c r="E17" i="1"/>
  <c r="E16" i="1"/>
  <c r="E18" i="1"/>
  <c r="E15" i="1"/>
  <c r="E14" i="1"/>
  <c r="E12" i="1"/>
  <c r="E13" i="1"/>
  <c r="E11" i="1"/>
  <c r="E9" i="1"/>
  <c r="E8" i="1"/>
  <c r="E7" i="1"/>
  <c r="E6" i="1"/>
  <c r="E5" i="1"/>
  <c r="E10" i="1"/>
  <c r="E2" i="1"/>
  <c r="E4" i="1"/>
  <c r="E19" i="1"/>
  <c r="E14" i="2"/>
  <c r="E9" i="2"/>
  <c r="E2" i="2"/>
  <c r="E13" i="2"/>
  <c r="E8" i="2"/>
  <c r="E7" i="2"/>
  <c r="E15" i="2"/>
  <c r="E12" i="2"/>
  <c r="E10" i="2"/>
  <c r="E6" i="2"/>
  <c r="E5" i="2"/>
  <c r="E4" i="2"/>
  <c r="E3" i="2"/>
  <c r="E32" i="2"/>
  <c r="E61" i="2"/>
  <c r="E47" i="2"/>
  <c r="E44" i="2"/>
  <c r="E31" i="2"/>
  <c r="E45" i="2"/>
  <c r="E59" i="2"/>
  <c r="E54" i="2"/>
  <c r="E38" i="2"/>
  <c r="E22" i="2"/>
  <c r="E46" i="2"/>
  <c r="E25" i="2"/>
  <c r="E40" i="2"/>
  <c r="E55" i="2"/>
  <c r="E23" i="2"/>
  <c r="E53" i="2"/>
  <c r="E37" i="2"/>
  <c r="E21" i="2"/>
  <c r="E64" i="2"/>
  <c r="E63" i="2"/>
  <c r="E30" i="2"/>
  <c r="E28" i="2"/>
  <c r="E27" i="2"/>
  <c r="E58" i="2"/>
  <c r="E57" i="2"/>
  <c r="E24" i="2"/>
  <c r="E52" i="2"/>
  <c r="E36" i="2"/>
  <c r="E20" i="2"/>
  <c r="E48" i="2"/>
  <c r="E29" i="2"/>
  <c r="E43" i="2"/>
  <c r="E26" i="2"/>
  <c r="E41" i="2"/>
  <c r="E56" i="2"/>
  <c r="E39" i="2"/>
  <c r="E51" i="2"/>
  <c r="E35" i="2"/>
  <c r="E19" i="2"/>
  <c r="E62" i="2"/>
  <c r="E60" i="2"/>
  <c r="E42" i="2"/>
  <c r="E50" i="2"/>
  <c r="E34" i="2"/>
  <c r="E18" i="2"/>
  <c r="E16" i="2"/>
  <c r="E49" i="2"/>
  <c r="E33" i="2"/>
  <c r="E7" i="5"/>
  <c r="E6" i="5"/>
  <c r="E5" i="5"/>
  <c r="E8" i="5"/>
  <c r="E33" i="5"/>
  <c r="E26" i="5"/>
  <c r="E31" i="5"/>
  <c r="E24" i="5"/>
  <c r="E28" i="5"/>
  <c r="E23" i="5"/>
  <c r="E13" i="5"/>
  <c r="E27" i="5"/>
  <c r="E12" i="5"/>
  <c r="E4" i="5"/>
  <c r="E11" i="5"/>
  <c r="E10" i="5"/>
  <c r="E3" i="5"/>
  <c r="E2" i="5"/>
  <c r="E22" i="5"/>
  <c r="E21" i="5"/>
  <c r="E17" i="5"/>
  <c r="E36" i="5"/>
  <c r="E20" i="5"/>
  <c r="E35" i="5"/>
  <c r="E19" i="5"/>
  <c r="E34" i="5"/>
  <c r="E18" i="5"/>
  <c r="E32" i="5"/>
  <c r="E16" i="5"/>
  <c r="E15" i="5"/>
  <c r="E30" i="5"/>
  <c r="E14" i="5"/>
  <c r="E29" i="5"/>
  <c r="E3" i="6"/>
  <c r="E4" i="6"/>
  <c r="E7" i="6"/>
  <c r="E2" i="6"/>
  <c r="E11" i="6"/>
  <c r="E9" i="6"/>
  <c r="E8" i="6"/>
  <c r="E6" i="6"/>
  <c r="E5" i="6"/>
  <c r="E13" i="6"/>
  <c r="E10" i="6"/>
  <c r="H2" i="1" l="1"/>
  <c r="J2" i="5"/>
  <c r="H2" i="5"/>
  <c r="H2" i="2"/>
  <c r="J2" i="2"/>
  <c r="H42" i="20"/>
  <c r="G42" i="20"/>
  <c r="C36" i="8" l="1"/>
  <c r="C37" i="8"/>
  <c r="C38" i="8"/>
  <c r="C39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13" i="8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20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" i="1"/>
  <c r="C3" i="8"/>
  <c r="C4" i="8"/>
  <c r="C5" i="8"/>
  <c r="C6" i="8"/>
  <c r="C7" i="8"/>
  <c r="C8" i="8"/>
  <c r="C9" i="8"/>
  <c r="C10" i="8"/>
  <c r="C11" i="8"/>
  <c r="C12" i="8"/>
  <c r="C2" i="8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17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2" i="11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15" i="10"/>
  <c r="C3" i="10"/>
  <c r="C4" i="10"/>
  <c r="C5" i="10"/>
  <c r="C6" i="10"/>
  <c r="C7" i="10"/>
  <c r="C8" i="10"/>
  <c r="C9" i="10"/>
  <c r="C10" i="10"/>
  <c r="C11" i="10"/>
  <c r="C12" i="10"/>
  <c r="C13" i="10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12" i="5"/>
  <c r="C3" i="5"/>
  <c r="C4" i="5"/>
  <c r="C5" i="5"/>
  <c r="C6" i="5"/>
  <c r="C7" i="5"/>
  <c r="C8" i="5"/>
  <c r="C9" i="5"/>
  <c r="C10" i="5"/>
  <c r="C11" i="5"/>
  <c r="C2" i="5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16" i="2"/>
  <c r="C15" i="2"/>
  <c r="C3" i="2"/>
  <c r="C4" i="2"/>
  <c r="C5" i="2"/>
  <c r="C6" i="2"/>
  <c r="C7" i="2"/>
  <c r="C8" i="2"/>
  <c r="C9" i="2"/>
  <c r="C10" i="2"/>
  <c r="C11" i="2"/>
  <c r="C12" i="2"/>
  <c r="C13" i="2"/>
  <c r="C14" i="2"/>
  <c r="C2" i="2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14" i="6"/>
  <c r="C3" i="6"/>
  <c r="C4" i="6"/>
  <c r="C5" i="6"/>
  <c r="C6" i="6"/>
  <c r="C7" i="6"/>
  <c r="C8" i="6"/>
  <c r="C9" i="6"/>
  <c r="C10" i="6"/>
  <c r="C11" i="6"/>
  <c r="C12" i="6"/>
  <c r="C13" i="6"/>
  <c r="C2" i="6"/>
  <c r="C50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18" i="16"/>
  <c r="C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2" i="16"/>
  <c r="C60" i="15"/>
  <c r="C61" i="15"/>
  <c r="C62" i="15"/>
  <c r="C63" i="15"/>
  <c r="C64" i="15"/>
  <c r="C65" i="15"/>
  <c r="C66" i="15"/>
  <c r="C67" i="15"/>
  <c r="C68" i="15"/>
  <c r="C69" i="15"/>
  <c r="C70" i="15"/>
  <c r="C71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C46" i="15"/>
  <c r="C47" i="15"/>
  <c r="C48" i="15"/>
  <c r="C49" i="15"/>
  <c r="C50" i="15"/>
  <c r="C51" i="15"/>
  <c r="C52" i="15"/>
  <c r="C53" i="15"/>
  <c r="C54" i="15"/>
  <c r="C55" i="15"/>
  <c r="C56" i="15"/>
  <c r="C57" i="15"/>
  <c r="C58" i="15"/>
  <c r="C59" i="15"/>
  <c r="C28" i="15"/>
  <c r="C3" i="15"/>
  <c r="C4" i="15"/>
  <c r="C5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" i="15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14" i="13"/>
  <c r="C2" i="13"/>
  <c r="C3" i="13"/>
  <c r="C4" i="13"/>
  <c r="C5" i="13"/>
  <c r="C6" i="13"/>
  <c r="C7" i="13"/>
  <c r="C8" i="13"/>
  <c r="C9" i="13"/>
  <c r="C10" i="13"/>
  <c r="C11" i="13"/>
  <c r="C12" i="13"/>
  <c r="C13" i="13"/>
  <c r="C2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10" i="12"/>
  <c r="C3" i="12"/>
  <c r="C4" i="12"/>
  <c r="C5" i="12"/>
  <c r="C6" i="12"/>
  <c r="C7" i="12"/>
  <c r="C8" i="12"/>
  <c r="C9" i="12"/>
  <c r="E40" i="10" l="1"/>
  <c r="E29" i="10"/>
  <c r="E30" i="10"/>
  <c r="E25" i="10"/>
  <c r="E41" i="10"/>
  <c r="E46" i="10"/>
  <c r="E47" i="10"/>
  <c r="E32" i="10"/>
  <c r="E49" i="10"/>
  <c r="E50" i="10"/>
  <c r="E53" i="10"/>
  <c r="E23" i="10"/>
  <c r="E26" i="10"/>
  <c r="E42" i="10"/>
  <c r="E45" i="10"/>
  <c r="E52" i="10"/>
  <c r="E22" i="10"/>
  <c r="E27" i="10"/>
  <c r="E43" i="10"/>
  <c r="E48" i="10"/>
  <c r="E33" i="10"/>
  <c r="E18" i="10"/>
  <c r="E34" i="10"/>
  <c r="E35" i="10"/>
  <c r="E20" i="10"/>
  <c r="E28" i="10"/>
  <c r="E44" i="10"/>
  <c r="E31" i="10"/>
  <c r="E17" i="10"/>
  <c r="E51" i="10"/>
  <c r="E21" i="10"/>
  <c r="E39" i="10"/>
  <c r="E16" i="10"/>
  <c r="E36" i="10"/>
  <c r="E38" i="10"/>
  <c r="E37" i="10"/>
  <c r="E19" i="10"/>
  <c r="E6" i="10"/>
  <c r="E8" i="10"/>
  <c r="E9" i="10"/>
  <c r="E7" i="10"/>
  <c r="E10" i="10"/>
  <c r="E4" i="10"/>
  <c r="E11" i="10"/>
  <c r="E5" i="10"/>
  <c r="E12" i="10"/>
  <c r="E13" i="10"/>
  <c r="E14" i="10"/>
  <c r="E3" i="10"/>
  <c r="T11" i="21"/>
  <c r="U11" i="21"/>
  <c r="U12" i="21"/>
  <c r="T12" i="21"/>
</calcChain>
</file>

<file path=xl/sharedStrings.xml><?xml version="1.0" encoding="utf-8"?>
<sst xmlns="http://schemas.openxmlformats.org/spreadsheetml/2006/main" count="321" uniqueCount="170">
  <si>
    <t>Area</t>
    <phoneticPr fontId="2" type="noConversion"/>
  </si>
  <si>
    <t>No.</t>
    <phoneticPr fontId="2" type="noConversion"/>
  </si>
  <si>
    <t>Relative weight%</t>
    <phoneticPr fontId="2" type="noConversion"/>
  </si>
  <si>
    <r>
      <t xml:space="preserve">Mean </t>
    </r>
    <r>
      <rPr>
        <b/>
        <vertAlign val="superscript"/>
        <sz val="11"/>
        <color theme="1"/>
        <rFont val="Times New Roman"/>
        <family val="1"/>
      </rPr>
      <t>16</t>
    </r>
    <r>
      <rPr>
        <b/>
        <sz val="11"/>
        <color theme="1"/>
        <rFont val="Times New Roman"/>
        <family val="1"/>
      </rPr>
      <t>O</t>
    </r>
    <r>
      <rPr>
        <b/>
        <vertAlign val="superscript"/>
        <sz val="11"/>
        <color theme="1"/>
        <rFont val="Times New Roman"/>
        <family val="1"/>
      </rPr>
      <t>1</t>
    </r>
    <r>
      <rPr>
        <b/>
        <sz val="11"/>
        <color theme="1"/>
        <rFont val="Times New Roman"/>
        <family val="1"/>
      </rPr>
      <t>H/</t>
    </r>
    <r>
      <rPr>
        <b/>
        <vertAlign val="superscript"/>
        <sz val="11"/>
        <color theme="1"/>
        <rFont val="Times New Roman"/>
        <family val="1"/>
      </rPr>
      <t>30</t>
    </r>
    <r>
      <rPr>
        <b/>
        <sz val="11"/>
        <color theme="1"/>
        <rFont val="Times New Roman"/>
        <family val="1"/>
      </rPr>
      <t>Si</t>
    </r>
    <phoneticPr fontId="2" type="noConversion"/>
  </si>
  <si>
    <t>Weight × Mean</t>
    <phoneticPr fontId="2" type="noConversion"/>
  </si>
  <si>
    <t>Sample Name</t>
    <phoneticPr fontId="2" type="noConversion"/>
  </si>
  <si>
    <t>ALV519-1-4_2</t>
  </si>
  <si>
    <t>ALV519-1-4_3</t>
  </si>
  <si>
    <t>ALV519-1-4_4</t>
  </si>
  <si>
    <t>ALV519-1-4_5</t>
  </si>
  <si>
    <t>ALV519-1-4_6</t>
  </si>
  <si>
    <t>ALV519-1-4_7</t>
  </si>
  <si>
    <t>ALV519-1-4_8</t>
  </si>
  <si>
    <t>G316-02_2</t>
  </si>
  <si>
    <t>G316-02_3</t>
  </si>
  <si>
    <t>G316-02_4</t>
  </si>
  <si>
    <t>G316-02_5</t>
  </si>
  <si>
    <t>G316-02_6</t>
  </si>
  <si>
    <t>G316-02_7</t>
  </si>
  <si>
    <t>G318-04_2</t>
  </si>
  <si>
    <t>G318-04_3</t>
  </si>
  <si>
    <t>G318-04_4</t>
  </si>
  <si>
    <t>G318-04_5</t>
  </si>
  <si>
    <t>G318-04_6</t>
  </si>
  <si>
    <t>G318-04_7</t>
  </si>
  <si>
    <t>G320-06_2</t>
  </si>
  <si>
    <t>G320-06_3</t>
  </si>
  <si>
    <t>G320-06_4</t>
  </si>
  <si>
    <t>G320-06_5</t>
  </si>
  <si>
    <t>G320-06_6</t>
  </si>
  <si>
    <t>Suprasil 3002_2</t>
  </si>
  <si>
    <t>Suprasil 3002_3</t>
  </si>
  <si>
    <t>Suprasil 3002_4</t>
  </si>
  <si>
    <t>Suprasil 3002_5</t>
  </si>
  <si>
    <t>Suprasil 3002_6</t>
  </si>
  <si>
    <t>Suprasil 3002_7</t>
  </si>
  <si>
    <t>Suprasil 3002_8</t>
  </si>
  <si>
    <t>Suprasil 3002_9</t>
  </si>
  <si>
    <t>Suprasil 3002_10</t>
  </si>
  <si>
    <t>NMNH 116610-29_2</t>
  </si>
  <si>
    <t>NMNH 117322-245_2</t>
  </si>
  <si>
    <t>Sample Name</t>
    <phoneticPr fontId="6" type="noConversion"/>
  </si>
  <si>
    <t>1SD</t>
    <phoneticPr fontId="6" type="noConversion"/>
  </si>
  <si>
    <t>1SD</t>
    <phoneticPr fontId="2" type="noConversion"/>
  </si>
  <si>
    <t>116610-29</t>
    <phoneticPr fontId="7" type="noConversion"/>
  </si>
  <si>
    <t>116610-18</t>
    <phoneticPr fontId="7" type="noConversion"/>
  </si>
  <si>
    <t>117322-245</t>
    <phoneticPr fontId="7" type="noConversion"/>
  </si>
  <si>
    <t>116610-5</t>
    <phoneticPr fontId="7" type="noConversion"/>
  </si>
  <si>
    <t>FJ-G2_1</t>
    <phoneticPr fontId="7" type="noConversion"/>
  </si>
  <si>
    <t>FJ-G2_2</t>
  </si>
  <si>
    <t>FJ-G2_3</t>
  </si>
  <si>
    <t>EPR-G3_1</t>
    <phoneticPr fontId="7" type="noConversion"/>
  </si>
  <si>
    <t>EPR-G3_2</t>
  </si>
  <si>
    <t>EPR-G3_3</t>
  </si>
  <si>
    <t>IND-G1_1</t>
    <phoneticPr fontId="7" type="noConversion"/>
  </si>
  <si>
    <t>IND-G1_2</t>
  </si>
  <si>
    <t>IND-G1_3</t>
  </si>
  <si>
    <t>IND-G2_1</t>
    <phoneticPr fontId="7" type="noConversion"/>
  </si>
  <si>
    <t>IND-G2_2</t>
  </si>
  <si>
    <t>IND-G2_3</t>
  </si>
  <si>
    <t>HW-G1_1</t>
    <phoneticPr fontId="7" type="noConversion"/>
  </si>
  <si>
    <t>HW-G1_2</t>
  </si>
  <si>
    <t>HW-G1_3</t>
  </si>
  <si>
    <t>Suprasil 3002_1</t>
    <phoneticPr fontId="7" type="noConversion"/>
  </si>
  <si>
    <t>ROI No.</t>
    <phoneticPr fontId="2" type="noConversion"/>
  </si>
  <si>
    <r>
      <t>ROI area (μm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)</t>
    </r>
    <phoneticPr fontId="2" type="noConversion"/>
  </si>
  <si>
    <r>
      <t xml:space="preserve">Bridgmanite </t>
    </r>
    <r>
      <rPr>
        <b/>
        <vertAlign val="superscript"/>
        <sz val="11"/>
        <color theme="1"/>
        <rFont val="Times New Roman"/>
        <family val="1"/>
      </rPr>
      <t>16</t>
    </r>
    <r>
      <rPr>
        <b/>
        <sz val="11"/>
        <color theme="1"/>
        <rFont val="Times New Roman"/>
        <family val="1"/>
      </rPr>
      <t>O</t>
    </r>
    <r>
      <rPr>
        <b/>
        <vertAlign val="superscript"/>
        <sz val="11"/>
        <color theme="1"/>
        <rFont val="Times New Roman"/>
        <family val="1"/>
      </rPr>
      <t>1</t>
    </r>
    <r>
      <rPr>
        <b/>
        <sz val="11"/>
        <color theme="1"/>
        <rFont val="Times New Roman"/>
        <family val="1"/>
      </rPr>
      <t>H/</t>
    </r>
    <r>
      <rPr>
        <b/>
        <vertAlign val="superscript"/>
        <sz val="11"/>
        <color theme="1"/>
        <rFont val="Times New Roman"/>
        <family val="1"/>
      </rPr>
      <t>30</t>
    </r>
    <r>
      <rPr>
        <b/>
        <sz val="11"/>
        <color theme="1"/>
        <rFont val="Times New Roman"/>
        <family val="1"/>
      </rPr>
      <t>Si</t>
    </r>
    <phoneticPr fontId="2" type="noConversion"/>
  </si>
  <si>
    <r>
      <t xml:space="preserve">Melt </t>
    </r>
    <r>
      <rPr>
        <b/>
        <vertAlign val="superscript"/>
        <sz val="11"/>
        <color theme="1"/>
        <rFont val="Times New Roman"/>
        <family val="1"/>
      </rPr>
      <t>16</t>
    </r>
    <r>
      <rPr>
        <b/>
        <sz val="11"/>
        <color theme="1"/>
        <rFont val="Times New Roman"/>
        <family val="1"/>
      </rPr>
      <t>O</t>
    </r>
    <r>
      <rPr>
        <b/>
        <vertAlign val="superscript"/>
        <sz val="11"/>
        <color theme="1"/>
        <rFont val="Times New Roman"/>
        <family val="1"/>
      </rPr>
      <t>1</t>
    </r>
    <r>
      <rPr>
        <b/>
        <sz val="11"/>
        <color theme="1"/>
        <rFont val="Times New Roman"/>
        <family val="1"/>
      </rPr>
      <t>H/</t>
    </r>
    <r>
      <rPr>
        <b/>
        <vertAlign val="superscript"/>
        <sz val="11"/>
        <color theme="1"/>
        <rFont val="Times New Roman"/>
        <family val="1"/>
      </rPr>
      <t>30</t>
    </r>
    <r>
      <rPr>
        <b/>
        <sz val="11"/>
        <color theme="1"/>
        <rFont val="Times New Roman"/>
        <family val="1"/>
      </rPr>
      <t>Si</t>
    </r>
    <phoneticPr fontId="2" type="noConversion"/>
  </si>
  <si>
    <r>
      <t>(Mean - Weighted average)</t>
    </r>
    <r>
      <rPr>
        <b/>
        <vertAlign val="superscript"/>
        <sz val="11"/>
        <color theme="1"/>
        <rFont val="Times New Roman"/>
        <family val="1"/>
      </rPr>
      <t>2</t>
    </r>
    <phoneticPr fontId="2" type="noConversion"/>
  </si>
  <si>
    <t>glass</t>
  </si>
  <si>
    <t>Suprasil 3002</t>
    <phoneticPr fontId="7" type="noConversion"/>
  </si>
  <si>
    <t>ALV519-1-4_1</t>
  </si>
  <si>
    <t>G316-02_1</t>
  </si>
  <si>
    <t>G318-04_1</t>
  </si>
  <si>
    <t>G320-06_1</t>
  </si>
  <si>
    <t>Suprasil 3002_1</t>
  </si>
  <si>
    <t>NMNH 116610-29_1</t>
  </si>
  <si>
    <t>NMNH 116610-29_3</t>
  </si>
  <si>
    <t>NMNH 116610-18_2</t>
  </si>
  <si>
    <t>NMNH 116610-18_3</t>
  </si>
  <si>
    <t>NMNH 116610-18_4</t>
  </si>
  <si>
    <t>NMNH 117322-245_1</t>
    <phoneticPr fontId="6" type="noConversion"/>
  </si>
  <si>
    <t>NMNH 117322-245_3</t>
  </si>
  <si>
    <t>NMNH 116610-5_1</t>
    <phoneticPr fontId="6" type="noConversion"/>
  </si>
  <si>
    <t>NMNH 116610-5_2</t>
  </si>
  <si>
    <t>NMNH 116610-5_3</t>
  </si>
  <si>
    <t>Raster size: 30 x 30 µm, Image size: 256 x 256 pixels</t>
    <phoneticPr fontId="2" type="noConversion"/>
  </si>
  <si>
    <t>Hauri, E. et al., 2002. SIMS analysis of volatiles in silicate glasses: 1. Calibration, matrix effects and comparisons with FTIR. Chemical Geology, 183(1-4): 99-114.</t>
    <phoneticPr fontId="2" type="noConversion"/>
  </si>
  <si>
    <t>Kumamoto, K.M., Warren, J.M. and Hauri, E.H., 2017. New SIMS reference materials for measuring water in upper mantle minerals. American Mineralogist, 102(3): 537-547.</t>
    <phoneticPr fontId="2" type="noConversion"/>
  </si>
  <si>
    <t>Li, Y., Dasgupta, R. and Tsuno, K., 2015. The effects of sulfur, silicon, water, and oxygen fugacity on carbon solubility and partitioning in Fe-rich alloy and silicate melt systems at 3 GPa and 1600 °C: Implications for core–mantle differentiation and degassing of magma oceans and reduced planetary mantles. Earth and Planetary Science Letters, 415: 54-66.</t>
  </si>
  <si>
    <t>Yang Y-N, Du Z, Lu W, et al., 2023. NanoSIMS Analysis of Water Content in Bridgmanite at the Micron Scale: An Experimental Approach to Probe Water in Earth’s Deep Mantle[J]. Frontiers in Chemistry, 11.</t>
    <phoneticPr fontId="2" type="noConversion"/>
  </si>
  <si>
    <t>Shimizu, K. et al., 2017. H2O, CO2, F, S, Cl, and P2O5 analyses of silicate glasses using SIMS: Report of volatile standard glasses. GEOCHEMICAL JOURNAL, 51: 299-313.</t>
  </si>
  <si>
    <t>Water reference valures for orthopyroxene is from Yang et al. 2023</t>
    <phoneticPr fontId="2" type="noConversion"/>
  </si>
  <si>
    <t>Water reference values for glasses are from Shimizu et al. 2017</t>
    <phoneticPr fontId="2" type="noConversion"/>
  </si>
  <si>
    <t>Water reference value for glass ALV-519-4-1 is from Hauri et al. 2002 and Kumamoto et al. 2017</t>
    <phoneticPr fontId="2" type="noConversion"/>
  </si>
  <si>
    <t>Water reference values for glasses G316, G318, and G320 are from Li et al. 2015</t>
    <phoneticPr fontId="2" type="noConversion"/>
  </si>
  <si>
    <t xml:space="preserve">Authors: Wenhua Lu✉, Zhixue Du✉, Ya-Nan Yang✉, Yuan Li
✉: wenhualu@gig.ac.cn; duzhixue@gig.ac.cn; yangyn@gig.ac.cn. </t>
    <phoneticPr fontId="2" type="noConversion"/>
  </si>
  <si>
    <t>1. NanoSIMS calibration curves for session 1.</t>
    <phoneticPr fontId="2" type="noConversion"/>
  </si>
  <si>
    <t>2. NanoSIMS calibration curves for session 2.</t>
    <phoneticPr fontId="2" type="noConversion"/>
  </si>
  <si>
    <r>
      <t xml:space="preserve">3. Mean </t>
    </r>
    <r>
      <rPr>
        <vertAlign val="superscript"/>
        <sz val="14"/>
        <color rgb="FF000000"/>
        <rFont val="Times New Roman"/>
        <family val="1"/>
      </rPr>
      <t>16</t>
    </r>
    <r>
      <rPr>
        <sz val="14"/>
        <color rgb="FF000000"/>
        <rFont val="Times New Roman"/>
        <family val="1"/>
      </rPr>
      <t>O</t>
    </r>
    <r>
      <rPr>
        <vertAlign val="superscript"/>
        <sz val="14"/>
        <color rgb="FF000000"/>
        <rFont val="Times New Roman"/>
        <family val="1"/>
      </rPr>
      <t>1</t>
    </r>
    <r>
      <rPr>
        <sz val="14"/>
        <color rgb="FF000000"/>
        <rFont val="Times New Roman"/>
        <family val="1"/>
      </rPr>
      <t>H/</t>
    </r>
    <r>
      <rPr>
        <vertAlign val="superscript"/>
        <sz val="14"/>
        <color rgb="FF000000"/>
        <rFont val="Times New Roman"/>
        <family val="1"/>
      </rPr>
      <t>30</t>
    </r>
    <r>
      <rPr>
        <sz val="14"/>
        <color rgb="FF000000"/>
        <rFont val="Times New Roman"/>
        <family val="1"/>
      </rPr>
      <t>Si of ROIs and its distribution map for HYM18P1.</t>
    </r>
    <phoneticPr fontId="2" type="noConversion"/>
  </si>
  <si>
    <r>
      <t xml:space="preserve">4. Mean </t>
    </r>
    <r>
      <rPr>
        <vertAlign val="superscript"/>
        <sz val="14"/>
        <color rgb="FF000000"/>
        <rFont val="Times New Roman"/>
        <family val="1"/>
      </rPr>
      <t>16</t>
    </r>
    <r>
      <rPr>
        <sz val="14"/>
        <color rgb="FF000000"/>
        <rFont val="Times New Roman"/>
        <family val="1"/>
      </rPr>
      <t>O</t>
    </r>
    <r>
      <rPr>
        <vertAlign val="superscript"/>
        <sz val="14"/>
        <color rgb="FF000000"/>
        <rFont val="Times New Roman"/>
        <family val="1"/>
      </rPr>
      <t>1</t>
    </r>
    <r>
      <rPr>
        <sz val="14"/>
        <color rgb="FF000000"/>
        <rFont val="Times New Roman"/>
        <family val="1"/>
      </rPr>
      <t>H/</t>
    </r>
    <r>
      <rPr>
        <vertAlign val="superscript"/>
        <sz val="14"/>
        <color rgb="FF000000"/>
        <rFont val="Times New Roman"/>
        <family val="1"/>
      </rPr>
      <t>30</t>
    </r>
    <r>
      <rPr>
        <sz val="14"/>
        <color rgb="FF000000"/>
        <rFont val="Times New Roman"/>
        <family val="1"/>
      </rPr>
      <t>Si of ROIs and its distribution map for HYM18P2.</t>
    </r>
    <phoneticPr fontId="2" type="noConversion"/>
  </si>
  <si>
    <r>
      <rPr>
        <b/>
        <vertAlign val="superscript"/>
        <sz val="11"/>
        <color theme="1"/>
        <rFont val="Times New Roman"/>
        <family val="1"/>
      </rPr>
      <t>16</t>
    </r>
    <r>
      <rPr>
        <b/>
        <sz val="11"/>
        <color theme="1"/>
        <rFont val="Times New Roman"/>
        <family val="1"/>
      </rPr>
      <t>O</t>
    </r>
    <r>
      <rPr>
        <b/>
        <vertAlign val="superscript"/>
        <sz val="11"/>
        <color theme="1"/>
        <rFont val="Times New Roman"/>
        <family val="1"/>
      </rPr>
      <t>1</t>
    </r>
    <r>
      <rPr>
        <b/>
        <sz val="11"/>
        <color theme="1"/>
        <rFont val="Times New Roman"/>
        <family val="1"/>
      </rPr>
      <t>H/</t>
    </r>
    <r>
      <rPr>
        <b/>
        <vertAlign val="superscript"/>
        <sz val="11"/>
        <color theme="1"/>
        <rFont val="Times New Roman"/>
        <family val="1"/>
      </rPr>
      <t>30</t>
    </r>
    <r>
      <rPr>
        <b/>
        <sz val="11"/>
        <color theme="1"/>
        <rFont val="Times New Roman"/>
        <family val="1"/>
      </rPr>
      <t>Si ratio</t>
    </r>
    <phoneticPr fontId="6" type="noConversion"/>
  </si>
  <si>
    <r>
      <rPr>
        <b/>
        <vertAlign val="superscript"/>
        <sz val="11"/>
        <color theme="1"/>
        <rFont val="Times New Roman"/>
        <family val="1"/>
      </rPr>
      <t>16</t>
    </r>
    <r>
      <rPr>
        <b/>
        <sz val="11"/>
        <color theme="1"/>
        <rFont val="Times New Roman"/>
        <family val="1"/>
      </rPr>
      <t>O</t>
    </r>
    <r>
      <rPr>
        <b/>
        <vertAlign val="superscript"/>
        <sz val="11"/>
        <color theme="1"/>
        <rFont val="Times New Roman"/>
        <family val="1"/>
      </rPr>
      <t>1</t>
    </r>
    <r>
      <rPr>
        <b/>
        <sz val="11"/>
        <color theme="1"/>
        <rFont val="Times New Roman"/>
        <family val="1"/>
      </rPr>
      <t>H/</t>
    </r>
    <r>
      <rPr>
        <b/>
        <vertAlign val="superscript"/>
        <sz val="11"/>
        <color theme="1"/>
        <rFont val="Times New Roman"/>
        <family val="1"/>
      </rPr>
      <t>30</t>
    </r>
    <r>
      <rPr>
        <b/>
        <sz val="11"/>
        <color theme="1"/>
        <rFont val="Times New Roman"/>
        <family val="1"/>
      </rPr>
      <t>Si err (%)</t>
    </r>
    <phoneticPr fontId="6" type="noConversion"/>
  </si>
  <si>
    <r>
      <rPr>
        <b/>
        <vertAlign val="superscript"/>
        <sz val="11"/>
        <color theme="1"/>
        <rFont val="Times New Roman"/>
        <family val="1"/>
      </rPr>
      <t>16</t>
    </r>
    <r>
      <rPr>
        <b/>
        <sz val="11"/>
        <color theme="1"/>
        <rFont val="Times New Roman"/>
        <family val="1"/>
      </rPr>
      <t>O</t>
    </r>
    <r>
      <rPr>
        <b/>
        <vertAlign val="superscript"/>
        <sz val="11"/>
        <color theme="1"/>
        <rFont val="Times New Roman"/>
        <family val="1"/>
      </rPr>
      <t>1</t>
    </r>
    <r>
      <rPr>
        <b/>
        <sz val="11"/>
        <color theme="1"/>
        <rFont val="Times New Roman"/>
        <family val="1"/>
      </rPr>
      <t>H/</t>
    </r>
    <r>
      <rPr>
        <b/>
        <vertAlign val="superscript"/>
        <sz val="11"/>
        <color theme="1"/>
        <rFont val="Times New Roman"/>
        <family val="1"/>
      </rPr>
      <t>30</t>
    </r>
    <r>
      <rPr>
        <b/>
        <sz val="11"/>
        <color theme="1"/>
        <rFont val="Times New Roman"/>
        <family val="1"/>
      </rPr>
      <t>Si</t>
    </r>
    <r>
      <rPr>
        <b/>
        <vertAlign val="subscript"/>
        <sz val="11"/>
        <color theme="1"/>
        <rFont val="Times New Roman"/>
        <family val="1"/>
      </rPr>
      <t>average</t>
    </r>
    <phoneticPr fontId="6" type="noConversion"/>
  </si>
  <si>
    <r>
      <rPr>
        <b/>
        <vertAlign val="superscript"/>
        <sz val="11"/>
        <color theme="1"/>
        <rFont val="Times New Roman"/>
        <family val="1"/>
      </rPr>
      <t>16</t>
    </r>
    <r>
      <rPr>
        <b/>
        <sz val="11"/>
        <color theme="1"/>
        <rFont val="Times New Roman"/>
        <family val="1"/>
      </rPr>
      <t>O</t>
    </r>
    <r>
      <rPr>
        <b/>
        <vertAlign val="superscript"/>
        <sz val="11"/>
        <color theme="1"/>
        <rFont val="Times New Roman"/>
        <family val="1"/>
      </rPr>
      <t>1</t>
    </r>
    <r>
      <rPr>
        <b/>
        <sz val="11"/>
        <color theme="1"/>
        <rFont val="Times New Roman"/>
        <family val="1"/>
      </rPr>
      <t>H/</t>
    </r>
    <r>
      <rPr>
        <b/>
        <vertAlign val="superscript"/>
        <sz val="11"/>
        <color theme="1"/>
        <rFont val="Times New Roman"/>
        <family val="1"/>
      </rPr>
      <t>30</t>
    </r>
    <r>
      <rPr>
        <b/>
        <sz val="11"/>
        <color theme="1"/>
        <rFont val="Times New Roman"/>
        <family val="1"/>
      </rPr>
      <t xml:space="preserve">Si </t>
    </r>
    <r>
      <rPr>
        <b/>
        <vertAlign val="subscript"/>
        <sz val="11"/>
        <color theme="1"/>
        <rFont val="Times New Roman"/>
        <family val="1"/>
      </rPr>
      <t xml:space="preserve">corr </t>
    </r>
    <phoneticPr fontId="6" type="noConversion"/>
  </si>
  <si>
    <r>
      <rPr>
        <vertAlign val="superscript"/>
        <sz val="11"/>
        <color theme="1"/>
        <rFont val="Times New Roman"/>
        <family val="1"/>
      </rPr>
      <t>16</t>
    </r>
    <r>
      <rPr>
        <sz val="11"/>
        <color theme="1"/>
        <rFont val="Times New Roman"/>
        <family val="1"/>
      </rPr>
      <t>O</t>
    </r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H/</t>
    </r>
    <r>
      <rPr>
        <vertAlign val="superscript"/>
        <sz val="11"/>
        <color theme="1"/>
        <rFont val="Times New Roman"/>
        <family val="1"/>
      </rPr>
      <t>30</t>
    </r>
    <r>
      <rPr>
        <sz val="11"/>
        <color theme="1"/>
        <rFont val="Times New Roman"/>
        <family val="1"/>
      </rPr>
      <t>Si</t>
    </r>
    <r>
      <rPr>
        <vertAlign val="subscript"/>
        <sz val="11"/>
        <color theme="1"/>
        <rFont val="Times New Roman"/>
        <family val="1"/>
      </rPr>
      <t>average</t>
    </r>
    <r>
      <rPr>
        <sz val="11"/>
        <color theme="1"/>
        <rFont val="Times New Roman"/>
        <family val="1"/>
      </rPr>
      <t xml:space="preserve"> refers to average ratio</t>
    </r>
    <phoneticPr fontId="6" type="noConversion"/>
  </si>
  <si>
    <r>
      <rPr>
        <vertAlign val="superscript"/>
        <sz val="11"/>
        <color theme="1"/>
        <rFont val="Times New Roman"/>
        <family val="1"/>
      </rPr>
      <t>16</t>
    </r>
    <r>
      <rPr>
        <sz val="11"/>
        <color theme="1"/>
        <rFont val="Times New Roman"/>
        <family val="1"/>
      </rPr>
      <t>O</t>
    </r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H/</t>
    </r>
    <r>
      <rPr>
        <vertAlign val="superscript"/>
        <sz val="11"/>
        <color theme="1"/>
        <rFont val="Times New Roman"/>
        <family val="1"/>
      </rPr>
      <t>30</t>
    </r>
    <r>
      <rPr>
        <sz val="11"/>
        <color theme="1"/>
        <rFont val="Times New Roman"/>
        <family val="1"/>
      </rPr>
      <t>Si</t>
    </r>
    <r>
      <rPr>
        <vertAlign val="subscript"/>
        <sz val="11"/>
        <color theme="1"/>
        <rFont val="Times New Roman"/>
        <family val="1"/>
      </rPr>
      <t>corr</t>
    </r>
    <r>
      <rPr>
        <sz val="11"/>
        <color theme="1"/>
        <rFont val="Times New Roman"/>
        <family val="1"/>
      </rPr>
      <t xml:space="preserve"> refers to average ratio that has beed corrected background using the average valure of Suprasil 3002</t>
    </r>
    <phoneticPr fontId="6" type="noConversion"/>
  </si>
  <si>
    <r>
      <rPr>
        <b/>
        <vertAlign val="superscript"/>
        <sz val="11"/>
        <color theme="1"/>
        <rFont val="Times New Roman"/>
        <family val="1"/>
      </rPr>
      <t>16</t>
    </r>
    <r>
      <rPr>
        <b/>
        <sz val="11"/>
        <color theme="1"/>
        <rFont val="Times New Roman"/>
        <family val="1"/>
      </rPr>
      <t>O</t>
    </r>
    <r>
      <rPr>
        <b/>
        <vertAlign val="superscript"/>
        <sz val="11"/>
        <color theme="1"/>
        <rFont val="Times New Roman"/>
        <family val="1"/>
      </rPr>
      <t>1</t>
    </r>
    <r>
      <rPr>
        <b/>
        <sz val="11"/>
        <color theme="1"/>
        <rFont val="Times New Roman"/>
        <family val="1"/>
      </rPr>
      <t>H/</t>
    </r>
    <r>
      <rPr>
        <b/>
        <vertAlign val="superscript"/>
        <sz val="11"/>
        <color theme="1"/>
        <rFont val="Times New Roman"/>
        <family val="1"/>
      </rPr>
      <t>30</t>
    </r>
    <r>
      <rPr>
        <b/>
        <sz val="11"/>
        <color theme="1"/>
        <rFont val="Times New Roman"/>
        <family val="1"/>
      </rPr>
      <t>Si error( %)</t>
    </r>
    <phoneticPr fontId="6" type="noConversion"/>
  </si>
  <si>
    <r>
      <rPr>
        <b/>
        <vertAlign val="superscript"/>
        <sz val="11"/>
        <color theme="1"/>
        <rFont val="Times New Roman"/>
        <family val="1"/>
      </rPr>
      <t>16</t>
    </r>
    <r>
      <rPr>
        <b/>
        <sz val="11"/>
        <color theme="1"/>
        <rFont val="Times New Roman"/>
        <family val="1"/>
      </rPr>
      <t>O</t>
    </r>
    <r>
      <rPr>
        <b/>
        <vertAlign val="superscript"/>
        <sz val="11"/>
        <color theme="1"/>
        <rFont val="Times New Roman"/>
        <family val="1"/>
      </rPr>
      <t>1</t>
    </r>
    <r>
      <rPr>
        <b/>
        <sz val="11"/>
        <color theme="1"/>
        <rFont val="Times New Roman"/>
        <family val="1"/>
      </rPr>
      <t>H/</t>
    </r>
    <r>
      <rPr>
        <b/>
        <vertAlign val="superscript"/>
        <sz val="11"/>
        <color theme="1"/>
        <rFont val="Times New Roman"/>
        <family val="1"/>
      </rPr>
      <t>30</t>
    </r>
    <r>
      <rPr>
        <b/>
        <sz val="11"/>
        <color theme="1"/>
        <rFont val="Times New Roman"/>
        <family val="1"/>
      </rPr>
      <t>Si average ratio</t>
    </r>
    <phoneticPr fontId="6" type="noConversion"/>
  </si>
  <si>
    <r>
      <rPr>
        <b/>
        <vertAlign val="superscript"/>
        <sz val="11"/>
        <color theme="1"/>
        <rFont val="Times New Roman"/>
        <family val="1"/>
      </rPr>
      <t>16</t>
    </r>
    <r>
      <rPr>
        <b/>
        <sz val="11"/>
        <color theme="1"/>
        <rFont val="Times New Roman"/>
        <family val="1"/>
      </rPr>
      <t>O</t>
    </r>
    <r>
      <rPr>
        <b/>
        <vertAlign val="superscript"/>
        <sz val="11"/>
        <color theme="1"/>
        <rFont val="Times New Roman"/>
        <family val="1"/>
      </rPr>
      <t>1</t>
    </r>
    <r>
      <rPr>
        <b/>
        <sz val="11"/>
        <color theme="1"/>
        <rFont val="Times New Roman"/>
        <family val="1"/>
      </rPr>
      <t>H/</t>
    </r>
    <r>
      <rPr>
        <b/>
        <vertAlign val="superscript"/>
        <sz val="11"/>
        <color theme="1"/>
        <rFont val="Times New Roman"/>
        <family val="1"/>
      </rPr>
      <t>30</t>
    </r>
    <r>
      <rPr>
        <b/>
        <sz val="11"/>
        <color theme="1"/>
        <rFont val="Times New Roman"/>
        <family val="1"/>
      </rPr>
      <t xml:space="preserve">Si corr </t>
    </r>
    <phoneticPr fontId="6" type="noConversion"/>
  </si>
  <si>
    <r>
      <t xml:space="preserve">5. Mean </t>
    </r>
    <r>
      <rPr>
        <vertAlign val="superscript"/>
        <sz val="14"/>
        <color rgb="FF000000"/>
        <rFont val="Times New Roman"/>
        <family val="1"/>
      </rPr>
      <t>16</t>
    </r>
    <r>
      <rPr>
        <sz val="14"/>
        <color rgb="FF000000"/>
        <rFont val="Times New Roman"/>
        <family val="1"/>
      </rPr>
      <t>O</t>
    </r>
    <r>
      <rPr>
        <vertAlign val="superscript"/>
        <sz val="14"/>
        <color rgb="FF000000"/>
        <rFont val="Times New Roman"/>
        <family val="1"/>
      </rPr>
      <t>1</t>
    </r>
    <r>
      <rPr>
        <sz val="14"/>
        <color rgb="FF000000"/>
        <rFont val="Times New Roman"/>
        <family val="1"/>
      </rPr>
      <t>H/</t>
    </r>
    <r>
      <rPr>
        <vertAlign val="superscript"/>
        <sz val="14"/>
        <color rgb="FF000000"/>
        <rFont val="Times New Roman"/>
        <family val="1"/>
      </rPr>
      <t>30</t>
    </r>
    <r>
      <rPr>
        <sz val="14"/>
        <color rgb="FF000000"/>
        <rFont val="Times New Roman"/>
        <family val="1"/>
      </rPr>
      <t>Si of ROIs and its distribution map for HYM19P2.</t>
    </r>
    <phoneticPr fontId="2" type="noConversion"/>
  </si>
  <si>
    <r>
      <t xml:space="preserve">6. Mean </t>
    </r>
    <r>
      <rPr>
        <vertAlign val="superscript"/>
        <sz val="14"/>
        <color rgb="FF000000"/>
        <rFont val="Times New Roman"/>
        <family val="1"/>
      </rPr>
      <t>16</t>
    </r>
    <r>
      <rPr>
        <sz val="14"/>
        <color rgb="FF000000"/>
        <rFont val="Times New Roman"/>
        <family val="1"/>
      </rPr>
      <t>O</t>
    </r>
    <r>
      <rPr>
        <vertAlign val="superscript"/>
        <sz val="14"/>
        <color rgb="FF000000"/>
        <rFont val="Times New Roman"/>
        <family val="1"/>
      </rPr>
      <t>1</t>
    </r>
    <r>
      <rPr>
        <sz val="14"/>
        <color rgb="FF000000"/>
        <rFont val="Times New Roman"/>
        <family val="1"/>
      </rPr>
      <t>H/</t>
    </r>
    <r>
      <rPr>
        <vertAlign val="superscript"/>
        <sz val="14"/>
        <color rgb="FF000000"/>
        <rFont val="Times New Roman"/>
        <family val="1"/>
      </rPr>
      <t>30</t>
    </r>
    <r>
      <rPr>
        <sz val="14"/>
        <color rgb="FF000000"/>
        <rFont val="Times New Roman"/>
        <family val="1"/>
      </rPr>
      <t>Si of ROIs and its distribution map for HYM20P2.</t>
    </r>
    <phoneticPr fontId="2" type="noConversion"/>
  </si>
  <si>
    <r>
      <t xml:space="preserve">7. Mean </t>
    </r>
    <r>
      <rPr>
        <vertAlign val="superscript"/>
        <sz val="14"/>
        <color rgb="FF000000"/>
        <rFont val="Times New Roman"/>
        <family val="1"/>
      </rPr>
      <t>16</t>
    </r>
    <r>
      <rPr>
        <sz val="14"/>
        <color rgb="FF000000"/>
        <rFont val="Times New Roman"/>
        <family val="1"/>
      </rPr>
      <t>O</t>
    </r>
    <r>
      <rPr>
        <vertAlign val="superscript"/>
        <sz val="14"/>
        <color rgb="FF000000"/>
        <rFont val="Times New Roman"/>
        <family val="1"/>
      </rPr>
      <t>1</t>
    </r>
    <r>
      <rPr>
        <sz val="14"/>
        <color rgb="FF000000"/>
        <rFont val="Times New Roman"/>
        <family val="1"/>
      </rPr>
      <t>H/</t>
    </r>
    <r>
      <rPr>
        <vertAlign val="superscript"/>
        <sz val="14"/>
        <color rgb="FF000000"/>
        <rFont val="Times New Roman"/>
        <family val="1"/>
      </rPr>
      <t>30</t>
    </r>
    <r>
      <rPr>
        <sz val="14"/>
        <color rgb="FF000000"/>
        <rFont val="Times New Roman"/>
        <family val="1"/>
      </rPr>
      <t>Si of ROIs and its distribution map for HYM21P3.</t>
    </r>
    <phoneticPr fontId="2" type="noConversion"/>
  </si>
  <si>
    <r>
      <t xml:space="preserve">8. Mean </t>
    </r>
    <r>
      <rPr>
        <vertAlign val="superscript"/>
        <sz val="14"/>
        <color rgb="FF000000"/>
        <rFont val="Times New Roman"/>
        <family val="1"/>
      </rPr>
      <t>16</t>
    </r>
    <r>
      <rPr>
        <sz val="14"/>
        <color rgb="FF000000"/>
        <rFont val="Times New Roman"/>
        <family val="1"/>
      </rPr>
      <t>O</t>
    </r>
    <r>
      <rPr>
        <vertAlign val="superscript"/>
        <sz val="14"/>
        <color rgb="FF000000"/>
        <rFont val="Times New Roman"/>
        <family val="1"/>
      </rPr>
      <t>1</t>
    </r>
    <r>
      <rPr>
        <sz val="14"/>
        <color rgb="FF000000"/>
        <rFont val="Times New Roman"/>
        <family val="1"/>
      </rPr>
      <t>H/</t>
    </r>
    <r>
      <rPr>
        <vertAlign val="superscript"/>
        <sz val="14"/>
        <color rgb="FF000000"/>
        <rFont val="Times New Roman"/>
        <family val="1"/>
      </rPr>
      <t>30</t>
    </r>
    <r>
      <rPr>
        <sz val="14"/>
        <color rgb="FF000000"/>
        <rFont val="Times New Roman"/>
        <family val="1"/>
      </rPr>
      <t>Si of ROIs and its distribution map for HYM23P1.</t>
    </r>
    <phoneticPr fontId="2" type="noConversion"/>
  </si>
  <si>
    <r>
      <t xml:space="preserve">9. Mean </t>
    </r>
    <r>
      <rPr>
        <vertAlign val="superscript"/>
        <sz val="14"/>
        <color rgb="FF000000"/>
        <rFont val="Times New Roman"/>
        <family val="1"/>
      </rPr>
      <t>16</t>
    </r>
    <r>
      <rPr>
        <sz val="14"/>
        <color rgb="FF000000"/>
        <rFont val="Times New Roman"/>
        <family val="1"/>
      </rPr>
      <t>O</t>
    </r>
    <r>
      <rPr>
        <vertAlign val="superscript"/>
        <sz val="14"/>
        <color rgb="FF000000"/>
        <rFont val="Times New Roman"/>
        <family val="1"/>
      </rPr>
      <t>1</t>
    </r>
    <r>
      <rPr>
        <sz val="14"/>
        <color rgb="FF000000"/>
        <rFont val="Times New Roman"/>
        <family val="1"/>
      </rPr>
      <t>H/</t>
    </r>
    <r>
      <rPr>
        <vertAlign val="superscript"/>
        <sz val="14"/>
        <color rgb="FF000000"/>
        <rFont val="Times New Roman"/>
        <family val="1"/>
      </rPr>
      <t>30</t>
    </r>
    <r>
      <rPr>
        <sz val="14"/>
        <color rgb="FF000000"/>
        <rFont val="Times New Roman"/>
        <family val="1"/>
      </rPr>
      <t>Si of ROIs and its distribution map for HYM23P2.</t>
    </r>
    <phoneticPr fontId="2" type="noConversion"/>
  </si>
  <si>
    <r>
      <t xml:space="preserve">10. Mean </t>
    </r>
    <r>
      <rPr>
        <vertAlign val="superscript"/>
        <sz val="14"/>
        <color rgb="FF000000"/>
        <rFont val="Times New Roman"/>
        <family val="1"/>
      </rPr>
      <t>16</t>
    </r>
    <r>
      <rPr>
        <sz val="14"/>
        <color rgb="FF000000"/>
        <rFont val="Times New Roman"/>
        <family val="1"/>
      </rPr>
      <t>O</t>
    </r>
    <r>
      <rPr>
        <vertAlign val="superscript"/>
        <sz val="14"/>
        <color rgb="FF000000"/>
        <rFont val="Times New Roman"/>
        <family val="1"/>
      </rPr>
      <t>1</t>
    </r>
    <r>
      <rPr>
        <sz val="14"/>
        <color rgb="FF000000"/>
        <rFont val="Times New Roman"/>
        <family val="1"/>
      </rPr>
      <t>H/</t>
    </r>
    <r>
      <rPr>
        <vertAlign val="superscript"/>
        <sz val="14"/>
        <color rgb="FF000000"/>
        <rFont val="Times New Roman"/>
        <family val="1"/>
      </rPr>
      <t>30</t>
    </r>
    <r>
      <rPr>
        <sz val="14"/>
        <color rgb="FF000000"/>
        <rFont val="Times New Roman"/>
        <family val="1"/>
      </rPr>
      <t>Si of ROIs and its distribution map for HYM24.</t>
    </r>
    <phoneticPr fontId="2" type="noConversion"/>
  </si>
  <si>
    <r>
      <t xml:space="preserve">12. Mean </t>
    </r>
    <r>
      <rPr>
        <vertAlign val="superscript"/>
        <sz val="14"/>
        <color rgb="FF000000"/>
        <rFont val="Times New Roman"/>
        <family val="1"/>
      </rPr>
      <t>16</t>
    </r>
    <r>
      <rPr>
        <sz val="14"/>
        <color rgb="FF000000"/>
        <rFont val="Times New Roman"/>
        <family val="1"/>
      </rPr>
      <t>O</t>
    </r>
    <r>
      <rPr>
        <vertAlign val="superscript"/>
        <sz val="14"/>
        <color rgb="FF000000"/>
        <rFont val="Times New Roman"/>
        <family val="1"/>
      </rPr>
      <t>1</t>
    </r>
    <r>
      <rPr>
        <sz val="14"/>
        <color rgb="FF000000"/>
        <rFont val="Times New Roman"/>
        <family val="1"/>
      </rPr>
      <t>H/</t>
    </r>
    <r>
      <rPr>
        <vertAlign val="superscript"/>
        <sz val="14"/>
        <color rgb="FF000000"/>
        <rFont val="Times New Roman"/>
        <family val="1"/>
      </rPr>
      <t>30</t>
    </r>
    <r>
      <rPr>
        <sz val="14"/>
        <color rgb="FF000000"/>
        <rFont val="Times New Roman"/>
        <family val="1"/>
      </rPr>
      <t>Si of ROIs and its distribution map for DACY1P1.</t>
    </r>
    <phoneticPr fontId="2" type="noConversion"/>
  </si>
  <si>
    <r>
      <t xml:space="preserve">13. Mean </t>
    </r>
    <r>
      <rPr>
        <vertAlign val="superscript"/>
        <sz val="14"/>
        <color rgb="FF000000"/>
        <rFont val="Times New Roman"/>
        <family val="1"/>
      </rPr>
      <t>16</t>
    </r>
    <r>
      <rPr>
        <sz val="14"/>
        <color rgb="FF000000"/>
        <rFont val="Times New Roman"/>
        <family val="1"/>
      </rPr>
      <t>O</t>
    </r>
    <r>
      <rPr>
        <vertAlign val="superscript"/>
        <sz val="14"/>
        <color rgb="FF000000"/>
        <rFont val="Times New Roman"/>
        <family val="1"/>
      </rPr>
      <t>1</t>
    </r>
    <r>
      <rPr>
        <sz val="14"/>
        <color rgb="FF000000"/>
        <rFont val="Times New Roman"/>
        <family val="1"/>
      </rPr>
      <t>H/</t>
    </r>
    <r>
      <rPr>
        <vertAlign val="superscript"/>
        <sz val="14"/>
        <color rgb="FF000000"/>
        <rFont val="Times New Roman"/>
        <family val="1"/>
      </rPr>
      <t>30</t>
    </r>
    <r>
      <rPr>
        <sz val="14"/>
        <color rgb="FF000000"/>
        <rFont val="Times New Roman"/>
        <family val="1"/>
      </rPr>
      <t>Si of ROIs and its distribution map for DACY1P2.</t>
    </r>
    <phoneticPr fontId="2" type="noConversion"/>
  </si>
  <si>
    <r>
      <t xml:space="preserve">11. Mean </t>
    </r>
    <r>
      <rPr>
        <vertAlign val="superscript"/>
        <sz val="14"/>
        <color rgb="FF000000"/>
        <rFont val="Times New Roman"/>
        <family val="1"/>
      </rPr>
      <t>16</t>
    </r>
    <r>
      <rPr>
        <sz val="14"/>
        <color rgb="FF000000"/>
        <rFont val="Times New Roman"/>
        <family val="1"/>
      </rPr>
      <t>O</t>
    </r>
    <r>
      <rPr>
        <vertAlign val="superscript"/>
        <sz val="14"/>
        <color rgb="FF000000"/>
        <rFont val="Times New Roman"/>
        <family val="1"/>
      </rPr>
      <t>1</t>
    </r>
    <r>
      <rPr>
        <sz val="14"/>
        <color rgb="FF000000"/>
        <rFont val="Times New Roman"/>
        <family val="1"/>
      </rPr>
      <t>H/</t>
    </r>
    <r>
      <rPr>
        <vertAlign val="superscript"/>
        <sz val="14"/>
        <color rgb="FF000000"/>
        <rFont val="Times New Roman"/>
        <family val="1"/>
      </rPr>
      <t>30</t>
    </r>
    <r>
      <rPr>
        <sz val="14"/>
        <color rgb="FF000000"/>
        <rFont val="Times New Roman"/>
        <family val="1"/>
      </rPr>
      <t>Si of ROIs and its distribution map for HYM29P1 (Session 2).</t>
    </r>
    <phoneticPr fontId="2" type="noConversion"/>
  </si>
  <si>
    <t>Run</t>
    <phoneticPr fontId="2" type="noConversion"/>
  </si>
  <si>
    <t>HYM18P1</t>
    <phoneticPr fontId="2" type="noConversion"/>
  </si>
  <si>
    <t>HYM18P2</t>
    <phoneticPr fontId="2" type="noConversion"/>
  </si>
  <si>
    <t>HYM19P2</t>
    <phoneticPr fontId="2" type="noConversion"/>
  </si>
  <si>
    <t>HYM20P2</t>
    <phoneticPr fontId="2" type="noConversion"/>
  </si>
  <si>
    <t>HYM23P2</t>
    <phoneticPr fontId="2" type="noConversion"/>
  </si>
  <si>
    <t>HYM29P1</t>
    <phoneticPr fontId="2" type="noConversion"/>
  </si>
  <si>
    <t>DACY1NanoP1</t>
    <phoneticPr fontId="2" type="noConversion"/>
  </si>
  <si>
    <t>DACY1NanoP2</t>
    <phoneticPr fontId="2" type="noConversion"/>
  </si>
  <si>
    <t>HYM21P3</t>
    <phoneticPr fontId="2" type="noConversion"/>
  </si>
  <si>
    <t>HYM23P1</t>
    <phoneticPr fontId="2" type="noConversion"/>
  </si>
  <si>
    <t>HYM24</t>
    <phoneticPr fontId="2" type="noConversion"/>
  </si>
  <si>
    <t>melt</t>
  </si>
  <si>
    <t>session 1</t>
  </si>
  <si>
    <t>session 2</t>
  </si>
  <si>
    <t>P (GPa)</t>
    <phoneticPr fontId="2" type="noConversion"/>
  </si>
  <si>
    <t>T (K)</t>
    <phoneticPr fontId="2" type="noConversion"/>
  </si>
  <si>
    <t>Bridgmanite</t>
    <phoneticPr fontId="2" type="noConversion"/>
  </si>
  <si>
    <t>Calibration slope</t>
    <phoneticPr fontId="2" type="noConversion"/>
  </si>
  <si>
    <t>Bridgmanite (ppmw)</t>
    <phoneticPr fontId="2" type="noConversion"/>
  </si>
  <si>
    <t>Melt (ppmw)</t>
    <phoneticPr fontId="2" type="noConversion"/>
  </si>
  <si>
    <r>
      <t>D_H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O</t>
    </r>
    <phoneticPr fontId="2" type="noConversion"/>
  </si>
  <si>
    <r>
      <t>SiO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% in melt</t>
    </r>
    <phoneticPr fontId="2" type="noConversion"/>
  </si>
  <si>
    <r>
      <t>10</t>
    </r>
    <r>
      <rPr>
        <b/>
        <vertAlign val="superscript"/>
        <sz val="11"/>
        <color theme="1"/>
        <rFont val="Times New Roman"/>
        <family val="1"/>
      </rPr>
      <t>4</t>
    </r>
    <r>
      <rPr>
        <b/>
        <sz val="11"/>
        <color theme="1"/>
        <rFont val="Times New Roman"/>
        <family val="1"/>
      </rPr>
      <t>/T</t>
    </r>
    <phoneticPr fontId="2" type="noConversion"/>
  </si>
  <si>
    <r>
      <t>log</t>
    </r>
    <r>
      <rPr>
        <b/>
        <vertAlign val="subscript"/>
        <sz val="11"/>
        <color theme="1"/>
        <rFont val="Times New Roman"/>
        <family val="1"/>
      </rPr>
      <t>10</t>
    </r>
    <r>
      <rPr>
        <b/>
        <sz val="11"/>
        <color theme="1"/>
        <rFont val="Times New Roman"/>
        <family val="1"/>
      </rPr>
      <t>D_H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O</t>
    </r>
    <phoneticPr fontId="2" type="noConversion"/>
  </si>
  <si>
    <r>
      <t>0. Summary of measured water contents and D_H</t>
    </r>
    <r>
      <rPr>
        <vertAlign val="subscript"/>
        <sz val="16"/>
        <color theme="1"/>
        <rFont val="Times New Roman"/>
        <family val="1"/>
      </rPr>
      <t>2</t>
    </r>
    <r>
      <rPr>
        <sz val="16"/>
        <color theme="1"/>
        <rFont val="Times New Roman"/>
        <family val="1"/>
      </rPr>
      <t>O.</t>
    </r>
    <phoneticPr fontId="2" type="noConversion"/>
  </si>
  <si>
    <r>
      <t>H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O (ppmw, ref.)</t>
    </r>
    <phoneticPr fontId="2" type="noConversion"/>
  </si>
  <si>
    <t>1SD (ppmw)</t>
    <phoneticPr fontId="2" type="noConversion"/>
  </si>
  <si>
    <r>
      <t>H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O(ppmw, ref.)</t>
    </r>
    <phoneticPr fontId="2" type="noConversion"/>
  </si>
  <si>
    <t>average (ppmw)</t>
    <phoneticPr fontId="7" type="noConversion"/>
  </si>
  <si>
    <r>
      <rPr>
        <b/>
        <vertAlign val="superscript"/>
        <sz val="11"/>
        <color theme="1"/>
        <rFont val="Times New Roman"/>
        <family val="1"/>
      </rPr>
      <t>16</t>
    </r>
    <r>
      <rPr>
        <b/>
        <sz val="11"/>
        <color theme="1"/>
        <rFont val="Times New Roman"/>
        <family val="1"/>
      </rPr>
      <t>OH/</t>
    </r>
    <r>
      <rPr>
        <b/>
        <vertAlign val="superscript"/>
        <sz val="11"/>
        <color theme="1"/>
        <rFont val="Times New Roman"/>
        <family val="1"/>
      </rPr>
      <t>30</t>
    </r>
    <r>
      <rPr>
        <b/>
        <sz val="11"/>
        <color theme="1"/>
        <rFont val="Times New Roman"/>
        <family val="1"/>
      </rPr>
      <t>Si</t>
    </r>
    <r>
      <rPr>
        <b/>
        <vertAlign val="subscript"/>
        <sz val="11"/>
        <color theme="1"/>
        <rFont val="Times New Roman"/>
        <family val="1"/>
      </rPr>
      <t>corr</t>
    </r>
    <r>
      <rPr>
        <b/>
        <sz val="11"/>
        <color theme="1"/>
        <rFont val="Times New Roman"/>
        <family val="1"/>
      </rPr>
      <t xml:space="preserve"> x SiO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(wt.%)</t>
    </r>
    <phoneticPr fontId="2" type="noConversion"/>
  </si>
  <si>
    <r>
      <t>SiO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(wt.%)</t>
    </r>
    <phoneticPr fontId="6" type="noConversion"/>
  </si>
  <si>
    <t>Session No.</t>
    <phoneticPr fontId="2" type="noConversion"/>
  </si>
  <si>
    <t>Y23_SC02*</t>
    <phoneticPr fontId="2" type="noConversion"/>
  </si>
  <si>
    <t>*Yang Y-N, Du Z, Lu W, et al., 2023. NanoSIMS Analysis of Water Content in Bridgmanite at the Micron Scale: An Experimental Approach to Probe Water in Earth’s Deep Mantle[J]. Frontiers in Chemistry, 11.</t>
    <phoneticPr fontId="2" type="noConversion"/>
  </si>
  <si>
    <t>Weighted. SD</t>
    <phoneticPr fontId="2" type="noConversion"/>
  </si>
  <si>
    <t>SD</t>
    <phoneticPr fontId="2" type="noConversion"/>
  </si>
  <si>
    <t>Data tables containing raw and processed data collected by NanoSIMS:</t>
    <phoneticPr fontId="2" type="noConversion"/>
  </si>
  <si>
    <t>Basaltic glass</t>
    <phoneticPr fontId="7" type="noConversion"/>
  </si>
  <si>
    <t>Orthopyroxene</t>
  </si>
  <si>
    <t>Orthopyroxene</t>
    <phoneticPr fontId="7" type="noConversion"/>
  </si>
  <si>
    <r>
      <t>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 (ppm, ref.) means recommended water contents for each standard.</t>
    </r>
    <phoneticPr fontId="2" type="noConversion"/>
  </si>
  <si>
    <r>
      <t>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 (ppm, cal.) refers to calculated water contents for Suprasil 3002 using the calibration slope for melt established by glass standards.</t>
    </r>
    <phoneticPr fontId="2" type="noConversion"/>
  </si>
  <si>
    <r>
      <t>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 (ppmw, ref.) means recommended water contents for each standard.</t>
    </r>
    <phoneticPr fontId="2" type="noConversion"/>
  </si>
  <si>
    <r>
      <t>H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 (ppmw, cal.) refers to calculated water contents for Suprasil 3002 using the calibration slope for melt established by glass standards.</t>
    </r>
    <phoneticPr fontId="2" type="noConversion"/>
  </si>
  <si>
    <r>
      <t>H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O (ppmw, ref.)*</t>
    </r>
    <phoneticPr fontId="2" type="noConversion"/>
  </si>
  <si>
    <r>
      <rPr>
        <b/>
        <vertAlign val="superscript"/>
        <sz val="11"/>
        <color theme="1"/>
        <rFont val="Times New Roman"/>
        <family val="1"/>
      </rPr>
      <t>16</t>
    </r>
    <r>
      <rPr>
        <b/>
        <sz val="11"/>
        <color theme="1"/>
        <rFont val="Times New Roman"/>
        <family val="1"/>
      </rPr>
      <t>O</t>
    </r>
    <r>
      <rPr>
        <b/>
        <vertAlign val="superscript"/>
        <sz val="11"/>
        <color theme="1"/>
        <rFont val="Times New Roman"/>
        <family val="1"/>
      </rPr>
      <t>1</t>
    </r>
    <r>
      <rPr>
        <b/>
        <sz val="11"/>
        <color theme="1"/>
        <rFont val="Times New Roman"/>
        <family val="1"/>
      </rPr>
      <t>H/</t>
    </r>
    <r>
      <rPr>
        <b/>
        <vertAlign val="superscript"/>
        <sz val="11"/>
        <color theme="1"/>
        <rFont val="Times New Roman"/>
        <family val="1"/>
      </rPr>
      <t>30</t>
    </r>
    <r>
      <rPr>
        <b/>
        <sz val="11"/>
        <color theme="1"/>
        <rFont val="Times New Roman"/>
        <family val="1"/>
      </rPr>
      <t>Si</t>
    </r>
    <r>
      <rPr>
        <b/>
        <vertAlign val="subscript"/>
        <sz val="11"/>
        <color theme="1"/>
        <rFont val="Times New Roman"/>
        <family val="1"/>
      </rPr>
      <t>average</t>
    </r>
    <r>
      <rPr>
        <b/>
        <sz val="11"/>
        <color theme="1"/>
        <rFont val="Times New Roman"/>
        <family val="1"/>
      </rPr>
      <t>*</t>
    </r>
    <phoneticPr fontId="6" type="noConversion"/>
  </si>
  <si>
    <r>
      <rPr>
        <b/>
        <vertAlign val="superscript"/>
        <sz val="11"/>
        <color theme="1"/>
        <rFont val="Times New Roman"/>
        <family val="1"/>
      </rPr>
      <t>16</t>
    </r>
    <r>
      <rPr>
        <b/>
        <sz val="11"/>
        <color theme="1"/>
        <rFont val="Times New Roman"/>
        <family val="1"/>
      </rPr>
      <t>O</t>
    </r>
    <r>
      <rPr>
        <b/>
        <vertAlign val="superscript"/>
        <sz val="11"/>
        <color theme="1"/>
        <rFont val="Times New Roman"/>
        <family val="1"/>
      </rPr>
      <t>1</t>
    </r>
    <r>
      <rPr>
        <b/>
        <sz val="11"/>
        <color theme="1"/>
        <rFont val="Times New Roman"/>
        <family val="1"/>
      </rPr>
      <t>H/</t>
    </r>
    <r>
      <rPr>
        <b/>
        <vertAlign val="superscript"/>
        <sz val="11"/>
        <color theme="1"/>
        <rFont val="Times New Roman"/>
        <family val="1"/>
      </rPr>
      <t>30</t>
    </r>
    <r>
      <rPr>
        <b/>
        <sz val="11"/>
        <color theme="1"/>
        <rFont val="Times New Roman"/>
        <family val="1"/>
      </rPr>
      <t xml:space="preserve">Si </t>
    </r>
    <r>
      <rPr>
        <b/>
        <vertAlign val="subscript"/>
        <sz val="11"/>
        <color theme="1"/>
        <rFont val="Times New Roman"/>
        <family val="1"/>
      </rPr>
      <t xml:space="preserve">corr </t>
    </r>
    <r>
      <rPr>
        <b/>
        <sz val="11"/>
        <color theme="1"/>
        <rFont val="Times New Roman"/>
        <family val="1"/>
      </rPr>
      <t>*</t>
    </r>
    <phoneticPr fontId="6" type="noConversion"/>
  </si>
  <si>
    <r>
      <t>H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O (ppmw, cal.)*</t>
    </r>
    <phoneticPr fontId="2" type="noConversion"/>
  </si>
  <si>
    <r>
      <t>*</t>
    </r>
    <r>
      <rPr>
        <b/>
        <sz val="11"/>
        <color theme="1"/>
        <rFont val="Times New Roman"/>
        <family val="1"/>
      </rPr>
      <t>Note:</t>
    </r>
    <phoneticPr fontId="2" type="noConversion"/>
  </si>
  <si>
    <r>
      <t xml:space="preserve"> Supplementary Data Tables for </t>
    </r>
    <r>
      <rPr>
        <b/>
        <sz val="20"/>
        <color theme="1"/>
        <rFont val="Times New Roman"/>
        <family val="1"/>
      </rPr>
      <t xml:space="preserve">
</t>
    </r>
    <r>
      <rPr>
        <sz val="20"/>
        <color theme="1"/>
        <rFont val="Times New Roman"/>
        <family val="1"/>
      </rPr>
      <t>“</t>
    </r>
    <r>
      <rPr>
        <b/>
        <sz val="20"/>
        <color theme="1"/>
        <rFont val="Times New Roman"/>
        <family val="1"/>
      </rPr>
      <t>Substantial water retained early in Earth’s deep mantle</t>
    </r>
    <r>
      <rPr>
        <sz val="20"/>
        <color theme="1"/>
        <rFont val="Times New Roman"/>
        <family val="1"/>
      </rPr>
      <t>"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</si>
</sst>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_);[Red]\(0.00\)"/>
    <numFmt numFmtId="177" formatCode="0.000_);[Red]\(0.000\)"/>
    <numFmt numFmtId="178" formatCode="0_);[Red]\(0\)"/>
    <numFmt numFmtId="179" formatCode="0.000"/>
    <numFmt numFmtId="180" formatCode="0.0"/>
    <numFmt numFmtId="181" formatCode="0.0000"/>
    <numFmt numFmtId="182" formatCode="0.000E+00"/>
    <numFmt numFmtId="183" formatCode="0.00000"/>
    <numFmt numFmtId="184" formatCode="0.0000000000_);[Red]\(0.0000000000\)"/>
    <numFmt numFmtId="185" formatCode="0.0000_);[Red]\(0.0000\)"/>
    <numFmt numFmtId="186" formatCode="0.00_ "/>
  </numFmts>
  <fonts count="2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sz val="8"/>
      <name val="等线"/>
      <family val="2"/>
      <scheme val="minor"/>
    </font>
    <font>
      <b/>
      <vertAlign val="subscript"/>
      <sz val="11"/>
      <color theme="1"/>
      <name val="Times New Roman"/>
      <family val="1"/>
    </font>
    <font>
      <sz val="14"/>
      <color rgb="FF000000"/>
      <name val="Times New Roman"/>
      <family val="1"/>
    </font>
    <font>
      <sz val="16"/>
      <color theme="1"/>
      <name val="Times New Roman"/>
      <family val="1"/>
    </font>
    <font>
      <vertAlign val="superscript"/>
      <sz val="14"/>
      <color rgb="FF000000"/>
      <name val="Times New Roman"/>
      <family val="1"/>
    </font>
    <font>
      <i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sz val="16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bscript"/>
      <sz val="16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4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1" fillId="0" borderId="0">
      <alignment horizontal="left"/>
    </xf>
  </cellStyleXfs>
  <cellXfs count="117">
    <xf numFmtId="0" fontId="0" fillId="0" borderId="0" xfId="0"/>
    <xf numFmtId="0" fontId="3" fillId="0" borderId="0" xfId="0" applyFont="1"/>
    <xf numFmtId="177" fontId="3" fillId="0" borderId="0" xfId="0" applyNumberFormat="1" applyFont="1"/>
    <xf numFmtId="0" fontId="3" fillId="0" borderId="0" xfId="0" applyFont="1" applyAlignment="1">
      <alignment horizontal="left"/>
    </xf>
    <xf numFmtId="9" fontId="3" fillId="0" borderId="0" xfId="1" applyFont="1" applyAlignment="1">
      <alignment horizontal="left"/>
    </xf>
    <xf numFmtId="177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9" fontId="3" fillId="0" borderId="0" xfId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9" fontId="4" fillId="0" borderId="0" xfId="1" applyFont="1" applyAlignment="1">
      <alignment horizontal="left" vertical="center" wrapText="1"/>
    </xf>
    <xf numFmtId="177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179" fontId="3" fillId="0" borderId="0" xfId="0" applyNumberFormat="1" applyFont="1"/>
    <xf numFmtId="0" fontId="3" fillId="0" borderId="1" xfId="0" applyFont="1" applyBorder="1" applyAlignment="1">
      <alignment horizontal="left"/>
    </xf>
    <xf numFmtId="9" fontId="3" fillId="0" borderId="1" xfId="1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left"/>
    </xf>
    <xf numFmtId="184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left" vertical="center"/>
    </xf>
    <xf numFmtId="11" fontId="4" fillId="0" borderId="0" xfId="0" applyNumberFormat="1" applyFont="1" applyAlignment="1">
      <alignment horizontal="left" vertical="center" wrapText="1"/>
    </xf>
    <xf numFmtId="11" fontId="3" fillId="0" borderId="0" xfId="0" applyNumberFormat="1" applyFont="1" applyAlignment="1">
      <alignment horizontal="left"/>
    </xf>
    <xf numFmtId="11" fontId="3" fillId="0" borderId="1" xfId="0" applyNumberFormat="1" applyFont="1" applyBorder="1" applyAlignment="1">
      <alignment horizontal="left"/>
    </xf>
    <xf numFmtId="11" fontId="3" fillId="0" borderId="0" xfId="0" applyNumberFormat="1" applyFont="1" applyAlignment="1">
      <alignment horizontal="left" vertical="center"/>
    </xf>
    <xf numFmtId="9" fontId="3" fillId="0" borderId="1" xfId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1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177" fontId="10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82" fontId="3" fillId="0" borderId="0" xfId="0" applyNumberFormat="1" applyFont="1"/>
    <xf numFmtId="0" fontId="4" fillId="4" borderId="0" xfId="0" applyFont="1" applyFill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1" fontId="3" fillId="0" borderId="0" xfId="0" applyNumberFormat="1" applyFont="1"/>
    <xf numFmtId="18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/>
    <xf numFmtId="182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11" fontId="3" fillId="0" borderId="0" xfId="0" applyNumberFormat="1" applyFont="1" applyAlignment="1">
      <alignment horizontal="center"/>
    </xf>
    <xf numFmtId="182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1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4" fillId="3" borderId="0" xfId="0" applyFont="1" applyFill="1" applyAlignment="1">
      <alignment horizontal="left"/>
    </xf>
    <xf numFmtId="180" fontId="3" fillId="0" borderId="0" xfId="0" applyNumberFormat="1" applyFont="1" applyAlignment="1">
      <alignment horizontal="center"/>
    </xf>
    <xf numFmtId="180" fontId="4" fillId="3" borderId="0" xfId="0" applyNumberFormat="1" applyFont="1" applyFill="1" applyAlignment="1">
      <alignment horizontal="center"/>
    </xf>
    <xf numFmtId="183" fontId="3" fillId="0" borderId="1" xfId="0" applyNumberFormat="1" applyFont="1" applyBorder="1"/>
    <xf numFmtId="183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181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81" fontId="3" fillId="0" borderId="0" xfId="0" applyNumberFormat="1" applyFont="1" applyAlignment="1">
      <alignment horizontal="center"/>
    </xf>
    <xf numFmtId="0" fontId="4" fillId="0" borderId="2" xfId="0" applyFont="1" applyBorder="1"/>
    <xf numFmtId="1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180" fontId="3" fillId="3" borderId="0" xfId="0" applyNumberFormat="1" applyFont="1" applyFill="1" applyAlignment="1">
      <alignment horizontal="center"/>
    </xf>
    <xf numFmtId="180" fontId="3" fillId="3" borderId="0" xfId="0" applyNumberFormat="1" applyFont="1" applyFill="1" applyAlignment="1">
      <alignment horizontal="center" vertical="center"/>
    </xf>
    <xf numFmtId="0" fontId="9" fillId="0" borderId="0" xfId="0" applyFont="1"/>
    <xf numFmtId="0" fontId="15" fillId="0" borderId="0" xfId="0" applyFont="1"/>
    <xf numFmtId="0" fontId="17" fillId="0" borderId="0" xfId="0" applyFont="1" applyAlignment="1">
      <alignment horizontal="center"/>
    </xf>
    <xf numFmtId="178" fontId="17" fillId="0" borderId="0" xfId="0" applyNumberFormat="1" applyFont="1" applyAlignment="1">
      <alignment horizontal="center"/>
    </xf>
    <xf numFmtId="176" fontId="17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 vertical="center"/>
    </xf>
    <xf numFmtId="177" fontId="1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0" fontId="17" fillId="0" borderId="0" xfId="1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86" fontId="17" fillId="0" borderId="0" xfId="0" applyNumberFormat="1" applyFont="1" applyAlignment="1">
      <alignment horizontal="center"/>
    </xf>
    <xf numFmtId="186" fontId="0" fillId="0" borderId="0" xfId="0" applyNumberFormat="1" applyAlignment="1">
      <alignment horizontal="center"/>
    </xf>
    <xf numFmtId="0" fontId="16" fillId="0" borderId="3" xfId="0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86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8" fontId="17" fillId="0" borderId="3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 vertical="center"/>
    </xf>
    <xf numFmtId="177" fontId="17" fillId="0" borderId="3" xfId="0" applyNumberFormat="1" applyFont="1" applyBorder="1" applyAlignment="1">
      <alignment horizontal="center"/>
    </xf>
    <xf numFmtId="10" fontId="17" fillId="0" borderId="3" xfId="1" applyNumberFormat="1" applyFont="1" applyFill="1" applyBorder="1" applyAlignment="1">
      <alignment horizontal="center"/>
    </xf>
    <xf numFmtId="186" fontId="17" fillId="0" borderId="3" xfId="0" applyNumberFormat="1" applyFont="1" applyBorder="1" applyAlignment="1">
      <alignment horizontal="center"/>
    </xf>
    <xf numFmtId="176" fontId="17" fillId="0" borderId="3" xfId="0" applyNumberFormat="1" applyFont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0" borderId="0" xfId="0" applyFont="1" applyAlignment="1">
      <alignment horizontal="left"/>
    </xf>
    <xf numFmtId="177" fontId="22" fillId="0" borderId="0" xfId="0" applyNumberFormat="1" applyFont="1" applyAlignment="1">
      <alignment horizontal="center" vertical="center" wrapText="1"/>
    </xf>
    <xf numFmtId="177" fontId="22" fillId="0" borderId="0" xfId="0" applyNumberFormat="1" applyFont="1" applyAlignment="1">
      <alignment horizontal="center" vertical="center"/>
    </xf>
    <xf numFmtId="177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/>
    </xf>
    <xf numFmtId="0" fontId="16" fillId="5" borderId="1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/>
    </xf>
    <xf numFmtId="0" fontId="3" fillId="0" borderId="0" xfId="2" applyFont="1">
      <alignment horizontal="left"/>
    </xf>
  </cellXfs>
  <cellStyles count="3">
    <cellStyle name="AlignLeftStyle" xfId="2" xr:uid="{0DF1673C-B946-4D87-B4C2-6AD38ABDDC86}"/>
    <cellStyle name="百分比" xfId="1" builtinId="5"/>
    <cellStyle name="常规" xfId="0" builtinId="0"/>
  </cellStyles>
  <dxfs count="0"/>
  <tableStyles count="0" defaultTableStyle="TableStyleMedium2" defaultPivotStyle="PivotStyleLight16"/>
  <colors>
    <mruColors>
      <color rgb="FF3BBF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3531</xdr:colOff>
      <xdr:row>2</xdr:row>
      <xdr:rowOff>55381</xdr:rowOff>
    </xdr:from>
    <xdr:to>
      <xdr:col>17</xdr:col>
      <xdr:colOff>113153</xdr:colOff>
      <xdr:row>25</xdr:row>
      <xdr:rowOff>141218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A5DC3EA-3C55-DB90-3B25-F9ED9D312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16492" y="798999"/>
          <a:ext cx="4070015" cy="411780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22678</xdr:colOff>
      <xdr:row>2</xdr:row>
      <xdr:rowOff>33399</xdr:rowOff>
    </xdr:from>
    <xdr:to>
      <xdr:col>16</xdr:col>
      <xdr:colOff>521115</xdr:colOff>
      <xdr:row>24</xdr:row>
      <xdr:rowOff>6636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5184AF0-C813-8DC6-3C6C-75C1F7072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7133" y="772308"/>
          <a:ext cx="3788891" cy="378323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44368</xdr:colOff>
      <xdr:row>2</xdr:row>
      <xdr:rowOff>51922</xdr:rowOff>
    </xdr:from>
    <xdr:to>
      <xdr:col>17</xdr:col>
      <xdr:colOff>117089</xdr:colOff>
      <xdr:row>25</xdr:row>
      <xdr:rowOff>139786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4ADAB88-C018-CFA1-9295-2921622C9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1663" y="905529"/>
          <a:ext cx="4070098" cy="4156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34730</xdr:colOff>
      <xdr:row>2</xdr:row>
      <xdr:rowOff>73478</xdr:rowOff>
    </xdr:from>
    <xdr:to>
      <xdr:col>17</xdr:col>
      <xdr:colOff>6352</xdr:colOff>
      <xdr:row>25</xdr:row>
      <xdr:rowOff>138930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5DC69D2-28EF-D58A-F135-E56AED5D3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3159" y="817335"/>
          <a:ext cx="3999336" cy="42383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11512</xdr:colOff>
      <xdr:row>2</xdr:row>
      <xdr:rowOff>5443</xdr:rowOff>
    </xdr:from>
    <xdr:to>
      <xdr:col>17</xdr:col>
      <xdr:colOff>187528</xdr:colOff>
      <xdr:row>25</xdr:row>
      <xdr:rowOff>138520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548B3F2-F6CB-D82F-2F03-4AF61A4C4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3912" y="748393"/>
          <a:ext cx="4138416" cy="42224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629873</xdr:colOff>
      <xdr:row>2</xdr:row>
      <xdr:rowOff>99704</xdr:rowOff>
    </xdr:from>
    <xdr:to>
      <xdr:col>17</xdr:col>
      <xdr:colOff>387114</xdr:colOff>
      <xdr:row>27</xdr:row>
      <xdr:rowOff>109179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631FB3E-DE24-D8B3-6F18-84E5B9D83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2170" y="846258"/>
          <a:ext cx="4382444" cy="45145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650422</xdr:colOff>
      <xdr:row>2</xdr:row>
      <xdr:rowOff>51709</xdr:rowOff>
    </xdr:from>
    <xdr:to>
      <xdr:col>16</xdr:col>
      <xdr:colOff>288979</xdr:colOff>
      <xdr:row>22</xdr:row>
      <xdr:rowOff>155123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51AB69EA-D16A-8B8F-24E7-D4D56E2E5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8772" y="794659"/>
          <a:ext cx="3600957" cy="36594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657174</xdr:colOff>
      <xdr:row>2</xdr:row>
      <xdr:rowOff>17235</xdr:rowOff>
    </xdr:from>
    <xdr:to>
      <xdr:col>15</xdr:col>
      <xdr:colOff>110670</xdr:colOff>
      <xdr:row>22</xdr:row>
      <xdr:rowOff>107612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427DF28-B8AE-0A66-48A7-F9B2160B8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2174" y="830035"/>
          <a:ext cx="3531104" cy="363730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1816</xdr:colOff>
      <xdr:row>2</xdr:row>
      <xdr:rowOff>26308</xdr:rowOff>
    </xdr:from>
    <xdr:to>
      <xdr:col>17</xdr:col>
      <xdr:colOff>26483</xdr:colOff>
      <xdr:row>25</xdr:row>
      <xdr:rowOff>11797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33369DE-0786-37B6-6B31-3B26FF1AF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7173" y="770165"/>
          <a:ext cx="3997953" cy="415834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12702</xdr:colOff>
      <xdr:row>2</xdr:row>
      <xdr:rowOff>16991</xdr:rowOff>
    </xdr:from>
    <xdr:to>
      <xdr:col>16</xdr:col>
      <xdr:colOff>263732</xdr:colOff>
      <xdr:row>22</xdr:row>
      <xdr:rowOff>78921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6BFC3BC-8E29-2221-987D-7B3C88E16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5052" y="861541"/>
          <a:ext cx="3553030" cy="36179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15421</xdr:colOff>
      <xdr:row>2</xdr:row>
      <xdr:rowOff>50801</xdr:rowOff>
    </xdr:from>
    <xdr:to>
      <xdr:col>16</xdr:col>
      <xdr:colOff>568778</xdr:colOff>
      <xdr:row>24</xdr:row>
      <xdr:rowOff>73557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B48F72A-19A6-D809-8F30-CAC32A741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2992" y="622301"/>
          <a:ext cx="3864427" cy="4012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5B577-511F-45A1-A107-2915AE4BEB0D}">
  <dimension ref="B1:AF22"/>
  <sheetViews>
    <sheetView tabSelected="1" zoomScaleNormal="100" workbookViewId="0">
      <selection activeCell="O6" sqref="O6"/>
    </sheetView>
  </sheetViews>
  <sheetFormatPr defaultRowHeight="14" x14ac:dyDescent="0.3"/>
  <cols>
    <col min="1" max="1" width="8.6640625" style="25"/>
    <col min="2" max="2" width="8.6640625" style="8"/>
    <col min="3" max="9" width="8.6640625" style="26"/>
    <col min="10" max="12" width="8.6640625" style="25"/>
    <col min="13" max="13" width="8.6640625" style="28"/>
    <col min="14" max="24" width="8.6640625" style="25"/>
    <col min="25" max="26" width="8.6640625" style="27"/>
    <col min="27" max="30" width="8.6640625" style="28"/>
    <col min="31" max="31" width="8.6640625" style="25"/>
    <col min="32" max="32" width="8.6640625" style="29"/>
    <col min="33" max="16384" width="8.6640625" style="25"/>
  </cols>
  <sheetData>
    <row r="1" spans="2:19" x14ac:dyDescent="0.3">
      <c r="B1" s="104" t="s">
        <v>169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2:19" ht="38" customHeight="1" x14ac:dyDescent="0.3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2:19" ht="43.5" customHeight="1" x14ac:dyDescent="0.3">
      <c r="B3" s="106" t="s">
        <v>96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2:19" ht="25" customHeight="1" x14ac:dyDescent="0.45">
      <c r="B4" s="69" t="s">
        <v>156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</row>
    <row r="5" spans="2:19" ht="23.5" x14ac:dyDescent="0.3">
      <c r="B5" s="31" t="s">
        <v>144</v>
      </c>
    </row>
    <row r="6" spans="2:19" ht="18" x14ac:dyDescent="0.4">
      <c r="B6" s="32" t="s">
        <v>97</v>
      </c>
    </row>
    <row r="7" spans="2:19" ht="18" x14ac:dyDescent="0.4">
      <c r="B7" s="32" t="s">
        <v>98</v>
      </c>
    </row>
    <row r="8" spans="2:19" ht="20" x14ac:dyDescent="0.4">
      <c r="B8" s="32" t="s">
        <v>99</v>
      </c>
    </row>
    <row r="9" spans="2:19" ht="20" x14ac:dyDescent="0.4">
      <c r="B9" s="32" t="s">
        <v>100</v>
      </c>
    </row>
    <row r="10" spans="2:19" ht="20" x14ac:dyDescent="0.4">
      <c r="B10" s="32" t="s">
        <v>110</v>
      </c>
    </row>
    <row r="11" spans="2:19" ht="20" x14ac:dyDescent="0.4">
      <c r="B11" s="32" t="s">
        <v>111</v>
      </c>
    </row>
    <row r="12" spans="2:19" ht="20" x14ac:dyDescent="0.4">
      <c r="B12" s="32" t="s">
        <v>112</v>
      </c>
    </row>
    <row r="13" spans="2:19" ht="20" x14ac:dyDescent="0.4">
      <c r="B13" s="32" t="s">
        <v>113</v>
      </c>
    </row>
    <row r="14" spans="2:19" ht="20" x14ac:dyDescent="0.4">
      <c r="B14" s="32" t="s">
        <v>114</v>
      </c>
    </row>
    <row r="15" spans="2:19" ht="20" x14ac:dyDescent="0.4">
      <c r="B15" s="32" t="s">
        <v>115</v>
      </c>
    </row>
    <row r="16" spans="2:19" ht="20" x14ac:dyDescent="0.4">
      <c r="B16" s="32" t="s">
        <v>118</v>
      </c>
    </row>
    <row r="17" spans="2:18" ht="20" x14ac:dyDescent="0.4">
      <c r="B17" s="32" t="s">
        <v>116</v>
      </c>
    </row>
    <row r="18" spans="2:18" ht="20" x14ac:dyDescent="0.4">
      <c r="B18" s="32" t="s">
        <v>117</v>
      </c>
    </row>
    <row r="19" spans="2:18" ht="18" x14ac:dyDescent="0.4">
      <c r="B19" s="32"/>
    </row>
    <row r="20" spans="2:18" ht="18" x14ac:dyDescent="0.4">
      <c r="B20" s="32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2:18" ht="18" x14ac:dyDescent="0.4">
      <c r="B21" s="32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2:18" ht="18" x14ac:dyDescent="0.4">
      <c r="B22" s="32"/>
    </row>
  </sheetData>
  <mergeCells count="2">
    <mergeCell ref="B1:S2"/>
    <mergeCell ref="B3:S3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488A-E809-47C0-9845-A7E3C417C912}">
  <dimension ref="A1:S81"/>
  <sheetViews>
    <sheetView workbookViewId="0">
      <selection activeCell="G9" sqref="G9"/>
    </sheetView>
  </sheetViews>
  <sheetFormatPr defaultRowHeight="14" x14ac:dyDescent="0.3"/>
  <cols>
    <col min="1" max="1" width="7.58203125" style="3" customWidth="1"/>
    <col min="2" max="3" width="8.6640625" style="3"/>
    <col min="4" max="4" width="10.33203125" style="5" customWidth="1"/>
    <col min="5" max="5" width="11.33203125" style="21" customWidth="1"/>
    <col min="6" max="6" width="6.6640625" style="3" customWidth="1"/>
    <col min="7" max="7" width="12.08203125" style="3" customWidth="1"/>
    <col min="8" max="8" width="9.33203125" style="3" customWidth="1"/>
    <col min="9" max="9" width="9.08203125" style="3" customWidth="1"/>
    <col min="10" max="10" width="10.83203125" style="3" customWidth="1"/>
    <col min="11" max="11" width="8.6640625" style="1"/>
    <col min="12" max="12" width="11.83203125" style="1" bestFit="1" customWidth="1"/>
    <col min="13" max="13" width="9.4140625" style="1" bestFit="1" customWidth="1"/>
    <col min="14" max="15" width="11.83203125" style="1" bestFit="1" customWidth="1"/>
    <col min="16" max="16384" width="8.6640625" style="1"/>
  </cols>
  <sheetData>
    <row r="1" spans="1:19" ht="50" customHeight="1" x14ac:dyDescent="0.3">
      <c r="A1" s="9" t="s">
        <v>64</v>
      </c>
      <c r="B1" s="9" t="s">
        <v>65</v>
      </c>
      <c r="C1" s="10" t="s">
        <v>2</v>
      </c>
      <c r="D1" s="11" t="s">
        <v>3</v>
      </c>
      <c r="E1" s="20" t="s">
        <v>68</v>
      </c>
      <c r="F1" s="9"/>
      <c r="G1" s="11" t="s">
        <v>66</v>
      </c>
      <c r="H1" s="11" t="s">
        <v>154</v>
      </c>
      <c r="I1" s="11" t="s">
        <v>67</v>
      </c>
      <c r="J1" s="11" t="s">
        <v>154</v>
      </c>
    </row>
    <row r="2" spans="1:19" x14ac:dyDescent="0.3">
      <c r="A2" s="3">
        <v>1</v>
      </c>
      <c r="B2" s="3">
        <v>4.2569999999999997</v>
      </c>
      <c r="C2" s="7">
        <f>B2/SUM($B$2:$B$14)</f>
        <v>7.7399999999999997E-2</v>
      </c>
      <c r="D2" s="5">
        <v>2.3E-2</v>
      </c>
      <c r="E2" s="21">
        <f>(D2-$G$2)^2</f>
        <v>1.2207839209917319E-6</v>
      </c>
      <c r="F2" s="5"/>
      <c r="G2" s="5">
        <f>SUMPRODUCT(D2:D14,C2:C14)</f>
        <v>2.1895109090909092E-2</v>
      </c>
      <c r="H2" s="5">
        <f>(SUMPRODUCT(C2:C14,E2:E14)/(A14-1)*A14)^0.5</f>
        <v>3.2343620270396329E-3</v>
      </c>
      <c r="I2" s="5">
        <f>SUMPRODUCT(D15:D53,C15:C53)</f>
        <v>0.57105128205128253</v>
      </c>
      <c r="J2" s="5">
        <f>(SUMPRODUCT(C15:C53,E15:E53)/(A53-A15)*(A53-A14))^0.5</f>
        <v>5.2005034532573338E-2</v>
      </c>
      <c r="L2" s="116" t="s">
        <v>86</v>
      </c>
      <c r="M2" s="116"/>
      <c r="N2" s="116"/>
      <c r="O2" s="116"/>
      <c r="P2" s="116"/>
      <c r="Q2" s="116"/>
      <c r="R2" s="116"/>
      <c r="S2" s="116"/>
    </row>
    <row r="3" spans="1:19" x14ac:dyDescent="0.3">
      <c r="A3" s="3">
        <v>2</v>
      </c>
      <c r="B3" s="3">
        <v>4.3810000000000002</v>
      </c>
      <c r="C3" s="7">
        <f t="shared" ref="C3:C13" si="0">B3/SUM($B$2:$B$14)</f>
        <v>7.9654545454545464E-2</v>
      </c>
      <c r="D3" s="5">
        <v>2.1999999999999999E-2</v>
      </c>
      <c r="E3" s="21">
        <f t="shared" ref="E3:E14" si="1">(D3-$G$2)^2</f>
        <v>1.1002102809916825E-8</v>
      </c>
      <c r="F3" s="5"/>
      <c r="G3" s="17"/>
      <c r="L3" s="116"/>
      <c r="M3" s="116"/>
      <c r="N3" s="116"/>
      <c r="O3" s="116"/>
      <c r="P3" s="116"/>
      <c r="Q3" s="116"/>
      <c r="R3" s="116"/>
      <c r="S3" s="116"/>
    </row>
    <row r="4" spans="1:19" x14ac:dyDescent="0.3">
      <c r="A4" s="3">
        <v>3</v>
      </c>
      <c r="B4" s="3">
        <v>4.2300000000000004</v>
      </c>
      <c r="C4" s="7">
        <f t="shared" si="0"/>
        <v>7.6909090909090913E-2</v>
      </c>
      <c r="D4" s="5">
        <v>2.5999999999999999E-2</v>
      </c>
      <c r="E4" s="21">
        <f t="shared" si="1"/>
        <v>1.6850129375537169E-5</v>
      </c>
      <c r="F4" s="5"/>
      <c r="G4" s="17"/>
      <c r="L4" s="116"/>
      <c r="M4" s="116"/>
      <c r="N4" s="116"/>
      <c r="O4" s="116"/>
      <c r="P4" s="116"/>
      <c r="Q4" s="116"/>
      <c r="R4" s="116"/>
      <c r="S4" s="116"/>
    </row>
    <row r="5" spans="1:19" x14ac:dyDescent="0.3">
      <c r="A5" s="3">
        <v>4</v>
      </c>
      <c r="B5" s="3">
        <v>4.367</v>
      </c>
      <c r="C5" s="7">
        <f t="shared" si="0"/>
        <v>7.9399999999999998E-2</v>
      </c>
      <c r="D5" s="5">
        <v>2.8000000000000001E-2</v>
      </c>
      <c r="E5" s="21">
        <f t="shared" si="1"/>
        <v>3.7269693011900821E-5</v>
      </c>
      <c r="F5" s="5"/>
      <c r="L5" s="116"/>
      <c r="M5" s="116"/>
      <c r="N5" s="116"/>
      <c r="O5" s="116"/>
      <c r="P5" s="116"/>
      <c r="Q5" s="116"/>
      <c r="R5" s="116"/>
      <c r="S5" s="116"/>
    </row>
    <row r="6" spans="1:19" x14ac:dyDescent="0.3">
      <c r="A6" s="3">
        <v>5</v>
      </c>
      <c r="B6" s="3">
        <v>4.4080000000000004</v>
      </c>
      <c r="C6" s="7">
        <f t="shared" si="0"/>
        <v>8.0145454545454548E-2</v>
      </c>
      <c r="D6" s="5">
        <v>2.5999999999999999E-2</v>
      </c>
      <c r="E6" s="21">
        <f t="shared" si="1"/>
        <v>1.6850129375537169E-5</v>
      </c>
      <c r="F6" s="5"/>
    </row>
    <row r="7" spans="1:19" x14ac:dyDescent="0.3">
      <c r="A7" s="3">
        <v>6</v>
      </c>
      <c r="B7" s="3">
        <v>4.4489999999999998</v>
      </c>
      <c r="C7" s="7">
        <f t="shared" si="0"/>
        <v>8.0890909090909083E-2</v>
      </c>
      <c r="D7" s="5">
        <v>2.3E-2</v>
      </c>
      <c r="E7" s="21">
        <f t="shared" si="1"/>
        <v>1.2207839209917319E-6</v>
      </c>
      <c r="F7" s="5"/>
    </row>
    <row r="8" spans="1:19" x14ac:dyDescent="0.3">
      <c r="A8" s="3">
        <v>7</v>
      </c>
      <c r="B8" s="3">
        <v>4.4359999999999999</v>
      </c>
      <c r="C8" s="7">
        <f t="shared" si="0"/>
        <v>8.0654545454545451E-2</v>
      </c>
      <c r="D8" s="5">
        <v>1.9E-2</v>
      </c>
      <c r="E8" s="21">
        <f t="shared" si="1"/>
        <v>8.3816566482644733E-6</v>
      </c>
      <c r="F8" s="5"/>
    </row>
    <row r="9" spans="1:19" x14ac:dyDescent="0.3">
      <c r="A9" s="3">
        <v>8</v>
      </c>
      <c r="B9" s="3">
        <v>4.34</v>
      </c>
      <c r="C9" s="7">
        <f t="shared" si="0"/>
        <v>7.8909090909090901E-2</v>
      </c>
      <c r="D9" s="5">
        <v>0.02</v>
      </c>
      <c r="E9" s="21">
        <f t="shared" si="1"/>
        <v>3.5914384664462843E-6</v>
      </c>
      <c r="F9" s="5"/>
    </row>
    <row r="10" spans="1:19" x14ac:dyDescent="0.3">
      <c r="A10" s="3">
        <v>9</v>
      </c>
      <c r="B10" s="3">
        <v>4.2160000000000002</v>
      </c>
      <c r="C10" s="7">
        <f t="shared" si="0"/>
        <v>7.6654545454545461E-2</v>
      </c>
      <c r="D10" s="5">
        <v>1.7999999999999999E-2</v>
      </c>
      <c r="E10" s="21">
        <f t="shared" si="1"/>
        <v>1.5171874830082664E-5</v>
      </c>
      <c r="F10" s="5"/>
    </row>
    <row r="11" spans="1:19" x14ac:dyDescent="0.3">
      <c r="A11" s="3">
        <v>10</v>
      </c>
      <c r="B11" s="3">
        <v>4.2569999999999997</v>
      </c>
      <c r="C11" s="7">
        <f t="shared" si="0"/>
        <v>7.7399999999999997E-2</v>
      </c>
      <c r="D11" s="5">
        <v>1.7999999999999999E-2</v>
      </c>
      <c r="E11" s="21">
        <f t="shared" si="1"/>
        <v>1.5171874830082664E-5</v>
      </c>
      <c r="F11" s="5"/>
    </row>
    <row r="12" spans="1:19" x14ac:dyDescent="0.3">
      <c r="A12" s="3">
        <v>11</v>
      </c>
      <c r="B12" s="3">
        <v>3.859</v>
      </c>
      <c r="C12" s="7">
        <f t="shared" si="0"/>
        <v>7.0163636363636359E-2</v>
      </c>
      <c r="D12" s="5">
        <v>0.02</v>
      </c>
      <c r="E12" s="21">
        <f t="shared" si="1"/>
        <v>3.5914384664462843E-6</v>
      </c>
      <c r="F12" s="5"/>
    </row>
    <row r="13" spans="1:19" x14ac:dyDescent="0.3">
      <c r="A13" s="3">
        <v>12</v>
      </c>
      <c r="B13" s="3">
        <v>3.831</v>
      </c>
      <c r="C13" s="7">
        <f t="shared" si="0"/>
        <v>6.9654545454545455E-2</v>
      </c>
      <c r="D13" s="5">
        <v>0.02</v>
      </c>
      <c r="E13" s="21">
        <f t="shared" si="1"/>
        <v>3.5914384664462843E-6</v>
      </c>
      <c r="F13" s="5"/>
    </row>
    <row r="14" spans="1:19" x14ac:dyDescent="0.3">
      <c r="A14" s="14">
        <v>13</v>
      </c>
      <c r="B14" s="14">
        <v>3.9689999999999999</v>
      </c>
      <c r="C14" s="15">
        <f>B14/SUM($B$2:$B$14)</f>
        <v>7.216363636363636E-2</v>
      </c>
      <c r="D14" s="16">
        <v>2.1000000000000001E-2</v>
      </c>
      <c r="E14" s="22">
        <f t="shared" si="1"/>
        <v>8.0122028462809912E-7</v>
      </c>
      <c r="F14" s="5"/>
    </row>
    <row r="15" spans="1:19" x14ac:dyDescent="0.3">
      <c r="A15" s="3">
        <v>14</v>
      </c>
      <c r="B15" s="3">
        <v>3.9689999999999999</v>
      </c>
      <c r="C15" s="7">
        <f>B15/SUM($B$15:$B$53)</f>
        <v>2.5641025641025661E-2</v>
      </c>
      <c r="D15" s="5">
        <v>0.46800000000000003</v>
      </c>
      <c r="E15" s="21">
        <f>(D15-$I$2)^2</f>
        <v>1.0619566732412978E-2</v>
      </c>
      <c r="F15" s="5"/>
    </row>
    <row r="16" spans="1:19" x14ac:dyDescent="0.3">
      <c r="A16" s="3">
        <v>15</v>
      </c>
      <c r="B16" s="3">
        <v>3.9689999999999999</v>
      </c>
      <c r="C16" s="7">
        <f t="shared" ref="C16:C53" si="2">B16/SUM($B$15:$B$53)</f>
        <v>2.5641025641025661E-2</v>
      </c>
      <c r="D16" s="5">
        <v>0.51600000000000001</v>
      </c>
      <c r="E16" s="21">
        <f t="shared" ref="E16:E53" si="3">(D16-$I$2)^2</f>
        <v>3.0306436554898603E-3</v>
      </c>
      <c r="F16" s="5"/>
    </row>
    <row r="17" spans="1:13" x14ac:dyDescent="0.3">
      <c r="A17" s="3">
        <v>16</v>
      </c>
      <c r="B17" s="3">
        <v>3.9689999999999999</v>
      </c>
      <c r="C17" s="7">
        <f t="shared" si="2"/>
        <v>2.5641025641025661E-2</v>
      </c>
      <c r="D17" s="5">
        <v>0.54800000000000004</v>
      </c>
      <c r="E17" s="21">
        <f t="shared" si="3"/>
        <v>5.3136160420777805E-4</v>
      </c>
      <c r="F17" s="5"/>
    </row>
    <row r="18" spans="1:13" x14ac:dyDescent="0.3">
      <c r="A18" s="3">
        <v>17</v>
      </c>
      <c r="B18" s="3">
        <v>3.9689999999999999</v>
      </c>
      <c r="C18" s="7">
        <f t="shared" si="2"/>
        <v>2.5641025641025661E-2</v>
      </c>
      <c r="D18" s="5">
        <v>0.59299999999999997</v>
      </c>
      <c r="E18" s="21">
        <f t="shared" si="3"/>
        <v>4.8174621959235132E-4</v>
      </c>
      <c r="F18" s="5"/>
    </row>
    <row r="19" spans="1:13" x14ac:dyDescent="0.3">
      <c r="A19" s="3">
        <v>18</v>
      </c>
      <c r="B19" s="3">
        <v>3.9689999999999999</v>
      </c>
      <c r="C19" s="7">
        <f t="shared" si="2"/>
        <v>2.5641025641025661E-2</v>
      </c>
      <c r="D19" s="5">
        <v>0.621</v>
      </c>
      <c r="E19" s="21">
        <f t="shared" si="3"/>
        <v>2.4948744247205307E-3</v>
      </c>
      <c r="F19" s="5"/>
    </row>
    <row r="20" spans="1:13" x14ac:dyDescent="0.3">
      <c r="A20" s="3">
        <v>19</v>
      </c>
      <c r="B20" s="3">
        <v>3.9689999999999999</v>
      </c>
      <c r="C20" s="7">
        <f t="shared" si="2"/>
        <v>2.5641025641025661E-2</v>
      </c>
      <c r="D20" s="5">
        <v>0.61699999999999999</v>
      </c>
      <c r="E20" s="21">
        <f t="shared" si="3"/>
        <v>2.1112846811307904E-3</v>
      </c>
      <c r="F20" s="5"/>
    </row>
    <row r="21" spans="1:13" x14ac:dyDescent="0.3">
      <c r="A21" s="3">
        <v>20</v>
      </c>
      <c r="B21" s="3">
        <v>3.9689999999999999</v>
      </c>
      <c r="C21" s="7">
        <f t="shared" si="2"/>
        <v>2.5641025641025661E-2</v>
      </c>
      <c r="D21" s="5">
        <v>0.626</v>
      </c>
      <c r="E21" s="21">
        <f t="shared" si="3"/>
        <v>3.0193616042077059E-3</v>
      </c>
      <c r="F21" s="5"/>
    </row>
    <row r="22" spans="1:13" x14ac:dyDescent="0.3">
      <c r="A22" s="3">
        <v>21</v>
      </c>
      <c r="B22" s="3">
        <v>3.9689999999999999</v>
      </c>
      <c r="C22" s="7">
        <f t="shared" si="2"/>
        <v>2.5641025641025661E-2</v>
      </c>
      <c r="D22" s="5">
        <v>0.66100000000000003</v>
      </c>
      <c r="E22" s="21">
        <f t="shared" si="3"/>
        <v>8.0907718606179346E-3</v>
      </c>
      <c r="F22" s="5"/>
    </row>
    <row r="23" spans="1:13" x14ac:dyDescent="0.3">
      <c r="A23" s="3">
        <v>22</v>
      </c>
      <c r="B23" s="3">
        <v>3.9689999999999999</v>
      </c>
      <c r="C23" s="7">
        <f t="shared" si="2"/>
        <v>2.5641025641025661E-2</v>
      </c>
      <c r="D23" s="5">
        <v>0.64200000000000002</v>
      </c>
      <c r="E23" s="21">
        <f t="shared" si="3"/>
        <v>5.033720578566667E-3</v>
      </c>
      <c r="F23" s="5"/>
    </row>
    <row r="24" spans="1:13" x14ac:dyDescent="0.3">
      <c r="A24" s="3">
        <v>23</v>
      </c>
      <c r="B24" s="3">
        <v>3.9689999999999999</v>
      </c>
      <c r="C24" s="7">
        <f t="shared" si="2"/>
        <v>2.5641025641025661E-2</v>
      </c>
      <c r="D24" s="5">
        <v>0.60299999999999998</v>
      </c>
      <c r="E24" s="21">
        <f>(D24-$I$2)^2</f>
        <v>1.0207205785667008E-3</v>
      </c>
      <c r="F24" s="5"/>
    </row>
    <row r="25" spans="1:13" x14ac:dyDescent="0.3">
      <c r="A25" s="3">
        <v>24</v>
      </c>
      <c r="B25" s="3">
        <v>3.9689999999999999</v>
      </c>
      <c r="C25" s="7">
        <f t="shared" si="2"/>
        <v>2.5641025641025661E-2</v>
      </c>
      <c r="D25" s="5">
        <v>0.51500000000000001</v>
      </c>
      <c r="E25" s="21">
        <f t="shared" si="3"/>
        <v>3.1417462195924254E-3</v>
      </c>
      <c r="F25" s="5"/>
    </row>
    <row r="26" spans="1:13" x14ac:dyDescent="0.3">
      <c r="A26" s="3">
        <v>25</v>
      </c>
      <c r="B26" s="3">
        <v>3.9689999999999999</v>
      </c>
      <c r="C26" s="7">
        <f t="shared" si="2"/>
        <v>2.5641025641025661E-2</v>
      </c>
      <c r="D26" s="5">
        <v>0.54600000000000004</v>
      </c>
      <c r="E26" s="21">
        <f t="shared" si="3"/>
        <v>6.2756673241290807E-4</v>
      </c>
      <c r="F26" s="5"/>
    </row>
    <row r="27" spans="1:13" x14ac:dyDescent="0.3">
      <c r="A27" s="3">
        <v>26</v>
      </c>
      <c r="B27" s="3">
        <v>3.9689999999999999</v>
      </c>
      <c r="C27" s="7">
        <f t="shared" si="2"/>
        <v>2.5641025641025661E-2</v>
      </c>
      <c r="D27" s="5">
        <v>0.61199999999999999</v>
      </c>
      <c r="E27" s="21">
        <f t="shared" si="3"/>
        <v>1.6767975016436156E-3</v>
      </c>
      <c r="F27" s="5"/>
    </row>
    <row r="28" spans="1:13" x14ac:dyDescent="0.3">
      <c r="A28" s="3">
        <v>27</v>
      </c>
      <c r="B28" s="3">
        <v>3.9689999999999999</v>
      </c>
      <c r="C28" s="7">
        <f t="shared" si="2"/>
        <v>2.5641025641025661E-2</v>
      </c>
      <c r="D28" s="5">
        <v>0.63800000000000001</v>
      </c>
      <c r="E28" s="21">
        <f t="shared" si="3"/>
        <v>4.482130834976927E-3</v>
      </c>
      <c r="F28" s="5"/>
    </row>
    <row r="29" spans="1:13" x14ac:dyDescent="0.3">
      <c r="A29" s="3">
        <v>28</v>
      </c>
      <c r="B29" s="3">
        <v>3.9689999999999999</v>
      </c>
      <c r="C29" s="7">
        <f t="shared" si="2"/>
        <v>2.5641025641025661E-2</v>
      </c>
      <c r="D29" s="5">
        <v>0.63700000000000001</v>
      </c>
      <c r="E29" s="21">
        <f t="shared" si="3"/>
        <v>4.3492333990794918E-3</v>
      </c>
      <c r="F29" s="5"/>
    </row>
    <row r="30" spans="1:13" x14ac:dyDescent="0.3">
      <c r="A30" s="3">
        <v>29</v>
      </c>
      <c r="B30" s="3">
        <v>3.9689999999999999</v>
      </c>
      <c r="C30" s="7">
        <f t="shared" si="2"/>
        <v>2.5641025641025661E-2</v>
      </c>
      <c r="D30" s="5">
        <v>0.61799999999999999</v>
      </c>
      <c r="E30" s="21">
        <f t="shared" si="3"/>
        <v>2.2041821170282255E-3</v>
      </c>
      <c r="F30" s="5"/>
      <c r="I30" s="4"/>
      <c r="M30" s="13"/>
    </row>
    <row r="31" spans="1:13" x14ac:dyDescent="0.3">
      <c r="A31" s="3">
        <v>30</v>
      </c>
      <c r="B31" s="3">
        <v>3.9689999999999999</v>
      </c>
      <c r="C31" s="7">
        <f t="shared" si="2"/>
        <v>2.5641025641025661E-2</v>
      </c>
      <c r="D31" s="5">
        <v>0.625</v>
      </c>
      <c r="E31" s="21">
        <f t="shared" si="3"/>
        <v>2.9104641683102709E-3</v>
      </c>
      <c r="F31" s="5"/>
      <c r="I31" s="4"/>
    </row>
    <row r="32" spans="1:13" x14ac:dyDescent="0.3">
      <c r="A32" s="3">
        <v>31</v>
      </c>
      <c r="B32" s="3">
        <v>3.9689999999999999</v>
      </c>
      <c r="C32" s="7">
        <f t="shared" si="2"/>
        <v>2.5641025641025661E-2</v>
      </c>
      <c r="D32" s="5">
        <v>0.59299999999999997</v>
      </c>
      <c r="E32" s="21">
        <f t="shared" si="3"/>
        <v>4.8174621959235132E-4</v>
      </c>
      <c r="F32" s="5"/>
      <c r="I32" s="4"/>
    </row>
    <row r="33" spans="1:13" x14ac:dyDescent="0.3">
      <c r="A33" s="3">
        <v>32</v>
      </c>
      <c r="B33" s="3">
        <v>3.9689999999999999</v>
      </c>
      <c r="C33" s="7">
        <f t="shared" si="2"/>
        <v>2.5641025641025661E-2</v>
      </c>
      <c r="D33" s="5">
        <v>0.56599999999999995</v>
      </c>
      <c r="E33" s="21">
        <f t="shared" si="3"/>
        <v>2.5515450361609546E-5</v>
      </c>
      <c r="F33" s="5"/>
      <c r="I33" s="4"/>
    </row>
    <row r="34" spans="1:13" x14ac:dyDescent="0.3">
      <c r="A34" s="3">
        <v>33</v>
      </c>
      <c r="B34" s="3">
        <v>3.9689999999999999</v>
      </c>
      <c r="C34" s="7">
        <f t="shared" si="2"/>
        <v>2.5641025641025661E-2</v>
      </c>
      <c r="D34" s="5">
        <v>0.53100000000000003</v>
      </c>
      <c r="E34" s="21">
        <f t="shared" si="3"/>
        <v>1.6041051939513838E-3</v>
      </c>
      <c r="F34" s="5"/>
      <c r="I34" s="4"/>
    </row>
    <row r="35" spans="1:13" x14ac:dyDescent="0.3">
      <c r="A35" s="3">
        <v>34</v>
      </c>
      <c r="B35" s="3">
        <v>3.9689999999999999</v>
      </c>
      <c r="C35" s="7">
        <f t="shared" si="2"/>
        <v>2.5641025641025661E-2</v>
      </c>
      <c r="D35" s="5">
        <v>0.49199999999999999</v>
      </c>
      <c r="E35" s="21">
        <f t="shared" si="3"/>
        <v>6.249105193951424E-3</v>
      </c>
      <c r="F35" s="5"/>
      <c r="I35" s="4"/>
    </row>
    <row r="36" spans="1:13" x14ac:dyDescent="0.3">
      <c r="A36" s="3">
        <v>35</v>
      </c>
      <c r="B36" s="3">
        <v>3.9689999999999999</v>
      </c>
      <c r="C36" s="7">
        <f t="shared" si="2"/>
        <v>2.5641025641025661E-2</v>
      </c>
      <c r="D36" s="5">
        <v>0.48799999999999999</v>
      </c>
      <c r="E36" s="21">
        <f t="shared" si="3"/>
        <v>6.8975154503616853E-3</v>
      </c>
      <c r="F36" s="5"/>
      <c r="I36" s="4"/>
    </row>
    <row r="37" spans="1:13" x14ac:dyDescent="0.3">
      <c r="A37" s="3">
        <v>36</v>
      </c>
      <c r="B37" s="3">
        <v>3.9689999999999999</v>
      </c>
      <c r="C37" s="7">
        <f t="shared" si="2"/>
        <v>2.5641025641025661E-2</v>
      </c>
      <c r="D37" s="5">
        <v>0.53800000000000003</v>
      </c>
      <c r="E37" s="21">
        <f t="shared" si="3"/>
        <v>1.0923872452334284E-3</v>
      </c>
      <c r="F37" s="5"/>
      <c r="I37" s="4"/>
    </row>
    <row r="38" spans="1:13" x14ac:dyDescent="0.3">
      <c r="A38" s="3">
        <v>37</v>
      </c>
      <c r="B38" s="3">
        <v>3.9689999999999999</v>
      </c>
      <c r="C38" s="7">
        <f t="shared" si="2"/>
        <v>2.5641025641025661E-2</v>
      </c>
      <c r="D38" s="5">
        <v>0.56899999999999995</v>
      </c>
      <c r="E38" s="21">
        <f t="shared" si="3"/>
        <v>4.2077580539140561E-6</v>
      </c>
      <c r="F38" s="5"/>
      <c r="I38" s="4"/>
    </row>
    <row r="39" spans="1:13" x14ac:dyDescent="0.3">
      <c r="A39" s="3">
        <v>38</v>
      </c>
      <c r="B39" s="3">
        <v>3.9689999999999999</v>
      </c>
      <c r="C39" s="7">
        <f t="shared" si="2"/>
        <v>2.5641025641025661E-2</v>
      </c>
      <c r="D39" s="5">
        <v>0.59699999999999998</v>
      </c>
      <c r="E39" s="21">
        <f t="shared" si="3"/>
        <v>6.73335963182091E-4</v>
      </c>
      <c r="F39" s="5"/>
      <c r="I39" s="4"/>
    </row>
    <row r="40" spans="1:13" x14ac:dyDescent="0.3">
      <c r="A40" s="3">
        <v>39</v>
      </c>
      <c r="B40" s="3">
        <v>3.9689999999999999</v>
      </c>
      <c r="C40" s="7">
        <f t="shared" si="2"/>
        <v>2.5641025641025661E-2</v>
      </c>
      <c r="D40" s="5">
        <v>0.61499999999999999</v>
      </c>
      <c r="E40" s="21">
        <f t="shared" si="3"/>
        <v>1.9314898093359205E-3</v>
      </c>
      <c r="F40" s="5"/>
      <c r="I40" s="4"/>
    </row>
    <row r="41" spans="1:13" x14ac:dyDescent="0.3">
      <c r="A41" s="3">
        <v>40</v>
      </c>
      <c r="B41" s="3">
        <v>3.9689999999999999</v>
      </c>
      <c r="C41" s="7">
        <f t="shared" si="2"/>
        <v>2.5641025641025661E-2</v>
      </c>
      <c r="D41" s="5">
        <v>0.61499999999999999</v>
      </c>
      <c r="E41" s="21">
        <f t="shared" si="3"/>
        <v>1.9314898093359205E-3</v>
      </c>
      <c r="F41" s="5"/>
      <c r="I41" s="4"/>
    </row>
    <row r="42" spans="1:13" x14ac:dyDescent="0.3">
      <c r="A42" s="3">
        <v>41</v>
      </c>
      <c r="B42" s="3">
        <v>3.9689999999999999</v>
      </c>
      <c r="C42" s="7">
        <f t="shared" si="2"/>
        <v>2.5641025641025661E-2</v>
      </c>
      <c r="D42" s="5">
        <v>0.60699999999999998</v>
      </c>
      <c r="E42" s="21">
        <f t="shared" si="3"/>
        <v>1.2923103221564407E-3</v>
      </c>
      <c r="F42" s="5"/>
      <c r="I42" s="4"/>
    </row>
    <row r="43" spans="1:13" x14ac:dyDescent="0.3">
      <c r="A43" s="3">
        <v>42</v>
      </c>
      <c r="B43" s="3">
        <v>3.9689999999999999</v>
      </c>
      <c r="C43" s="7">
        <f t="shared" si="2"/>
        <v>2.5641025641025661E-2</v>
      </c>
      <c r="D43" s="5">
        <v>0.60199999999999998</v>
      </c>
      <c r="E43" s="21">
        <f t="shared" si="3"/>
        <v>9.5782314266926584E-4</v>
      </c>
      <c r="F43" s="5"/>
      <c r="I43" s="4"/>
      <c r="M43" s="13"/>
    </row>
    <row r="44" spans="1:13" x14ac:dyDescent="0.3">
      <c r="A44" s="3">
        <v>43</v>
      </c>
      <c r="B44" s="3">
        <v>3.9689999999999999</v>
      </c>
      <c r="C44" s="7">
        <f t="shared" si="2"/>
        <v>2.5641025641025661E-2</v>
      </c>
      <c r="D44" s="5">
        <v>0.55300000000000005</v>
      </c>
      <c r="E44" s="21">
        <f t="shared" si="3"/>
        <v>3.2584878369495301E-4</v>
      </c>
      <c r="F44" s="5"/>
      <c r="I44" s="4"/>
    </row>
    <row r="45" spans="1:13" x14ac:dyDescent="0.3">
      <c r="A45" s="3">
        <v>44</v>
      </c>
      <c r="B45" s="3">
        <v>3.9689999999999999</v>
      </c>
      <c r="C45" s="7">
        <f t="shared" si="2"/>
        <v>2.5641025641025661E-2</v>
      </c>
      <c r="D45" s="5">
        <v>0.59199999999999997</v>
      </c>
      <c r="E45" s="21">
        <f t="shared" si="3"/>
        <v>4.388487836949164E-4</v>
      </c>
      <c r="F45" s="5"/>
      <c r="I45" s="4"/>
    </row>
    <row r="46" spans="1:13" x14ac:dyDescent="0.3">
      <c r="A46" s="3">
        <v>45</v>
      </c>
      <c r="B46" s="3">
        <v>3.9689999999999999</v>
      </c>
      <c r="C46" s="7">
        <f t="shared" si="2"/>
        <v>2.5641025641025661E-2</v>
      </c>
      <c r="D46" s="5">
        <v>0.58299999999999996</v>
      </c>
      <c r="E46" s="21">
        <f t="shared" si="3"/>
        <v>1.4277186061800219E-4</v>
      </c>
      <c r="F46" s="5"/>
      <c r="I46" s="4"/>
    </row>
    <row r="47" spans="1:13" x14ac:dyDescent="0.3">
      <c r="A47" s="3">
        <v>46</v>
      </c>
      <c r="B47" s="3">
        <v>3.9689999999999999</v>
      </c>
      <c r="C47" s="7">
        <f t="shared" si="2"/>
        <v>2.5641025641025661E-2</v>
      </c>
      <c r="D47" s="5">
        <v>0.56399999999999995</v>
      </c>
      <c r="E47" s="21">
        <f t="shared" si="3"/>
        <v>4.9720578566739885E-5</v>
      </c>
      <c r="F47" s="5"/>
      <c r="I47" s="4"/>
    </row>
    <row r="48" spans="1:13" x14ac:dyDescent="0.3">
      <c r="A48" s="3">
        <v>47</v>
      </c>
      <c r="B48" s="3">
        <v>3.9689999999999999</v>
      </c>
      <c r="C48" s="7">
        <f t="shared" si="2"/>
        <v>2.5641025641025661E-2</v>
      </c>
      <c r="D48" s="5">
        <v>0.54700000000000004</v>
      </c>
      <c r="E48" s="21">
        <f t="shared" si="3"/>
        <v>5.7846416831034309E-4</v>
      </c>
      <c r="F48" s="5"/>
      <c r="I48" s="4"/>
    </row>
    <row r="49" spans="1:9" x14ac:dyDescent="0.3">
      <c r="A49" s="3">
        <v>48</v>
      </c>
      <c r="B49" s="3">
        <v>3.9689999999999999</v>
      </c>
      <c r="C49" s="7">
        <f t="shared" si="2"/>
        <v>2.5641025641025661E-2</v>
      </c>
      <c r="D49" s="5">
        <v>0.53400000000000003</v>
      </c>
      <c r="E49" s="21">
        <f t="shared" si="3"/>
        <v>1.3727975016436884E-3</v>
      </c>
      <c r="F49" s="5"/>
      <c r="I49" s="4"/>
    </row>
    <row r="50" spans="1:9" x14ac:dyDescent="0.3">
      <c r="A50" s="3">
        <v>49</v>
      </c>
      <c r="B50" s="3">
        <v>3.9689999999999999</v>
      </c>
      <c r="C50" s="7">
        <f t="shared" si="2"/>
        <v>2.5641025641025661E-2</v>
      </c>
      <c r="D50" s="5">
        <v>0.48</v>
      </c>
      <c r="E50" s="21">
        <f t="shared" si="3"/>
        <v>8.290335963182207E-3</v>
      </c>
      <c r="F50" s="5"/>
      <c r="I50" s="4"/>
    </row>
    <row r="51" spans="1:9" x14ac:dyDescent="0.3">
      <c r="A51" s="3">
        <v>50</v>
      </c>
      <c r="B51" s="3">
        <v>3.9689999999999999</v>
      </c>
      <c r="C51" s="7">
        <f t="shared" si="2"/>
        <v>2.5641025641025661E-2</v>
      </c>
      <c r="D51" s="5">
        <v>0.50600000000000001</v>
      </c>
      <c r="E51" s="21">
        <f t="shared" si="3"/>
        <v>4.2316692965155113E-3</v>
      </c>
      <c r="F51" s="5"/>
      <c r="I51" s="4"/>
    </row>
    <row r="52" spans="1:9" x14ac:dyDescent="0.3">
      <c r="A52" s="3">
        <v>51</v>
      </c>
      <c r="B52" s="3">
        <v>3.9689999999999999</v>
      </c>
      <c r="C52" s="7">
        <f t="shared" si="2"/>
        <v>2.5641025641025661E-2</v>
      </c>
      <c r="D52" s="5">
        <v>0.51100000000000001</v>
      </c>
      <c r="E52" s="21">
        <f t="shared" si="3"/>
        <v>3.6061564760026857E-3</v>
      </c>
      <c r="F52" s="5"/>
      <c r="I52" s="4"/>
    </row>
    <row r="53" spans="1:9" x14ac:dyDescent="0.3">
      <c r="A53" s="3">
        <v>52</v>
      </c>
      <c r="B53" s="3">
        <v>3.9689999999999999</v>
      </c>
      <c r="C53" s="7">
        <f t="shared" si="2"/>
        <v>2.5641025641025661E-2</v>
      </c>
      <c r="D53" s="5">
        <v>0.502</v>
      </c>
      <c r="E53" s="21">
        <f t="shared" si="3"/>
        <v>4.7680795529257726E-3</v>
      </c>
      <c r="F53" s="5"/>
      <c r="I53" s="4"/>
    </row>
    <row r="54" spans="1:9" x14ac:dyDescent="0.3">
      <c r="F54" s="5"/>
      <c r="I54" s="4"/>
    </row>
    <row r="55" spans="1:9" x14ac:dyDescent="0.3">
      <c r="F55" s="5"/>
      <c r="I55" s="4"/>
    </row>
    <row r="56" spans="1:9" x14ac:dyDescent="0.3">
      <c r="F56" s="5"/>
      <c r="I56" s="4"/>
    </row>
    <row r="57" spans="1:9" x14ac:dyDescent="0.3">
      <c r="F57" s="5"/>
      <c r="I57" s="4"/>
    </row>
    <row r="58" spans="1:9" x14ac:dyDescent="0.3">
      <c r="F58" s="5"/>
      <c r="I58" s="4"/>
    </row>
    <row r="59" spans="1:9" x14ac:dyDescent="0.3">
      <c r="F59" s="5"/>
      <c r="I59" s="4"/>
    </row>
    <row r="60" spans="1:9" x14ac:dyDescent="0.3">
      <c r="F60" s="5"/>
      <c r="I60" s="4"/>
    </row>
    <row r="61" spans="1:9" x14ac:dyDescent="0.3">
      <c r="F61" s="5"/>
      <c r="I61" s="4"/>
    </row>
    <row r="62" spans="1:9" x14ac:dyDescent="0.3">
      <c r="F62" s="5"/>
      <c r="I62" s="4"/>
    </row>
    <row r="63" spans="1:9" x14ac:dyDescent="0.3">
      <c r="F63" s="5"/>
      <c r="I63" s="4"/>
    </row>
    <row r="64" spans="1:9" x14ac:dyDescent="0.3">
      <c r="F64" s="5"/>
      <c r="I64" s="4"/>
    </row>
    <row r="65" spans="6:9" x14ac:dyDescent="0.3">
      <c r="F65" s="5"/>
      <c r="I65" s="4"/>
    </row>
    <row r="66" spans="6:9" x14ac:dyDescent="0.3">
      <c r="F66" s="5"/>
      <c r="I66" s="4"/>
    </row>
    <row r="67" spans="6:9" x14ac:dyDescent="0.3">
      <c r="F67" s="5"/>
      <c r="I67" s="4"/>
    </row>
    <row r="68" spans="6:9" x14ac:dyDescent="0.3">
      <c r="F68" s="5"/>
      <c r="I68" s="4"/>
    </row>
    <row r="69" spans="6:9" x14ac:dyDescent="0.3">
      <c r="F69" s="5"/>
      <c r="I69" s="4"/>
    </row>
    <row r="70" spans="6:9" x14ac:dyDescent="0.3">
      <c r="F70" s="5"/>
      <c r="I70" s="4"/>
    </row>
    <row r="71" spans="6:9" x14ac:dyDescent="0.3">
      <c r="F71" s="5"/>
      <c r="I71" s="4"/>
    </row>
    <row r="72" spans="6:9" x14ac:dyDescent="0.3">
      <c r="F72" s="5"/>
      <c r="I72" s="4"/>
    </row>
    <row r="73" spans="6:9" x14ac:dyDescent="0.3">
      <c r="F73" s="5"/>
      <c r="I73" s="4"/>
    </row>
    <row r="74" spans="6:9" x14ac:dyDescent="0.3">
      <c r="F74" s="5"/>
      <c r="I74" s="4"/>
    </row>
    <row r="75" spans="6:9" x14ac:dyDescent="0.3">
      <c r="F75" s="5"/>
      <c r="I75" s="4"/>
    </row>
    <row r="76" spans="6:9" x14ac:dyDescent="0.3">
      <c r="F76" s="5"/>
      <c r="I76" s="4"/>
    </row>
    <row r="77" spans="6:9" x14ac:dyDescent="0.3">
      <c r="F77" s="5"/>
      <c r="I77" s="4"/>
    </row>
    <row r="78" spans="6:9" x14ac:dyDescent="0.3">
      <c r="F78" s="5"/>
      <c r="I78" s="4"/>
    </row>
    <row r="79" spans="6:9" x14ac:dyDescent="0.3">
      <c r="F79" s="5"/>
      <c r="I79" s="4"/>
    </row>
    <row r="80" spans="6:9" x14ac:dyDescent="0.3">
      <c r="F80" s="5"/>
      <c r="I80" s="4"/>
    </row>
    <row r="81" spans="6:9" x14ac:dyDescent="0.3">
      <c r="F81" s="5"/>
      <c r="I81" s="4"/>
    </row>
  </sheetData>
  <mergeCells count="4">
    <mergeCell ref="L2:S2"/>
    <mergeCell ref="L3:S3"/>
    <mergeCell ref="L4:S4"/>
    <mergeCell ref="L5:S5"/>
  </mergeCells>
  <phoneticPr fontId="2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5CEB4-E01F-4CA6-80EB-4614DCE84EFF}">
  <dimension ref="A1:S60"/>
  <sheetViews>
    <sheetView zoomScale="102" zoomScaleNormal="102" workbookViewId="0">
      <selection activeCell="J6" sqref="J6"/>
    </sheetView>
  </sheetViews>
  <sheetFormatPr defaultRowHeight="14" x14ac:dyDescent="0.3"/>
  <cols>
    <col min="1" max="3" width="8.6640625" style="3"/>
    <col min="4" max="4" width="9.75" style="5" customWidth="1"/>
    <col min="5" max="6" width="8.6640625" style="3"/>
    <col min="7" max="7" width="11.08203125" style="3" customWidth="1"/>
    <col min="8" max="8" width="9.1640625" style="3" bestFit="1" customWidth="1"/>
    <col min="9" max="9" width="9.08203125" style="3" customWidth="1"/>
    <col min="10" max="10" width="9.4140625" style="3" customWidth="1"/>
    <col min="11" max="16384" width="8.6640625" style="1"/>
  </cols>
  <sheetData>
    <row r="1" spans="1:19" ht="44.5" x14ac:dyDescent="0.3">
      <c r="A1" s="9" t="s">
        <v>64</v>
      </c>
      <c r="B1" s="9" t="s">
        <v>65</v>
      </c>
      <c r="C1" s="10" t="s">
        <v>2</v>
      </c>
      <c r="D1" s="11" t="s">
        <v>3</v>
      </c>
      <c r="E1" s="20" t="s">
        <v>68</v>
      </c>
      <c r="F1" s="9"/>
      <c r="G1" s="11" t="s">
        <v>66</v>
      </c>
      <c r="H1" s="11" t="s">
        <v>154</v>
      </c>
      <c r="I1" s="11" t="s">
        <v>67</v>
      </c>
      <c r="J1" s="11" t="s">
        <v>154</v>
      </c>
    </row>
    <row r="2" spans="1:19" x14ac:dyDescent="0.3">
      <c r="A2" s="3">
        <v>1</v>
      </c>
      <c r="B2" s="3">
        <v>4.1890000000000001</v>
      </c>
      <c r="C2" s="7">
        <f>B2/SUM($B$2:$B$16)</f>
        <v>6.7365678722480421E-2</v>
      </c>
      <c r="D2" s="5">
        <v>4.7E-2</v>
      </c>
      <c r="E2" s="21">
        <f>(D2-$G$2)^2</f>
        <v>1.1225099729338494E-6</v>
      </c>
      <c r="F2" s="5"/>
      <c r="G2" s="5">
        <f>SUMPRODUCT(D2:D16,C2:C16)</f>
        <v>4.5940514288471124E-2</v>
      </c>
      <c r="H2" s="5">
        <f>(SUMPRODUCT(C2:C16,E2:E16)/(A16-1)*A16)^0.5</f>
        <v>8.2785755806002292E-3</v>
      </c>
      <c r="I2" s="5">
        <f>SUMPRODUCT(D17:D60,C17:C60)</f>
        <v>0.65118181818181853</v>
      </c>
      <c r="J2" s="5">
        <f>(SUMPRODUCT(C17:C60,E17:E60)/(A60-A17)*(A60-A16))^0.5</f>
        <v>5.996172140479826E-2</v>
      </c>
      <c r="L2" s="116" t="s">
        <v>86</v>
      </c>
      <c r="M2" s="116"/>
      <c r="N2" s="116"/>
      <c r="O2" s="116"/>
      <c r="P2" s="116"/>
      <c r="Q2" s="116"/>
      <c r="R2" s="116"/>
      <c r="S2" s="116"/>
    </row>
    <row r="3" spans="1:19" x14ac:dyDescent="0.3">
      <c r="A3" s="3">
        <v>2</v>
      </c>
      <c r="B3" s="3">
        <v>4.1340000000000003</v>
      </c>
      <c r="C3" s="7">
        <f t="shared" ref="C3:C16" si="0">B3/SUM($B$2:$B$16)</f>
        <v>6.6481192608912401E-2</v>
      </c>
      <c r="D3" s="5">
        <v>5.1999999999999998E-2</v>
      </c>
      <c r="E3" s="21">
        <f t="shared" ref="E3:E16" si="1">(D3-$G$2)^2</f>
        <v>3.6717367088222586E-5</v>
      </c>
      <c r="F3" s="5"/>
      <c r="L3" s="116"/>
      <c r="M3" s="116"/>
      <c r="N3" s="116"/>
      <c r="O3" s="116"/>
      <c r="P3" s="116"/>
      <c r="Q3" s="116"/>
      <c r="R3" s="116"/>
      <c r="S3" s="116"/>
    </row>
    <row r="4" spans="1:19" x14ac:dyDescent="0.3">
      <c r="A4" s="3">
        <v>3</v>
      </c>
      <c r="B4" s="3">
        <v>4.12</v>
      </c>
      <c r="C4" s="7">
        <f t="shared" si="0"/>
        <v>6.6256050689095083E-2</v>
      </c>
      <c r="D4" s="5">
        <v>5.8000000000000003E-2</v>
      </c>
      <c r="E4" s="21">
        <f t="shared" si="1"/>
        <v>1.4543119562656921E-4</v>
      </c>
      <c r="F4" s="5"/>
      <c r="L4" s="116"/>
      <c r="M4" s="116"/>
      <c r="N4" s="116"/>
      <c r="O4" s="116"/>
      <c r="P4" s="116"/>
      <c r="Q4" s="116"/>
      <c r="R4" s="116"/>
      <c r="S4" s="116"/>
    </row>
    <row r="5" spans="1:19" x14ac:dyDescent="0.3">
      <c r="A5" s="3">
        <v>4</v>
      </c>
      <c r="B5" s="3">
        <v>4.2850000000000001</v>
      </c>
      <c r="C5" s="7">
        <f t="shared" si="0"/>
        <v>6.8909509029799129E-2</v>
      </c>
      <c r="D5" s="5">
        <v>5.7000000000000002E-2</v>
      </c>
      <c r="E5" s="21">
        <f t="shared" si="1"/>
        <v>1.2231222420351143E-4</v>
      </c>
      <c r="F5" s="5"/>
      <c r="L5" s="116"/>
      <c r="M5" s="116"/>
      <c r="N5" s="116"/>
      <c r="O5" s="116"/>
      <c r="P5" s="116"/>
      <c r="Q5" s="116"/>
      <c r="R5" s="116"/>
      <c r="S5" s="116"/>
    </row>
    <row r="6" spans="1:19" x14ac:dyDescent="0.3">
      <c r="A6" s="3">
        <v>5</v>
      </c>
      <c r="B6" s="3">
        <v>4.2160000000000002</v>
      </c>
      <c r="C6" s="7">
        <f t="shared" si="0"/>
        <v>6.7799880996413806E-2</v>
      </c>
      <c r="D6" s="5">
        <v>0.05</v>
      </c>
      <c r="E6" s="21">
        <f t="shared" si="1"/>
        <v>1.6479424242107128E-5</v>
      </c>
      <c r="F6" s="5"/>
    </row>
    <row r="7" spans="1:19" x14ac:dyDescent="0.3">
      <c r="A7" s="3">
        <v>6</v>
      </c>
      <c r="B7" s="3">
        <v>4.298</v>
      </c>
      <c r="C7" s="7">
        <f t="shared" si="0"/>
        <v>6.911856938391521E-2</v>
      </c>
      <c r="D7" s="5">
        <v>5.1999999999999998E-2</v>
      </c>
      <c r="E7" s="21">
        <f t="shared" si="1"/>
        <v>3.6717367088222586E-5</v>
      </c>
      <c r="F7" s="5"/>
    </row>
    <row r="8" spans="1:19" x14ac:dyDescent="0.3">
      <c r="A8" s="3">
        <v>7</v>
      </c>
      <c r="B8" s="3">
        <v>4.6420000000000003</v>
      </c>
      <c r="C8" s="7">
        <f t="shared" si="0"/>
        <v>7.4650627985140633E-2</v>
      </c>
      <c r="D8" s="5">
        <v>4.8000000000000001E-2</v>
      </c>
      <c r="E8" s="21">
        <f t="shared" si="1"/>
        <v>4.2414813959916057E-6</v>
      </c>
      <c r="F8" s="5"/>
    </row>
    <row r="9" spans="1:19" x14ac:dyDescent="0.3">
      <c r="A9" s="3">
        <v>8</v>
      </c>
      <c r="B9" s="3">
        <v>4.3949999999999996</v>
      </c>
      <c r="C9" s="7">
        <f t="shared" si="0"/>
        <v>7.0678481256935155E-2</v>
      </c>
      <c r="D9" s="5">
        <v>3.3000000000000002E-2</v>
      </c>
      <c r="E9" s="21">
        <f t="shared" si="1"/>
        <v>1.6745691005012528E-4</v>
      </c>
      <c r="F9" s="5"/>
    </row>
    <row r="10" spans="1:19" x14ac:dyDescent="0.3">
      <c r="A10" s="3">
        <v>9</v>
      </c>
      <c r="B10" s="3">
        <v>4.298</v>
      </c>
      <c r="C10" s="7">
        <f t="shared" si="0"/>
        <v>6.911856938391521E-2</v>
      </c>
      <c r="D10" s="5">
        <v>3.2000000000000001E-2</v>
      </c>
      <c r="E10" s="21">
        <f t="shared" si="1"/>
        <v>1.9433793862706753E-4</v>
      </c>
      <c r="F10" s="5"/>
    </row>
    <row r="11" spans="1:19" x14ac:dyDescent="0.3">
      <c r="A11" s="3">
        <v>10</v>
      </c>
      <c r="B11" s="3">
        <v>4.1609999999999996</v>
      </c>
      <c r="C11" s="7">
        <f t="shared" si="0"/>
        <v>6.6915394882845786E-2</v>
      </c>
      <c r="D11" s="5">
        <v>3.2000000000000001E-2</v>
      </c>
      <c r="E11" s="21">
        <f t="shared" si="1"/>
        <v>1.9433793862706753E-4</v>
      </c>
      <c r="F11" s="5"/>
    </row>
    <row r="12" spans="1:19" x14ac:dyDescent="0.3">
      <c r="A12" s="3">
        <v>11</v>
      </c>
      <c r="B12" s="3">
        <v>4.3120000000000003</v>
      </c>
      <c r="C12" s="7">
        <f t="shared" si="0"/>
        <v>6.9343711303732528E-2</v>
      </c>
      <c r="D12" s="5">
        <v>4.4999999999999998E-2</v>
      </c>
      <c r="E12" s="21">
        <f t="shared" si="1"/>
        <v>8.8456712681834727E-7</v>
      </c>
      <c r="F12" s="5"/>
    </row>
    <row r="13" spans="1:19" x14ac:dyDescent="0.3">
      <c r="A13" s="3">
        <v>12</v>
      </c>
      <c r="B13" s="3">
        <v>4.1470000000000002</v>
      </c>
      <c r="C13" s="7">
        <f t="shared" si="0"/>
        <v>6.6690252963028482E-2</v>
      </c>
      <c r="D13" s="5">
        <v>4.4999999999999998E-2</v>
      </c>
      <c r="E13" s="21">
        <f t="shared" si="1"/>
        <v>8.8456712681834727E-7</v>
      </c>
      <c r="F13" s="5"/>
    </row>
    <row r="14" spans="1:19" x14ac:dyDescent="0.3">
      <c r="A14" s="3">
        <v>13</v>
      </c>
      <c r="B14" s="3">
        <v>3.831</v>
      </c>
      <c r="C14" s="7">
        <f t="shared" si="0"/>
        <v>6.1608478201437687E-2</v>
      </c>
      <c r="D14" s="5">
        <v>4.2999999999999997E-2</v>
      </c>
      <c r="E14" s="21">
        <f t="shared" si="1"/>
        <v>8.6466242807028598E-6</v>
      </c>
      <c r="F14" s="5"/>
    </row>
    <row r="15" spans="1:19" x14ac:dyDescent="0.3">
      <c r="A15" s="3">
        <v>14</v>
      </c>
      <c r="B15" s="3">
        <v>3.6669999999999998</v>
      </c>
      <c r="C15" s="7">
        <f t="shared" si="0"/>
        <v>5.8971101426434872E-2</v>
      </c>
      <c r="D15" s="5">
        <v>4.8000000000000001E-2</v>
      </c>
      <c r="E15" s="21">
        <f t="shared" si="1"/>
        <v>4.2414813959916057E-6</v>
      </c>
      <c r="F15" s="5"/>
    </row>
    <row r="16" spans="1:19" x14ac:dyDescent="0.3">
      <c r="A16" s="14">
        <v>15</v>
      </c>
      <c r="B16" s="14">
        <v>3.488</v>
      </c>
      <c r="C16" s="15">
        <f t="shared" si="0"/>
        <v>5.6092501165913508E-2</v>
      </c>
      <c r="D16" s="16">
        <v>4.8000000000000001E-2</v>
      </c>
      <c r="E16" s="22">
        <f t="shared" si="1"/>
        <v>4.2414813959916057E-6</v>
      </c>
      <c r="F16" s="5"/>
    </row>
    <row r="17" spans="1:6" x14ac:dyDescent="0.3">
      <c r="A17" s="3">
        <v>16</v>
      </c>
      <c r="B17" s="3">
        <v>3.9689999999999999</v>
      </c>
      <c r="C17" s="7">
        <f>B17/SUM($B$17:$B$60)</f>
        <v>2.2727272727272745E-2</v>
      </c>
      <c r="D17" s="5">
        <v>0.57099999999999995</v>
      </c>
      <c r="E17" s="21">
        <f>(D17-$I$2)^2</f>
        <v>6.4291239669422122E-3</v>
      </c>
      <c r="F17" s="5"/>
    </row>
    <row r="18" spans="1:6" x14ac:dyDescent="0.3">
      <c r="A18" s="3">
        <v>17</v>
      </c>
      <c r="B18" s="3">
        <v>3.9689999999999999</v>
      </c>
      <c r="C18" s="7">
        <f t="shared" ref="C18:C60" si="2">B18/SUM($B$17:$B$60)</f>
        <v>2.2727272727272745E-2</v>
      </c>
      <c r="D18" s="5">
        <v>0.65100000000000002</v>
      </c>
      <c r="E18" s="21">
        <f t="shared" ref="E18:E60" si="3">(D18-$I$2)^2</f>
        <v>3.3057851239786927E-8</v>
      </c>
      <c r="F18" s="5"/>
    </row>
    <row r="19" spans="1:6" x14ac:dyDescent="0.3">
      <c r="A19" s="3">
        <v>18</v>
      </c>
      <c r="B19" s="3">
        <v>3.9689999999999999</v>
      </c>
      <c r="C19" s="7">
        <f t="shared" si="2"/>
        <v>2.2727272727272745E-2</v>
      </c>
      <c r="D19" s="5">
        <v>0.66900000000000004</v>
      </c>
      <c r="E19" s="21">
        <f t="shared" si="3"/>
        <v>3.1748760330577419E-4</v>
      </c>
      <c r="F19" s="5"/>
    </row>
    <row r="20" spans="1:6" x14ac:dyDescent="0.3">
      <c r="A20" s="3">
        <v>19</v>
      </c>
      <c r="B20" s="3">
        <v>3.9689999999999999</v>
      </c>
      <c r="C20" s="7">
        <f t="shared" si="2"/>
        <v>2.2727272727272745E-2</v>
      </c>
      <c r="D20" s="5">
        <v>0.67100000000000004</v>
      </c>
      <c r="E20" s="21">
        <f t="shared" si="3"/>
        <v>3.9276033057850031E-4</v>
      </c>
      <c r="F20" s="5"/>
    </row>
    <row r="21" spans="1:6" x14ac:dyDescent="0.3">
      <c r="A21" s="3">
        <v>20</v>
      </c>
      <c r="B21" s="3">
        <v>3.9689999999999999</v>
      </c>
      <c r="C21" s="7">
        <f t="shared" si="2"/>
        <v>2.2727272727272745E-2</v>
      </c>
      <c r="D21" s="5">
        <v>0.64500000000000002</v>
      </c>
      <c r="E21" s="21">
        <f t="shared" si="3"/>
        <v>3.8214876033061912E-5</v>
      </c>
      <c r="F21" s="5"/>
    </row>
    <row r="22" spans="1:6" x14ac:dyDescent="0.3">
      <c r="A22" s="3">
        <v>21</v>
      </c>
      <c r="B22" s="3">
        <v>3.9689999999999999</v>
      </c>
      <c r="C22" s="7">
        <f t="shared" si="2"/>
        <v>2.2727272727272745E-2</v>
      </c>
      <c r="D22" s="5">
        <v>0.63900000000000001</v>
      </c>
      <c r="E22" s="21">
        <f t="shared" si="3"/>
        <v>1.4839669421488417E-4</v>
      </c>
      <c r="F22" s="5"/>
    </row>
    <row r="23" spans="1:6" x14ac:dyDescent="0.3">
      <c r="A23" s="3">
        <v>22</v>
      </c>
      <c r="B23" s="3">
        <v>3.9689999999999999</v>
      </c>
      <c r="C23" s="7">
        <f t="shared" si="2"/>
        <v>2.2727272727272745E-2</v>
      </c>
      <c r="D23" s="5">
        <v>0.60499999999999998</v>
      </c>
      <c r="E23" s="21">
        <f t="shared" si="3"/>
        <v>2.1327603305785459E-3</v>
      </c>
      <c r="F23" s="5"/>
    </row>
    <row r="24" spans="1:6" x14ac:dyDescent="0.3">
      <c r="A24" s="3">
        <v>23</v>
      </c>
      <c r="B24" s="3">
        <v>3.9689999999999999</v>
      </c>
      <c r="C24" s="7">
        <f t="shared" si="2"/>
        <v>2.2727272727272745E-2</v>
      </c>
      <c r="D24" s="5">
        <v>0.58099999999999996</v>
      </c>
      <c r="E24" s="21">
        <f t="shared" si="3"/>
        <v>4.9254876033058394E-3</v>
      </c>
      <c r="F24" s="5"/>
    </row>
    <row r="25" spans="1:6" x14ac:dyDescent="0.3">
      <c r="A25" s="3">
        <v>24</v>
      </c>
      <c r="B25" s="3">
        <v>3.9689999999999999</v>
      </c>
      <c r="C25" s="7">
        <f t="shared" si="2"/>
        <v>2.2727272727272745E-2</v>
      </c>
      <c r="D25" s="5">
        <v>0.54300000000000004</v>
      </c>
      <c r="E25" s="21">
        <f t="shared" si="3"/>
        <v>1.1703305785124034E-2</v>
      </c>
      <c r="F25" s="5"/>
    </row>
    <row r="26" spans="1:6" x14ac:dyDescent="0.3">
      <c r="A26" s="3">
        <v>25</v>
      </c>
      <c r="B26" s="3">
        <v>3.9689999999999999</v>
      </c>
      <c r="C26" s="7">
        <f t="shared" si="2"/>
        <v>2.2727272727272745E-2</v>
      </c>
      <c r="D26" s="5">
        <v>0.49</v>
      </c>
      <c r="E26" s="21">
        <f t="shared" si="3"/>
        <v>2.5979578512396809E-2</v>
      </c>
      <c r="F26" s="5"/>
    </row>
    <row r="27" spans="1:6" x14ac:dyDescent="0.3">
      <c r="A27" s="3">
        <v>26</v>
      </c>
      <c r="B27" s="3">
        <v>3.9689999999999999</v>
      </c>
      <c r="C27" s="7">
        <f t="shared" si="2"/>
        <v>2.2727272727272745E-2</v>
      </c>
      <c r="D27" s="5">
        <v>0.53600000000000003</v>
      </c>
      <c r="E27" s="21">
        <f t="shared" si="3"/>
        <v>1.3266851239669494E-2</v>
      </c>
      <c r="F27" s="5"/>
    </row>
    <row r="28" spans="1:6" x14ac:dyDescent="0.3">
      <c r="A28" s="3">
        <v>27</v>
      </c>
      <c r="B28" s="3">
        <v>3.9689999999999999</v>
      </c>
      <c r="C28" s="7">
        <f t="shared" si="2"/>
        <v>2.2727272727272745E-2</v>
      </c>
      <c r="D28" s="5">
        <v>0.58199999999999996</v>
      </c>
      <c r="E28" s="21">
        <f t="shared" si="3"/>
        <v>4.7861239669422023E-3</v>
      </c>
      <c r="F28" s="5"/>
    </row>
    <row r="29" spans="1:6" x14ac:dyDescent="0.3">
      <c r="A29" s="3">
        <v>28</v>
      </c>
      <c r="B29" s="3">
        <v>3.9689999999999999</v>
      </c>
      <c r="C29" s="7">
        <f t="shared" si="2"/>
        <v>2.2727272727272745E-2</v>
      </c>
      <c r="D29" s="5">
        <v>0.63300000000000001</v>
      </c>
      <c r="E29" s="21">
        <f t="shared" si="3"/>
        <v>3.3057851239670654E-4</v>
      </c>
      <c r="F29" s="5"/>
    </row>
    <row r="30" spans="1:6" x14ac:dyDescent="0.3">
      <c r="A30" s="3">
        <v>29</v>
      </c>
      <c r="B30" s="3">
        <v>3.9689999999999999</v>
      </c>
      <c r="C30" s="7">
        <f t="shared" si="2"/>
        <v>2.2727272727272745E-2</v>
      </c>
      <c r="D30" s="5">
        <v>0.66300000000000003</v>
      </c>
      <c r="E30" s="21">
        <f t="shared" si="3"/>
        <v>1.3966942148759592E-4</v>
      </c>
      <c r="F30" s="5"/>
    </row>
    <row r="31" spans="1:6" x14ac:dyDescent="0.3">
      <c r="A31" s="3">
        <v>30</v>
      </c>
      <c r="B31" s="3">
        <v>3.9689999999999999</v>
      </c>
      <c r="C31" s="7">
        <f t="shared" si="2"/>
        <v>2.2727272727272745E-2</v>
      </c>
      <c r="D31" s="5">
        <v>0.67</v>
      </c>
      <c r="E31" s="21">
        <f t="shared" si="3"/>
        <v>3.5412396694213722E-4</v>
      </c>
      <c r="F31" s="5"/>
    </row>
    <row r="32" spans="1:6" x14ac:dyDescent="0.3">
      <c r="A32" s="3">
        <v>31</v>
      </c>
      <c r="B32" s="3">
        <v>3.9689999999999999</v>
      </c>
      <c r="C32" s="7">
        <f t="shared" si="2"/>
        <v>2.2727272727272745E-2</v>
      </c>
      <c r="D32" s="5">
        <v>0.71499999999999997</v>
      </c>
      <c r="E32" s="21">
        <f t="shared" si="3"/>
        <v>4.0727603305784638E-3</v>
      </c>
      <c r="F32" s="5"/>
    </row>
    <row r="33" spans="1:6" x14ac:dyDescent="0.3">
      <c r="A33" s="3">
        <v>32</v>
      </c>
      <c r="B33" s="3">
        <v>3.9689999999999999</v>
      </c>
      <c r="C33" s="7">
        <f t="shared" si="2"/>
        <v>2.2727272727272745E-2</v>
      </c>
      <c r="D33" s="5">
        <v>0.71299999999999997</v>
      </c>
      <c r="E33" s="21">
        <f t="shared" si="3"/>
        <v>3.8214876033057384E-3</v>
      </c>
      <c r="F33" s="5"/>
    </row>
    <row r="34" spans="1:6" x14ac:dyDescent="0.3">
      <c r="A34" s="3">
        <v>33</v>
      </c>
      <c r="B34" s="3">
        <v>3.9689999999999999</v>
      </c>
      <c r="C34" s="7">
        <f t="shared" si="2"/>
        <v>2.2727272727272745E-2</v>
      </c>
      <c r="D34" s="5">
        <v>0.69299999999999995</v>
      </c>
      <c r="E34" s="21">
        <f t="shared" si="3"/>
        <v>1.7487603305784791E-3</v>
      </c>
      <c r="F34" s="5"/>
    </row>
    <row r="35" spans="1:6" x14ac:dyDescent="0.3">
      <c r="A35" s="3">
        <v>34</v>
      </c>
      <c r="B35" s="3">
        <v>3.9689999999999999</v>
      </c>
      <c r="C35" s="7">
        <f t="shared" si="2"/>
        <v>2.2727272727272745E-2</v>
      </c>
      <c r="D35" s="5">
        <v>0.61399999999999999</v>
      </c>
      <c r="E35" s="21">
        <f t="shared" si="3"/>
        <v>1.3824876033058115E-3</v>
      </c>
      <c r="F35" s="5"/>
    </row>
    <row r="36" spans="1:6" x14ac:dyDescent="0.3">
      <c r="A36" s="3">
        <v>35</v>
      </c>
      <c r="B36" s="3">
        <v>3.9689999999999999</v>
      </c>
      <c r="C36" s="7">
        <f t="shared" si="2"/>
        <v>2.2727272727272745E-2</v>
      </c>
      <c r="D36" s="5">
        <v>0.67900000000000005</v>
      </c>
      <c r="E36" s="21">
        <f t="shared" si="3"/>
        <v>7.7385123966940486E-4</v>
      </c>
      <c r="F36" s="5"/>
    </row>
    <row r="37" spans="1:6" x14ac:dyDescent="0.3">
      <c r="A37" s="3">
        <v>36</v>
      </c>
      <c r="B37" s="3">
        <v>3.9689999999999999</v>
      </c>
      <c r="C37" s="7">
        <f t="shared" si="2"/>
        <v>2.2727272727272745E-2</v>
      </c>
      <c r="D37" s="5">
        <v>0.73299999999999998</v>
      </c>
      <c r="E37" s="21">
        <f t="shared" si="3"/>
        <v>6.6942148760329983E-3</v>
      </c>
      <c r="F37" s="5"/>
    </row>
    <row r="38" spans="1:6" x14ac:dyDescent="0.3">
      <c r="A38" s="3">
        <v>37</v>
      </c>
      <c r="B38" s="3">
        <v>3.9689999999999999</v>
      </c>
      <c r="C38" s="7">
        <f t="shared" si="2"/>
        <v>2.2727272727272745E-2</v>
      </c>
      <c r="D38" s="5">
        <v>0.75900000000000001</v>
      </c>
      <c r="E38" s="21">
        <f t="shared" si="3"/>
        <v>1.1624760330578439E-2</v>
      </c>
      <c r="F38" s="5"/>
    </row>
    <row r="39" spans="1:6" x14ac:dyDescent="0.3">
      <c r="A39" s="3">
        <v>38</v>
      </c>
      <c r="B39" s="3">
        <v>3.9689999999999999</v>
      </c>
      <c r="C39" s="7">
        <f t="shared" si="2"/>
        <v>2.2727272727272745E-2</v>
      </c>
      <c r="D39" s="5">
        <v>0.71699999999999997</v>
      </c>
      <c r="E39" s="21">
        <f t="shared" si="3"/>
        <v>4.3320330578511899E-3</v>
      </c>
      <c r="F39" s="5"/>
    </row>
    <row r="40" spans="1:6" x14ac:dyDescent="0.3">
      <c r="A40" s="3">
        <v>39</v>
      </c>
      <c r="B40" s="3">
        <v>3.9689999999999999</v>
      </c>
      <c r="C40" s="7">
        <f t="shared" si="2"/>
        <v>2.2727272727272745E-2</v>
      </c>
      <c r="D40" s="5">
        <v>0.67100000000000004</v>
      </c>
      <c r="E40" s="21">
        <f t="shared" si="3"/>
        <v>3.9276033057850031E-4</v>
      </c>
      <c r="F40" s="5"/>
    </row>
    <row r="41" spans="1:6" x14ac:dyDescent="0.3">
      <c r="A41" s="3">
        <v>40</v>
      </c>
      <c r="B41" s="3">
        <v>3.9689999999999999</v>
      </c>
      <c r="C41" s="7">
        <f t="shared" si="2"/>
        <v>2.2727272727272745E-2</v>
      </c>
      <c r="D41" s="5">
        <v>0.65400000000000003</v>
      </c>
      <c r="E41" s="21">
        <f t="shared" si="3"/>
        <v>7.942148760328772E-6</v>
      </c>
      <c r="F41" s="5"/>
    </row>
    <row r="42" spans="1:6" x14ac:dyDescent="0.3">
      <c r="A42" s="3">
        <v>41</v>
      </c>
      <c r="B42" s="3">
        <v>3.9689999999999999</v>
      </c>
      <c r="C42" s="7">
        <f t="shared" si="2"/>
        <v>2.2727272727272745E-2</v>
      </c>
      <c r="D42" s="5">
        <v>0.60799999999999998</v>
      </c>
      <c r="E42" s="21">
        <f t="shared" si="3"/>
        <v>1.8646694214876345E-3</v>
      </c>
      <c r="F42" s="5"/>
    </row>
    <row r="43" spans="1:6" x14ac:dyDescent="0.3">
      <c r="A43" s="3">
        <v>42</v>
      </c>
      <c r="B43" s="3">
        <v>3.9689999999999999</v>
      </c>
      <c r="C43" s="7">
        <f t="shared" si="2"/>
        <v>2.2727272727272745E-2</v>
      </c>
      <c r="D43" s="5">
        <v>0.56299999999999994</v>
      </c>
      <c r="E43" s="21">
        <f t="shared" si="3"/>
        <v>7.7760330578513105E-3</v>
      </c>
      <c r="F43" s="5"/>
    </row>
    <row r="44" spans="1:6" x14ac:dyDescent="0.3">
      <c r="A44" s="3">
        <v>43</v>
      </c>
      <c r="B44" s="3">
        <v>3.9689999999999999</v>
      </c>
      <c r="C44" s="7">
        <f t="shared" si="2"/>
        <v>2.2727272727272745E-2</v>
      </c>
      <c r="D44" s="5">
        <v>0.60499999999999998</v>
      </c>
      <c r="E44" s="21">
        <f t="shared" si="3"/>
        <v>2.1327603305785459E-3</v>
      </c>
      <c r="F44" s="5"/>
    </row>
    <row r="45" spans="1:6" x14ac:dyDescent="0.3">
      <c r="A45" s="3">
        <v>44</v>
      </c>
      <c r="B45" s="3">
        <v>3.9689999999999999</v>
      </c>
      <c r="C45" s="7">
        <f t="shared" si="2"/>
        <v>2.2727272727272745E-2</v>
      </c>
      <c r="D45" s="5">
        <v>0.64500000000000002</v>
      </c>
      <c r="E45" s="21">
        <f t="shared" si="3"/>
        <v>3.8214876033061912E-5</v>
      </c>
      <c r="F45" s="5"/>
    </row>
    <row r="46" spans="1:6" x14ac:dyDescent="0.3">
      <c r="A46" s="3">
        <v>45</v>
      </c>
      <c r="B46" s="3">
        <v>3.9689999999999999</v>
      </c>
      <c r="C46" s="7">
        <f t="shared" si="2"/>
        <v>2.2727272727272745E-2</v>
      </c>
      <c r="D46" s="5">
        <v>0.69099999999999995</v>
      </c>
      <c r="E46" s="21">
        <f t="shared" si="3"/>
        <v>1.5854876033057535E-3</v>
      </c>
      <c r="F46" s="5"/>
    </row>
    <row r="47" spans="1:6" x14ac:dyDescent="0.3">
      <c r="A47" s="3">
        <v>46</v>
      </c>
      <c r="B47" s="3">
        <v>3.9689999999999999</v>
      </c>
      <c r="C47" s="7">
        <f t="shared" si="2"/>
        <v>2.2727272727272745E-2</v>
      </c>
      <c r="D47" s="5">
        <v>0.73099999999999998</v>
      </c>
      <c r="E47" s="21">
        <f t="shared" si="3"/>
        <v>6.3709421487602724E-3</v>
      </c>
      <c r="F47" s="5"/>
    </row>
    <row r="48" spans="1:6" x14ac:dyDescent="0.3">
      <c r="A48" s="3">
        <v>47</v>
      </c>
      <c r="B48" s="3">
        <v>3.9689999999999999</v>
      </c>
      <c r="C48" s="7">
        <f t="shared" si="2"/>
        <v>2.2727272727272745E-2</v>
      </c>
      <c r="D48" s="5">
        <v>0.73499999999999999</v>
      </c>
      <c r="E48" s="21">
        <f t="shared" si="3"/>
        <v>7.0254876033057252E-3</v>
      </c>
      <c r="F48" s="5"/>
    </row>
    <row r="49" spans="1:6" x14ac:dyDescent="0.3">
      <c r="A49" s="3">
        <v>48</v>
      </c>
      <c r="B49" s="3">
        <v>3.9689999999999999</v>
      </c>
      <c r="C49" s="7">
        <f t="shared" si="2"/>
        <v>2.2727272727272745E-2</v>
      </c>
      <c r="D49" s="5">
        <v>0.73899999999999999</v>
      </c>
      <c r="E49" s="21">
        <f t="shared" si="3"/>
        <v>7.7120330578511771E-3</v>
      </c>
      <c r="F49" s="5"/>
    </row>
    <row r="50" spans="1:6" x14ac:dyDescent="0.3">
      <c r="A50" s="3">
        <v>49</v>
      </c>
      <c r="B50" s="3">
        <v>3.9689999999999999</v>
      </c>
      <c r="C50" s="7">
        <f t="shared" si="2"/>
        <v>2.2727272727272745E-2</v>
      </c>
      <c r="D50" s="5">
        <v>0.67900000000000005</v>
      </c>
      <c r="E50" s="21">
        <f t="shared" si="3"/>
        <v>7.7385123966940486E-4</v>
      </c>
      <c r="F50" s="5"/>
    </row>
    <row r="51" spans="1:6" x14ac:dyDescent="0.3">
      <c r="A51" s="3">
        <v>50</v>
      </c>
      <c r="B51" s="3">
        <v>3.9689999999999999</v>
      </c>
      <c r="C51" s="7">
        <f t="shared" si="2"/>
        <v>2.2727272727272745E-2</v>
      </c>
      <c r="D51" s="5">
        <v>0.67400000000000004</v>
      </c>
      <c r="E51" s="21">
        <f t="shared" si="3"/>
        <v>5.2066942148758948E-4</v>
      </c>
      <c r="F51" s="5"/>
    </row>
    <row r="52" spans="1:6" x14ac:dyDescent="0.3">
      <c r="A52" s="3">
        <v>51</v>
      </c>
      <c r="B52" s="3">
        <v>3.9689999999999999</v>
      </c>
      <c r="C52" s="7">
        <f t="shared" si="2"/>
        <v>2.2727272727272745E-2</v>
      </c>
      <c r="D52" s="5">
        <v>0.71299999999999997</v>
      </c>
      <c r="E52" s="21">
        <f t="shared" si="3"/>
        <v>3.8214876033057384E-3</v>
      </c>
      <c r="F52" s="5"/>
    </row>
    <row r="53" spans="1:6" x14ac:dyDescent="0.3">
      <c r="A53" s="3">
        <v>52</v>
      </c>
      <c r="B53" s="3">
        <v>3.9689999999999999</v>
      </c>
      <c r="C53" s="7">
        <f t="shared" si="2"/>
        <v>2.2727272727272745E-2</v>
      </c>
      <c r="D53" s="5">
        <v>0.70399999999999996</v>
      </c>
      <c r="E53" s="21">
        <f t="shared" si="3"/>
        <v>2.7897603305784714E-3</v>
      </c>
      <c r="F53" s="5"/>
    </row>
    <row r="54" spans="1:6" x14ac:dyDescent="0.3">
      <c r="A54" s="3">
        <v>53</v>
      </c>
      <c r="B54" s="3">
        <v>3.9689999999999999</v>
      </c>
      <c r="C54" s="7">
        <f t="shared" si="2"/>
        <v>2.2727272727272745E-2</v>
      </c>
      <c r="D54" s="5">
        <v>0.69199999999999995</v>
      </c>
      <c r="E54" s="21">
        <f t="shared" si="3"/>
        <v>1.6661239669421163E-3</v>
      </c>
      <c r="F54" s="5"/>
    </row>
    <row r="55" spans="1:6" x14ac:dyDescent="0.3">
      <c r="A55" s="3">
        <v>54</v>
      </c>
      <c r="B55" s="3">
        <v>3.9689999999999999</v>
      </c>
      <c r="C55" s="7">
        <f t="shared" si="2"/>
        <v>2.2727272727272745E-2</v>
      </c>
      <c r="D55" s="5">
        <v>0.64900000000000002</v>
      </c>
      <c r="E55" s="21">
        <f t="shared" si="3"/>
        <v>4.7603305785138141E-6</v>
      </c>
      <c r="F55" s="5"/>
    </row>
    <row r="56" spans="1:6" x14ac:dyDescent="0.3">
      <c r="A56" s="3">
        <v>55</v>
      </c>
      <c r="B56" s="3">
        <v>3.9689999999999999</v>
      </c>
      <c r="C56" s="7">
        <f t="shared" si="2"/>
        <v>2.2727272727272745E-2</v>
      </c>
      <c r="D56" s="5">
        <v>0.60199999999999998</v>
      </c>
      <c r="E56" s="21">
        <f t="shared" si="3"/>
        <v>2.4188512396694575E-3</v>
      </c>
      <c r="F56" s="5"/>
    </row>
    <row r="57" spans="1:6" x14ac:dyDescent="0.3">
      <c r="A57" s="3">
        <v>56</v>
      </c>
      <c r="B57" s="3">
        <v>3.9689999999999999</v>
      </c>
      <c r="C57" s="7">
        <f t="shared" si="2"/>
        <v>2.2727272727272745E-2</v>
      </c>
      <c r="D57" s="5">
        <v>0.61699999999999999</v>
      </c>
      <c r="E57" s="21">
        <f t="shared" si="3"/>
        <v>1.1683966942149001E-3</v>
      </c>
      <c r="F57" s="5"/>
    </row>
    <row r="58" spans="1:6" x14ac:dyDescent="0.3">
      <c r="A58" s="3">
        <v>57</v>
      </c>
      <c r="B58" s="3">
        <v>3.9689999999999999</v>
      </c>
      <c r="C58" s="7">
        <f t="shared" si="2"/>
        <v>2.2727272727272745E-2</v>
      </c>
      <c r="D58" s="5">
        <v>0.64700000000000002</v>
      </c>
      <c r="E58" s="21">
        <f t="shared" si="3"/>
        <v>1.7487603305787856E-5</v>
      </c>
      <c r="F58" s="5"/>
    </row>
    <row r="59" spans="1:6" x14ac:dyDescent="0.3">
      <c r="A59" s="3">
        <v>58</v>
      </c>
      <c r="B59" s="3">
        <v>3.9689999999999999</v>
      </c>
      <c r="C59" s="7">
        <f t="shared" si="2"/>
        <v>2.2727272727272745E-2</v>
      </c>
      <c r="D59" s="5">
        <v>0.64200000000000002</v>
      </c>
      <c r="E59" s="21">
        <f t="shared" si="3"/>
        <v>8.4305785123973024E-5</v>
      </c>
      <c r="F59" s="5"/>
    </row>
    <row r="60" spans="1:6" x14ac:dyDescent="0.3">
      <c r="A60" s="3">
        <v>59</v>
      </c>
      <c r="B60" s="3">
        <v>3.9689999999999999</v>
      </c>
      <c r="C60" s="7">
        <f t="shared" si="2"/>
        <v>2.2727272727272745E-2</v>
      </c>
      <c r="D60" s="5">
        <v>0.61899999999999999</v>
      </c>
      <c r="E60" s="21">
        <f t="shared" si="3"/>
        <v>1.035669421487626E-3</v>
      </c>
      <c r="F60" s="5"/>
    </row>
  </sheetData>
  <mergeCells count="4">
    <mergeCell ref="L2:S2"/>
    <mergeCell ref="L3:S3"/>
    <mergeCell ref="L4:S4"/>
    <mergeCell ref="L5:S5"/>
  </mergeCells>
  <phoneticPr fontId="2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B0FF-727A-4CEE-A9CE-1DABC2F5B512}">
  <dimension ref="A1:S36"/>
  <sheetViews>
    <sheetView workbookViewId="0">
      <selection activeCell="T27" sqref="T27"/>
    </sheetView>
  </sheetViews>
  <sheetFormatPr defaultRowHeight="14" x14ac:dyDescent="0.3"/>
  <cols>
    <col min="1" max="1" width="5.08203125" style="3" customWidth="1"/>
    <col min="2" max="2" width="8.75" style="3" bestFit="1" customWidth="1"/>
    <col min="3" max="3" width="8.25" style="4" customWidth="1"/>
    <col min="4" max="4" width="9.4140625" style="5" customWidth="1"/>
    <col min="5" max="5" width="9" style="5" customWidth="1"/>
    <col min="6" max="6" width="7.83203125" style="5" customWidth="1"/>
    <col min="7" max="7" width="11.4140625" style="3" customWidth="1"/>
    <col min="8" max="8" width="10.25" style="3" bestFit="1" customWidth="1"/>
    <col min="9" max="9" width="8.75" style="3" bestFit="1" customWidth="1"/>
    <col min="10" max="10" width="9.33203125" style="3" customWidth="1"/>
    <col min="11" max="16384" width="8.6640625" style="1"/>
  </cols>
  <sheetData>
    <row r="1" spans="1:19" s="9" customFormat="1" ht="52.5" customHeight="1" x14ac:dyDescent="0.3">
      <c r="A1" s="9" t="s">
        <v>64</v>
      </c>
      <c r="B1" s="9" t="s">
        <v>65</v>
      </c>
      <c r="C1" s="10" t="s">
        <v>2</v>
      </c>
      <c r="D1" s="11" t="s">
        <v>3</v>
      </c>
      <c r="E1" s="20" t="s">
        <v>68</v>
      </c>
      <c r="G1" s="11" t="s">
        <v>66</v>
      </c>
      <c r="H1" s="11" t="s">
        <v>154</v>
      </c>
      <c r="I1" s="11" t="s">
        <v>67</v>
      </c>
      <c r="J1" s="11" t="s">
        <v>154</v>
      </c>
    </row>
    <row r="2" spans="1:19" x14ac:dyDescent="0.3">
      <c r="A2" s="3">
        <v>1</v>
      </c>
      <c r="B2" s="3">
        <v>4.532</v>
      </c>
      <c r="C2" s="4">
        <f>B2/SUM($B$2:$B$9)</f>
        <v>7.99830574282588E-2</v>
      </c>
      <c r="D2" s="5">
        <v>3.2000000000000001E-2</v>
      </c>
      <c r="E2" s="21">
        <f>(D2-$G$2)^2</f>
        <v>5.5452048902565794E-7</v>
      </c>
      <c r="G2" s="5">
        <f>SUMPRODUCT(D2:D9,C2:C9)</f>
        <v>3.1255338674949708E-2</v>
      </c>
      <c r="H2" s="5">
        <f>(SUMPRODUCT(C2:C9,E2:E9)/(A9-1)*A9)^0.5</f>
        <v>4.9622134657106081E-3</v>
      </c>
      <c r="I2" s="5">
        <f>SUMPRODUCT(D10:D36,C10:C36)</f>
        <v>0.4244074074074074</v>
      </c>
      <c r="J2" s="5">
        <f>(SUMPRODUCT(C10:C36,E10:E36)/(A36-A10)*(A36-A9))^0.5</f>
        <v>3.4268464151864693E-2</v>
      </c>
      <c r="L2" s="116" t="s">
        <v>86</v>
      </c>
      <c r="M2" s="116"/>
      <c r="N2" s="116"/>
      <c r="O2" s="116"/>
      <c r="P2" s="116"/>
      <c r="Q2" s="116"/>
      <c r="R2" s="116"/>
      <c r="S2" s="116"/>
    </row>
    <row r="3" spans="1:19" x14ac:dyDescent="0.3">
      <c r="A3" s="3">
        <v>2</v>
      </c>
      <c r="B3" s="3">
        <v>8.4459999999999997</v>
      </c>
      <c r="C3" s="4">
        <f t="shared" ref="C3:C9" si="0">B3/SUM($B$2:$B$9)</f>
        <v>0.14905933429811866</v>
      </c>
      <c r="D3" s="5">
        <v>3.5000000000000003E-2</v>
      </c>
      <c r="E3" s="21">
        <f t="shared" ref="E3:E9" si="1">(D3-$G$2)^2</f>
        <v>1.4022488439327435E-5</v>
      </c>
      <c r="L3" s="116"/>
      <c r="M3" s="116"/>
      <c r="N3" s="116"/>
      <c r="O3" s="116"/>
      <c r="P3" s="116"/>
      <c r="Q3" s="116"/>
      <c r="R3" s="116"/>
      <c r="S3" s="116"/>
    </row>
    <row r="4" spans="1:19" x14ac:dyDescent="0.3">
      <c r="A4" s="3">
        <v>3</v>
      </c>
      <c r="B4" s="3">
        <v>8.5690000000000008</v>
      </c>
      <c r="C4" s="4">
        <f t="shared" si="0"/>
        <v>0.15123010130246023</v>
      </c>
      <c r="D4" s="5">
        <v>3.2000000000000001E-2</v>
      </c>
      <c r="E4" s="21">
        <f t="shared" si="1"/>
        <v>5.5452048902565794E-7</v>
      </c>
      <c r="L4" s="116"/>
      <c r="M4" s="116"/>
      <c r="N4" s="116"/>
      <c r="O4" s="116"/>
      <c r="P4" s="116"/>
      <c r="Q4" s="116"/>
      <c r="R4" s="116"/>
      <c r="S4" s="116"/>
    </row>
    <row r="5" spans="1:19" x14ac:dyDescent="0.3">
      <c r="A5" s="3">
        <v>4</v>
      </c>
      <c r="B5" s="3">
        <v>8.3079999999999998</v>
      </c>
      <c r="C5" s="4">
        <f t="shared" si="0"/>
        <v>0.14662383961032086</v>
      </c>
      <c r="D5" s="5">
        <v>2.9000000000000001E-2</v>
      </c>
      <c r="E5" s="21">
        <f t="shared" si="1"/>
        <v>5.0865525387238974E-6</v>
      </c>
      <c r="L5" s="116"/>
      <c r="M5" s="116"/>
      <c r="N5" s="116"/>
      <c r="O5" s="116"/>
      <c r="P5" s="116"/>
      <c r="Q5" s="116"/>
      <c r="R5" s="116"/>
      <c r="S5" s="116"/>
    </row>
    <row r="6" spans="1:19" x14ac:dyDescent="0.3">
      <c r="A6" s="3">
        <v>5</v>
      </c>
      <c r="B6" s="3">
        <v>7.7869999999999999</v>
      </c>
      <c r="C6" s="4">
        <f t="shared" si="0"/>
        <v>0.13742896473827257</v>
      </c>
      <c r="D6" s="5">
        <v>2.8000000000000001E-2</v>
      </c>
      <c r="E6" s="21">
        <f t="shared" si="1"/>
        <v>1.0597229888623315E-5</v>
      </c>
    </row>
    <row r="7" spans="1:19" x14ac:dyDescent="0.3">
      <c r="A7" s="3">
        <v>6</v>
      </c>
      <c r="B7" s="3">
        <v>7.32</v>
      </c>
      <c r="C7" s="4">
        <f t="shared" si="0"/>
        <v>0.1291871095266669</v>
      </c>
      <c r="D7" s="5">
        <v>2.5999999999999999E-2</v>
      </c>
      <c r="E7" s="21">
        <f t="shared" si="1"/>
        <v>2.7618584588422163E-5</v>
      </c>
    </row>
    <row r="8" spans="1:19" x14ac:dyDescent="0.3">
      <c r="A8" s="3">
        <v>7</v>
      </c>
      <c r="B8" s="3">
        <v>7.1959999999999997</v>
      </c>
      <c r="C8" s="4">
        <f t="shared" si="0"/>
        <v>0.12699869401009495</v>
      </c>
      <c r="D8" s="5">
        <v>2.9000000000000001E-2</v>
      </c>
      <c r="E8" s="21">
        <f t="shared" si="1"/>
        <v>5.0865525387238974E-6</v>
      </c>
    </row>
    <row r="9" spans="1:19" x14ac:dyDescent="0.3">
      <c r="A9" s="14">
        <v>8</v>
      </c>
      <c r="B9" s="14">
        <v>4.5039999999999996</v>
      </c>
      <c r="C9" s="24">
        <f t="shared" si="0"/>
        <v>7.9488899085807058E-2</v>
      </c>
      <c r="D9" s="16">
        <v>4.3999999999999997E-2</v>
      </c>
      <c r="E9" s="22">
        <f t="shared" si="1"/>
        <v>1.624263922902326E-4</v>
      </c>
    </row>
    <row r="10" spans="1:19" x14ac:dyDescent="0.3">
      <c r="A10" s="3">
        <v>9</v>
      </c>
      <c r="B10" s="3">
        <v>3.9689999999999999</v>
      </c>
      <c r="C10" s="4">
        <f>B10/SUM($B$10:$B$36)</f>
        <v>3.7037037037037049E-2</v>
      </c>
      <c r="D10" s="5">
        <v>0.39100000000000001</v>
      </c>
      <c r="E10" s="21">
        <f>(D10-$I$2)^2</f>
        <v>1.1160548696844978E-3</v>
      </c>
    </row>
    <row r="11" spans="1:19" x14ac:dyDescent="0.3">
      <c r="A11" s="3">
        <v>10</v>
      </c>
      <c r="B11" s="3">
        <v>3.9689999999999999</v>
      </c>
      <c r="C11" s="4">
        <f t="shared" ref="C11:C36" si="2">B11/SUM($B$10:$B$36)</f>
        <v>3.7037037037037049E-2</v>
      </c>
      <c r="D11" s="5">
        <v>0.38800000000000001</v>
      </c>
      <c r="E11" s="21">
        <f t="shared" ref="E11:E36" si="3">(D11-$I$2)^2</f>
        <v>1.3254993141289424E-3</v>
      </c>
    </row>
    <row r="12" spans="1:19" x14ac:dyDescent="0.3">
      <c r="A12" s="3">
        <v>11</v>
      </c>
      <c r="B12" s="3">
        <v>3.9689999999999999</v>
      </c>
      <c r="C12" s="4">
        <f t="shared" si="2"/>
        <v>3.7037037037037049E-2</v>
      </c>
      <c r="D12" s="5">
        <v>0.40600000000000003</v>
      </c>
      <c r="E12" s="21">
        <f t="shared" si="3"/>
        <v>3.3883264746227581E-4</v>
      </c>
    </row>
    <row r="13" spans="1:19" x14ac:dyDescent="0.3">
      <c r="A13" s="3">
        <v>12</v>
      </c>
      <c r="B13" s="3">
        <v>3.9689999999999999</v>
      </c>
      <c r="C13" s="4">
        <f t="shared" si="2"/>
        <v>3.7037037037037049E-2</v>
      </c>
      <c r="D13" s="5">
        <v>0.44900000000000001</v>
      </c>
      <c r="E13" s="21">
        <f t="shared" si="3"/>
        <v>6.0479561042524094E-4</v>
      </c>
    </row>
    <row r="14" spans="1:19" x14ac:dyDescent="0.3">
      <c r="A14" s="3">
        <v>13</v>
      </c>
      <c r="B14" s="3">
        <v>3.9689999999999999</v>
      </c>
      <c r="C14" s="4">
        <f t="shared" si="2"/>
        <v>3.7037037037037049E-2</v>
      </c>
      <c r="D14" s="5">
        <v>0.44400000000000001</v>
      </c>
      <c r="E14" s="21">
        <f t="shared" si="3"/>
        <v>3.8386968449931466E-4</v>
      </c>
    </row>
    <row r="15" spans="1:19" x14ac:dyDescent="0.3">
      <c r="A15" s="3">
        <v>14</v>
      </c>
      <c r="B15" s="3">
        <v>3.9689999999999999</v>
      </c>
      <c r="C15" s="4">
        <f t="shared" si="2"/>
        <v>3.7037037037037049E-2</v>
      </c>
      <c r="D15" s="5">
        <v>0.38700000000000001</v>
      </c>
      <c r="E15" s="21">
        <f t="shared" si="3"/>
        <v>1.3993141289437572E-3</v>
      </c>
    </row>
    <row r="16" spans="1:19" x14ac:dyDescent="0.3">
      <c r="A16" s="3">
        <v>15</v>
      </c>
      <c r="B16" s="3">
        <v>3.9689999999999999</v>
      </c>
      <c r="C16" s="4">
        <f t="shared" si="2"/>
        <v>3.7037037037037049E-2</v>
      </c>
      <c r="D16" s="5">
        <v>0.42099999999999999</v>
      </c>
      <c r="E16" s="21">
        <f t="shared" si="3"/>
        <v>1.1610425240054919E-5</v>
      </c>
    </row>
    <row r="17" spans="1:5" x14ac:dyDescent="0.3">
      <c r="A17" s="3">
        <v>16</v>
      </c>
      <c r="B17" s="3">
        <v>3.9689999999999999</v>
      </c>
      <c r="C17" s="4">
        <f t="shared" si="2"/>
        <v>3.7037037037037049E-2</v>
      </c>
      <c r="D17" s="5">
        <v>0.46600000000000003</v>
      </c>
      <c r="E17" s="21">
        <f t="shared" si="3"/>
        <v>1.729943758573391E-3</v>
      </c>
    </row>
    <row r="18" spans="1:5" x14ac:dyDescent="0.3">
      <c r="A18" s="3">
        <v>17</v>
      </c>
      <c r="B18" s="3">
        <v>3.9689999999999999</v>
      </c>
      <c r="C18" s="4">
        <f t="shared" si="2"/>
        <v>3.7037037037037049E-2</v>
      </c>
      <c r="D18" s="5">
        <v>0.47</v>
      </c>
      <c r="E18" s="21">
        <f t="shared" si="3"/>
        <v>2.0786844993141273E-3</v>
      </c>
    </row>
    <row r="19" spans="1:5" x14ac:dyDescent="0.3">
      <c r="A19" s="3">
        <v>18</v>
      </c>
      <c r="B19" s="3">
        <v>3.9689999999999999</v>
      </c>
      <c r="C19" s="4">
        <f t="shared" si="2"/>
        <v>3.7037037037037049E-2</v>
      </c>
      <c r="D19" s="5">
        <v>0.45</v>
      </c>
      <c r="E19" s="21">
        <f t="shared" si="3"/>
        <v>6.5498079561042617E-4</v>
      </c>
    </row>
    <row r="20" spans="1:5" x14ac:dyDescent="0.3">
      <c r="A20" s="3">
        <v>19</v>
      </c>
      <c r="B20" s="3">
        <v>3.9689999999999999</v>
      </c>
      <c r="C20" s="4">
        <f t="shared" si="2"/>
        <v>3.7037037037037049E-2</v>
      </c>
      <c r="D20" s="5">
        <v>0.38800000000000001</v>
      </c>
      <c r="E20" s="21">
        <f t="shared" si="3"/>
        <v>1.3254993141289424E-3</v>
      </c>
    </row>
    <row r="21" spans="1:5" x14ac:dyDescent="0.3">
      <c r="A21" s="3">
        <v>20</v>
      </c>
      <c r="B21" s="3">
        <v>3.9689999999999999</v>
      </c>
      <c r="C21" s="4">
        <f t="shared" si="2"/>
        <v>3.7037037037037049E-2</v>
      </c>
      <c r="D21" s="5">
        <v>0.41099999999999998</v>
      </c>
      <c r="E21" s="21">
        <f t="shared" si="3"/>
        <v>1.7975857338820345E-4</v>
      </c>
    </row>
    <row r="22" spans="1:5" x14ac:dyDescent="0.3">
      <c r="A22" s="3">
        <v>21</v>
      </c>
      <c r="B22" s="3">
        <v>3.9689999999999999</v>
      </c>
      <c r="C22" s="4">
        <f t="shared" si="2"/>
        <v>3.7037037037037049E-2</v>
      </c>
      <c r="D22" s="5">
        <v>0.47099999999999997</v>
      </c>
      <c r="E22" s="21">
        <f t="shared" si="3"/>
        <v>2.1708696844993124E-3</v>
      </c>
    </row>
    <row r="23" spans="1:5" x14ac:dyDescent="0.3">
      <c r="A23" s="3">
        <v>22</v>
      </c>
      <c r="B23" s="3">
        <v>3.9689999999999999</v>
      </c>
      <c r="C23" s="4">
        <f t="shared" si="2"/>
        <v>3.7037037037037049E-2</v>
      </c>
      <c r="D23" s="5">
        <v>0.48199999999999998</v>
      </c>
      <c r="E23" s="21">
        <f t="shared" si="3"/>
        <v>3.3169067215363503E-3</v>
      </c>
    </row>
    <row r="24" spans="1:5" x14ac:dyDescent="0.3">
      <c r="A24" s="3">
        <v>23</v>
      </c>
      <c r="B24" s="3">
        <v>3.9689999999999999</v>
      </c>
      <c r="C24" s="4">
        <f t="shared" si="2"/>
        <v>3.7037037037037049E-2</v>
      </c>
      <c r="D24" s="5">
        <v>0.46400000000000002</v>
      </c>
      <c r="E24" s="21">
        <f t="shared" si="3"/>
        <v>1.5675733882030204E-3</v>
      </c>
    </row>
    <row r="25" spans="1:5" x14ac:dyDescent="0.3">
      <c r="A25" s="3">
        <v>24</v>
      </c>
      <c r="B25" s="3">
        <v>3.9689999999999999</v>
      </c>
      <c r="C25" s="4">
        <f t="shared" si="2"/>
        <v>3.7037037037037049E-2</v>
      </c>
      <c r="D25" s="5">
        <v>0.40799999999999997</v>
      </c>
      <c r="E25" s="21">
        <f t="shared" si="3"/>
        <v>2.692030178326481E-4</v>
      </c>
    </row>
    <row r="26" spans="1:5" x14ac:dyDescent="0.3">
      <c r="A26" s="3">
        <v>25</v>
      </c>
      <c r="B26" s="3">
        <v>3.9689999999999999</v>
      </c>
      <c r="C26" s="4">
        <f t="shared" si="2"/>
        <v>3.7037037037037049E-2</v>
      </c>
      <c r="D26" s="5">
        <v>0.43099999999999999</v>
      </c>
      <c r="E26" s="21">
        <f t="shared" si="3"/>
        <v>4.3462277091906743E-5</v>
      </c>
    </row>
    <row r="27" spans="1:5" x14ac:dyDescent="0.3">
      <c r="A27" s="3">
        <v>26</v>
      </c>
      <c r="B27" s="3">
        <v>3.9689999999999999</v>
      </c>
      <c r="C27" s="4">
        <f t="shared" si="2"/>
        <v>3.7037037037037049E-2</v>
      </c>
      <c r="D27" s="5">
        <v>0.46400000000000002</v>
      </c>
      <c r="E27" s="21">
        <f t="shared" si="3"/>
        <v>1.5675733882030204E-3</v>
      </c>
    </row>
    <row r="28" spans="1:5" x14ac:dyDescent="0.3">
      <c r="A28" s="3">
        <v>27</v>
      </c>
      <c r="B28" s="3">
        <v>3.9689999999999999</v>
      </c>
      <c r="C28" s="4">
        <f t="shared" si="2"/>
        <v>3.7037037037037049E-2</v>
      </c>
      <c r="D28" s="5">
        <v>0.45600000000000002</v>
      </c>
      <c r="E28" s="21">
        <f t="shared" si="3"/>
        <v>9.9809190672153791E-4</v>
      </c>
    </row>
    <row r="29" spans="1:5" x14ac:dyDescent="0.3">
      <c r="A29" s="3">
        <v>28</v>
      </c>
      <c r="B29" s="3">
        <v>3.9689999999999999</v>
      </c>
      <c r="C29" s="4">
        <f t="shared" si="2"/>
        <v>3.7037037037037049E-2</v>
      </c>
      <c r="D29" s="5">
        <v>0.42799999999999999</v>
      </c>
      <c r="E29" s="21">
        <f t="shared" si="3"/>
        <v>1.2906721536351159E-5</v>
      </c>
    </row>
    <row r="30" spans="1:5" x14ac:dyDescent="0.3">
      <c r="A30" s="3">
        <v>29</v>
      </c>
      <c r="B30" s="3">
        <v>3.9689999999999999</v>
      </c>
      <c r="C30" s="4">
        <f t="shared" si="2"/>
        <v>3.7037037037037049E-2</v>
      </c>
      <c r="D30" s="5">
        <v>0.42499999999999999</v>
      </c>
      <c r="E30" s="21">
        <f t="shared" si="3"/>
        <v>3.5116598079560615E-7</v>
      </c>
    </row>
    <row r="31" spans="1:5" x14ac:dyDescent="0.3">
      <c r="A31" s="3">
        <v>30</v>
      </c>
      <c r="B31" s="3">
        <v>3.9689999999999999</v>
      </c>
      <c r="C31" s="4">
        <f t="shared" si="2"/>
        <v>3.7037037037037049E-2</v>
      </c>
      <c r="D31" s="5">
        <v>0.43099999999999999</v>
      </c>
      <c r="E31" s="21">
        <f t="shared" si="3"/>
        <v>4.3462277091906743E-5</v>
      </c>
    </row>
    <row r="32" spans="1:5" x14ac:dyDescent="0.3">
      <c r="A32" s="3">
        <v>31</v>
      </c>
      <c r="B32" s="3">
        <v>3.9689999999999999</v>
      </c>
      <c r="C32" s="4">
        <f t="shared" si="2"/>
        <v>3.7037037037037049E-2</v>
      </c>
      <c r="D32" s="5">
        <v>0.42</v>
      </c>
      <c r="E32" s="21">
        <f t="shared" si="3"/>
        <v>1.9425240054869755E-5</v>
      </c>
    </row>
    <row r="33" spans="1:5" x14ac:dyDescent="0.3">
      <c r="A33" s="3">
        <v>32</v>
      </c>
      <c r="B33" s="3">
        <v>3.9689999999999999</v>
      </c>
      <c r="C33" s="4">
        <f t="shared" si="2"/>
        <v>3.7037037037037049E-2</v>
      </c>
      <c r="D33" s="5">
        <v>0.36899999999999999</v>
      </c>
      <c r="E33" s="21">
        <f t="shared" si="3"/>
        <v>3.0699807956104251E-3</v>
      </c>
    </row>
    <row r="34" spans="1:5" x14ac:dyDescent="0.3">
      <c r="A34" s="3">
        <v>33</v>
      </c>
      <c r="B34" s="3">
        <v>3.9689999999999999</v>
      </c>
      <c r="C34" s="4">
        <f t="shared" si="2"/>
        <v>3.7037037037037049E-2</v>
      </c>
      <c r="D34" s="5">
        <v>0.36899999999999999</v>
      </c>
      <c r="E34" s="21">
        <f t="shared" si="3"/>
        <v>3.0699807956104251E-3</v>
      </c>
    </row>
    <row r="35" spans="1:5" x14ac:dyDescent="0.3">
      <c r="A35" s="3">
        <v>34</v>
      </c>
      <c r="B35" s="3">
        <v>3.9689999999999999</v>
      </c>
      <c r="C35" s="4">
        <f t="shared" si="2"/>
        <v>3.7037037037037049E-2</v>
      </c>
      <c r="D35" s="5">
        <v>0.39300000000000002</v>
      </c>
      <c r="E35" s="21">
        <f t="shared" si="3"/>
        <v>9.864252400548681E-4</v>
      </c>
    </row>
    <row r="36" spans="1:5" x14ac:dyDescent="0.3">
      <c r="A36" s="3">
        <v>35</v>
      </c>
      <c r="B36" s="3">
        <v>3.9689999999999999</v>
      </c>
      <c r="C36" s="4">
        <f t="shared" si="2"/>
        <v>3.7037037037037049E-2</v>
      </c>
      <c r="D36" s="5">
        <v>0.377</v>
      </c>
      <c r="E36" s="21">
        <f t="shared" si="3"/>
        <v>2.2474622770919058E-3</v>
      </c>
    </row>
  </sheetData>
  <mergeCells count="4">
    <mergeCell ref="L2:S2"/>
    <mergeCell ref="L3:S3"/>
    <mergeCell ref="L4:S4"/>
    <mergeCell ref="L5:S5"/>
  </mergeCells>
  <phoneticPr fontId="2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6AB1A-8CEF-4468-B4D6-69AA67B88A0C}">
  <dimension ref="A1:S59"/>
  <sheetViews>
    <sheetView zoomScale="70" zoomScaleNormal="70" workbookViewId="0">
      <selection activeCell="J1" sqref="J1"/>
    </sheetView>
  </sheetViews>
  <sheetFormatPr defaultRowHeight="14" x14ac:dyDescent="0.3"/>
  <cols>
    <col min="1" max="1" width="5.08203125" style="3" customWidth="1"/>
    <col min="2" max="2" width="8.75" style="3" bestFit="1" customWidth="1"/>
    <col min="3" max="3" width="8.25" style="4" customWidth="1"/>
    <col min="4" max="4" width="9.4140625" style="5" customWidth="1"/>
    <col min="5" max="6" width="7.83203125" style="5" customWidth="1"/>
    <col min="7" max="7" width="10.1640625" style="3" customWidth="1"/>
    <col min="8" max="8" width="10.25" style="3" bestFit="1" customWidth="1"/>
    <col min="9" max="10" width="8.75" style="3" bestFit="1" customWidth="1"/>
    <col min="11" max="16384" width="8.6640625" style="1"/>
  </cols>
  <sheetData>
    <row r="1" spans="1:19" s="9" customFormat="1" ht="30.5" x14ac:dyDescent="0.3">
      <c r="A1" s="9" t="s">
        <v>1</v>
      </c>
      <c r="B1" s="9" t="s">
        <v>0</v>
      </c>
      <c r="C1" s="10" t="s">
        <v>2</v>
      </c>
      <c r="D1" s="11" t="s">
        <v>3</v>
      </c>
      <c r="E1" s="11" t="s">
        <v>4</v>
      </c>
      <c r="F1" s="11"/>
      <c r="G1" s="11" t="s">
        <v>66</v>
      </c>
      <c r="H1" s="11" t="s">
        <v>154</v>
      </c>
      <c r="I1" s="11" t="s">
        <v>67</v>
      </c>
      <c r="J1" s="11" t="s">
        <v>154</v>
      </c>
    </row>
    <row r="2" spans="1:19" x14ac:dyDescent="0.3">
      <c r="A2" s="3">
        <v>1</v>
      </c>
      <c r="B2" s="3">
        <v>4.1340000000000003</v>
      </c>
      <c r="C2" s="4">
        <f t="shared" ref="C2:C13" si="0">B2/SUM($B$2:$B$13)</f>
        <v>7.4217698066462001E-2</v>
      </c>
      <c r="D2" s="5">
        <v>1.7000000000000001E-2</v>
      </c>
      <c r="E2" s="21">
        <f>(D2-$G$2)^2</f>
        <v>4.9193724427445367E-5</v>
      </c>
      <c r="G2" s="5">
        <f>SUMPRODUCT(D2:D13,C2:C13)</f>
        <v>2.4013823809267337E-2</v>
      </c>
      <c r="H2" s="5">
        <f>(SUMPRODUCT(C2:C13,E2:E13)/(A13-1)*A13)^0.5</f>
        <v>4.7104529047218603E-3</v>
      </c>
      <c r="I2" s="5">
        <f>SUMPRODUCT(D14:D59,C14:C59)</f>
        <v>0.29693478260869532</v>
      </c>
      <c r="J2" s="5">
        <f>(SUMPRODUCT(C14:C59,E14:E59)/(A59-A14)*(A59-A13))^0.5</f>
        <v>2.3415476528629551E-2</v>
      </c>
      <c r="L2" s="116" t="s">
        <v>86</v>
      </c>
      <c r="M2" s="116"/>
      <c r="N2" s="116"/>
      <c r="O2" s="116"/>
      <c r="P2" s="116"/>
      <c r="Q2" s="116"/>
      <c r="R2" s="116"/>
      <c r="S2" s="116"/>
    </row>
    <row r="3" spans="1:19" x14ac:dyDescent="0.3">
      <c r="A3" s="3">
        <v>2</v>
      </c>
      <c r="B3" s="3">
        <v>4.6689999999999996</v>
      </c>
      <c r="C3" s="4">
        <f t="shared" si="0"/>
        <v>8.38225525574047E-2</v>
      </c>
      <c r="D3" s="5">
        <v>1.9E-2</v>
      </c>
      <c r="E3" s="21">
        <f t="shared" ref="E3:E13" si="1">(D3-$G$2)^2</f>
        <v>2.5138429190376038E-5</v>
      </c>
      <c r="L3" s="116"/>
      <c r="M3" s="116"/>
      <c r="N3" s="116"/>
      <c r="O3" s="116"/>
      <c r="P3" s="116"/>
      <c r="Q3" s="116"/>
      <c r="R3" s="116"/>
      <c r="S3" s="116"/>
    </row>
    <row r="4" spans="1:19" x14ac:dyDescent="0.3">
      <c r="A4" s="3">
        <v>3</v>
      </c>
      <c r="B4" s="3">
        <v>4.6420000000000003</v>
      </c>
      <c r="C4" s="4">
        <f t="shared" si="0"/>
        <v>8.3337821583095453E-2</v>
      </c>
      <c r="D4" s="5">
        <v>0.02</v>
      </c>
      <c r="E4" s="21">
        <f t="shared" si="1"/>
        <v>1.6110781571841355E-5</v>
      </c>
      <c r="L4" s="116"/>
      <c r="M4" s="116"/>
      <c r="N4" s="116"/>
      <c r="O4" s="116"/>
      <c r="P4" s="116"/>
      <c r="Q4" s="116"/>
      <c r="R4" s="116"/>
      <c r="S4" s="116"/>
    </row>
    <row r="5" spans="1:19" x14ac:dyDescent="0.3">
      <c r="A5" s="3">
        <v>4</v>
      </c>
      <c r="B5" s="3">
        <v>4.4219999999999997</v>
      </c>
      <c r="C5" s="4">
        <f t="shared" si="0"/>
        <v>7.9388161792427414E-2</v>
      </c>
      <c r="D5" s="5">
        <v>0.02</v>
      </c>
      <c r="E5" s="21">
        <f t="shared" si="1"/>
        <v>1.6110781571841355E-5</v>
      </c>
      <c r="L5" s="116"/>
      <c r="M5" s="116"/>
      <c r="N5" s="116"/>
      <c r="O5" s="116"/>
      <c r="P5" s="116"/>
      <c r="Q5" s="116"/>
      <c r="R5" s="116"/>
      <c r="S5" s="116"/>
    </row>
    <row r="6" spans="1:19" x14ac:dyDescent="0.3">
      <c r="A6" s="3">
        <v>5</v>
      </c>
      <c r="B6" s="3">
        <v>4.71</v>
      </c>
      <c r="C6" s="4">
        <f t="shared" si="0"/>
        <v>8.4558625518392841E-2</v>
      </c>
      <c r="D6" s="5">
        <v>2.1000000000000001E-2</v>
      </c>
      <c r="E6" s="21">
        <f t="shared" si="1"/>
        <v>9.083133953306676E-6</v>
      </c>
    </row>
    <row r="7" spans="1:19" x14ac:dyDescent="0.3">
      <c r="A7" s="3">
        <v>6</v>
      </c>
      <c r="B7" s="3">
        <v>4.4489999999999998</v>
      </c>
      <c r="C7" s="4">
        <f t="shared" si="0"/>
        <v>7.9872892766736675E-2</v>
      </c>
      <c r="D7" s="5">
        <v>2.1999999999999999E-2</v>
      </c>
      <c r="E7" s="21">
        <f t="shared" si="1"/>
        <v>4.0554863347720139E-6</v>
      </c>
    </row>
    <row r="8" spans="1:19" x14ac:dyDescent="0.3">
      <c r="A8" s="3">
        <v>7</v>
      </c>
      <c r="B8" s="3">
        <v>4.6829999999999998</v>
      </c>
      <c r="C8" s="4">
        <f t="shared" si="0"/>
        <v>8.407389454408358E-2</v>
      </c>
      <c r="D8" s="5">
        <v>2.5000000000000001E-2</v>
      </c>
      <c r="E8" s="21">
        <f t="shared" si="1"/>
        <v>9.7254347916798788E-7</v>
      </c>
    </row>
    <row r="9" spans="1:19" x14ac:dyDescent="0.3">
      <c r="A9" s="3">
        <v>8</v>
      </c>
      <c r="B9" s="3">
        <v>4.4909999999999997</v>
      </c>
      <c r="C9" s="4">
        <f t="shared" si="0"/>
        <v>8.0626918726773286E-2</v>
      </c>
      <c r="D9" s="5">
        <v>2.5999999999999999E-2</v>
      </c>
      <c r="E9" s="21">
        <f t="shared" si="1"/>
        <v>3.9448958606333061E-6</v>
      </c>
    </row>
    <row r="10" spans="1:19" x14ac:dyDescent="0.3">
      <c r="A10" s="3">
        <v>9</v>
      </c>
      <c r="B10" s="3">
        <v>4.6420000000000003</v>
      </c>
      <c r="C10" s="4">
        <f t="shared" si="0"/>
        <v>8.3337821583095453E-2</v>
      </c>
      <c r="D10" s="5">
        <v>2.5999999999999999E-2</v>
      </c>
      <c r="E10" s="21">
        <f t="shared" si="1"/>
        <v>3.9448958606333061E-6</v>
      </c>
    </row>
    <row r="11" spans="1:19" x14ac:dyDescent="0.3">
      <c r="A11" s="3">
        <v>10</v>
      </c>
      <c r="B11" s="3">
        <v>4.875</v>
      </c>
      <c r="C11" s="4">
        <f t="shared" si="0"/>
        <v>8.752087036139386E-2</v>
      </c>
      <c r="D11" s="5">
        <v>2.8000000000000001E-2</v>
      </c>
      <c r="E11" s="21">
        <f t="shared" si="1"/>
        <v>1.5889600623563966E-5</v>
      </c>
    </row>
    <row r="12" spans="1:19" x14ac:dyDescent="0.3">
      <c r="A12" s="3">
        <v>11</v>
      </c>
      <c r="B12" s="3">
        <v>5.15</v>
      </c>
      <c r="C12" s="4">
        <f t="shared" si="0"/>
        <v>9.2457945099728905E-2</v>
      </c>
      <c r="D12" s="5">
        <v>3.1E-2</v>
      </c>
      <c r="E12" s="21">
        <f t="shared" si="1"/>
        <v>4.8806657767959932E-5</v>
      </c>
    </row>
    <row r="13" spans="1:19" x14ac:dyDescent="0.3">
      <c r="A13" s="14">
        <v>12</v>
      </c>
      <c r="B13" s="14">
        <v>4.8339999999999996</v>
      </c>
      <c r="C13" s="24">
        <f t="shared" si="0"/>
        <v>8.6784797400405719E-2</v>
      </c>
      <c r="D13" s="16">
        <v>3.1E-2</v>
      </c>
      <c r="E13" s="22">
        <f t="shared" si="1"/>
        <v>4.8806657767959932E-5</v>
      </c>
    </row>
    <row r="14" spans="1:19" x14ac:dyDescent="0.3">
      <c r="A14" s="3">
        <v>13</v>
      </c>
      <c r="B14" s="3">
        <v>4.4489999999999998</v>
      </c>
      <c r="C14" s="4">
        <f>B14/SUM($B$14:$B$59)</f>
        <v>2.1739130434782591E-2</v>
      </c>
      <c r="D14" s="5">
        <v>0.28199999999999997</v>
      </c>
      <c r="E14" s="21">
        <f>(D14-$I$2)^2</f>
        <v>2.2304773156898912E-4</v>
      </c>
    </row>
    <row r="15" spans="1:19" x14ac:dyDescent="0.3">
      <c r="A15" s="3">
        <v>14</v>
      </c>
      <c r="B15" s="3">
        <v>4.4489999999999998</v>
      </c>
      <c r="C15" s="4">
        <f t="shared" ref="C15:C59" si="2">B15/SUM($B$14:$B$59)</f>
        <v>2.1739130434782591E-2</v>
      </c>
      <c r="D15" s="5">
        <v>0.27800000000000002</v>
      </c>
      <c r="E15" s="21">
        <f t="shared" ref="E15:E59" si="3">(D15-$I$2)^2</f>
        <v>3.5852599243854996E-4</v>
      </c>
    </row>
    <row r="16" spans="1:19" x14ac:dyDescent="0.3">
      <c r="A16" s="3">
        <v>15</v>
      </c>
      <c r="B16" s="3">
        <v>4.4489999999999998</v>
      </c>
      <c r="C16" s="4">
        <f t="shared" si="2"/>
        <v>2.1739130434782591E-2</v>
      </c>
      <c r="D16" s="5">
        <v>0.28899999999999998</v>
      </c>
      <c r="E16" s="21">
        <f t="shared" si="3"/>
        <v>6.2960775047254112E-5</v>
      </c>
    </row>
    <row r="17" spans="1:5" x14ac:dyDescent="0.3">
      <c r="A17" s="3">
        <v>16</v>
      </c>
      <c r="B17" s="3">
        <v>4.4489999999999998</v>
      </c>
      <c r="C17" s="4">
        <f t="shared" si="2"/>
        <v>2.1739130434782591E-2</v>
      </c>
      <c r="D17" s="5">
        <v>0.30299999999999999</v>
      </c>
      <c r="E17" s="21">
        <f t="shared" si="3"/>
        <v>3.6786862003784592E-5</v>
      </c>
    </row>
    <row r="18" spans="1:5" x14ac:dyDescent="0.3">
      <c r="A18" s="3">
        <v>17</v>
      </c>
      <c r="B18" s="3">
        <v>4.4489999999999998</v>
      </c>
      <c r="C18" s="4">
        <f t="shared" si="2"/>
        <v>2.1739130434782591E-2</v>
      </c>
      <c r="D18" s="5">
        <v>0.317</v>
      </c>
      <c r="E18" s="21">
        <f t="shared" si="3"/>
        <v>4.0261294896031576E-4</v>
      </c>
    </row>
    <row r="19" spans="1:5" x14ac:dyDescent="0.3">
      <c r="A19" s="3">
        <v>18</v>
      </c>
      <c r="B19" s="3">
        <v>4.4489999999999998</v>
      </c>
      <c r="C19" s="4">
        <f t="shared" si="2"/>
        <v>2.1739130434782591E-2</v>
      </c>
      <c r="D19" s="5">
        <v>0.32300000000000001</v>
      </c>
      <c r="E19" s="21">
        <f t="shared" si="3"/>
        <v>6.7939555765597225E-4</v>
      </c>
    </row>
    <row r="20" spans="1:5" x14ac:dyDescent="0.3">
      <c r="A20" s="3">
        <v>19</v>
      </c>
      <c r="B20" s="3">
        <v>4.4489999999999998</v>
      </c>
      <c r="C20" s="4">
        <f t="shared" si="2"/>
        <v>2.1739130434782591E-2</v>
      </c>
      <c r="D20" s="5">
        <v>0.32900000000000001</v>
      </c>
      <c r="E20" s="21">
        <f t="shared" si="3"/>
        <v>1.0281781663516287E-3</v>
      </c>
    </row>
    <row r="21" spans="1:5" x14ac:dyDescent="0.3">
      <c r="A21" s="3">
        <v>20</v>
      </c>
      <c r="B21" s="3">
        <v>4.4489999999999998</v>
      </c>
      <c r="C21" s="4">
        <f t="shared" si="2"/>
        <v>2.1739130434782591E-2</v>
      </c>
      <c r="D21" s="5">
        <v>0.32500000000000001</v>
      </c>
      <c r="E21" s="21">
        <f t="shared" si="3"/>
        <v>7.8765642722119101E-4</v>
      </c>
    </row>
    <row r="22" spans="1:5" x14ac:dyDescent="0.3">
      <c r="A22" s="3">
        <v>21</v>
      </c>
      <c r="B22" s="3">
        <v>4.4489999999999998</v>
      </c>
      <c r="C22" s="4">
        <f t="shared" si="2"/>
        <v>2.1739130434782591E-2</v>
      </c>
      <c r="D22" s="5">
        <v>0.33700000000000002</v>
      </c>
      <c r="E22" s="21">
        <f t="shared" si="3"/>
        <v>1.6052216446125044E-3</v>
      </c>
    </row>
    <row r="23" spans="1:5" x14ac:dyDescent="0.3">
      <c r="A23" s="3">
        <v>22</v>
      </c>
      <c r="B23" s="3">
        <v>4.4489999999999998</v>
      </c>
      <c r="C23" s="4">
        <f t="shared" si="2"/>
        <v>2.1739130434782591E-2</v>
      </c>
      <c r="D23" s="5">
        <v>0.33800000000000002</v>
      </c>
      <c r="E23" s="21">
        <f t="shared" si="3"/>
        <v>1.6863520793951139E-3</v>
      </c>
    </row>
    <row r="24" spans="1:5" x14ac:dyDescent="0.3">
      <c r="A24" s="3">
        <v>23</v>
      </c>
      <c r="B24" s="3">
        <v>4.4489999999999998</v>
      </c>
      <c r="C24" s="4">
        <f t="shared" si="2"/>
        <v>2.1739130434782591E-2</v>
      </c>
      <c r="D24" s="5">
        <v>0.27</v>
      </c>
      <c r="E24" s="21">
        <f t="shared" si="3"/>
        <v>7.254825141776751E-4</v>
      </c>
    </row>
    <row r="25" spans="1:5" x14ac:dyDescent="0.3">
      <c r="A25" s="3">
        <v>24</v>
      </c>
      <c r="B25" s="3">
        <v>4.4489999999999998</v>
      </c>
      <c r="C25" s="4">
        <f t="shared" si="2"/>
        <v>2.1739130434782591E-2</v>
      </c>
      <c r="D25" s="5">
        <v>0.27300000000000002</v>
      </c>
      <c r="E25" s="21">
        <f t="shared" si="3"/>
        <v>5.7287381852550324E-4</v>
      </c>
    </row>
    <row r="26" spans="1:5" x14ac:dyDescent="0.3">
      <c r="A26" s="3">
        <v>25</v>
      </c>
      <c r="B26" s="3">
        <v>4.4489999999999998</v>
      </c>
      <c r="C26" s="4">
        <f t="shared" si="2"/>
        <v>2.1739130434782591E-2</v>
      </c>
      <c r="D26" s="5">
        <v>0.27600000000000002</v>
      </c>
      <c r="E26" s="21">
        <f t="shared" si="3"/>
        <v>4.3826512287333127E-4</v>
      </c>
    </row>
    <row r="27" spans="1:5" x14ac:dyDescent="0.3">
      <c r="A27" s="3">
        <v>26</v>
      </c>
      <c r="B27" s="3">
        <v>4.4489999999999998</v>
      </c>
      <c r="C27" s="4">
        <f t="shared" si="2"/>
        <v>2.1739130434782591E-2</v>
      </c>
      <c r="D27" s="5">
        <v>0.28799999999999998</v>
      </c>
      <c r="E27" s="21">
        <f t="shared" si="3"/>
        <v>7.9830340264644816E-5</v>
      </c>
    </row>
    <row r="28" spans="1:5" x14ac:dyDescent="0.3">
      <c r="A28" s="3">
        <v>27</v>
      </c>
      <c r="B28" s="3">
        <v>4.4489999999999998</v>
      </c>
      <c r="C28" s="4">
        <f t="shared" si="2"/>
        <v>2.1739130434782591E-2</v>
      </c>
      <c r="D28" s="5">
        <v>0.29399999999999998</v>
      </c>
      <c r="E28" s="21">
        <f t="shared" si="3"/>
        <v>8.6129489603006305E-6</v>
      </c>
    </row>
    <row r="29" spans="1:5" x14ac:dyDescent="0.3">
      <c r="A29" s="3">
        <v>28</v>
      </c>
      <c r="B29" s="3">
        <v>4.4489999999999998</v>
      </c>
      <c r="C29" s="4">
        <f t="shared" si="2"/>
        <v>2.1739130434782591E-2</v>
      </c>
      <c r="D29" s="5">
        <v>0.31</v>
      </c>
      <c r="E29" s="21">
        <f t="shared" si="3"/>
        <v>1.7069990548205008E-4</v>
      </c>
    </row>
    <row r="30" spans="1:5" x14ac:dyDescent="0.3">
      <c r="A30" s="3">
        <v>29</v>
      </c>
      <c r="B30" s="3">
        <v>4.4489999999999998</v>
      </c>
      <c r="C30" s="4">
        <f t="shared" si="2"/>
        <v>2.1739130434782591E-2</v>
      </c>
      <c r="D30" s="5">
        <v>0.313</v>
      </c>
      <c r="E30" s="21">
        <f t="shared" si="3"/>
        <v>2.580912098298782E-4</v>
      </c>
    </row>
    <row r="31" spans="1:5" x14ac:dyDescent="0.3">
      <c r="A31" s="3">
        <v>30</v>
      </c>
      <c r="B31" s="3">
        <v>4.4489999999999998</v>
      </c>
      <c r="C31" s="4">
        <f t="shared" si="2"/>
        <v>2.1739130434782591E-2</v>
      </c>
      <c r="D31" s="5">
        <v>0.32300000000000001</v>
      </c>
      <c r="E31" s="21">
        <f t="shared" si="3"/>
        <v>6.7939555765597225E-4</v>
      </c>
    </row>
    <row r="32" spans="1:5" x14ac:dyDescent="0.3">
      <c r="A32" s="3">
        <v>31</v>
      </c>
      <c r="B32" s="3">
        <v>4.4489999999999998</v>
      </c>
      <c r="C32" s="4">
        <f t="shared" si="2"/>
        <v>2.1739130434782591E-2</v>
      </c>
      <c r="D32" s="5">
        <v>0.34200000000000003</v>
      </c>
      <c r="E32" s="21">
        <f t="shared" si="3"/>
        <v>2.0308738185255519E-3</v>
      </c>
    </row>
    <row r="33" spans="1:5" x14ac:dyDescent="0.3">
      <c r="A33" s="3">
        <v>32</v>
      </c>
      <c r="B33" s="3">
        <v>4.4489999999999998</v>
      </c>
      <c r="C33" s="4">
        <f t="shared" si="2"/>
        <v>2.1739130434782591E-2</v>
      </c>
      <c r="D33" s="5">
        <v>0.27700000000000002</v>
      </c>
      <c r="E33" s="21">
        <f t="shared" si="3"/>
        <v>3.9739555765594062E-4</v>
      </c>
    </row>
    <row r="34" spans="1:5" x14ac:dyDescent="0.3">
      <c r="A34" s="3">
        <v>33</v>
      </c>
      <c r="B34" s="3">
        <v>4.4489999999999998</v>
      </c>
      <c r="C34" s="4">
        <f t="shared" si="2"/>
        <v>2.1739130434782591E-2</v>
      </c>
      <c r="D34" s="5">
        <v>0.27500000000000002</v>
      </c>
      <c r="E34" s="21">
        <f t="shared" si="3"/>
        <v>4.8113468809072191E-4</v>
      </c>
    </row>
    <row r="35" spans="1:5" x14ac:dyDescent="0.3">
      <c r="A35" s="3">
        <v>34</v>
      </c>
      <c r="B35" s="3">
        <v>4.4489999999999998</v>
      </c>
      <c r="C35" s="4">
        <f t="shared" si="2"/>
        <v>2.1739130434782591E-2</v>
      </c>
      <c r="D35" s="5">
        <v>0.28100000000000003</v>
      </c>
      <c r="E35" s="21">
        <f t="shared" si="3"/>
        <v>2.5391729678637812E-4</v>
      </c>
    </row>
    <row r="36" spans="1:5" x14ac:dyDescent="0.3">
      <c r="A36" s="3">
        <v>35</v>
      </c>
      <c r="B36" s="3">
        <v>4.4489999999999998</v>
      </c>
      <c r="C36" s="4">
        <f t="shared" si="2"/>
        <v>2.1739130434782591E-2</v>
      </c>
      <c r="D36" s="5">
        <v>0.28399999999999997</v>
      </c>
      <c r="E36" s="21">
        <f t="shared" si="3"/>
        <v>1.6730860113420767E-4</v>
      </c>
    </row>
    <row r="37" spans="1:5" x14ac:dyDescent="0.3">
      <c r="A37" s="3">
        <v>36</v>
      </c>
      <c r="B37" s="3">
        <v>4.4489999999999998</v>
      </c>
      <c r="C37" s="4">
        <f t="shared" si="2"/>
        <v>2.1739130434782591E-2</v>
      </c>
      <c r="D37" s="5">
        <v>0.29199999999999998</v>
      </c>
      <c r="E37" s="21">
        <f t="shared" si="3"/>
        <v>2.4352079395082014E-5</v>
      </c>
    </row>
    <row r="38" spans="1:5" x14ac:dyDescent="0.3">
      <c r="A38" s="3">
        <v>37</v>
      </c>
      <c r="B38" s="3">
        <v>4.4489999999999998</v>
      </c>
      <c r="C38" s="4">
        <f t="shared" si="2"/>
        <v>2.1739130434782591E-2</v>
      </c>
      <c r="D38" s="5">
        <v>0.30499999999999999</v>
      </c>
      <c r="E38" s="21">
        <f t="shared" si="3"/>
        <v>6.5047731569003282E-5</v>
      </c>
    </row>
    <row r="39" spans="1:5" x14ac:dyDescent="0.3">
      <c r="A39" s="3">
        <v>38</v>
      </c>
      <c r="B39" s="3">
        <v>4.4489999999999998</v>
      </c>
      <c r="C39" s="4">
        <f t="shared" si="2"/>
        <v>2.1739130434782591E-2</v>
      </c>
      <c r="D39" s="5">
        <v>0.318</v>
      </c>
      <c r="E39" s="21">
        <f t="shared" si="3"/>
        <v>4.4374338374292516E-4</v>
      </c>
    </row>
    <row r="40" spans="1:5" x14ac:dyDescent="0.3">
      <c r="A40" s="3">
        <v>39</v>
      </c>
      <c r="B40" s="3">
        <v>4.4489999999999998</v>
      </c>
      <c r="C40" s="4">
        <f t="shared" si="2"/>
        <v>2.1739130434782591E-2</v>
      </c>
      <c r="D40" s="5">
        <v>0.32900000000000001</v>
      </c>
      <c r="E40" s="21">
        <f t="shared" si="3"/>
        <v>1.0281781663516287E-3</v>
      </c>
    </row>
    <row r="41" spans="1:5" x14ac:dyDescent="0.3">
      <c r="A41" s="3">
        <v>40</v>
      </c>
      <c r="B41" s="3">
        <v>4.4489999999999998</v>
      </c>
      <c r="C41" s="4">
        <f t="shared" si="2"/>
        <v>2.1739130434782591E-2</v>
      </c>
      <c r="D41" s="5">
        <v>0.32700000000000001</v>
      </c>
      <c r="E41" s="21">
        <f t="shared" si="3"/>
        <v>9.0391729678640986E-4</v>
      </c>
    </row>
    <row r="42" spans="1:5" x14ac:dyDescent="0.3">
      <c r="A42" s="3">
        <v>41</v>
      </c>
      <c r="B42" s="3">
        <v>4.4489999999999998</v>
      </c>
      <c r="C42" s="4">
        <f t="shared" si="2"/>
        <v>2.1739130434782591E-2</v>
      </c>
      <c r="D42" s="5">
        <v>0.314</v>
      </c>
      <c r="E42" s="21">
        <f t="shared" si="3"/>
        <v>2.9122164461248761E-4</v>
      </c>
    </row>
    <row r="43" spans="1:5" x14ac:dyDescent="0.3">
      <c r="A43" s="3">
        <v>42</v>
      </c>
      <c r="B43" s="3">
        <v>4.4489999999999998</v>
      </c>
      <c r="C43" s="4">
        <f t="shared" si="2"/>
        <v>2.1739130434782591E-2</v>
      </c>
      <c r="D43" s="5">
        <v>0.32100000000000001</v>
      </c>
      <c r="E43" s="21">
        <f t="shared" si="3"/>
        <v>5.7913468809075335E-4</v>
      </c>
    </row>
    <row r="44" spans="1:5" x14ac:dyDescent="0.3">
      <c r="A44" s="3">
        <v>43</v>
      </c>
      <c r="B44" s="3">
        <v>4.4489999999999998</v>
      </c>
      <c r="C44" s="4">
        <f t="shared" si="2"/>
        <v>2.1739130434782591E-2</v>
      </c>
      <c r="D44" s="5">
        <v>0.314</v>
      </c>
      <c r="E44" s="21">
        <f t="shared" si="3"/>
        <v>2.9122164461248761E-4</v>
      </c>
    </row>
    <row r="45" spans="1:5" x14ac:dyDescent="0.3">
      <c r="A45" s="3">
        <v>44</v>
      </c>
      <c r="B45" s="3">
        <v>4.4489999999999998</v>
      </c>
      <c r="C45" s="4">
        <f t="shared" si="2"/>
        <v>2.1739130434782591E-2</v>
      </c>
      <c r="D45" s="5">
        <v>0.307</v>
      </c>
      <c r="E45" s="21">
        <f t="shared" si="3"/>
        <v>1.01308601134222E-4</v>
      </c>
    </row>
    <row r="46" spans="1:5" x14ac:dyDescent="0.3">
      <c r="A46" s="3">
        <v>45</v>
      </c>
      <c r="B46" s="3">
        <v>4.4489999999999998</v>
      </c>
      <c r="C46" s="4">
        <f t="shared" si="2"/>
        <v>2.1739130434782591E-2</v>
      </c>
      <c r="D46" s="5">
        <v>0.29899999999999999</v>
      </c>
      <c r="E46" s="21">
        <f t="shared" si="3"/>
        <v>4.2651228733472389E-6</v>
      </c>
    </row>
    <row r="47" spans="1:5" x14ac:dyDescent="0.3">
      <c r="A47" s="3">
        <v>46</v>
      </c>
      <c r="B47" s="3">
        <v>4.4489999999999998</v>
      </c>
      <c r="C47" s="4">
        <f t="shared" si="2"/>
        <v>2.1739130434782591E-2</v>
      </c>
      <c r="D47" s="5">
        <v>0.28100000000000003</v>
      </c>
      <c r="E47" s="21">
        <f t="shared" si="3"/>
        <v>2.5391729678637812E-4</v>
      </c>
    </row>
    <row r="48" spans="1:5" x14ac:dyDescent="0.3">
      <c r="A48" s="3">
        <v>47</v>
      </c>
      <c r="B48" s="3">
        <v>4.4489999999999998</v>
      </c>
      <c r="C48" s="4">
        <f t="shared" si="2"/>
        <v>2.1739130434782591E-2</v>
      </c>
      <c r="D48" s="5">
        <v>0.28100000000000003</v>
      </c>
      <c r="E48" s="21">
        <f t="shared" si="3"/>
        <v>2.5391729678637812E-4</v>
      </c>
    </row>
    <row r="49" spans="1:5" x14ac:dyDescent="0.3">
      <c r="A49" s="3">
        <v>48</v>
      </c>
      <c r="B49" s="3">
        <v>4.4489999999999998</v>
      </c>
      <c r="C49" s="4">
        <f t="shared" si="2"/>
        <v>2.1739130434782591E-2</v>
      </c>
      <c r="D49" s="5">
        <v>0.26600000000000001</v>
      </c>
      <c r="E49" s="21">
        <f t="shared" si="3"/>
        <v>9.5696077504723784E-4</v>
      </c>
    </row>
    <row r="50" spans="1:5" x14ac:dyDescent="0.3">
      <c r="A50" s="3">
        <v>49</v>
      </c>
      <c r="B50" s="3">
        <v>4.4489999999999998</v>
      </c>
      <c r="C50" s="4">
        <f t="shared" si="2"/>
        <v>2.1739130434782591E-2</v>
      </c>
      <c r="D50" s="5">
        <v>0.26700000000000002</v>
      </c>
      <c r="E50" s="21">
        <f t="shared" si="3"/>
        <v>8.9609120982984719E-4</v>
      </c>
    </row>
    <row r="51" spans="1:5" x14ac:dyDescent="0.3">
      <c r="A51" s="3">
        <v>50</v>
      </c>
      <c r="B51" s="3">
        <v>4.4489999999999998</v>
      </c>
      <c r="C51" s="4">
        <f t="shared" si="2"/>
        <v>2.1739130434782591E-2</v>
      </c>
      <c r="D51" s="5">
        <v>0.28299999999999997</v>
      </c>
      <c r="E51" s="21">
        <f t="shared" si="3"/>
        <v>1.9417816635159841E-4</v>
      </c>
    </row>
    <row r="52" spans="1:5" x14ac:dyDescent="0.3">
      <c r="A52" s="3">
        <v>51</v>
      </c>
      <c r="B52" s="3">
        <v>4.4489999999999998</v>
      </c>
      <c r="C52" s="4">
        <f t="shared" si="2"/>
        <v>2.1739130434782591E-2</v>
      </c>
      <c r="D52" s="5">
        <v>0.29299999999999998</v>
      </c>
      <c r="E52" s="21">
        <f t="shared" si="3"/>
        <v>1.5482514177691322E-5</v>
      </c>
    </row>
    <row r="53" spans="1:5" x14ac:dyDescent="0.3">
      <c r="A53" s="3">
        <v>52</v>
      </c>
      <c r="B53" s="3">
        <v>4.4489999999999998</v>
      </c>
      <c r="C53" s="4">
        <f t="shared" si="2"/>
        <v>2.1739130434782591E-2</v>
      </c>
      <c r="D53" s="5">
        <v>0.29199999999999998</v>
      </c>
      <c r="E53" s="21">
        <f t="shared" si="3"/>
        <v>2.4352079395082014E-5</v>
      </c>
    </row>
    <row r="54" spans="1:5" x14ac:dyDescent="0.3">
      <c r="A54" s="3">
        <v>53</v>
      </c>
      <c r="B54" s="3">
        <v>4.4489999999999998</v>
      </c>
      <c r="C54" s="4">
        <f t="shared" si="2"/>
        <v>2.1739130434782591E-2</v>
      </c>
      <c r="D54" s="5">
        <v>0.29599999999999999</v>
      </c>
      <c r="E54" s="21">
        <f t="shared" si="3"/>
        <v>8.7381852551926378E-7</v>
      </c>
    </row>
    <row r="55" spans="1:5" x14ac:dyDescent="0.3">
      <c r="A55" s="3">
        <v>54</v>
      </c>
      <c r="B55" s="3">
        <v>4.4489999999999998</v>
      </c>
      <c r="C55" s="4">
        <f t="shared" si="2"/>
        <v>2.1739130434782591E-2</v>
      </c>
      <c r="D55" s="5">
        <v>0.29899999999999999</v>
      </c>
      <c r="E55" s="21">
        <f t="shared" si="3"/>
        <v>4.2651228733472389E-6</v>
      </c>
    </row>
    <row r="56" spans="1:5" x14ac:dyDescent="0.3">
      <c r="A56" s="3">
        <v>55</v>
      </c>
      <c r="B56" s="3">
        <v>4.4489999999999998</v>
      </c>
      <c r="C56" s="4">
        <f t="shared" si="2"/>
        <v>2.1739130434782591E-2</v>
      </c>
      <c r="D56" s="5">
        <v>0.26900000000000002</v>
      </c>
      <c r="E56" s="21">
        <f t="shared" si="3"/>
        <v>7.8035207939506582E-4</v>
      </c>
    </row>
    <row r="57" spans="1:5" x14ac:dyDescent="0.3">
      <c r="A57" s="3">
        <v>56</v>
      </c>
      <c r="B57" s="3">
        <v>4.4489999999999998</v>
      </c>
      <c r="C57" s="4">
        <f t="shared" si="2"/>
        <v>2.1739130434782591E-2</v>
      </c>
      <c r="D57" s="5">
        <v>0.26900000000000002</v>
      </c>
      <c r="E57" s="21">
        <f t="shared" si="3"/>
        <v>7.8035207939506582E-4</v>
      </c>
    </row>
    <row r="58" spans="1:5" x14ac:dyDescent="0.3">
      <c r="A58" s="3">
        <v>57</v>
      </c>
      <c r="B58" s="3">
        <v>4.4489999999999998</v>
      </c>
      <c r="C58" s="4">
        <f t="shared" si="2"/>
        <v>2.1739130434782591E-2</v>
      </c>
      <c r="D58" s="5">
        <v>0.26300000000000001</v>
      </c>
      <c r="E58" s="21">
        <f t="shared" si="3"/>
        <v>1.1515694706994099E-3</v>
      </c>
    </row>
    <row r="59" spans="1:5" x14ac:dyDescent="0.3">
      <c r="A59" s="3">
        <v>58</v>
      </c>
      <c r="B59" s="3">
        <v>4.4489999999999998</v>
      </c>
      <c r="C59" s="4">
        <f t="shared" si="2"/>
        <v>2.1739130434782591E-2</v>
      </c>
      <c r="D59" s="5">
        <v>0.247</v>
      </c>
      <c r="E59" s="21">
        <f t="shared" si="3"/>
        <v>2.4934825141776614E-3</v>
      </c>
    </row>
  </sheetData>
  <mergeCells count="4">
    <mergeCell ref="L2:S2"/>
    <mergeCell ref="L3:S3"/>
    <mergeCell ref="L4:S4"/>
    <mergeCell ref="L5:S5"/>
  </mergeCells>
  <phoneticPr fontId="2" type="noConversion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ED418-D5BA-48A9-9808-3C74DB6BD2EC}">
  <dimension ref="A1:S71"/>
  <sheetViews>
    <sheetView zoomScale="55" zoomScaleNormal="55" workbookViewId="0">
      <selection activeCell="V73" sqref="V73"/>
    </sheetView>
  </sheetViews>
  <sheetFormatPr defaultRowHeight="14" x14ac:dyDescent="0.3"/>
  <cols>
    <col min="1" max="1" width="5.08203125" style="3" customWidth="1"/>
    <col min="2" max="2" width="8.75" style="3" bestFit="1" customWidth="1"/>
    <col min="3" max="3" width="8.25" style="4" customWidth="1"/>
    <col min="4" max="4" width="9.4140625" style="5" customWidth="1"/>
    <col min="5" max="5" width="8.5" style="5" customWidth="1"/>
    <col min="6" max="6" width="7.83203125" style="5" customWidth="1"/>
    <col min="7" max="7" width="11.5" style="3" customWidth="1"/>
    <col min="8" max="8" width="10.25" style="3" bestFit="1" customWidth="1"/>
    <col min="9" max="9" width="8.75" style="3" bestFit="1" customWidth="1"/>
    <col min="10" max="10" width="9.33203125" style="3" customWidth="1"/>
    <col min="11" max="16384" width="8.6640625" style="1"/>
  </cols>
  <sheetData>
    <row r="1" spans="1:19" s="9" customFormat="1" ht="44.5" x14ac:dyDescent="0.3">
      <c r="A1" s="9" t="s">
        <v>64</v>
      </c>
      <c r="B1" s="9" t="s">
        <v>65</v>
      </c>
      <c r="C1" s="10" t="s">
        <v>2</v>
      </c>
      <c r="D1" s="11" t="s">
        <v>3</v>
      </c>
      <c r="E1" s="20" t="s">
        <v>68</v>
      </c>
      <c r="G1" s="11" t="s">
        <v>66</v>
      </c>
      <c r="H1" s="11" t="s">
        <v>154</v>
      </c>
      <c r="I1" s="11" t="s">
        <v>67</v>
      </c>
      <c r="J1" s="11" t="s">
        <v>154</v>
      </c>
    </row>
    <row r="2" spans="1:19" x14ac:dyDescent="0.3">
      <c r="A2" s="3">
        <v>1</v>
      </c>
      <c r="B2" s="3">
        <v>3.9689999999999999</v>
      </c>
      <c r="C2" s="4">
        <f>B2/SUM($B$2:$B$27)</f>
        <v>3.8461538461538478E-2</v>
      </c>
      <c r="D2" s="5">
        <v>0.216</v>
      </c>
      <c r="E2" s="21">
        <f>(D2-$G$2)^2</f>
        <v>3.5808284023668461E-4</v>
      </c>
      <c r="G2" s="5">
        <f>SUMPRODUCT(D2:D27,C2:C27)</f>
        <v>0.19707692307692312</v>
      </c>
      <c r="H2" s="5">
        <f>(SUMPRODUCT(C2:C27,E2:E27)/(A27-1)*A27)^0.5</f>
        <v>1.8738032077938345E-2</v>
      </c>
      <c r="I2" s="5">
        <f>SUMPRODUCT(D28:D71,C28:C71)</f>
        <v>12.117136363636375</v>
      </c>
      <c r="J2" s="5">
        <f>(SUMPRODUCT(C28:C71,E28:E71)/(A71-A28)*(A71-A27))^0.5</f>
        <v>0.87127803991204855</v>
      </c>
      <c r="L2" s="116" t="s">
        <v>86</v>
      </c>
      <c r="M2" s="116"/>
      <c r="N2" s="116"/>
      <c r="O2" s="116"/>
      <c r="P2" s="116"/>
      <c r="Q2" s="116"/>
      <c r="R2" s="116"/>
      <c r="S2" s="116"/>
    </row>
    <row r="3" spans="1:19" x14ac:dyDescent="0.3">
      <c r="A3" s="3">
        <v>2</v>
      </c>
      <c r="B3" s="3">
        <v>3.9689999999999999</v>
      </c>
      <c r="C3" s="4">
        <f t="shared" ref="C3:C27" si="0">B3/SUM($B$2:$B$27)</f>
        <v>3.8461538461538478E-2</v>
      </c>
      <c r="D3" s="5">
        <v>0.20799999999999999</v>
      </c>
      <c r="E3" s="21">
        <f t="shared" ref="E3:E27" si="1">(D3-$G$2)^2</f>
        <v>1.1931360946745444E-4</v>
      </c>
      <c r="L3" s="116"/>
      <c r="M3" s="116"/>
      <c r="N3" s="116"/>
      <c r="O3" s="116"/>
      <c r="P3" s="116"/>
      <c r="Q3" s="116"/>
      <c r="R3" s="116"/>
      <c r="S3" s="116"/>
    </row>
    <row r="4" spans="1:19" x14ac:dyDescent="0.3">
      <c r="A4" s="3">
        <v>3</v>
      </c>
      <c r="B4" s="3">
        <v>3.9689999999999999</v>
      </c>
      <c r="C4" s="4">
        <f t="shared" si="0"/>
        <v>3.8461538461538478E-2</v>
      </c>
      <c r="D4" s="5">
        <v>0.216</v>
      </c>
      <c r="E4" s="21">
        <f t="shared" si="1"/>
        <v>3.5808284023668461E-4</v>
      </c>
      <c r="L4" s="116"/>
      <c r="M4" s="116"/>
      <c r="N4" s="116"/>
      <c r="O4" s="116"/>
      <c r="P4" s="116"/>
      <c r="Q4" s="116"/>
      <c r="R4" s="116"/>
      <c r="S4" s="116"/>
    </row>
    <row r="5" spans="1:19" x14ac:dyDescent="0.3">
      <c r="A5" s="3">
        <v>4</v>
      </c>
      <c r="B5" s="3">
        <v>3.9689999999999999</v>
      </c>
      <c r="C5" s="4">
        <f t="shared" si="0"/>
        <v>3.8461538461538478E-2</v>
      </c>
      <c r="D5" s="5">
        <v>0.18</v>
      </c>
      <c r="E5" s="21">
        <f t="shared" si="1"/>
        <v>2.9162130177514967E-4</v>
      </c>
      <c r="L5" s="116"/>
      <c r="M5" s="116"/>
      <c r="N5" s="116"/>
      <c r="O5" s="116"/>
      <c r="P5" s="116"/>
      <c r="Q5" s="116"/>
      <c r="R5" s="116"/>
      <c r="S5" s="116"/>
    </row>
    <row r="6" spans="1:19" x14ac:dyDescent="0.3">
      <c r="A6" s="3">
        <v>5</v>
      </c>
      <c r="B6" s="3">
        <v>3.9689999999999999</v>
      </c>
      <c r="C6" s="4">
        <f t="shared" si="0"/>
        <v>3.8461538461538478E-2</v>
      </c>
      <c r="D6" s="5">
        <v>0.20899999999999999</v>
      </c>
      <c r="E6" s="21">
        <f t="shared" si="1"/>
        <v>1.4215976331360819E-4</v>
      </c>
    </row>
    <row r="7" spans="1:19" x14ac:dyDescent="0.3">
      <c r="A7" s="3">
        <v>6</v>
      </c>
      <c r="B7" s="3">
        <v>3.9689999999999999</v>
      </c>
      <c r="C7" s="4">
        <f t="shared" si="0"/>
        <v>3.8461538461538478E-2</v>
      </c>
      <c r="D7" s="5">
        <v>0.155</v>
      </c>
      <c r="E7" s="21">
        <f t="shared" si="1"/>
        <v>1.7704674556213056E-3</v>
      </c>
    </row>
    <row r="8" spans="1:19" x14ac:dyDescent="0.3">
      <c r="A8" s="3">
        <v>7</v>
      </c>
      <c r="B8" s="3">
        <v>3.9689999999999999</v>
      </c>
      <c r="C8" s="4">
        <f t="shared" si="0"/>
        <v>3.8461538461538478E-2</v>
      </c>
      <c r="D8" s="5">
        <v>0.20300000000000001</v>
      </c>
      <c r="E8" s="21">
        <f t="shared" si="1"/>
        <v>3.5082840236686022E-5</v>
      </c>
    </row>
    <row r="9" spans="1:19" x14ac:dyDescent="0.3">
      <c r="A9" s="3">
        <v>8</v>
      </c>
      <c r="B9" s="3">
        <v>3.9689999999999999</v>
      </c>
      <c r="C9" s="4">
        <f t="shared" si="0"/>
        <v>3.8461538461538478E-2</v>
      </c>
      <c r="D9" s="5">
        <v>0.17599999999999999</v>
      </c>
      <c r="E9" s="21">
        <f t="shared" si="1"/>
        <v>4.4423668639053488E-4</v>
      </c>
    </row>
    <row r="10" spans="1:19" x14ac:dyDescent="0.3">
      <c r="A10" s="3">
        <v>9</v>
      </c>
      <c r="B10" s="3">
        <v>3.9689999999999999</v>
      </c>
      <c r="C10" s="4">
        <f t="shared" si="0"/>
        <v>3.8461538461538478E-2</v>
      </c>
      <c r="D10" s="5">
        <v>0.19500000000000001</v>
      </c>
      <c r="E10" s="21">
        <f t="shared" si="1"/>
        <v>4.3136094674557793E-6</v>
      </c>
    </row>
    <row r="11" spans="1:19" x14ac:dyDescent="0.3">
      <c r="A11" s="3">
        <v>10</v>
      </c>
      <c r="B11" s="3">
        <v>3.9689999999999999</v>
      </c>
      <c r="C11" s="4">
        <f t="shared" si="0"/>
        <v>3.8461538461538478E-2</v>
      </c>
      <c r="D11" s="5">
        <v>0.191</v>
      </c>
      <c r="E11" s="21">
        <f t="shared" si="1"/>
        <v>3.6928994082840746E-5</v>
      </c>
    </row>
    <row r="12" spans="1:19" x14ac:dyDescent="0.3">
      <c r="A12" s="3">
        <v>11</v>
      </c>
      <c r="B12" s="3">
        <v>3.9689999999999999</v>
      </c>
      <c r="C12" s="4">
        <f t="shared" si="0"/>
        <v>3.8461538461538478E-2</v>
      </c>
      <c r="D12" s="5">
        <v>0.192</v>
      </c>
      <c r="E12" s="21">
        <f t="shared" si="1"/>
        <v>2.5775147928994496E-5</v>
      </c>
    </row>
    <row r="13" spans="1:19" x14ac:dyDescent="0.3">
      <c r="A13" s="3">
        <v>12</v>
      </c>
      <c r="B13" s="3">
        <v>3.9689999999999999</v>
      </c>
      <c r="C13" s="4">
        <f t="shared" si="0"/>
        <v>3.8461538461538478E-2</v>
      </c>
      <c r="D13" s="5">
        <v>0.189</v>
      </c>
      <c r="E13" s="21">
        <f t="shared" si="1"/>
        <v>6.5236686390533248E-5</v>
      </c>
    </row>
    <row r="14" spans="1:19" x14ac:dyDescent="0.3">
      <c r="A14" s="3">
        <v>13</v>
      </c>
      <c r="B14" s="3">
        <v>3.9689999999999999</v>
      </c>
      <c r="C14" s="4">
        <f t="shared" si="0"/>
        <v>3.8461538461538478E-2</v>
      </c>
      <c r="D14" s="5">
        <v>0.20200000000000001</v>
      </c>
      <c r="E14" s="21">
        <f t="shared" si="1"/>
        <v>2.4236686390532231E-5</v>
      </c>
    </row>
    <row r="15" spans="1:19" x14ac:dyDescent="0.3">
      <c r="A15" s="3">
        <v>14</v>
      </c>
      <c r="B15" s="3">
        <v>3.9689999999999999</v>
      </c>
      <c r="C15" s="4">
        <f t="shared" si="0"/>
        <v>3.8461538461538478E-2</v>
      </c>
      <c r="D15" s="5">
        <v>0.22</v>
      </c>
      <c r="E15" s="21">
        <f t="shared" si="1"/>
        <v>5.2546745562129975E-4</v>
      </c>
    </row>
    <row r="16" spans="1:19" x14ac:dyDescent="0.3">
      <c r="A16" s="3">
        <v>15</v>
      </c>
      <c r="B16" s="3">
        <v>3.9689999999999999</v>
      </c>
      <c r="C16" s="4">
        <f t="shared" si="0"/>
        <v>3.8461538461538478E-2</v>
      </c>
      <c r="D16" s="5">
        <v>0.20599999999999999</v>
      </c>
      <c r="E16" s="21">
        <f t="shared" si="1"/>
        <v>7.9621301775146934E-5</v>
      </c>
    </row>
    <row r="17" spans="1:5" x14ac:dyDescent="0.3">
      <c r="A17" s="3">
        <v>16</v>
      </c>
      <c r="B17" s="3">
        <v>3.9689999999999999</v>
      </c>
      <c r="C17" s="4">
        <f t="shared" si="0"/>
        <v>3.8461538461538478E-2</v>
      </c>
      <c r="D17" s="5">
        <v>0.215</v>
      </c>
      <c r="E17" s="21">
        <f t="shared" si="1"/>
        <v>3.2123668639053081E-4</v>
      </c>
    </row>
    <row r="18" spans="1:5" x14ac:dyDescent="0.3">
      <c r="A18" s="3">
        <v>17</v>
      </c>
      <c r="B18" s="3">
        <v>3.9689999999999999</v>
      </c>
      <c r="C18" s="4">
        <f t="shared" si="0"/>
        <v>3.8461538461538478E-2</v>
      </c>
      <c r="D18" s="5">
        <v>0.2</v>
      </c>
      <c r="E18" s="21">
        <f t="shared" si="1"/>
        <v>8.5443786982246546E-6</v>
      </c>
    </row>
    <row r="19" spans="1:5" x14ac:dyDescent="0.3">
      <c r="A19" s="3">
        <v>18</v>
      </c>
      <c r="B19" s="3">
        <v>3.9689999999999999</v>
      </c>
      <c r="C19" s="4">
        <f t="shared" si="0"/>
        <v>3.8461538461538478E-2</v>
      </c>
      <c r="D19" s="5">
        <v>0.251</v>
      </c>
      <c r="E19" s="21">
        <f t="shared" si="1"/>
        <v>2.9076982248520664E-3</v>
      </c>
    </row>
    <row r="20" spans="1:5" x14ac:dyDescent="0.3">
      <c r="A20" s="3">
        <v>19</v>
      </c>
      <c r="B20" s="3">
        <v>3.9689999999999999</v>
      </c>
      <c r="C20" s="4">
        <f t="shared" si="0"/>
        <v>3.8461538461538478E-2</v>
      </c>
      <c r="D20" s="5">
        <v>0.193</v>
      </c>
      <c r="E20" s="21">
        <f t="shared" si="1"/>
        <v>1.6621301775148255E-5</v>
      </c>
    </row>
    <row r="21" spans="1:5" x14ac:dyDescent="0.3">
      <c r="A21" s="3">
        <v>20</v>
      </c>
      <c r="B21" s="3">
        <v>3.9689999999999999</v>
      </c>
      <c r="C21" s="4">
        <f t="shared" si="0"/>
        <v>3.8461538461538478E-2</v>
      </c>
      <c r="D21" s="5">
        <v>0.17899999999999999</v>
      </c>
      <c r="E21" s="21">
        <f t="shared" si="1"/>
        <v>3.26775147928996E-4</v>
      </c>
    </row>
    <row r="22" spans="1:5" x14ac:dyDescent="0.3">
      <c r="A22" s="3">
        <v>21</v>
      </c>
      <c r="B22" s="3">
        <v>3.9689999999999999</v>
      </c>
      <c r="C22" s="4">
        <f t="shared" si="0"/>
        <v>3.8461538461538478E-2</v>
      </c>
      <c r="D22" s="5">
        <v>0.19400000000000001</v>
      </c>
      <c r="E22" s="21">
        <f t="shared" si="1"/>
        <v>9.4674556213020149E-6</v>
      </c>
    </row>
    <row r="23" spans="1:5" x14ac:dyDescent="0.3">
      <c r="A23" s="3">
        <v>22</v>
      </c>
      <c r="B23" s="3">
        <v>3.9689999999999999</v>
      </c>
      <c r="C23" s="4">
        <f t="shared" si="0"/>
        <v>3.8461538461538478E-2</v>
      </c>
      <c r="D23" s="5">
        <v>0.186</v>
      </c>
      <c r="E23" s="21">
        <f t="shared" si="1"/>
        <v>1.2269822485207202E-4</v>
      </c>
    </row>
    <row r="24" spans="1:5" x14ac:dyDescent="0.3">
      <c r="A24" s="3">
        <v>23</v>
      </c>
      <c r="B24" s="3">
        <v>3.9689999999999999</v>
      </c>
      <c r="C24" s="4">
        <f t="shared" si="0"/>
        <v>3.8461538461538478E-2</v>
      </c>
      <c r="D24" s="5">
        <v>0.19</v>
      </c>
      <c r="E24" s="21">
        <f t="shared" si="1"/>
        <v>5.0082840236686996E-5</v>
      </c>
    </row>
    <row r="25" spans="1:5" x14ac:dyDescent="0.3">
      <c r="A25" s="3">
        <v>24</v>
      </c>
      <c r="B25" s="3">
        <v>3.9689999999999999</v>
      </c>
      <c r="C25" s="4">
        <f t="shared" si="0"/>
        <v>3.8461538461538478E-2</v>
      </c>
      <c r="D25" s="5">
        <v>0.19900000000000001</v>
      </c>
      <c r="E25" s="21">
        <f t="shared" si="1"/>
        <v>3.6982248520708729E-6</v>
      </c>
    </row>
    <row r="26" spans="1:5" x14ac:dyDescent="0.3">
      <c r="A26" s="3">
        <v>25</v>
      </c>
      <c r="B26" s="3">
        <v>3.9689999999999999</v>
      </c>
      <c r="C26" s="4">
        <f t="shared" si="0"/>
        <v>3.8461538461538478E-2</v>
      </c>
      <c r="D26" s="5">
        <v>0.187</v>
      </c>
      <c r="E26" s="21">
        <f t="shared" si="1"/>
        <v>1.0154437869822576E-4</v>
      </c>
    </row>
    <row r="27" spans="1:5" x14ac:dyDescent="0.3">
      <c r="A27" s="14">
        <v>26</v>
      </c>
      <c r="B27" s="14">
        <v>3.9689999999999999</v>
      </c>
      <c r="C27" s="24">
        <f t="shared" si="0"/>
        <v>3.8461538461538478E-2</v>
      </c>
      <c r="D27" s="16">
        <v>0.17199999999999999</v>
      </c>
      <c r="E27" s="22">
        <f t="shared" si="1"/>
        <v>6.2885207100592006E-4</v>
      </c>
    </row>
    <row r="28" spans="1:5" x14ac:dyDescent="0.3">
      <c r="A28" s="3">
        <v>27</v>
      </c>
      <c r="B28" s="3">
        <v>3.9689999999999999</v>
      </c>
      <c r="C28" s="4">
        <f>B28/SUM($B$28:$B$71)</f>
        <v>2.2727272727272745E-2</v>
      </c>
      <c r="D28" s="5">
        <v>12.186999999999999</v>
      </c>
      <c r="E28" s="21">
        <f>(D28-$I$2)^2</f>
        <v>4.8809276859487823E-3</v>
      </c>
    </row>
    <row r="29" spans="1:5" x14ac:dyDescent="0.3">
      <c r="A29" s="3">
        <v>28</v>
      </c>
      <c r="B29" s="3">
        <v>3.9689999999999999</v>
      </c>
      <c r="C29" s="4">
        <f t="shared" ref="C29:C71" si="2">B29/SUM($B$28:$B$71)</f>
        <v>2.2727272727272745E-2</v>
      </c>
      <c r="D29" s="5">
        <v>12.536</v>
      </c>
      <c r="E29" s="21">
        <f t="shared" ref="E29:E71" si="3">(D29-$I$2)^2</f>
        <v>0.17544674586775899</v>
      </c>
    </row>
    <row r="30" spans="1:5" x14ac:dyDescent="0.3">
      <c r="A30" s="3">
        <v>29</v>
      </c>
      <c r="B30" s="3">
        <v>3.9689999999999999</v>
      </c>
      <c r="C30" s="4">
        <f t="shared" si="2"/>
        <v>2.2727272727272745E-2</v>
      </c>
      <c r="D30" s="5">
        <v>12.349</v>
      </c>
      <c r="E30" s="21">
        <f t="shared" si="3"/>
        <v>5.3760745867763561E-2</v>
      </c>
    </row>
    <row r="31" spans="1:5" x14ac:dyDescent="0.3">
      <c r="A31" s="3">
        <v>30</v>
      </c>
      <c r="B31" s="3">
        <v>3.9689999999999999</v>
      </c>
      <c r="C31" s="4">
        <f t="shared" si="2"/>
        <v>2.2727272727272745E-2</v>
      </c>
      <c r="D31" s="5">
        <v>12.847</v>
      </c>
      <c r="E31" s="21">
        <f t="shared" si="3"/>
        <v>0.53270092768593358</v>
      </c>
    </row>
    <row r="32" spans="1:5" x14ac:dyDescent="0.3">
      <c r="A32" s="3">
        <v>31</v>
      </c>
      <c r="B32" s="3">
        <v>3.9689999999999999</v>
      </c>
      <c r="C32" s="4">
        <f t="shared" si="2"/>
        <v>2.2727272727272745E-2</v>
      </c>
      <c r="D32" s="5">
        <v>13.506</v>
      </c>
      <c r="E32" s="21">
        <f t="shared" si="3"/>
        <v>1.9289422004131931</v>
      </c>
    </row>
    <row r="33" spans="1:5" x14ac:dyDescent="0.3">
      <c r="A33" s="3">
        <v>32</v>
      </c>
      <c r="B33" s="3">
        <v>3.9689999999999999</v>
      </c>
      <c r="C33" s="4">
        <f t="shared" si="2"/>
        <v>2.2727272727272745E-2</v>
      </c>
      <c r="D33" s="5">
        <v>13.558</v>
      </c>
      <c r="E33" s="21">
        <f t="shared" si="3"/>
        <v>2.076088018595009</v>
      </c>
    </row>
    <row r="34" spans="1:5" x14ac:dyDescent="0.3">
      <c r="A34" s="3">
        <v>33</v>
      </c>
      <c r="B34" s="3">
        <v>3.9689999999999999</v>
      </c>
      <c r="C34" s="4">
        <f t="shared" si="2"/>
        <v>2.2727272727272745E-2</v>
      </c>
      <c r="D34" s="5">
        <v>13.1</v>
      </c>
      <c r="E34" s="21">
        <f t="shared" si="3"/>
        <v>0.96602092768592795</v>
      </c>
    </row>
    <row r="35" spans="1:5" x14ac:dyDescent="0.3">
      <c r="A35" s="3">
        <v>34</v>
      </c>
      <c r="B35" s="3">
        <v>3.9689999999999999</v>
      </c>
      <c r="C35" s="4">
        <f t="shared" si="2"/>
        <v>2.2727272727272745E-2</v>
      </c>
      <c r="D35" s="5">
        <v>12.721</v>
      </c>
      <c r="E35" s="21">
        <f t="shared" si="3"/>
        <v>0.36465129132230079</v>
      </c>
    </row>
    <row r="36" spans="1:5" x14ac:dyDescent="0.3">
      <c r="A36" s="3">
        <v>35</v>
      </c>
      <c r="B36" s="3">
        <v>3.9689999999999999</v>
      </c>
      <c r="C36" s="4">
        <f t="shared" si="2"/>
        <v>2.2727272727272745E-2</v>
      </c>
      <c r="D36" s="5">
        <v>12.15</v>
      </c>
      <c r="E36" s="21">
        <f t="shared" si="3"/>
        <v>1.0800185950406186E-3</v>
      </c>
    </row>
    <row r="37" spans="1:5" x14ac:dyDescent="0.3">
      <c r="A37" s="3">
        <v>36</v>
      </c>
      <c r="B37" s="3">
        <v>3.9689999999999999</v>
      </c>
      <c r="C37" s="4">
        <f t="shared" si="2"/>
        <v>2.2727272727272745E-2</v>
      </c>
      <c r="D37" s="5">
        <v>11.731</v>
      </c>
      <c r="E37" s="21">
        <f t="shared" si="3"/>
        <v>0.14910129132232269</v>
      </c>
    </row>
    <row r="38" spans="1:5" x14ac:dyDescent="0.3">
      <c r="A38" s="3">
        <v>37</v>
      </c>
      <c r="B38" s="3">
        <v>3.9689999999999999</v>
      </c>
      <c r="C38" s="4">
        <f t="shared" si="2"/>
        <v>2.2727272727272745E-2</v>
      </c>
      <c r="D38" s="5">
        <v>11.23</v>
      </c>
      <c r="E38" s="21">
        <f t="shared" si="3"/>
        <v>0.78701092768596925</v>
      </c>
    </row>
    <row r="39" spans="1:5" x14ac:dyDescent="0.3">
      <c r="A39" s="3">
        <v>38</v>
      </c>
      <c r="B39" s="3">
        <v>3.9689999999999999</v>
      </c>
      <c r="C39" s="4">
        <f t="shared" si="2"/>
        <v>2.2727272727272745E-2</v>
      </c>
      <c r="D39" s="5">
        <v>10.906000000000001</v>
      </c>
      <c r="E39" s="21">
        <f t="shared" si="3"/>
        <v>1.4668512913223395</v>
      </c>
    </row>
    <row r="40" spans="1:5" x14ac:dyDescent="0.3">
      <c r="A40" s="3">
        <v>39</v>
      </c>
      <c r="B40" s="3">
        <v>3.9689999999999999</v>
      </c>
      <c r="C40" s="4">
        <f t="shared" si="2"/>
        <v>2.2727272727272745E-2</v>
      </c>
      <c r="D40" s="5">
        <v>11.661</v>
      </c>
      <c r="E40" s="21">
        <f t="shared" si="3"/>
        <v>0.20806038223141543</v>
      </c>
    </row>
    <row r="41" spans="1:5" x14ac:dyDescent="0.3">
      <c r="A41" s="3">
        <v>40</v>
      </c>
      <c r="B41" s="3">
        <v>3.9689999999999999</v>
      </c>
      <c r="C41" s="4">
        <f t="shared" si="2"/>
        <v>2.2727272727272745E-2</v>
      </c>
      <c r="D41" s="5">
        <v>12.196999999999999</v>
      </c>
      <c r="E41" s="21">
        <f t="shared" si="3"/>
        <v>6.3782004132212425E-3</v>
      </c>
    </row>
    <row r="42" spans="1:5" x14ac:dyDescent="0.3">
      <c r="A42" s="3">
        <v>41</v>
      </c>
      <c r="B42" s="3">
        <v>3.9689999999999999</v>
      </c>
      <c r="C42" s="4">
        <f t="shared" si="2"/>
        <v>2.2727272727272745E-2</v>
      </c>
      <c r="D42" s="5">
        <v>12.805999999999999</v>
      </c>
      <c r="E42" s="21">
        <f t="shared" si="3"/>
        <v>0.47453310950411581</v>
      </c>
    </row>
    <row r="43" spans="1:5" x14ac:dyDescent="0.3">
      <c r="A43" s="3">
        <v>42</v>
      </c>
      <c r="B43" s="3">
        <v>3.9689999999999999</v>
      </c>
      <c r="C43" s="4">
        <f t="shared" si="2"/>
        <v>2.2727272727272745E-2</v>
      </c>
      <c r="D43" s="5">
        <v>13.071</v>
      </c>
      <c r="E43" s="21">
        <f t="shared" si="3"/>
        <v>0.9098558367768379</v>
      </c>
    </row>
    <row r="44" spans="1:5" x14ac:dyDescent="0.3">
      <c r="A44" s="3">
        <v>43</v>
      </c>
      <c r="B44" s="3">
        <v>3.9689999999999999</v>
      </c>
      <c r="C44" s="4">
        <f t="shared" si="2"/>
        <v>2.2727272727272745E-2</v>
      </c>
      <c r="D44" s="5">
        <v>13.435</v>
      </c>
      <c r="E44" s="21">
        <f t="shared" si="3"/>
        <v>1.736764564049559</v>
      </c>
    </row>
    <row r="45" spans="1:5" x14ac:dyDescent="0.3">
      <c r="A45" s="3">
        <v>44</v>
      </c>
      <c r="B45" s="3">
        <v>3.9689999999999999</v>
      </c>
      <c r="C45" s="4">
        <f t="shared" si="2"/>
        <v>2.2727272727272745E-2</v>
      </c>
      <c r="D45" s="5">
        <v>13.507999999999999</v>
      </c>
      <c r="E45" s="21">
        <f t="shared" si="3"/>
        <v>1.9345016549586445</v>
      </c>
    </row>
    <row r="46" spans="1:5" x14ac:dyDescent="0.3">
      <c r="A46" s="3">
        <v>45</v>
      </c>
      <c r="B46" s="3">
        <v>3.9689999999999999</v>
      </c>
      <c r="C46" s="4">
        <f t="shared" si="2"/>
        <v>2.2727272727272745E-2</v>
      </c>
      <c r="D46" s="5">
        <v>12.956</v>
      </c>
      <c r="E46" s="21">
        <f t="shared" si="3"/>
        <v>0.70369220041320379</v>
      </c>
    </row>
    <row r="47" spans="1:5" x14ac:dyDescent="0.3">
      <c r="A47" s="3">
        <v>46</v>
      </c>
      <c r="B47" s="3">
        <v>3.9689999999999999</v>
      </c>
      <c r="C47" s="4">
        <f t="shared" si="2"/>
        <v>2.2727272727272745E-2</v>
      </c>
      <c r="D47" s="5">
        <v>12.619</v>
      </c>
      <c r="E47" s="21">
        <f t="shared" si="3"/>
        <v>0.25186710950412089</v>
      </c>
    </row>
    <row r="48" spans="1:5" x14ac:dyDescent="0.3">
      <c r="A48" s="3">
        <v>47</v>
      </c>
      <c r="B48" s="3">
        <v>3.9689999999999999</v>
      </c>
      <c r="C48" s="4">
        <f t="shared" si="2"/>
        <v>2.2727272727272745E-2</v>
      </c>
      <c r="D48" s="5">
        <v>12.256</v>
      </c>
      <c r="E48" s="21">
        <f t="shared" si="3"/>
        <v>1.9283109504129224E-2</v>
      </c>
    </row>
    <row r="49" spans="1:5" x14ac:dyDescent="0.3">
      <c r="A49" s="3">
        <v>48</v>
      </c>
      <c r="B49" s="3">
        <v>3.9689999999999999</v>
      </c>
      <c r="C49" s="4">
        <f t="shared" si="2"/>
        <v>2.2727272727272745E-2</v>
      </c>
      <c r="D49" s="5">
        <v>11.651999999999999</v>
      </c>
      <c r="E49" s="21">
        <f t="shared" si="3"/>
        <v>0.2163518367768705</v>
      </c>
    </row>
    <row r="50" spans="1:5" x14ac:dyDescent="0.3">
      <c r="A50" s="3">
        <v>49</v>
      </c>
      <c r="B50" s="3">
        <v>3.9689999999999999</v>
      </c>
      <c r="C50" s="4">
        <f t="shared" si="2"/>
        <v>2.2727272727272745E-2</v>
      </c>
      <c r="D50" s="5">
        <v>12.002000000000001</v>
      </c>
      <c r="E50" s="21">
        <f t="shared" si="3"/>
        <v>1.3256382231407352E-2</v>
      </c>
    </row>
    <row r="51" spans="1:5" x14ac:dyDescent="0.3">
      <c r="A51" s="3">
        <v>50</v>
      </c>
      <c r="B51" s="3">
        <v>3.9689999999999999</v>
      </c>
      <c r="C51" s="4">
        <f t="shared" si="2"/>
        <v>2.2727272727272745E-2</v>
      </c>
      <c r="D51" s="5">
        <v>12.712999999999999</v>
      </c>
      <c r="E51" s="21">
        <f t="shared" si="3"/>
        <v>0.35505347314048175</v>
      </c>
    </row>
    <row r="52" spans="1:5" x14ac:dyDescent="0.3">
      <c r="A52" s="3">
        <v>51</v>
      </c>
      <c r="B52" s="3">
        <v>3.9689999999999999</v>
      </c>
      <c r="C52" s="4">
        <f t="shared" si="2"/>
        <v>2.2727272727272745E-2</v>
      </c>
      <c r="D52" s="5">
        <v>13.022</v>
      </c>
      <c r="E52" s="21">
        <f t="shared" si="3"/>
        <v>0.81877820041320359</v>
      </c>
    </row>
    <row r="53" spans="1:5" x14ac:dyDescent="0.3">
      <c r="A53" s="3">
        <v>52</v>
      </c>
      <c r="B53" s="3">
        <v>3.9689999999999999</v>
      </c>
      <c r="C53" s="4">
        <f t="shared" si="2"/>
        <v>2.2727272727272745E-2</v>
      </c>
      <c r="D53" s="5">
        <v>13.03</v>
      </c>
      <c r="E53" s="21">
        <f t="shared" si="3"/>
        <v>0.83332001859501992</v>
      </c>
    </row>
    <row r="54" spans="1:5" x14ac:dyDescent="0.3">
      <c r="A54" s="3">
        <v>53</v>
      </c>
      <c r="B54" s="3">
        <v>3.9689999999999999</v>
      </c>
      <c r="C54" s="4">
        <f t="shared" si="2"/>
        <v>2.2727272727272745E-2</v>
      </c>
      <c r="D54" s="5">
        <v>12.853</v>
      </c>
      <c r="E54" s="21">
        <f t="shared" si="3"/>
        <v>0.54149529132229746</v>
      </c>
    </row>
    <row r="55" spans="1:5" x14ac:dyDescent="0.3">
      <c r="A55" s="3">
        <v>54</v>
      </c>
      <c r="B55" s="3">
        <v>3.9689999999999999</v>
      </c>
      <c r="C55" s="4">
        <f t="shared" si="2"/>
        <v>2.2727272727272745E-2</v>
      </c>
      <c r="D55" s="5">
        <v>12.398999999999999</v>
      </c>
      <c r="E55" s="21">
        <f t="shared" si="3"/>
        <v>7.9447109504125507E-2</v>
      </c>
    </row>
    <row r="56" spans="1:5" x14ac:dyDescent="0.3">
      <c r="A56" s="3">
        <v>55</v>
      </c>
      <c r="B56" s="3">
        <v>3.9689999999999999</v>
      </c>
      <c r="C56" s="4">
        <f t="shared" si="2"/>
        <v>2.2727272727272745E-2</v>
      </c>
      <c r="D56" s="5">
        <v>11.683999999999999</v>
      </c>
      <c r="E56" s="21">
        <f t="shared" si="3"/>
        <v>0.18760710950414244</v>
      </c>
    </row>
    <row r="57" spans="1:5" x14ac:dyDescent="0.3">
      <c r="A57" s="3">
        <v>56</v>
      </c>
      <c r="B57" s="3">
        <v>3.9689999999999999</v>
      </c>
      <c r="C57" s="4">
        <f t="shared" si="2"/>
        <v>2.2727272727272745E-2</v>
      </c>
      <c r="D57" s="5">
        <v>11.054</v>
      </c>
      <c r="E57" s="21">
        <f t="shared" si="3"/>
        <v>1.1302589276859734</v>
      </c>
    </row>
    <row r="58" spans="1:5" x14ac:dyDescent="0.3">
      <c r="A58" s="3">
        <v>57</v>
      </c>
      <c r="B58" s="3">
        <v>3.9689999999999999</v>
      </c>
      <c r="C58" s="4">
        <f t="shared" si="2"/>
        <v>2.2727272727272745E-2</v>
      </c>
      <c r="D58" s="5">
        <v>10.907999999999999</v>
      </c>
      <c r="E58" s="21">
        <f t="shared" si="3"/>
        <v>1.4620107458677967</v>
      </c>
    </row>
    <row r="59" spans="1:5" x14ac:dyDescent="0.3">
      <c r="A59" s="3">
        <v>58</v>
      </c>
      <c r="B59" s="3">
        <v>3.9689999999999999</v>
      </c>
      <c r="C59" s="4">
        <f t="shared" si="2"/>
        <v>2.2727272727272745E-2</v>
      </c>
      <c r="D59" s="5">
        <v>11.611000000000001</v>
      </c>
      <c r="E59" s="21">
        <f t="shared" si="3"/>
        <v>0.25617401859505184</v>
      </c>
    </row>
    <row r="60" spans="1:5" x14ac:dyDescent="0.3">
      <c r="A60" s="3">
        <v>59</v>
      </c>
      <c r="B60" s="3">
        <v>3.9689999999999999</v>
      </c>
      <c r="C60" s="4">
        <f>B60/SUM($B$28:$B$71)</f>
        <v>2.2727272727272745E-2</v>
      </c>
      <c r="D60" s="5">
        <v>12.177</v>
      </c>
      <c r="E60" s="21">
        <f t="shared" si="3"/>
        <v>3.583654958676314E-3</v>
      </c>
    </row>
    <row r="61" spans="1:5" x14ac:dyDescent="0.3">
      <c r="A61" s="3">
        <v>60</v>
      </c>
      <c r="B61" s="3">
        <v>3.9689999999999999</v>
      </c>
      <c r="C61" s="4">
        <f t="shared" si="2"/>
        <v>2.2727272727272745E-2</v>
      </c>
      <c r="D61" s="5">
        <v>12.454000000000001</v>
      </c>
      <c r="E61" s="21">
        <f t="shared" si="3"/>
        <v>0.11347710950412521</v>
      </c>
    </row>
    <row r="62" spans="1:5" x14ac:dyDescent="0.3">
      <c r="A62" s="3">
        <v>61</v>
      </c>
      <c r="B62" s="3">
        <v>3.9689999999999999</v>
      </c>
      <c r="C62" s="4">
        <f t="shared" si="2"/>
        <v>2.2727272727272745E-2</v>
      </c>
      <c r="D62" s="5">
        <v>12.486000000000001</v>
      </c>
      <c r="E62" s="21">
        <f t="shared" si="3"/>
        <v>0.13606038223139727</v>
      </c>
    </row>
    <row r="63" spans="1:5" x14ac:dyDescent="0.3">
      <c r="A63" s="3">
        <v>62</v>
      </c>
      <c r="B63" s="3">
        <v>3.9689999999999999</v>
      </c>
      <c r="C63" s="4">
        <f t="shared" si="2"/>
        <v>2.2727272727272745E-2</v>
      </c>
      <c r="D63" s="5">
        <v>11.95</v>
      </c>
      <c r="E63" s="21">
        <f t="shared" si="3"/>
        <v>2.7934564049590712E-2</v>
      </c>
    </row>
    <row r="64" spans="1:5" x14ac:dyDescent="0.3">
      <c r="A64" s="3">
        <v>63</v>
      </c>
      <c r="B64" s="3">
        <v>3.9689999999999999</v>
      </c>
      <c r="C64" s="4">
        <f t="shared" si="2"/>
        <v>2.2727272727272745E-2</v>
      </c>
      <c r="D64" s="5">
        <v>11.448</v>
      </c>
      <c r="E64" s="21">
        <f t="shared" si="3"/>
        <v>0.44774347314051016</v>
      </c>
    </row>
    <row r="65" spans="1:5" x14ac:dyDescent="0.3">
      <c r="A65" s="3">
        <v>64</v>
      </c>
      <c r="B65" s="3">
        <v>3.9689999999999999</v>
      </c>
      <c r="C65" s="4">
        <f t="shared" si="2"/>
        <v>2.2727272727272745E-2</v>
      </c>
      <c r="D65" s="5">
        <v>11.196999999999999</v>
      </c>
      <c r="E65" s="21">
        <f t="shared" si="3"/>
        <v>0.84665092768597228</v>
      </c>
    </row>
    <row r="66" spans="1:5" x14ac:dyDescent="0.3">
      <c r="A66" s="3">
        <v>65</v>
      </c>
      <c r="B66" s="3">
        <v>3.9689999999999999</v>
      </c>
      <c r="C66" s="4">
        <f t="shared" si="2"/>
        <v>2.2727272727272745E-2</v>
      </c>
      <c r="D66" s="5">
        <v>10.129</v>
      </c>
      <c r="E66" s="21">
        <f t="shared" si="3"/>
        <v>3.952686200413269</v>
      </c>
    </row>
    <row r="67" spans="1:5" x14ac:dyDescent="0.3">
      <c r="A67" s="3">
        <v>66</v>
      </c>
      <c r="B67" s="3">
        <v>3.9689999999999999</v>
      </c>
      <c r="C67" s="4">
        <f t="shared" si="2"/>
        <v>2.2727272727272745E-2</v>
      </c>
      <c r="D67" s="5">
        <v>10.657</v>
      </c>
      <c r="E67" s="21">
        <f t="shared" si="3"/>
        <v>2.1319982004132552</v>
      </c>
    </row>
    <row r="68" spans="1:5" x14ac:dyDescent="0.3">
      <c r="A68" s="3">
        <v>67</v>
      </c>
      <c r="B68" s="3">
        <v>3.9689999999999999</v>
      </c>
      <c r="C68" s="4">
        <f t="shared" si="2"/>
        <v>2.2727272727272745E-2</v>
      </c>
      <c r="D68" s="5">
        <v>10.941000000000001</v>
      </c>
      <c r="E68" s="21">
        <f t="shared" si="3"/>
        <v>1.3832967458677929</v>
      </c>
    </row>
    <row r="69" spans="1:5" x14ac:dyDescent="0.3">
      <c r="A69" s="3">
        <v>68</v>
      </c>
      <c r="B69" s="3">
        <v>3.9689999999999999</v>
      </c>
      <c r="C69" s="4">
        <f t="shared" si="2"/>
        <v>2.2727272727272745E-2</v>
      </c>
      <c r="D69" s="5">
        <v>11.401</v>
      </c>
      <c r="E69" s="21">
        <f t="shared" si="3"/>
        <v>0.5128512913223302</v>
      </c>
    </row>
    <row r="70" spans="1:5" x14ac:dyDescent="0.3">
      <c r="A70" s="3">
        <v>69</v>
      </c>
      <c r="B70" s="3">
        <v>3.9689999999999999</v>
      </c>
      <c r="C70" s="4">
        <f t="shared" si="2"/>
        <v>2.2727272727272745E-2</v>
      </c>
      <c r="D70" s="5">
        <v>11.212999999999999</v>
      </c>
      <c r="E70" s="21">
        <f t="shared" si="3"/>
        <v>0.81746256404960826</v>
      </c>
    </row>
    <row r="71" spans="1:5" x14ac:dyDescent="0.3">
      <c r="A71" s="3">
        <v>70</v>
      </c>
      <c r="B71" s="3">
        <v>3.9689999999999999</v>
      </c>
      <c r="C71" s="4">
        <f t="shared" si="2"/>
        <v>2.2727272727272745E-2</v>
      </c>
      <c r="D71" s="5">
        <v>10.843</v>
      </c>
      <c r="E71" s="21">
        <f t="shared" si="3"/>
        <v>1.6234234731405242</v>
      </c>
    </row>
  </sheetData>
  <mergeCells count="4">
    <mergeCell ref="L2:S2"/>
    <mergeCell ref="L3:S3"/>
    <mergeCell ref="L4:S4"/>
    <mergeCell ref="L5:S5"/>
  </mergeCells>
  <phoneticPr fontId="2" type="noConversion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442C-D46E-499B-8E06-D24B82D8112E}">
  <dimension ref="A1:S50"/>
  <sheetViews>
    <sheetView zoomScale="61" zoomScaleNormal="85" workbookViewId="0">
      <selection activeCell="AB60" sqref="AB60"/>
    </sheetView>
  </sheetViews>
  <sheetFormatPr defaultRowHeight="14" x14ac:dyDescent="0.3"/>
  <cols>
    <col min="1" max="1" width="5.08203125" style="3" customWidth="1"/>
    <col min="2" max="2" width="8.75" style="3" bestFit="1" customWidth="1"/>
    <col min="3" max="3" width="8.25" style="4" customWidth="1"/>
    <col min="4" max="4" width="9.4140625" style="5" customWidth="1"/>
    <col min="5" max="5" width="9.08203125" style="5" customWidth="1"/>
    <col min="6" max="6" width="7.83203125" style="5" customWidth="1"/>
    <col min="7" max="7" width="11.25" style="3" customWidth="1"/>
    <col min="8" max="8" width="10.25" style="3" bestFit="1" customWidth="1"/>
    <col min="9" max="9" width="10.4140625" style="3" customWidth="1"/>
    <col min="10" max="10" width="8.75" style="3" bestFit="1" customWidth="1"/>
    <col min="11" max="15" width="8.6640625" style="1"/>
    <col min="16" max="16" width="9.4140625" style="1" bestFit="1" customWidth="1"/>
    <col min="17" max="16384" width="8.6640625" style="1"/>
  </cols>
  <sheetData>
    <row r="1" spans="1:19" s="9" customFormat="1" ht="53" customHeight="1" x14ac:dyDescent="0.3">
      <c r="A1" s="9" t="s">
        <v>64</v>
      </c>
      <c r="B1" s="9" t="s">
        <v>65</v>
      </c>
      <c r="C1" s="10" t="s">
        <v>2</v>
      </c>
      <c r="D1" s="11" t="s">
        <v>3</v>
      </c>
      <c r="E1" s="20" t="s">
        <v>68</v>
      </c>
      <c r="G1" s="11" t="s">
        <v>66</v>
      </c>
      <c r="H1" s="11" t="s">
        <v>154</v>
      </c>
      <c r="I1" s="11" t="s">
        <v>67</v>
      </c>
      <c r="J1" s="11" t="s">
        <v>154</v>
      </c>
    </row>
    <row r="2" spans="1:19" x14ac:dyDescent="0.3">
      <c r="A2" s="3">
        <v>1</v>
      </c>
      <c r="B2" s="3">
        <v>3.9689999999999999</v>
      </c>
      <c r="C2" s="4">
        <f>B2/SUM($B$2:$B$17)</f>
        <v>5.8420913185551537E-2</v>
      </c>
      <c r="D2" s="3">
        <v>0.214</v>
      </c>
      <c r="E2" s="21">
        <f>(D2-$G$2)^2</f>
        <v>1.4947639519747864E-3</v>
      </c>
      <c r="G2" s="5">
        <f>SUMPRODUCT(D2:D17,C2:C17)</f>
        <v>0.25266217727928403</v>
      </c>
      <c r="H2" s="5">
        <f>(SUMPRODUCT(C2:C17,E2:E17)/(A17-1)*A17)^0.5</f>
        <v>1.6940349362318446E-2</v>
      </c>
      <c r="I2" s="5">
        <f>SUMPRODUCT(D18:D50,C18:C50)</f>
        <v>10.781909090909098</v>
      </c>
      <c r="J2" s="5">
        <f>(SUMPRODUCT(C18:C50,E18:E50)/(A50-A18)*(A50-A17))^0.5</f>
        <v>0.54132039747941607</v>
      </c>
      <c r="L2" s="116" t="s">
        <v>86</v>
      </c>
      <c r="M2" s="116"/>
      <c r="N2" s="116"/>
      <c r="O2" s="116"/>
      <c r="P2" s="116"/>
      <c r="Q2" s="116"/>
      <c r="R2" s="116"/>
      <c r="S2" s="116"/>
    </row>
    <row r="3" spans="1:19" x14ac:dyDescent="0.3">
      <c r="A3" s="3">
        <v>2</v>
      </c>
      <c r="B3" s="3">
        <v>4.3949999999999996</v>
      </c>
      <c r="C3" s="4">
        <f t="shared" ref="C3:C17" si="0">B3/SUM($B$2:$B$17)</f>
        <v>6.46913362183167E-2</v>
      </c>
      <c r="D3" s="3">
        <v>0.221</v>
      </c>
      <c r="E3" s="21">
        <f t="shared" ref="E3:E17" si="1">(D3-$G$2)^2</f>
        <v>1.0024934700648097E-3</v>
      </c>
      <c r="L3" s="116"/>
      <c r="M3" s="116"/>
      <c r="N3" s="116"/>
      <c r="O3" s="116"/>
      <c r="P3" s="116"/>
      <c r="Q3" s="116"/>
      <c r="R3" s="116"/>
      <c r="S3" s="116"/>
    </row>
    <row r="4" spans="1:19" x14ac:dyDescent="0.3">
      <c r="A4" s="3">
        <v>3</v>
      </c>
      <c r="B4" s="3">
        <v>4.6139999999999999</v>
      </c>
      <c r="C4" s="4">
        <f t="shared" si="0"/>
        <v>6.791486355206218E-2</v>
      </c>
      <c r="D4" s="3">
        <v>0.23799999999999999</v>
      </c>
      <c r="E4" s="21">
        <f t="shared" si="1"/>
        <v>2.1497944256915311E-4</v>
      </c>
      <c r="L4" s="116"/>
      <c r="M4" s="116"/>
      <c r="N4" s="116"/>
      <c r="O4" s="116"/>
      <c r="P4" s="116"/>
      <c r="Q4" s="116"/>
      <c r="R4" s="116"/>
      <c r="S4" s="116"/>
    </row>
    <row r="5" spans="1:19" x14ac:dyDescent="0.3">
      <c r="A5" s="3">
        <v>4</v>
      </c>
      <c r="B5" s="3">
        <v>4.2569999999999997</v>
      </c>
      <c r="C5" s="4">
        <f t="shared" si="0"/>
        <v>6.2660072418970245E-2</v>
      </c>
      <c r="D5" s="3">
        <v>0.253</v>
      </c>
      <c r="E5" s="21">
        <f t="shared" si="1"/>
        <v>1.1412419063194333E-7</v>
      </c>
      <c r="L5" s="116"/>
      <c r="M5" s="116"/>
      <c r="N5" s="116"/>
      <c r="O5" s="116"/>
      <c r="P5" s="116"/>
      <c r="Q5" s="116"/>
      <c r="R5" s="116"/>
      <c r="S5" s="116"/>
    </row>
    <row r="6" spans="1:19" x14ac:dyDescent="0.3">
      <c r="A6" s="3">
        <v>5</v>
      </c>
      <c r="B6" s="3">
        <v>4.2569999999999997</v>
      </c>
      <c r="C6" s="4">
        <f t="shared" si="0"/>
        <v>6.2660072418970245E-2</v>
      </c>
      <c r="D6" s="3">
        <v>0.27400000000000002</v>
      </c>
      <c r="E6" s="21">
        <f t="shared" si="1"/>
        <v>4.5530267846070367E-4</v>
      </c>
    </row>
    <row r="7" spans="1:19" x14ac:dyDescent="0.3">
      <c r="A7" s="3">
        <v>6</v>
      </c>
      <c r="B7" s="3">
        <v>4.1890000000000001</v>
      </c>
      <c r="C7" s="4">
        <f t="shared" si="0"/>
        <v>6.1659159822190834E-2</v>
      </c>
      <c r="D7" s="3">
        <v>0.26400000000000001</v>
      </c>
      <c r="E7" s="21">
        <f t="shared" si="1"/>
        <v>1.285462240463836E-4</v>
      </c>
    </row>
    <row r="8" spans="1:19" x14ac:dyDescent="0.3">
      <c r="A8" s="3">
        <v>7</v>
      </c>
      <c r="B8" s="3">
        <v>4.1890000000000001</v>
      </c>
      <c r="C8" s="4">
        <f t="shared" si="0"/>
        <v>6.1659159822190834E-2</v>
      </c>
      <c r="D8" s="3">
        <v>0.253</v>
      </c>
      <c r="E8" s="21">
        <f t="shared" si="1"/>
        <v>1.1412419063194333E-7</v>
      </c>
    </row>
    <row r="9" spans="1:19" x14ac:dyDescent="0.3">
      <c r="A9" s="3">
        <v>8</v>
      </c>
      <c r="B9" s="3">
        <v>4.298</v>
      </c>
      <c r="C9" s="4">
        <f t="shared" si="0"/>
        <v>6.3263563837616665E-2</v>
      </c>
      <c r="D9" s="3">
        <v>0.26</v>
      </c>
      <c r="E9" s="21">
        <f t="shared" si="1"/>
        <v>5.3843642280655675E-5</v>
      </c>
    </row>
    <row r="10" spans="1:19" x14ac:dyDescent="0.3">
      <c r="A10" s="3">
        <v>9</v>
      </c>
      <c r="B10" s="3">
        <v>4.0789999999999997</v>
      </c>
      <c r="C10" s="4">
        <f t="shared" si="0"/>
        <v>6.0040036503871186E-2</v>
      </c>
      <c r="D10" s="3">
        <v>0.27100000000000002</v>
      </c>
      <c r="E10" s="21">
        <f t="shared" si="1"/>
        <v>3.3627574213640759E-4</v>
      </c>
    </row>
    <row r="11" spans="1:19" x14ac:dyDescent="0.3">
      <c r="A11" s="3">
        <v>10</v>
      </c>
      <c r="B11" s="3">
        <v>4.12</v>
      </c>
      <c r="C11" s="4">
        <f t="shared" si="0"/>
        <v>6.06435279225176E-2</v>
      </c>
      <c r="D11" s="3">
        <v>0.26600000000000001</v>
      </c>
      <c r="E11" s="21">
        <f t="shared" si="1"/>
        <v>1.7789751492924759E-4</v>
      </c>
    </row>
    <row r="12" spans="1:19" x14ac:dyDescent="0.3">
      <c r="A12" s="3">
        <v>11</v>
      </c>
      <c r="B12" s="3">
        <v>4.12</v>
      </c>
      <c r="C12" s="4">
        <f t="shared" si="0"/>
        <v>6.06435279225176E-2</v>
      </c>
      <c r="D12" s="3">
        <v>0.26800000000000002</v>
      </c>
      <c r="E12" s="21">
        <f t="shared" si="1"/>
        <v>2.3524880581211158E-4</v>
      </c>
    </row>
    <row r="13" spans="1:19" x14ac:dyDescent="0.3">
      <c r="A13" s="3">
        <v>12</v>
      </c>
      <c r="B13" s="3">
        <v>4.298</v>
      </c>
      <c r="C13" s="4">
        <f t="shared" si="0"/>
        <v>6.3263563837616665E-2</v>
      </c>
      <c r="D13" s="3">
        <v>0.26600000000000001</v>
      </c>
      <c r="E13" s="21">
        <f t="shared" si="1"/>
        <v>1.7789751492924759E-4</v>
      </c>
    </row>
    <row r="14" spans="1:19" x14ac:dyDescent="0.3">
      <c r="A14" s="3">
        <v>13</v>
      </c>
      <c r="B14" s="3">
        <v>4.2709999999999999</v>
      </c>
      <c r="C14" s="4">
        <f t="shared" si="0"/>
        <v>6.2866142659483662E-2</v>
      </c>
      <c r="D14" s="3">
        <v>0.251</v>
      </c>
      <c r="E14" s="21">
        <f t="shared" si="1"/>
        <v>2.7628333077680512E-6</v>
      </c>
    </row>
    <row r="15" spans="1:19" x14ac:dyDescent="0.3">
      <c r="A15" s="3">
        <v>14</v>
      </c>
      <c r="B15" s="3">
        <v>4.2850000000000001</v>
      </c>
      <c r="C15" s="4">
        <f t="shared" si="0"/>
        <v>6.3072212899997065E-2</v>
      </c>
      <c r="D15" s="3">
        <v>0.253</v>
      </c>
      <c r="E15" s="21">
        <f t="shared" si="1"/>
        <v>1.1412419063194333E-7</v>
      </c>
    </row>
    <row r="16" spans="1:19" x14ac:dyDescent="0.3">
      <c r="A16" s="3">
        <v>15</v>
      </c>
      <c r="B16" s="3">
        <v>4.3949999999999996</v>
      </c>
      <c r="C16" s="4">
        <f t="shared" si="0"/>
        <v>6.46913362183167E-2</v>
      </c>
      <c r="D16" s="3">
        <v>0.247</v>
      </c>
      <c r="E16" s="21">
        <f t="shared" si="1"/>
        <v>3.2060251542040311E-5</v>
      </c>
    </row>
    <row r="17" spans="1:5" x14ac:dyDescent="0.3">
      <c r="A17" s="14">
        <v>16</v>
      </c>
      <c r="B17" s="14">
        <v>4.202</v>
      </c>
      <c r="C17" s="24">
        <f t="shared" si="0"/>
        <v>6.1850510759810427E-2</v>
      </c>
      <c r="D17" s="14">
        <v>0.245</v>
      </c>
      <c r="E17" s="22">
        <f t="shared" si="1"/>
        <v>5.8708960659176463E-5</v>
      </c>
    </row>
    <row r="18" spans="1:5" x14ac:dyDescent="0.3">
      <c r="A18" s="3">
        <v>17</v>
      </c>
      <c r="B18" s="3">
        <v>3.9689999999999999</v>
      </c>
      <c r="C18" s="4">
        <f>B18/SUM($B$18:$B$50)</f>
        <v>3.0303030303030321E-2</v>
      </c>
      <c r="D18" s="3">
        <v>10.163</v>
      </c>
      <c r="E18" s="21">
        <f>(D18-$I$2)^2</f>
        <v>0.38304846280992555</v>
      </c>
    </row>
    <row r="19" spans="1:5" x14ac:dyDescent="0.3">
      <c r="A19" s="3">
        <v>18</v>
      </c>
      <c r="B19" s="3">
        <v>3.9689999999999999</v>
      </c>
      <c r="C19" s="4">
        <f t="shared" ref="C19:C50" si="2">B19/SUM($B$18:$B$50)</f>
        <v>3.0303030303030321E-2</v>
      </c>
      <c r="D19" s="3">
        <v>10.763999999999999</v>
      </c>
      <c r="E19" s="21">
        <f t="shared" ref="E19:E50" si="3">(D19-$I$2)^2</f>
        <v>3.2073553719035182E-4</v>
      </c>
    </row>
    <row r="20" spans="1:5" x14ac:dyDescent="0.3">
      <c r="A20" s="3">
        <v>19</v>
      </c>
      <c r="B20" s="3">
        <v>3.9689999999999999</v>
      </c>
      <c r="C20" s="4">
        <f t="shared" si="2"/>
        <v>3.0303030303030321E-2</v>
      </c>
      <c r="D20" s="3">
        <v>11.048999999999999</v>
      </c>
      <c r="E20" s="21">
        <f t="shared" si="3"/>
        <v>7.1337553719004326E-2</v>
      </c>
    </row>
    <row r="21" spans="1:5" x14ac:dyDescent="0.3">
      <c r="A21" s="3">
        <v>20</v>
      </c>
      <c r="B21" s="3">
        <v>3.9689999999999999</v>
      </c>
      <c r="C21" s="4">
        <f t="shared" si="2"/>
        <v>3.0303030303030321E-2</v>
      </c>
      <c r="D21" s="3">
        <v>11.439</v>
      </c>
      <c r="E21" s="21">
        <f t="shared" si="3"/>
        <v>0.43176846280990844</v>
      </c>
    </row>
    <row r="22" spans="1:5" x14ac:dyDescent="0.3">
      <c r="A22" s="3">
        <v>21</v>
      </c>
      <c r="B22" s="3">
        <v>3.9689999999999999</v>
      </c>
      <c r="C22" s="4">
        <f t="shared" si="2"/>
        <v>3.0303030303030321E-2</v>
      </c>
      <c r="D22" s="3">
        <v>11.367000000000001</v>
      </c>
      <c r="E22" s="21">
        <f t="shared" si="3"/>
        <v>0.34233137190081947</v>
      </c>
    </row>
    <row r="23" spans="1:5" x14ac:dyDescent="0.3">
      <c r="A23" s="3">
        <v>22</v>
      </c>
      <c r="B23" s="3">
        <v>3.9689999999999999</v>
      </c>
      <c r="C23" s="4">
        <f t="shared" si="2"/>
        <v>3.0303030303030321E-2</v>
      </c>
      <c r="D23" s="3">
        <v>10.933</v>
      </c>
      <c r="E23" s="21">
        <f t="shared" si="3"/>
        <v>2.2828462809915229E-2</v>
      </c>
    </row>
    <row r="24" spans="1:5" x14ac:dyDescent="0.3">
      <c r="A24" s="3">
        <v>23</v>
      </c>
      <c r="B24" s="3">
        <v>3.9689999999999999</v>
      </c>
      <c r="C24" s="4">
        <f t="shared" si="2"/>
        <v>3.0303030303030321E-2</v>
      </c>
      <c r="D24" s="3">
        <v>10.452</v>
      </c>
      <c r="E24" s="21">
        <f t="shared" si="3"/>
        <v>0.10884000826446737</v>
      </c>
    </row>
    <row r="25" spans="1:5" x14ac:dyDescent="0.3">
      <c r="A25" s="3">
        <v>24</v>
      </c>
      <c r="B25" s="3">
        <v>3.9689999999999999</v>
      </c>
      <c r="C25" s="4">
        <f t="shared" si="2"/>
        <v>3.0303030303030321E-2</v>
      </c>
      <c r="D25" s="3">
        <v>9.7420000000000009</v>
      </c>
      <c r="E25" s="21">
        <f t="shared" si="3"/>
        <v>1.0814109173553843</v>
      </c>
    </row>
    <row r="26" spans="1:5" x14ac:dyDescent="0.3">
      <c r="A26" s="3">
        <v>25</v>
      </c>
      <c r="B26" s="3">
        <v>3.9689999999999999</v>
      </c>
      <c r="C26" s="4">
        <f t="shared" si="2"/>
        <v>3.0303030303030321E-2</v>
      </c>
      <c r="D26" s="3">
        <v>10.538</v>
      </c>
      <c r="E26" s="21">
        <f t="shared" si="3"/>
        <v>5.9491644628102393E-2</v>
      </c>
    </row>
    <row r="27" spans="1:5" x14ac:dyDescent="0.3">
      <c r="A27" s="3">
        <v>26</v>
      </c>
      <c r="B27" s="3">
        <v>3.9689999999999999</v>
      </c>
      <c r="C27" s="4">
        <f t="shared" si="2"/>
        <v>3.0303030303030321E-2</v>
      </c>
      <c r="D27" s="3">
        <v>11.035</v>
      </c>
      <c r="E27" s="21">
        <f t="shared" si="3"/>
        <v>6.4055008264459409E-2</v>
      </c>
    </row>
    <row r="28" spans="1:5" x14ac:dyDescent="0.3">
      <c r="A28" s="3">
        <v>27</v>
      </c>
      <c r="B28" s="3">
        <v>3.9689999999999999</v>
      </c>
      <c r="C28" s="4">
        <f t="shared" si="2"/>
        <v>3.0303030303030321E-2</v>
      </c>
      <c r="D28" s="3">
        <v>11.515000000000001</v>
      </c>
      <c r="E28" s="21">
        <f t="shared" si="3"/>
        <v>0.53742228099172629</v>
      </c>
    </row>
    <row r="29" spans="1:5" x14ac:dyDescent="0.3">
      <c r="A29" s="3">
        <v>28</v>
      </c>
      <c r="B29" s="3">
        <v>3.9689999999999999</v>
      </c>
      <c r="C29" s="4">
        <f t="shared" si="2"/>
        <v>3.0303030303030321E-2</v>
      </c>
      <c r="D29" s="3">
        <v>11.349</v>
      </c>
      <c r="E29" s="21">
        <f t="shared" si="3"/>
        <v>0.32159209917354614</v>
      </c>
    </row>
    <row r="30" spans="1:5" x14ac:dyDescent="0.3">
      <c r="A30" s="3">
        <v>29</v>
      </c>
      <c r="B30" s="3">
        <v>3.9689999999999999</v>
      </c>
      <c r="C30" s="4">
        <f t="shared" si="2"/>
        <v>3.0303030303030321E-2</v>
      </c>
      <c r="D30" s="3">
        <v>10.506</v>
      </c>
      <c r="E30" s="21">
        <f t="shared" si="3"/>
        <v>7.6125826446284656E-2</v>
      </c>
    </row>
    <row r="31" spans="1:5" x14ac:dyDescent="0.3">
      <c r="A31" s="3">
        <v>30</v>
      </c>
      <c r="B31" s="3">
        <v>3.9689999999999999</v>
      </c>
      <c r="C31" s="4">
        <f t="shared" si="2"/>
        <v>3.0303030303030321E-2</v>
      </c>
      <c r="D31" s="3">
        <v>10.574999999999999</v>
      </c>
      <c r="E31" s="21">
        <f t="shared" si="3"/>
        <v>4.2811371900829578E-2</v>
      </c>
    </row>
    <row r="32" spans="1:5" x14ac:dyDescent="0.3">
      <c r="A32" s="3">
        <v>31</v>
      </c>
      <c r="B32" s="3">
        <v>3.9689999999999999</v>
      </c>
      <c r="C32" s="4">
        <f t="shared" si="2"/>
        <v>3.0303030303030321E-2</v>
      </c>
      <c r="D32" s="3">
        <v>10.624000000000001</v>
      </c>
      <c r="E32" s="21">
        <f t="shared" si="3"/>
        <v>2.493528099173753E-2</v>
      </c>
    </row>
    <row r="33" spans="1:5" x14ac:dyDescent="0.3">
      <c r="A33" s="3">
        <v>32</v>
      </c>
      <c r="B33" s="3">
        <v>3.9689999999999999</v>
      </c>
      <c r="C33" s="4">
        <f t="shared" si="2"/>
        <v>3.0303030303030321E-2</v>
      </c>
      <c r="D33" s="3">
        <v>10.645</v>
      </c>
      <c r="E33" s="21">
        <f t="shared" si="3"/>
        <v>1.8744099173555715E-2</v>
      </c>
    </row>
    <row r="34" spans="1:5" x14ac:dyDescent="0.3">
      <c r="A34" s="3">
        <v>33</v>
      </c>
      <c r="B34" s="3">
        <v>3.9689999999999999</v>
      </c>
      <c r="C34" s="4">
        <f t="shared" si="2"/>
        <v>3.0303030303030321E-2</v>
      </c>
      <c r="D34" s="3">
        <v>10.878</v>
      </c>
      <c r="E34" s="21">
        <f t="shared" si="3"/>
        <v>9.2334628099160591E-3</v>
      </c>
    </row>
    <row r="35" spans="1:5" x14ac:dyDescent="0.3">
      <c r="A35" s="3">
        <v>34</v>
      </c>
      <c r="B35" s="3">
        <v>3.9689999999999999</v>
      </c>
      <c r="C35" s="4">
        <f t="shared" si="2"/>
        <v>3.0303030303030321E-2</v>
      </c>
      <c r="D35" s="3">
        <v>10.933</v>
      </c>
      <c r="E35" s="21">
        <f t="shared" si="3"/>
        <v>2.2828462809915229E-2</v>
      </c>
    </row>
    <row r="36" spans="1:5" x14ac:dyDescent="0.3">
      <c r="A36" s="3">
        <v>35</v>
      </c>
      <c r="B36" s="3">
        <v>3.9689999999999999</v>
      </c>
      <c r="C36" s="4">
        <f t="shared" si="2"/>
        <v>3.0303030303030321E-2</v>
      </c>
      <c r="D36" s="3">
        <v>11.615</v>
      </c>
      <c r="E36" s="21">
        <f t="shared" si="3"/>
        <v>0.69404046280990628</v>
      </c>
    </row>
    <row r="37" spans="1:5" x14ac:dyDescent="0.3">
      <c r="A37" s="3">
        <v>36</v>
      </c>
      <c r="B37" s="3">
        <v>3.9689999999999999</v>
      </c>
      <c r="C37" s="4">
        <f t="shared" si="2"/>
        <v>3.0303030303030321E-2</v>
      </c>
      <c r="D37" s="3">
        <v>11.574999999999999</v>
      </c>
      <c r="E37" s="21">
        <f t="shared" si="3"/>
        <v>0.62899319008263266</v>
      </c>
    </row>
    <row r="38" spans="1:5" x14ac:dyDescent="0.3">
      <c r="A38" s="3">
        <v>37</v>
      </c>
      <c r="B38" s="3">
        <v>3.9689999999999999</v>
      </c>
      <c r="C38" s="4">
        <f t="shared" si="2"/>
        <v>3.0303030303030321E-2</v>
      </c>
      <c r="D38" s="3">
        <v>11.083</v>
      </c>
      <c r="E38" s="21">
        <f t="shared" si="3"/>
        <v>9.0655735537186061E-2</v>
      </c>
    </row>
    <row r="39" spans="1:5" x14ac:dyDescent="0.3">
      <c r="A39" s="3">
        <v>38</v>
      </c>
      <c r="B39" s="3">
        <v>3.9689999999999999</v>
      </c>
      <c r="C39" s="4">
        <f t="shared" si="2"/>
        <v>3.0303030303030321E-2</v>
      </c>
      <c r="D39" s="3">
        <v>11.42</v>
      </c>
      <c r="E39" s="21">
        <f t="shared" si="3"/>
        <v>0.40716000826445398</v>
      </c>
    </row>
    <row r="40" spans="1:5" x14ac:dyDescent="0.3">
      <c r="A40" s="3">
        <v>39</v>
      </c>
      <c r="B40" s="3">
        <v>3.9689999999999999</v>
      </c>
      <c r="C40" s="4">
        <f t="shared" si="2"/>
        <v>3.0303030303030321E-2</v>
      </c>
      <c r="D40" s="3">
        <v>11.319000000000001</v>
      </c>
      <c r="E40" s="21">
        <f t="shared" si="3"/>
        <v>0.28846664462809268</v>
      </c>
    </row>
    <row r="41" spans="1:5" x14ac:dyDescent="0.3">
      <c r="A41" s="3">
        <v>40</v>
      </c>
      <c r="B41" s="3">
        <v>3.9689999999999999</v>
      </c>
      <c r="C41" s="4">
        <f t="shared" si="2"/>
        <v>3.0303030303030321E-2</v>
      </c>
      <c r="D41" s="3">
        <v>11.087999999999999</v>
      </c>
      <c r="E41" s="21">
        <f t="shared" si="3"/>
        <v>9.3691644628094484E-2</v>
      </c>
    </row>
    <row r="42" spans="1:5" x14ac:dyDescent="0.3">
      <c r="A42" s="3">
        <v>41</v>
      </c>
      <c r="B42" s="3">
        <v>3.9689999999999999</v>
      </c>
      <c r="C42" s="4">
        <f t="shared" si="2"/>
        <v>3.0303030303030321E-2</v>
      </c>
      <c r="D42" s="3">
        <v>10.927</v>
      </c>
      <c r="E42" s="21">
        <f t="shared" si="3"/>
        <v>2.1051371900824341E-2</v>
      </c>
    </row>
    <row r="43" spans="1:5" x14ac:dyDescent="0.3">
      <c r="A43" s="3">
        <v>42</v>
      </c>
      <c r="B43" s="3">
        <v>3.9689999999999999</v>
      </c>
      <c r="C43" s="4">
        <f t="shared" si="2"/>
        <v>3.0303030303030321E-2</v>
      </c>
      <c r="D43" s="3">
        <v>10.494</v>
      </c>
      <c r="E43" s="21">
        <f t="shared" si="3"/>
        <v>8.289164462810325E-2</v>
      </c>
    </row>
    <row r="44" spans="1:5" x14ac:dyDescent="0.3">
      <c r="A44" s="3">
        <v>43</v>
      </c>
      <c r="B44" s="3">
        <v>3.9689999999999999</v>
      </c>
      <c r="C44" s="4">
        <f t="shared" si="2"/>
        <v>3.0303030303030321E-2</v>
      </c>
      <c r="D44" s="3">
        <v>10.318</v>
      </c>
      <c r="E44" s="21">
        <f t="shared" si="3"/>
        <v>0.21521164462810591</v>
      </c>
    </row>
    <row r="45" spans="1:5" x14ac:dyDescent="0.3">
      <c r="A45" s="3">
        <v>44</v>
      </c>
      <c r="B45" s="3">
        <v>3.9689999999999999</v>
      </c>
      <c r="C45" s="4">
        <f t="shared" si="2"/>
        <v>3.0303030303030321E-2</v>
      </c>
      <c r="D45" s="3">
        <v>10.584</v>
      </c>
      <c r="E45" s="21">
        <f t="shared" si="3"/>
        <v>3.9168008264465669E-2</v>
      </c>
    </row>
    <row r="46" spans="1:5" x14ac:dyDescent="0.3">
      <c r="A46" s="3">
        <v>45</v>
      </c>
      <c r="B46" s="3">
        <v>3.9689999999999999</v>
      </c>
      <c r="C46" s="4">
        <f t="shared" si="2"/>
        <v>3.0303030303030321E-2</v>
      </c>
      <c r="D46" s="3">
        <v>10.673999999999999</v>
      </c>
      <c r="E46" s="21">
        <f t="shared" si="3"/>
        <v>1.1644371900828038E-2</v>
      </c>
    </row>
    <row r="47" spans="1:5" x14ac:dyDescent="0.3">
      <c r="A47" s="3">
        <v>46</v>
      </c>
      <c r="B47" s="3">
        <v>3.9689999999999999</v>
      </c>
      <c r="C47" s="4">
        <f t="shared" si="2"/>
        <v>3.0303030303030321E-2</v>
      </c>
      <c r="D47" s="3">
        <v>10.906000000000001</v>
      </c>
      <c r="E47" s="21">
        <f t="shared" si="3"/>
        <v>1.5398553719006705E-2</v>
      </c>
    </row>
    <row r="48" spans="1:5" x14ac:dyDescent="0.3">
      <c r="A48" s="3">
        <v>47</v>
      </c>
      <c r="B48" s="3">
        <v>3.9689999999999999</v>
      </c>
      <c r="C48" s="4">
        <f t="shared" si="2"/>
        <v>3.0303030303030321E-2</v>
      </c>
      <c r="D48" s="3">
        <v>9.93</v>
      </c>
      <c r="E48" s="21">
        <f t="shared" si="3"/>
        <v>0.72574909917356589</v>
      </c>
    </row>
    <row r="49" spans="1:5" x14ac:dyDescent="0.3">
      <c r="A49" s="3">
        <v>48</v>
      </c>
      <c r="B49" s="3">
        <v>3.9689999999999999</v>
      </c>
      <c r="C49" s="4">
        <f t="shared" si="2"/>
        <v>3.0303030303030321E-2</v>
      </c>
      <c r="D49" s="3">
        <v>9.7859999999999996</v>
      </c>
      <c r="E49" s="21">
        <f t="shared" si="3"/>
        <v>0.99183491735538643</v>
      </c>
    </row>
    <row r="50" spans="1:5" x14ac:dyDescent="0.3">
      <c r="A50" s="3">
        <v>49</v>
      </c>
      <c r="B50" s="3">
        <v>3.9689999999999999</v>
      </c>
      <c r="C50" s="4">
        <f t="shared" si="2"/>
        <v>3.0303030303030321E-2</v>
      </c>
      <c r="D50" s="3">
        <v>9.577</v>
      </c>
      <c r="E50" s="21">
        <f t="shared" si="3"/>
        <v>1.4518059173553886</v>
      </c>
    </row>
  </sheetData>
  <mergeCells count="4">
    <mergeCell ref="L2:S2"/>
    <mergeCell ref="L3:S3"/>
    <mergeCell ref="L4:S4"/>
    <mergeCell ref="L5:S5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C8468-230F-4AE2-8F34-04CBB18452A0}">
  <dimension ref="A1:U20"/>
  <sheetViews>
    <sheetView zoomScale="85" zoomScaleNormal="85" workbookViewId="0">
      <selection activeCell="G38" sqref="G38"/>
    </sheetView>
  </sheetViews>
  <sheetFormatPr defaultRowHeight="14" x14ac:dyDescent="0.3"/>
  <cols>
    <col min="1" max="1" width="10.9140625" style="75" customWidth="1"/>
    <col min="2" max="2" width="15" style="75" customWidth="1"/>
    <col min="3" max="3" width="10.4140625" style="75" customWidth="1"/>
    <col min="4" max="4" width="6.58203125" style="75" customWidth="1"/>
    <col min="5" max="6" width="8.6640625" style="75"/>
    <col min="7" max="7" width="12.08203125" style="75" customWidth="1"/>
    <col min="8" max="8" width="9.08203125" style="75" customWidth="1"/>
    <col min="9" max="9" width="10" style="75" customWidth="1"/>
    <col min="10" max="10" width="8.6640625" style="75"/>
    <col min="11" max="11" width="17.1640625" style="75" customWidth="1"/>
    <col min="12" max="12" width="8.6640625" style="75"/>
    <col min="13" max="13" width="11.33203125" style="75" customWidth="1"/>
    <col min="14" max="16" width="8.6640625" style="75"/>
    <col min="17" max="17" width="13.4140625" style="75" customWidth="1"/>
    <col min="18" max="19" width="8.6640625" style="75"/>
    <col min="20" max="20" width="11.75" style="81" customWidth="1"/>
    <col min="21" max="16384" width="8.6640625" style="75"/>
  </cols>
  <sheetData>
    <row r="1" spans="1:21" s="79" customFormat="1" ht="31" thickBot="1" x14ac:dyDescent="0.35">
      <c r="A1" s="84" t="s">
        <v>151</v>
      </c>
      <c r="B1" s="82" t="s">
        <v>119</v>
      </c>
      <c r="C1" s="82" t="s">
        <v>134</v>
      </c>
      <c r="D1" s="82" t="s">
        <v>155</v>
      </c>
      <c r="E1" s="82" t="s">
        <v>135</v>
      </c>
      <c r="F1" s="82" t="s">
        <v>155</v>
      </c>
      <c r="G1" s="83" t="s">
        <v>66</v>
      </c>
      <c r="H1" s="83" t="s">
        <v>154</v>
      </c>
      <c r="I1" s="83" t="s">
        <v>67</v>
      </c>
      <c r="J1" s="83" t="s">
        <v>154</v>
      </c>
      <c r="K1" s="84" t="s">
        <v>138</v>
      </c>
      <c r="L1" s="84" t="s">
        <v>155</v>
      </c>
      <c r="M1" s="84" t="s">
        <v>139</v>
      </c>
      <c r="N1" s="84" t="s">
        <v>155</v>
      </c>
      <c r="O1" s="84" t="s">
        <v>140</v>
      </c>
      <c r="P1" s="84" t="s">
        <v>155</v>
      </c>
      <c r="Q1" s="85" t="s">
        <v>141</v>
      </c>
      <c r="R1" s="87" t="s">
        <v>142</v>
      </c>
      <c r="S1" s="87" t="s">
        <v>155</v>
      </c>
      <c r="T1" s="86" t="s">
        <v>143</v>
      </c>
      <c r="U1" s="87" t="s">
        <v>155</v>
      </c>
    </row>
    <row r="2" spans="1:21" ht="15.5" x14ac:dyDescent="0.35">
      <c r="A2" s="33">
        <v>1</v>
      </c>
      <c r="B2" s="70" t="s">
        <v>120</v>
      </c>
      <c r="C2" s="71">
        <v>36.288624999999996</v>
      </c>
      <c r="D2" s="70">
        <v>4</v>
      </c>
      <c r="E2" s="73">
        <v>3917.5</v>
      </c>
      <c r="F2" s="73">
        <v>103.35013304297193</v>
      </c>
      <c r="G2" s="74">
        <f>'3. HYM18P1'!G2</f>
        <v>3.3328868027354394E-2</v>
      </c>
      <c r="H2" s="74">
        <f>'3. HYM18P1'!H2</f>
        <v>7.443059980677796E-3</v>
      </c>
      <c r="I2" s="74">
        <f>'3. HYM18P1'!I2</f>
        <v>0.9298750000000009</v>
      </c>
      <c r="J2" s="74">
        <f>'3. HYM18P1'!J2</f>
        <v>3.2371924400036854E-2</v>
      </c>
      <c r="K2" s="71">
        <f t="shared" ref="K2:L9" si="0">G2*$K$17</f>
        <v>261.03502727704239</v>
      </c>
      <c r="L2" s="71">
        <f t="shared" si="0"/>
        <v>58.294790074666572</v>
      </c>
      <c r="M2" s="71">
        <f t="shared" ref="M2:M9" si="1">I2*$L$17*Q2</f>
        <v>6140.8040242783563</v>
      </c>
      <c r="N2" s="71">
        <f t="shared" ref="N2:N9" si="2">J2*$L$17*Q2</f>
        <v>213.78103898844554</v>
      </c>
      <c r="O2" s="74">
        <f>K2/M2</f>
        <v>4.2508281691617446E-2</v>
      </c>
      <c r="P2" s="74">
        <f t="shared" ref="P2:P13" si="3">K2/M2*((L2/K2)^2+(N2/M2)^2)^0.5</f>
        <v>9.6076754747174541E-3</v>
      </c>
      <c r="Q2" s="76">
        <v>0.47147159999999999</v>
      </c>
      <c r="R2" s="72">
        <f t="shared" ref="R2:R13" si="4">10000/E2</f>
        <v>2.5526483726866624</v>
      </c>
      <c r="S2" s="72">
        <f t="shared" ref="S2:S13" si="5">F2/E2/E2*10000</f>
        <v>6.734308843116589E-2</v>
      </c>
      <c r="T2" s="80">
        <f t="shared" ref="T2:T13" si="6">LOG10(O2)</f>
        <v>-1.3715264501241824</v>
      </c>
      <c r="U2" s="72">
        <f t="shared" ref="U2:U13" si="7">1/O2/LN(10)*P2</f>
        <v>9.8158765222679342E-2</v>
      </c>
    </row>
    <row r="3" spans="1:21" ht="15.5" x14ac:dyDescent="0.35">
      <c r="A3" s="33">
        <v>1</v>
      </c>
      <c r="B3" s="70" t="s">
        <v>121</v>
      </c>
      <c r="C3" s="71">
        <v>37.231250000000003</v>
      </c>
      <c r="D3" s="70">
        <v>4</v>
      </c>
      <c r="E3" s="73">
        <v>3875</v>
      </c>
      <c r="F3" s="73">
        <v>107.52906583803284</v>
      </c>
      <c r="G3" s="74">
        <f>'4. HYM18P2'!G2</f>
        <v>2.5026308295893182E-2</v>
      </c>
      <c r="H3" s="74">
        <f>'4. HYM18P2'!H2</f>
        <v>8.7134663145865786E-3</v>
      </c>
      <c r="I3" s="74">
        <f>'4. HYM18P2'!I2</f>
        <v>1.1099769554025867</v>
      </c>
      <c r="J3" s="74">
        <f>'4. HYM18P2'!J2</f>
        <v>5.8042262079966864E-2</v>
      </c>
      <c r="K3" s="71">
        <f t="shared" si="0"/>
        <v>196.00854920426499</v>
      </c>
      <c r="L3" s="71">
        <f t="shared" si="0"/>
        <v>68.244739522473552</v>
      </c>
      <c r="M3" s="71">
        <f t="shared" si="1"/>
        <v>7206.8170393861192</v>
      </c>
      <c r="N3" s="71">
        <f t="shared" si="2"/>
        <v>376.85463768092677</v>
      </c>
      <c r="O3" s="74">
        <f t="shared" ref="O3:O13" si="8">K3/M3</f>
        <v>2.7197658568693332E-2</v>
      </c>
      <c r="P3" s="74">
        <f t="shared" si="3"/>
        <v>9.5756739113184112E-3</v>
      </c>
      <c r="Q3" s="76">
        <v>0.46353700000000003</v>
      </c>
      <c r="R3" s="72">
        <f t="shared" si="4"/>
        <v>2.5806451612903225</v>
      </c>
      <c r="S3" s="72">
        <f t="shared" si="5"/>
        <v>7.1611448633029151E-2</v>
      </c>
      <c r="T3" s="80">
        <f t="shared" si="6"/>
        <v>-1.5654684825270477</v>
      </c>
      <c r="U3" s="72">
        <f t="shared" si="7"/>
        <v>0.15290516018821801</v>
      </c>
    </row>
    <row r="4" spans="1:21" ht="15.5" x14ac:dyDescent="0.35">
      <c r="A4" s="33">
        <v>1</v>
      </c>
      <c r="B4" s="70" t="s">
        <v>122</v>
      </c>
      <c r="C4" s="71">
        <v>41.149625</v>
      </c>
      <c r="D4" s="70">
        <v>3</v>
      </c>
      <c r="E4" s="73">
        <v>3777.5</v>
      </c>
      <c r="F4" s="73">
        <v>76.19875327064085</v>
      </c>
      <c r="G4" s="74">
        <f>'5. HYM19P2 '!G2</f>
        <v>2.5819696285558118E-2</v>
      </c>
      <c r="H4" s="74">
        <f>'5. HYM19P2 '!H2</f>
        <v>4.5789439339210874E-3</v>
      </c>
      <c r="I4" s="74">
        <f>'5. HYM19P2 '!I2</f>
        <v>1.0574800000000002</v>
      </c>
      <c r="J4" s="74">
        <f>'5. HYM19P2 '!J2</f>
        <v>7.2825773825846429E-2</v>
      </c>
      <c r="K4" s="71">
        <f t="shared" si="0"/>
        <v>202.22244327811975</v>
      </c>
      <c r="L4" s="71">
        <f t="shared" si="0"/>
        <v>35.862746784863347</v>
      </c>
      <c r="M4" s="71">
        <f t="shared" si="1"/>
        <v>6718.4528358040807</v>
      </c>
      <c r="N4" s="71">
        <f t="shared" si="2"/>
        <v>462.68158894719943</v>
      </c>
      <c r="O4" s="74">
        <f t="shared" si="8"/>
        <v>3.0099555391746274E-2</v>
      </c>
      <c r="P4" s="74">
        <f t="shared" si="3"/>
        <v>5.7262980878751623E-3</v>
      </c>
      <c r="Q4" s="76">
        <v>0.45357799999999998</v>
      </c>
      <c r="R4" s="72">
        <f t="shared" si="4"/>
        <v>2.6472534745201854</v>
      </c>
      <c r="S4" s="72">
        <f t="shared" si="5"/>
        <v>5.339971260087633E-2</v>
      </c>
      <c r="T4" s="80">
        <f t="shared" si="6"/>
        <v>-1.5214399194339736</v>
      </c>
      <c r="U4" s="72">
        <f t="shared" si="7"/>
        <v>8.2622471625586474E-2</v>
      </c>
    </row>
    <row r="5" spans="1:21" ht="15.5" x14ac:dyDescent="0.35">
      <c r="A5" s="33">
        <v>1</v>
      </c>
      <c r="B5" s="70" t="s">
        <v>123</v>
      </c>
      <c r="C5" s="71">
        <v>43.696875000000006</v>
      </c>
      <c r="D5" s="70">
        <v>4</v>
      </c>
      <c r="E5" s="73">
        <v>3812.5</v>
      </c>
      <c r="F5" s="73">
        <v>80.039052967910607</v>
      </c>
      <c r="G5" s="74">
        <f>'6. HYM20P2'!G2</f>
        <v>3.0666666666666672E-2</v>
      </c>
      <c r="H5" s="74">
        <f>'6. HYM20P2'!H2</f>
        <v>3.3393884397468882E-3</v>
      </c>
      <c r="I5" s="74">
        <f>'6. HYM20P2'!I2</f>
        <v>1.1121111111111117</v>
      </c>
      <c r="J5" s="74">
        <f>'6. HYM20P2'!J2</f>
        <v>0.10228692914060859</v>
      </c>
      <c r="K5" s="71">
        <f t="shared" si="0"/>
        <v>240.18440000000004</v>
      </c>
      <c r="L5" s="71">
        <f t="shared" si="0"/>
        <v>26.154424198941605</v>
      </c>
      <c r="M5" s="71">
        <f t="shared" si="1"/>
        <v>6845.4185929304049</v>
      </c>
      <c r="N5" s="71">
        <f t="shared" si="2"/>
        <v>629.61051243639599</v>
      </c>
      <c r="O5" s="74">
        <f t="shared" si="8"/>
        <v>3.5086882816494247E-2</v>
      </c>
      <c r="P5" s="74">
        <f t="shared" si="3"/>
        <v>5.0012277644025539E-3</v>
      </c>
      <c r="Q5" s="76">
        <v>0.43944720000000004</v>
      </c>
      <c r="R5" s="72">
        <f t="shared" si="4"/>
        <v>2.622950819672131</v>
      </c>
      <c r="S5" s="72">
        <f t="shared" si="5"/>
        <v>5.5065835957498296E-2</v>
      </c>
      <c r="T5" s="80">
        <f t="shared" si="6"/>
        <v>-1.4548552135950756</v>
      </c>
      <c r="U5" s="72">
        <f t="shared" si="7"/>
        <v>6.190363595937088E-2</v>
      </c>
    </row>
    <row r="6" spans="1:21" ht="15.5" x14ac:dyDescent="0.35">
      <c r="A6" s="33">
        <v>1</v>
      </c>
      <c r="B6" s="70" t="s">
        <v>128</v>
      </c>
      <c r="C6" s="71">
        <v>48.264625000000002</v>
      </c>
      <c r="D6" s="70">
        <v>1</v>
      </c>
      <c r="E6" s="73">
        <v>3677.5</v>
      </c>
      <c r="F6" s="73">
        <v>79.569152314197737</v>
      </c>
      <c r="G6" s="74">
        <f>'7. HYM21P3'!G2</f>
        <v>7.2055722210807471E-2</v>
      </c>
      <c r="H6" s="74">
        <f>'7. HYM21P3'!H2</f>
        <v>1.7714796378802369E-2</v>
      </c>
      <c r="I6" s="74">
        <f>'7. HYM21P3'!I2</f>
        <v>3.8600701420002892</v>
      </c>
      <c r="J6" s="74">
        <f>'7. HYM21P3'!J2</f>
        <v>0.45173483393894143</v>
      </c>
      <c r="K6" s="71">
        <f t="shared" si="0"/>
        <v>564.34762192726521</v>
      </c>
      <c r="L6" s="71">
        <f t="shared" si="0"/>
        <v>138.74405671841805</v>
      </c>
      <c r="M6" s="71">
        <f t="shared" si="1"/>
        <v>22548.276447830194</v>
      </c>
      <c r="N6" s="71">
        <f t="shared" si="2"/>
        <v>2638.771198984382</v>
      </c>
      <c r="O6" s="74">
        <f t="shared" si="8"/>
        <v>2.5028415064583441E-2</v>
      </c>
      <c r="P6" s="74">
        <f t="shared" si="3"/>
        <v>6.8147638016403164E-3</v>
      </c>
      <c r="Q6" s="76">
        <v>0.4170355</v>
      </c>
      <c r="R6" s="72">
        <f t="shared" si="4"/>
        <v>2.7192386131883071</v>
      </c>
      <c r="S6" s="72">
        <f t="shared" si="5"/>
        <v>5.883548916150326E-2</v>
      </c>
      <c r="T6" s="80">
        <f t="shared" si="6"/>
        <v>-1.6015666514105336</v>
      </c>
      <c r="U6" s="72">
        <f t="shared" si="7"/>
        <v>0.11825016913333956</v>
      </c>
    </row>
    <row r="7" spans="1:21" ht="15.5" x14ac:dyDescent="0.35">
      <c r="A7" s="33">
        <v>1</v>
      </c>
      <c r="B7" s="70" t="s">
        <v>129</v>
      </c>
      <c r="C7" s="71">
        <v>56.313124999999999</v>
      </c>
      <c r="D7" s="70">
        <v>4</v>
      </c>
      <c r="E7" s="73">
        <v>4087.5</v>
      </c>
      <c r="F7" s="73">
        <v>115.24430571616109</v>
      </c>
      <c r="G7" s="74">
        <f>'8. HYM23P1'!G2</f>
        <v>2.1895109090909092E-2</v>
      </c>
      <c r="H7" s="74">
        <f>'8. HYM23P1'!H2</f>
        <v>3.2343620270396329E-3</v>
      </c>
      <c r="I7" s="74">
        <f>'8. HYM23P1'!I2</f>
        <v>0.57105128205128253</v>
      </c>
      <c r="J7" s="74">
        <f>'8. HYM23P1'!J2</f>
        <v>5.2005034532573338E-2</v>
      </c>
      <c r="K7" s="71">
        <f t="shared" si="0"/>
        <v>171.4846839109091</v>
      </c>
      <c r="L7" s="71">
        <f t="shared" si="0"/>
        <v>25.33184683197711</v>
      </c>
      <c r="M7" s="71">
        <f t="shared" si="1"/>
        <v>3885.5226038255159</v>
      </c>
      <c r="N7" s="71">
        <f t="shared" si="2"/>
        <v>353.85042209027716</v>
      </c>
      <c r="O7" s="74">
        <f t="shared" si="8"/>
        <v>4.4134264909969322E-2</v>
      </c>
      <c r="P7" s="74">
        <f t="shared" si="3"/>
        <v>7.6589129931966364E-3</v>
      </c>
      <c r="Q7" s="76">
        <v>0.48576833333333336</v>
      </c>
      <c r="R7" s="72">
        <f t="shared" si="4"/>
        <v>2.4464831804281344</v>
      </c>
      <c r="S7" s="72">
        <f t="shared" si="5"/>
        <v>6.8976943259866919E-2</v>
      </c>
      <c r="T7" s="80">
        <f t="shared" si="6"/>
        <v>-1.3552241025240801</v>
      </c>
      <c r="U7" s="72">
        <f t="shared" si="7"/>
        <v>7.536601452652876E-2</v>
      </c>
    </row>
    <row r="8" spans="1:21" ht="15.5" x14ac:dyDescent="0.35">
      <c r="A8" s="33">
        <v>1</v>
      </c>
      <c r="B8" s="70" t="s">
        <v>124</v>
      </c>
      <c r="C8" s="71">
        <v>57.733750000000001</v>
      </c>
      <c r="D8" s="70">
        <v>3</v>
      </c>
      <c r="E8" s="73">
        <v>4325</v>
      </c>
      <c r="F8" s="73">
        <v>106.06601717798213</v>
      </c>
      <c r="G8" s="74">
        <f>'9. HYM23P2'!G2</f>
        <v>4.5940514288471124E-2</v>
      </c>
      <c r="H8" s="74">
        <f>'9. HYM23P2'!H2</f>
        <v>8.2785755806002292E-3</v>
      </c>
      <c r="I8" s="74">
        <f>'9. HYM23P2'!I2</f>
        <v>0.65118181818181853</v>
      </c>
      <c r="J8" s="74">
        <f>'9. HYM23P2'!J2</f>
        <v>5.996172140479826E-2</v>
      </c>
      <c r="K8" s="71">
        <f t="shared" si="0"/>
        <v>359.81070195873468</v>
      </c>
      <c r="L8" s="71">
        <f t="shared" si="0"/>
        <v>64.838631804819059</v>
      </c>
      <c r="M8" s="71">
        <f t="shared" si="1"/>
        <v>4498.0586214489558</v>
      </c>
      <c r="N8" s="71">
        <f t="shared" si="2"/>
        <v>414.18745178549545</v>
      </c>
      <c r="O8" s="74">
        <f t="shared" si="8"/>
        <v>7.9992443905239533E-2</v>
      </c>
      <c r="P8" s="74">
        <f t="shared" si="3"/>
        <v>1.6187704929626588E-2</v>
      </c>
      <c r="Q8" s="76">
        <v>0.49314849999999993</v>
      </c>
      <c r="R8" s="72">
        <f t="shared" si="4"/>
        <v>2.3121387283236996</v>
      </c>
      <c r="S8" s="72">
        <f t="shared" si="5"/>
        <v>5.6702738977169771E-2</v>
      </c>
      <c r="T8" s="80">
        <f t="shared" si="6"/>
        <v>-1.0969510345735947</v>
      </c>
      <c r="U8" s="72">
        <f t="shared" si="7"/>
        <v>8.788618752469958E-2</v>
      </c>
    </row>
    <row r="9" spans="1:21" ht="15.5" x14ac:dyDescent="0.35">
      <c r="A9" s="33">
        <v>1</v>
      </c>
      <c r="B9" s="70" t="s">
        <v>130</v>
      </c>
      <c r="C9" s="71">
        <v>71.244</v>
      </c>
      <c r="D9" s="70">
        <v>1</v>
      </c>
      <c r="E9" s="73">
        <v>4440</v>
      </c>
      <c r="F9" s="73">
        <v>88.388347648318444</v>
      </c>
      <c r="G9" s="74">
        <f>'10. HYM24'!G2</f>
        <v>3.1255338674949708E-2</v>
      </c>
      <c r="H9" s="74">
        <f>'10. HYM24'!H2</f>
        <v>4.9622134657106081E-3</v>
      </c>
      <c r="I9" s="74">
        <f>'10. HYM24'!I2</f>
        <v>0.4244074074074074</v>
      </c>
      <c r="J9" s="74">
        <f>'10. HYM24'!J2</f>
        <v>3.4268464151864693E-2</v>
      </c>
      <c r="K9" s="71">
        <f t="shared" si="0"/>
        <v>244.79493803607363</v>
      </c>
      <c r="L9" s="71">
        <f t="shared" si="0"/>
        <v>38.864552084792052</v>
      </c>
      <c r="M9" s="71">
        <f t="shared" si="1"/>
        <v>2808.1379357101387</v>
      </c>
      <c r="N9" s="71">
        <f t="shared" si="2"/>
        <v>226.74103350651049</v>
      </c>
      <c r="O9" s="74">
        <f t="shared" si="8"/>
        <v>8.7173402318703561E-2</v>
      </c>
      <c r="P9" s="74">
        <f t="shared" si="3"/>
        <v>1.5527036916188508E-2</v>
      </c>
      <c r="Q9" s="76">
        <v>0.47237875000000001</v>
      </c>
      <c r="R9" s="72">
        <f t="shared" si="4"/>
        <v>2.2522522522522523</v>
      </c>
      <c r="S9" s="72">
        <f t="shared" si="5"/>
        <v>4.4836228617968522E-2</v>
      </c>
      <c r="T9" s="80">
        <f t="shared" si="6"/>
        <v>-1.0596160034647968</v>
      </c>
      <c r="U9" s="72">
        <f t="shared" si="7"/>
        <v>7.7355090814918634E-2</v>
      </c>
    </row>
    <row r="10" spans="1:21" ht="15.5" x14ac:dyDescent="0.35">
      <c r="A10" s="33">
        <v>2</v>
      </c>
      <c r="B10" s="70" t="s">
        <v>125</v>
      </c>
      <c r="C10" s="71">
        <v>64.788125000000008</v>
      </c>
      <c r="D10" s="70">
        <v>5</v>
      </c>
      <c r="E10" s="73">
        <v>4287.5</v>
      </c>
      <c r="F10" s="73">
        <v>117.92476415070755</v>
      </c>
      <c r="G10" s="74">
        <f>'11. HYM29P1'!G2</f>
        <v>2.4013823809267337E-2</v>
      </c>
      <c r="H10" s="74">
        <f>'11. HYM29P1'!H2</f>
        <v>4.7104529047218603E-3</v>
      </c>
      <c r="I10" s="74">
        <f>'11. HYM29P1'!I2</f>
        <v>0.29693478260869532</v>
      </c>
      <c r="J10" s="74">
        <f>'11. HYM29P1'!J2</f>
        <v>2.3415476528629551E-2</v>
      </c>
      <c r="K10" s="71">
        <f>G10*$K$18</f>
        <v>280.21731003034057</v>
      </c>
      <c r="L10" s="71">
        <f>H10*$K$18</f>
        <v>54.966274945199388</v>
      </c>
      <c r="M10" s="71">
        <f>I10*$L$18*Q10</f>
        <v>3293.2221841559372</v>
      </c>
      <c r="N10" s="71">
        <f>J10*$L$18*Q10</f>
        <v>259.69462411645185</v>
      </c>
      <c r="O10" s="74">
        <f t="shared" si="8"/>
        <v>8.5089099477860197E-2</v>
      </c>
      <c r="P10" s="74">
        <f t="shared" si="3"/>
        <v>1.798897193515404E-2</v>
      </c>
      <c r="Q10" s="76">
        <v>0.48959191115749401</v>
      </c>
      <c r="R10" s="72">
        <f t="shared" si="4"/>
        <v>2.3323615160349855</v>
      </c>
      <c r="S10" s="72">
        <f t="shared" si="5"/>
        <v>6.4150013222766727E-2</v>
      </c>
      <c r="T10" s="80">
        <f t="shared" si="6"/>
        <v>-1.0701260725809139</v>
      </c>
      <c r="U10" s="72">
        <f t="shared" si="7"/>
        <v>9.1815653174031314E-2</v>
      </c>
    </row>
    <row r="11" spans="1:21" ht="15.5" x14ac:dyDescent="0.35">
      <c r="A11" s="33">
        <v>1</v>
      </c>
      <c r="B11" s="70" t="s">
        <v>126</v>
      </c>
      <c r="C11" s="71">
        <v>40</v>
      </c>
      <c r="D11" s="70">
        <v>3</v>
      </c>
      <c r="E11" s="73">
        <v>3625</v>
      </c>
      <c r="F11" s="73">
        <v>106.06601717798213</v>
      </c>
      <c r="G11" s="74">
        <f>'12. DACYP1'!G2</f>
        <v>0.19707692307692312</v>
      </c>
      <c r="H11" s="74">
        <f>'12. DACYP1'!H2</f>
        <v>1.8738032077938345E-2</v>
      </c>
      <c r="I11" s="74">
        <f>'12. DACYP1'!I2</f>
        <v>12.117136363636375</v>
      </c>
      <c r="J11" s="74">
        <f>'12. DACYP1'!J2</f>
        <v>0.87127803991204855</v>
      </c>
      <c r="K11" s="71">
        <f>G11*$K$17</f>
        <v>1543.5261692307697</v>
      </c>
      <c r="L11" s="71">
        <f>H11*$K$17</f>
        <v>146.75814103762093</v>
      </c>
      <c r="M11" s="71">
        <f>I11*$L$17*Q11</f>
        <v>63874.374253695474</v>
      </c>
      <c r="N11" s="71">
        <f>J11*$L$17*Q11</f>
        <v>4592.8623670012939</v>
      </c>
      <c r="O11" s="74">
        <f t="shared" si="8"/>
        <v>2.416502998683339E-2</v>
      </c>
      <c r="P11" s="74">
        <f t="shared" si="3"/>
        <v>2.8806540157980567E-3</v>
      </c>
      <c r="Q11" s="76">
        <v>0.37634100000000004</v>
      </c>
      <c r="R11" s="72">
        <f t="shared" si="4"/>
        <v>2.7586206896551726</v>
      </c>
      <c r="S11" s="72">
        <f t="shared" si="5"/>
        <v>8.0716112953517924E-2</v>
      </c>
      <c r="T11" s="80">
        <f t="shared" si="6"/>
        <v>-1.6168126616006979</v>
      </c>
      <c r="U11" s="72">
        <f t="shared" si="7"/>
        <v>5.1771181083375008E-2</v>
      </c>
    </row>
    <row r="12" spans="1:21" ht="15.5" x14ac:dyDescent="0.35">
      <c r="A12" s="33">
        <v>1</v>
      </c>
      <c r="B12" s="70" t="s">
        <v>127</v>
      </c>
      <c r="C12" s="71">
        <v>40</v>
      </c>
      <c r="D12" s="70">
        <v>3</v>
      </c>
      <c r="E12" s="73">
        <v>3680</v>
      </c>
      <c r="F12" s="73">
        <v>74.330343736592525</v>
      </c>
      <c r="G12" s="74">
        <f>'13. DACYP2'!G2</f>
        <v>0.25266217727928403</v>
      </c>
      <c r="H12" s="74">
        <f>'13. DACYP2'!H2</f>
        <v>1.6940349362318446E-2</v>
      </c>
      <c r="I12" s="74">
        <f>'13. DACYP2'!I2</f>
        <v>10.781909090909098</v>
      </c>
      <c r="J12" s="74">
        <f>'13. DACYP2'!J2</f>
        <v>0.54132039747941607</v>
      </c>
      <c r="K12" s="71">
        <f>G12*$K$17</f>
        <v>1978.8754386690805</v>
      </c>
      <c r="L12" s="71">
        <f>H12*$K$17</f>
        <v>132.67851024061432</v>
      </c>
      <c r="M12" s="71">
        <f>I12*$L$17*Q12</f>
        <v>58792.791685535776</v>
      </c>
      <c r="N12" s="71">
        <f>J12*$L$17*Q12</f>
        <v>2951.7720002826777</v>
      </c>
      <c r="O12" s="74">
        <f t="shared" si="8"/>
        <v>3.3658470399797739E-2</v>
      </c>
      <c r="P12" s="74">
        <f t="shared" si="3"/>
        <v>2.8192934741840901E-3</v>
      </c>
      <c r="Q12" s="76">
        <v>0.38929900000000006</v>
      </c>
      <c r="R12" s="72">
        <f t="shared" si="4"/>
        <v>2.7173913043478262</v>
      </c>
      <c r="S12" s="72">
        <f t="shared" si="5"/>
        <v>5.4887127641032998E-2</v>
      </c>
      <c r="T12" s="80">
        <f t="shared" si="6"/>
        <v>-1.472905624308547</v>
      </c>
      <c r="U12" s="72">
        <f t="shared" si="7"/>
        <v>3.6377279898950961E-2</v>
      </c>
    </row>
    <row r="13" spans="1:21" ht="16" thickBot="1" x14ac:dyDescent="0.4">
      <c r="A13" s="99"/>
      <c r="B13" s="102" t="s">
        <v>152</v>
      </c>
      <c r="C13" s="88">
        <v>33</v>
      </c>
      <c r="D13" s="89">
        <v>1</v>
      </c>
      <c r="E13" s="90">
        <v>3690</v>
      </c>
      <c r="F13" s="90">
        <v>120</v>
      </c>
      <c r="G13" s="91"/>
      <c r="H13" s="91"/>
      <c r="I13" s="91"/>
      <c r="J13" s="91"/>
      <c r="K13" s="88">
        <v>1099</v>
      </c>
      <c r="L13" s="88">
        <v>14</v>
      </c>
      <c r="M13" s="88">
        <v>44226</v>
      </c>
      <c r="N13" s="88">
        <v>834</v>
      </c>
      <c r="O13" s="91">
        <f t="shared" si="8"/>
        <v>2.4849635960747071E-2</v>
      </c>
      <c r="P13" s="91">
        <f t="shared" si="3"/>
        <v>5.6550843035002975E-4</v>
      </c>
      <c r="Q13" s="92">
        <v>0.44701200000000002</v>
      </c>
      <c r="R13" s="94">
        <f t="shared" si="4"/>
        <v>2.7100271002710028</v>
      </c>
      <c r="S13" s="94">
        <f t="shared" si="5"/>
        <v>8.8130962610439123E-2</v>
      </c>
      <c r="T13" s="93">
        <f t="shared" si="6"/>
        <v>-1.6046799691598965</v>
      </c>
      <c r="U13" s="94">
        <f t="shared" si="7"/>
        <v>9.8833315368779262E-3</v>
      </c>
    </row>
    <row r="14" spans="1:21" ht="14.5" thickBot="1" x14ac:dyDescent="0.35"/>
    <row r="15" spans="1:21" ht="15" x14ac:dyDescent="0.3">
      <c r="I15" s="96"/>
      <c r="J15" s="97"/>
      <c r="K15" s="114" t="s">
        <v>137</v>
      </c>
      <c r="L15" s="115"/>
    </row>
    <row r="16" spans="1:21" ht="15" x14ac:dyDescent="0.3">
      <c r="I16" s="108"/>
      <c r="J16" s="109"/>
      <c r="K16" s="78" t="s">
        <v>136</v>
      </c>
      <c r="L16" s="98" t="s">
        <v>131</v>
      </c>
    </row>
    <row r="17" spans="1:12" x14ac:dyDescent="0.3">
      <c r="I17" s="110" t="s">
        <v>132</v>
      </c>
      <c r="J17" s="111"/>
      <c r="K17" s="77">
        <v>7832.1</v>
      </c>
      <c r="L17" s="95">
        <v>14007</v>
      </c>
    </row>
    <row r="18" spans="1:12" ht="14.5" thickBot="1" x14ac:dyDescent="0.35">
      <c r="B18" s="33"/>
      <c r="C18" s="33"/>
      <c r="D18" s="33"/>
      <c r="I18" s="112" t="s">
        <v>133</v>
      </c>
      <c r="J18" s="113"/>
      <c r="K18" s="100">
        <v>11669</v>
      </c>
      <c r="L18" s="101">
        <v>22653</v>
      </c>
    </row>
    <row r="19" spans="1:12" x14ac:dyDescent="0.3">
      <c r="B19" s="33"/>
      <c r="C19" s="33"/>
      <c r="D19" s="33"/>
    </row>
    <row r="20" spans="1:12" x14ac:dyDescent="0.3">
      <c r="A20" s="103" t="s">
        <v>153</v>
      </c>
    </row>
  </sheetData>
  <mergeCells count="4">
    <mergeCell ref="I16:J16"/>
    <mergeCell ref="I17:J17"/>
    <mergeCell ref="I18:J18"/>
    <mergeCell ref="K15:L1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9D87E-5268-4706-99CB-B6F9A3EEC6DE}">
  <dimension ref="A2:L86"/>
  <sheetViews>
    <sheetView topLeftCell="A48" zoomScale="102" zoomScaleNormal="102" workbookViewId="0">
      <selection activeCell="L9" sqref="L9"/>
    </sheetView>
  </sheetViews>
  <sheetFormatPr defaultRowHeight="14" x14ac:dyDescent="0.3"/>
  <cols>
    <col min="1" max="1" width="20.6640625" style="3" bestFit="1" customWidth="1"/>
    <col min="2" max="2" width="10.1640625" style="33" bestFit="1" customWidth="1"/>
    <col min="3" max="3" width="15.83203125" style="33" customWidth="1"/>
    <col min="4" max="4" width="18.6640625" style="33" customWidth="1"/>
    <col min="5" max="6" width="18.75" style="33" customWidth="1"/>
    <col min="7" max="7" width="22.83203125" style="33" bestFit="1" customWidth="1"/>
    <col min="8" max="8" width="22.08203125" style="33" customWidth="1"/>
    <col min="9" max="9" width="15.58203125" style="1" customWidth="1"/>
    <col min="10" max="10" width="14.58203125" style="1" bestFit="1" customWidth="1"/>
    <col min="11" max="11" width="9.58203125" style="33" bestFit="1" customWidth="1"/>
    <col min="12" max="12" width="13.75" style="1" bestFit="1" customWidth="1"/>
    <col min="13" max="13" width="15.25" style="1" bestFit="1" customWidth="1"/>
    <col min="14" max="14" width="18.58203125" style="1" bestFit="1" customWidth="1"/>
    <col min="15" max="15" width="17.75" style="1" bestFit="1" customWidth="1"/>
    <col min="16" max="16" width="14.75" style="1" bestFit="1" customWidth="1"/>
    <col min="17" max="17" width="18.1640625" style="1" bestFit="1" customWidth="1"/>
    <col min="18" max="18" width="17" style="1" bestFit="1" customWidth="1"/>
    <col min="19" max="19" width="14.75" style="1" bestFit="1" customWidth="1"/>
    <col min="20" max="20" width="18.1640625" style="1" bestFit="1" customWidth="1"/>
    <col min="21" max="21" width="17" style="1" bestFit="1" customWidth="1"/>
    <col min="22" max="25" width="8.6640625" style="1"/>
    <col min="26" max="26" width="8.58203125" style="1" bestFit="1" customWidth="1"/>
    <col min="27" max="16384" width="8.6640625" style="1"/>
  </cols>
  <sheetData>
    <row r="2" spans="1:10" x14ac:dyDescent="0.3">
      <c r="A2" s="35" t="s">
        <v>157</v>
      </c>
    </row>
    <row r="3" spans="1:10" ht="17.5" x14ac:dyDescent="0.4">
      <c r="A3" s="36" t="s">
        <v>41</v>
      </c>
      <c r="B3" s="37" t="s">
        <v>150</v>
      </c>
      <c r="C3" s="37" t="s">
        <v>101</v>
      </c>
      <c r="D3" s="37" t="s">
        <v>107</v>
      </c>
      <c r="E3" s="37" t="s">
        <v>165</v>
      </c>
      <c r="F3" s="37" t="s">
        <v>166</v>
      </c>
      <c r="G3" s="37" t="s">
        <v>149</v>
      </c>
      <c r="H3" s="37" t="s">
        <v>42</v>
      </c>
      <c r="I3" s="37" t="s">
        <v>164</v>
      </c>
      <c r="J3" s="37" t="s">
        <v>43</v>
      </c>
    </row>
    <row r="4" spans="1:10" x14ac:dyDescent="0.3">
      <c r="A4" s="57" t="s">
        <v>69</v>
      </c>
      <c r="B4" s="57"/>
      <c r="C4" s="57"/>
      <c r="D4" s="57"/>
    </row>
    <row r="5" spans="1:10" x14ac:dyDescent="0.3">
      <c r="A5" s="57" t="s">
        <v>71</v>
      </c>
      <c r="B5" s="25">
        <v>49.1</v>
      </c>
      <c r="C5" s="58">
        <v>0.24124399999999999</v>
      </c>
      <c r="D5" s="59">
        <v>6.9000000000000006E-2</v>
      </c>
      <c r="E5" s="58">
        <f>AVERAGE(C5:C12)</f>
        <v>0.24072749999999998</v>
      </c>
      <c r="F5" s="58">
        <f>E5-$E$59</f>
        <v>0.24016244769999998</v>
      </c>
      <c r="G5" s="58">
        <f>F5*B5/100</f>
        <v>0.11791976182070001</v>
      </c>
      <c r="H5" s="58">
        <f>STDEV(C5:C12)</f>
        <v>6.461762187780393E-3</v>
      </c>
      <c r="I5" s="33">
        <v>1700</v>
      </c>
      <c r="J5" s="33">
        <v>43</v>
      </c>
    </row>
    <row r="6" spans="1:10" x14ac:dyDescent="0.3">
      <c r="A6" s="57" t="s">
        <v>6</v>
      </c>
      <c r="B6" s="25"/>
      <c r="C6" s="58">
        <v>0.23880100000000001</v>
      </c>
      <c r="D6" s="59">
        <v>7.7799999999999994E-2</v>
      </c>
      <c r="E6" s="58"/>
      <c r="F6" s="58"/>
      <c r="G6" s="58"/>
      <c r="H6" s="58"/>
      <c r="I6" s="33"/>
    </row>
    <row r="7" spans="1:10" x14ac:dyDescent="0.3">
      <c r="A7" s="57" t="s">
        <v>7</v>
      </c>
      <c r="B7" s="25"/>
      <c r="C7" s="58">
        <v>0.23880100000000001</v>
      </c>
      <c r="D7" s="59">
        <v>7.7799999999999994E-2</v>
      </c>
      <c r="E7" s="58"/>
      <c r="F7" s="58"/>
      <c r="G7" s="58"/>
      <c r="H7" s="58"/>
      <c r="I7" s="33"/>
    </row>
    <row r="8" spans="1:10" x14ac:dyDescent="0.3">
      <c r="A8" s="57" t="s">
        <v>8</v>
      </c>
      <c r="B8" s="25"/>
      <c r="C8" s="58">
        <v>0.23464599999999999</v>
      </c>
      <c r="D8" s="59">
        <v>8.5999999999999993E-2</v>
      </c>
      <c r="E8" s="58"/>
      <c r="F8" s="58"/>
      <c r="G8" s="58"/>
      <c r="H8" s="58"/>
      <c r="I8" s="33"/>
    </row>
    <row r="9" spans="1:10" x14ac:dyDescent="0.3">
      <c r="A9" s="57" t="s">
        <v>9</v>
      </c>
      <c r="B9" s="25"/>
      <c r="C9" s="58">
        <v>0.232991</v>
      </c>
      <c r="D9" s="59">
        <v>6.9699999999999998E-2</v>
      </c>
      <c r="E9" s="58"/>
      <c r="F9" s="58"/>
      <c r="G9" s="58"/>
      <c r="H9" s="58"/>
      <c r="I9" s="33"/>
    </row>
    <row r="10" spans="1:10" x14ac:dyDescent="0.3">
      <c r="A10" s="57" t="s">
        <v>10</v>
      </c>
      <c r="B10" s="25"/>
      <c r="C10" s="58">
        <v>0.25385799999999997</v>
      </c>
      <c r="D10" s="59">
        <v>7.2900000000000006E-2</v>
      </c>
      <c r="E10" s="58"/>
      <c r="F10" s="58"/>
      <c r="G10" s="58"/>
      <c r="H10" s="58"/>
      <c r="I10" s="33"/>
    </row>
    <row r="11" spans="1:10" x14ac:dyDescent="0.3">
      <c r="A11" s="57" t="s">
        <v>11</v>
      </c>
      <c r="B11" s="25"/>
      <c r="C11" s="58">
        <v>0.244643</v>
      </c>
      <c r="D11" s="59">
        <v>7.0000000000000007E-2</v>
      </c>
      <c r="E11" s="58"/>
      <c r="F11" s="58"/>
      <c r="G11" s="58"/>
      <c r="H11" s="58"/>
      <c r="I11" s="33"/>
    </row>
    <row r="12" spans="1:10" x14ac:dyDescent="0.3">
      <c r="A12" s="57" t="s">
        <v>12</v>
      </c>
      <c r="B12" s="25"/>
      <c r="C12" s="58">
        <v>0.24083599999999999</v>
      </c>
      <c r="D12" s="59">
        <v>8.1100000000000005E-2</v>
      </c>
      <c r="E12" s="58"/>
      <c r="F12" s="58"/>
      <c r="G12" s="58"/>
      <c r="H12" s="58"/>
      <c r="I12" s="33"/>
      <c r="J12" s="33"/>
    </row>
    <row r="13" spans="1:10" x14ac:dyDescent="0.3">
      <c r="A13" s="57"/>
      <c r="B13" s="25"/>
      <c r="C13" s="58"/>
      <c r="D13" s="59"/>
      <c r="E13" s="58"/>
      <c r="F13" s="58"/>
      <c r="G13" s="58"/>
      <c r="H13" s="58"/>
      <c r="J13" s="33"/>
    </row>
    <row r="14" spans="1:10" x14ac:dyDescent="0.3">
      <c r="A14" s="57" t="s">
        <v>72</v>
      </c>
      <c r="B14" s="25">
        <v>40</v>
      </c>
      <c r="C14" s="58">
        <v>0.62007100000000004</v>
      </c>
      <c r="D14" s="59">
        <v>5.1900000000000002E-2</v>
      </c>
      <c r="E14" s="58">
        <f>AVERAGE(C14:C21)</f>
        <v>0.62694637499999994</v>
      </c>
      <c r="F14" s="58">
        <f>E14-$E$59</f>
        <v>0.62638132269999991</v>
      </c>
      <c r="G14" s="58">
        <f>F14*B14/100</f>
        <v>0.25055252907999997</v>
      </c>
      <c r="H14" s="58">
        <f>STDEV(C14:C21)</f>
        <v>1.6160302533744293E-2</v>
      </c>
      <c r="I14" s="33">
        <v>3400</v>
      </c>
      <c r="J14" s="33">
        <v>100</v>
      </c>
    </row>
    <row r="15" spans="1:10" x14ac:dyDescent="0.3">
      <c r="A15" s="57" t="s">
        <v>13</v>
      </c>
      <c r="B15" s="25"/>
      <c r="C15" s="58">
        <v>0.60790200000000005</v>
      </c>
      <c r="D15" s="59">
        <v>5.5500000000000001E-2</v>
      </c>
      <c r="E15" s="58"/>
      <c r="F15" s="58"/>
      <c r="G15" s="58"/>
      <c r="H15" s="58"/>
      <c r="I15" s="33"/>
      <c r="J15" s="33"/>
    </row>
    <row r="16" spans="1:10" x14ac:dyDescent="0.3">
      <c r="A16" s="57" t="s">
        <v>14</v>
      </c>
      <c r="B16" s="25"/>
      <c r="C16" s="58">
        <v>0.60605799999999999</v>
      </c>
      <c r="D16" s="59">
        <v>5.2699999999999997E-2</v>
      </c>
      <c r="E16" s="58"/>
      <c r="F16" s="58"/>
      <c r="G16" s="58"/>
      <c r="H16" s="58"/>
      <c r="I16" s="33"/>
      <c r="J16" s="33"/>
    </row>
    <row r="17" spans="1:10" x14ac:dyDescent="0.3">
      <c r="A17" s="57" t="s">
        <v>15</v>
      </c>
      <c r="B17" s="25"/>
      <c r="C17" s="58">
        <v>0.65668899999999997</v>
      </c>
      <c r="D17" s="59">
        <v>5.2299999999999999E-2</v>
      </c>
      <c r="E17" s="58"/>
      <c r="F17" s="58"/>
      <c r="G17" s="58"/>
      <c r="H17" s="58"/>
      <c r="I17" s="33"/>
      <c r="J17" s="33"/>
    </row>
    <row r="18" spans="1:10" x14ac:dyDescent="0.3">
      <c r="A18" s="57" t="s">
        <v>16</v>
      </c>
      <c r="B18" s="25"/>
      <c r="C18" s="58">
        <v>0.63310999999999995</v>
      </c>
      <c r="D18" s="59">
        <v>4.65E-2</v>
      </c>
      <c r="E18" s="58"/>
      <c r="F18" s="58"/>
      <c r="G18" s="58"/>
      <c r="H18" s="58"/>
      <c r="I18" s="33"/>
      <c r="J18" s="33"/>
    </row>
    <row r="19" spans="1:10" x14ac:dyDescent="0.3">
      <c r="A19" s="57" t="s">
        <v>17</v>
      </c>
      <c r="B19" s="25"/>
      <c r="C19" s="58">
        <v>0.63195500000000004</v>
      </c>
      <c r="D19" s="59">
        <v>5.0599999999999999E-2</v>
      </c>
      <c r="E19" s="58"/>
      <c r="F19" s="58"/>
      <c r="G19" s="58"/>
      <c r="H19" s="58"/>
      <c r="I19" s="33"/>
      <c r="J19" s="33"/>
    </row>
    <row r="20" spans="1:10" x14ac:dyDescent="0.3">
      <c r="A20" s="57" t="s">
        <v>18</v>
      </c>
      <c r="B20" s="25"/>
      <c r="C20" s="58">
        <v>0.63278599999999996</v>
      </c>
      <c r="D20" s="59">
        <v>0.05</v>
      </c>
      <c r="E20" s="58"/>
      <c r="F20" s="58"/>
      <c r="G20" s="58"/>
      <c r="H20" s="58"/>
      <c r="I20" s="33"/>
      <c r="J20" s="33"/>
    </row>
    <row r="21" spans="1:10" x14ac:dyDescent="0.3">
      <c r="A21" s="57"/>
      <c r="B21" s="25"/>
      <c r="C21" s="58">
        <v>0.627</v>
      </c>
      <c r="D21" s="59"/>
      <c r="E21" s="58"/>
      <c r="F21" s="58"/>
      <c r="G21" s="58"/>
      <c r="H21" s="58"/>
      <c r="I21" s="33"/>
      <c r="J21" s="33"/>
    </row>
    <row r="22" spans="1:10" x14ac:dyDescent="0.3">
      <c r="A22" s="57"/>
      <c r="B22" s="25"/>
      <c r="C22" s="58"/>
      <c r="D22" s="59"/>
      <c r="E22" s="58"/>
      <c r="F22" s="58"/>
      <c r="G22" s="58"/>
      <c r="H22" s="58"/>
      <c r="J22" s="33"/>
    </row>
    <row r="23" spans="1:10" x14ac:dyDescent="0.3">
      <c r="A23" s="57" t="s">
        <v>73</v>
      </c>
      <c r="B23" s="25">
        <v>38.9</v>
      </c>
      <c r="C23" s="58">
        <v>0.93723400000000001</v>
      </c>
      <c r="D23" s="59">
        <v>5.5300000000000002E-2</v>
      </c>
      <c r="E23" s="58">
        <f>AVERAGE(C23:C29)</f>
        <v>0.97202299999999986</v>
      </c>
      <c r="F23" s="58">
        <f>E23-$E$59</f>
        <v>0.97145794769999982</v>
      </c>
      <c r="G23" s="58">
        <f>F23*B23/100</f>
        <v>0.37789714165529992</v>
      </c>
      <c r="H23" s="58">
        <f>STDEV(C23:C29)</f>
        <v>2.5124232790939754E-2</v>
      </c>
      <c r="I23" s="33">
        <v>5500</v>
      </c>
      <c r="J23" s="33">
        <v>100</v>
      </c>
    </row>
    <row r="24" spans="1:10" x14ac:dyDescent="0.3">
      <c r="A24" s="57" t="s">
        <v>19</v>
      </c>
      <c r="B24" s="25"/>
      <c r="C24" s="58">
        <v>0.94469400000000003</v>
      </c>
      <c r="D24" s="59">
        <v>4.4499999999999998E-2</v>
      </c>
      <c r="E24" s="58"/>
      <c r="F24" s="58"/>
      <c r="G24" s="58"/>
      <c r="H24" s="58"/>
      <c r="I24" s="33"/>
      <c r="J24" s="33"/>
    </row>
    <row r="25" spans="1:10" x14ac:dyDescent="0.3">
      <c r="A25" s="57" t="s">
        <v>20</v>
      </c>
      <c r="B25" s="25"/>
      <c r="C25" s="58">
        <v>1.01064</v>
      </c>
      <c r="D25" s="59">
        <v>4.4999999999999998E-2</v>
      </c>
      <c r="E25" s="58"/>
      <c r="F25" s="58"/>
      <c r="G25" s="58"/>
      <c r="H25" s="58"/>
      <c r="I25" s="33"/>
      <c r="J25" s="33"/>
    </row>
    <row r="26" spans="1:10" x14ac:dyDescent="0.3">
      <c r="A26" s="57" t="s">
        <v>21</v>
      </c>
      <c r="B26" s="25"/>
      <c r="C26" s="58">
        <v>0.97845499999999996</v>
      </c>
      <c r="D26" s="59">
        <v>4.3200000000000002E-2</v>
      </c>
      <c r="E26" s="58"/>
      <c r="F26" s="58"/>
      <c r="G26" s="58"/>
      <c r="H26" s="58"/>
      <c r="I26" s="33"/>
      <c r="J26" s="33"/>
    </row>
    <row r="27" spans="1:10" x14ac:dyDescent="0.3">
      <c r="A27" s="57" t="s">
        <v>22</v>
      </c>
      <c r="B27" s="25"/>
      <c r="C27" s="58">
        <v>0.96828899999999996</v>
      </c>
      <c r="D27" s="59">
        <v>4.9599999999999998E-2</v>
      </c>
      <c r="E27" s="58"/>
      <c r="F27" s="58"/>
      <c r="G27" s="58"/>
      <c r="H27" s="58"/>
      <c r="I27" s="33"/>
      <c r="J27" s="33"/>
    </row>
    <row r="28" spans="1:10" x14ac:dyDescent="0.3">
      <c r="A28" s="57" t="s">
        <v>23</v>
      </c>
      <c r="B28" s="25"/>
      <c r="C28" s="58">
        <v>0.98822299999999996</v>
      </c>
      <c r="D28" s="59">
        <v>5.4800000000000001E-2</v>
      </c>
      <c r="E28" s="58"/>
      <c r="F28" s="58"/>
      <c r="G28" s="58"/>
      <c r="H28" s="58"/>
      <c r="I28" s="33"/>
      <c r="J28" s="33"/>
    </row>
    <row r="29" spans="1:10" x14ac:dyDescent="0.3">
      <c r="A29" s="57" t="s">
        <v>24</v>
      </c>
      <c r="B29" s="25"/>
      <c r="C29" s="58">
        <v>0.97662599999999999</v>
      </c>
      <c r="D29" s="59">
        <v>4.7500000000000001E-2</v>
      </c>
      <c r="E29" s="58"/>
      <c r="F29" s="58"/>
      <c r="G29" s="58"/>
      <c r="H29" s="58"/>
      <c r="I29" s="33"/>
      <c r="J29" s="33"/>
    </row>
    <row r="30" spans="1:10" x14ac:dyDescent="0.3">
      <c r="A30" s="57"/>
      <c r="B30" s="25"/>
      <c r="C30" s="58"/>
      <c r="D30" s="59"/>
      <c r="E30" s="58"/>
      <c r="F30" s="58"/>
      <c r="G30" s="58"/>
      <c r="H30" s="58"/>
      <c r="J30" s="33"/>
    </row>
    <row r="31" spans="1:10" x14ac:dyDescent="0.3">
      <c r="A31" s="57" t="s">
        <v>74</v>
      </c>
      <c r="B31" s="25">
        <v>46.6</v>
      </c>
      <c r="C31" s="58">
        <v>0.41446</v>
      </c>
      <c r="D31" s="59">
        <v>6.6299999999999998E-2</v>
      </c>
      <c r="E31" s="58">
        <f>AVERAGE(C31:C36)</f>
        <v>0.42709166666666659</v>
      </c>
      <c r="F31" s="58">
        <f>E31-$E$59</f>
        <v>0.42652661436666661</v>
      </c>
      <c r="G31" s="58">
        <f>F31*B31/100</f>
        <v>0.19876140229486666</v>
      </c>
      <c r="H31" s="58">
        <f>STDEV(C31:C36)</f>
        <v>8.359189952780512E-3</v>
      </c>
      <c r="I31" s="33">
        <v>2500</v>
      </c>
      <c r="J31" s="33">
        <v>100</v>
      </c>
    </row>
    <row r="32" spans="1:10" x14ac:dyDescent="0.3">
      <c r="A32" s="57" t="s">
        <v>25</v>
      </c>
      <c r="B32" s="25"/>
      <c r="C32" s="58">
        <v>0.41916399999999998</v>
      </c>
      <c r="D32" s="59">
        <v>5.9499999999999997E-2</v>
      </c>
    </row>
    <row r="33" spans="1:10" x14ac:dyDescent="0.3">
      <c r="A33" s="57" t="s">
        <v>26</v>
      </c>
      <c r="B33" s="25"/>
      <c r="C33" s="58">
        <v>0.429095</v>
      </c>
      <c r="D33" s="59">
        <v>5.9900000000000002E-2</v>
      </c>
    </row>
    <row r="34" spans="1:10" x14ac:dyDescent="0.3">
      <c r="A34" s="57" t="s">
        <v>27</v>
      </c>
      <c r="B34" s="57"/>
      <c r="C34" s="58">
        <v>0.43467299999999998</v>
      </c>
      <c r="D34" s="59">
        <v>6.8000000000000005E-2</v>
      </c>
    </row>
    <row r="35" spans="1:10" x14ac:dyDescent="0.3">
      <c r="A35" s="57" t="s">
        <v>28</v>
      </c>
      <c r="B35" s="57"/>
      <c r="C35" s="58">
        <v>0.434201</v>
      </c>
      <c r="D35" s="59">
        <v>5.79E-2</v>
      </c>
    </row>
    <row r="36" spans="1:10" x14ac:dyDescent="0.3">
      <c r="A36" s="57" t="s">
        <v>29</v>
      </c>
      <c r="B36" s="57"/>
      <c r="C36" s="58">
        <v>0.43095699999999998</v>
      </c>
      <c r="D36" s="59">
        <v>6.13E-2</v>
      </c>
    </row>
    <row r="37" spans="1:10" x14ac:dyDescent="0.3">
      <c r="A37" s="60"/>
      <c r="B37" s="60"/>
      <c r="C37" s="60"/>
      <c r="D37" s="60"/>
      <c r="E37" s="43"/>
      <c r="F37" s="43"/>
      <c r="G37" s="43"/>
      <c r="H37" s="43"/>
      <c r="I37" s="41"/>
      <c r="J37" s="41"/>
    </row>
    <row r="39" spans="1:10" x14ac:dyDescent="0.3">
      <c r="A39" s="45" t="s">
        <v>159</v>
      </c>
      <c r="C39" s="46"/>
      <c r="D39" s="46"/>
      <c r="G39" s="61"/>
      <c r="I39" s="33"/>
      <c r="J39" s="56"/>
    </row>
    <row r="40" spans="1:10" s="57" customFormat="1" ht="17.5" x14ac:dyDescent="0.4">
      <c r="A40" s="36" t="s">
        <v>5</v>
      </c>
      <c r="B40" s="36"/>
      <c r="C40" s="37" t="s">
        <v>101</v>
      </c>
      <c r="D40" s="37" t="s">
        <v>102</v>
      </c>
      <c r="E40" s="37" t="s">
        <v>108</v>
      </c>
      <c r="F40" s="37" t="s">
        <v>109</v>
      </c>
      <c r="G40" s="37" t="s">
        <v>42</v>
      </c>
      <c r="H40" s="37"/>
      <c r="I40" s="62" t="s">
        <v>147</v>
      </c>
      <c r="J40" s="37" t="s">
        <v>43</v>
      </c>
    </row>
    <row r="41" spans="1:10" s="57" customFormat="1" x14ac:dyDescent="0.3">
      <c r="A41" s="57" t="s">
        <v>76</v>
      </c>
      <c r="C41" s="29">
        <v>7.3838300000000001E-3</v>
      </c>
      <c r="D41" s="59">
        <v>0.24399999999999999</v>
      </c>
      <c r="E41" s="46">
        <f>AVERAGE(C41:C43)</f>
        <v>7.332783333333333E-3</v>
      </c>
      <c r="F41" s="46">
        <f>E41-$E$59</f>
        <v>6.7677310333333334E-3</v>
      </c>
      <c r="G41" s="29">
        <f>STDEV(C41:C43)</f>
        <v>1.3052439516555268E-4</v>
      </c>
      <c r="I41" s="25">
        <v>55</v>
      </c>
      <c r="J41" s="25">
        <v>3</v>
      </c>
    </row>
    <row r="42" spans="1:10" s="57" customFormat="1" x14ac:dyDescent="0.3">
      <c r="A42" s="57" t="s">
        <v>39</v>
      </c>
      <c r="C42" s="29">
        <v>7.4300700000000004E-3</v>
      </c>
      <c r="D42" s="59">
        <v>0.23400000000000001</v>
      </c>
      <c r="E42" s="29"/>
      <c r="F42" s="29"/>
      <c r="G42" s="29"/>
      <c r="I42" s="25"/>
      <c r="J42" s="25"/>
    </row>
    <row r="43" spans="1:10" s="57" customFormat="1" x14ac:dyDescent="0.3">
      <c r="A43" s="57" t="s">
        <v>77</v>
      </c>
      <c r="C43" s="29">
        <v>7.1844500000000002E-3</v>
      </c>
      <c r="D43" s="59">
        <v>0.22800000000000001</v>
      </c>
      <c r="E43" s="29"/>
      <c r="F43" s="29"/>
      <c r="G43" s="29"/>
      <c r="I43" s="25"/>
      <c r="J43" s="25"/>
    </row>
    <row r="44" spans="1:10" s="57" customFormat="1" x14ac:dyDescent="0.3">
      <c r="C44" s="29"/>
      <c r="D44" s="59"/>
      <c r="E44" s="29"/>
      <c r="F44" s="29"/>
      <c r="G44" s="29"/>
      <c r="I44" s="25"/>
      <c r="J44" s="25"/>
    </row>
    <row r="45" spans="1:10" s="57" customFormat="1" x14ac:dyDescent="0.3">
      <c r="A45" s="57" t="s">
        <v>78</v>
      </c>
      <c r="C45" s="29">
        <v>1.05383E-2</v>
      </c>
      <c r="D45" s="59">
        <v>0.191</v>
      </c>
      <c r="E45" s="46">
        <f>AVERAGE(C45:C47)</f>
        <v>1.0407E-2</v>
      </c>
      <c r="F45" s="46">
        <f>E45-$E$59</f>
        <v>9.8419476999999991E-3</v>
      </c>
      <c r="G45" s="29">
        <f>STDEV(C45:C47)</f>
        <v>2.7078188639567495E-4</v>
      </c>
      <c r="I45" s="25">
        <v>82</v>
      </c>
      <c r="J45" s="25">
        <v>6</v>
      </c>
    </row>
    <row r="46" spans="1:10" s="57" customFormat="1" x14ac:dyDescent="0.3">
      <c r="A46" s="57" t="s">
        <v>79</v>
      </c>
      <c r="C46" s="29">
        <v>1.00956E-2</v>
      </c>
      <c r="D46" s="59">
        <v>0.19400000000000001</v>
      </c>
      <c r="E46" s="29"/>
      <c r="F46" s="29"/>
      <c r="G46" s="29"/>
      <c r="I46" s="25"/>
      <c r="J46" s="25"/>
    </row>
    <row r="47" spans="1:10" s="57" customFormat="1" x14ac:dyDescent="0.3">
      <c r="A47" s="57" t="s">
        <v>80</v>
      </c>
      <c r="C47" s="29">
        <v>1.05871E-2</v>
      </c>
      <c r="D47" s="59">
        <v>0.187</v>
      </c>
      <c r="E47" s="29"/>
      <c r="F47" s="29"/>
      <c r="G47" s="29"/>
      <c r="I47" s="25"/>
      <c r="J47" s="25"/>
    </row>
    <row r="48" spans="1:10" s="57" customFormat="1" x14ac:dyDescent="0.3">
      <c r="C48" s="29"/>
      <c r="D48" s="59"/>
      <c r="E48" s="29"/>
      <c r="F48" s="29"/>
      <c r="G48" s="29"/>
      <c r="I48" s="25"/>
      <c r="J48" s="25"/>
    </row>
    <row r="49" spans="1:12" s="57" customFormat="1" x14ac:dyDescent="0.3">
      <c r="A49" s="57" t="s">
        <v>81</v>
      </c>
      <c r="C49" s="29">
        <v>2.7455899999999998E-2</v>
      </c>
      <c r="D49" s="59">
        <v>0.13600000000000001</v>
      </c>
      <c r="E49" s="46">
        <f>AVERAGE(C49:C51)</f>
        <v>2.6969333333333331E-2</v>
      </c>
      <c r="F49" s="46">
        <f>E49-$E$59</f>
        <v>2.6404281033333331E-2</v>
      </c>
      <c r="G49" s="29">
        <f>STDEV(C49:C51)</f>
        <v>4.7413222136165009E-4</v>
      </c>
      <c r="I49" s="25">
        <v>210</v>
      </c>
      <c r="J49" s="25">
        <v>11</v>
      </c>
    </row>
    <row r="50" spans="1:12" s="57" customFormat="1" x14ac:dyDescent="0.3">
      <c r="A50" s="57" t="s">
        <v>40</v>
      </c>
      <c r="C50" s="29">
        <v>2.6943399999999999E-2</v>
      </c>
      <c r="D50" s="59">
        <v>0.115</v>
      </c>
      <c r="E50" s="29"/>
      <c r="F50" s="29"/>
      <c r="G50" s="29"/>
      <c r="I50" s="25"/>
      <c r="J50" s="25"/>
    </row>
    <row r="51" spans="1:12" s="57" customFormat="1" x14ac:dyDescent="0.3">
      <c r="A51" s="57" t="s">
        <v>82</v>
      </c>
      <c r="C51" s="29">
        <v>2.65087E-2</v>
      </c>
      <c r="D51" s="59">
        <v>0.19500000000000001</v>
      </c>
      <c r="E51" s="29"/>
      <c r="F51" s="29"/>
      <c r="G51" s="29"/>
      <c r="I51" s="25"/>
      <c r="J51" s="25"/>
    </row>
    <row r="52" spans="1:12" s="57" customFormat="1" x14ac:dyDescent="0.3">
      <c r="C52" s="29"/>
      <c r="D52" s="59"/>
      <c r="E52" s="29"/>
      <c r="F52" s="29"/>
      <c r="G52" s="29"/>
      <c r="I52" s="25"/>
      <c r="J52" s="25"/>
    </row>
    <row r="53" spans="1:12" s="57" customFormat="1" x14ac:dyDescent="0.3">
      <c r="A53" s="57" t="s">
        <v>83</v>
      </c>
      <c r="C53" s="29">
        <v>3.4118599999999999E-2</v>
      </c>
      <c r="D53" s="59">
        <v>9.8799999999999999E-2</v>
      </c>
      <c r="E53" s="46">
        <f>AVERAGE(C53:C55)</f>
        <v>3.4943433333333329E-2</v>
      </c>
      <c r="F53" s="46">
        <f>E53-$E$59</f>
        <v>3.4378381033333329E-2</v>
      </c>
      <c r="G53" s="29">
        <f>STDEV(C53:C55)</f>
        <v>7.335767330915934E-4</v>
      </c>
      <c r="I53" s="25">
        <v>265</v>
      </c>
      <c r="J53" s="25">
        <v>21</v>
      </c>
    </row>
    <row r="54" spans="1:12" s="57" customFormat="1" x14ac:dyDescent="0.3">
      <c r="A54" s="57" t="s">
        <v>84</v>
      </c>
      <c r="C54" s="29">
        <v>3.5188900000000002E-2</v>
      </c>
      <c r="D54" s="59">
        <v>0.106</v>
      </c>
      <c r="J54" s="25"/>
    </row>
    <row r="55" spans="1:12" s="57" customFormat="1" x14ac:dyDescent="0.3">
      <c r="A55" s="60" t="s">
        <v>85</v>
      </c>
      <c r="B55" s="60"/>
      <c r="C55" s="63">
        <v>3.55228E-2</v>
      </c>
      <c r="D55" s="64">
        <v>0.11</v>
      </c>
      <c r="E55" s="60"/>
      <c r="F55" s="60"/>
      <c r="G55" s="60"/>
      <c r="H55" s="60"/>
      <c r="I55" s="60"/>
      <c r="J55" s="60"/>
    </row>
    <row r="56" spans="1:12" s="57" customFormat="1" x14ac:dyDescent="0.3">
      <c r="C56" s="29"/>
      <c r="D56" s="59"/>
    </row>
    <row r="57" spans="1:12" x14ac:dyDescent="0.3">
      <c r="A57" s="51" t="s">
        <v>70</v>
      </c>
    </row>
    <row r="58" spans="1:12" ht="17.5" x14ac:dyDescent="0.4">
      <c r="A58" s="36" t="s">
        <v>41</v>
      </c>
      <c r="B58" s="37"/>
      <c r="C58" s="37" t="s">
        <v>101</v>
      </c>
      <c r="D58" s="37" t="s">
        <v>102</v>
      </c>
      <c r="E58" s="37" t="s">
        <v>103</v>
      </c>
      <c r="F58" s="37" t="s">
        <v>167</v>
      </c>
      <c r="G58" s="37" t="s">
        <v>148</v>
      </c>
      <c r="H58" s="37" t="s">
        <v>146</v>
      </c>
    </row>
    <row r="59" spans="1:12" x14ac:dyDescent="0.3">
      <c r="A59" s="57" t="s">
        <v>75</v>
      </c>
      <c r="B59" s="57"/>
      <c r="C59" s="29">
        <v>4.0209399999999998E-4</v>
      </c>
      <c r="D59" s="59">
        <v>2.15</v>
      </c>
      <c r="E59" s="46">
        <f>AVERAGE(C59:C68)</f>
        <v>5.6505229999999991E-4</v>
      </c>
      <c r="F59" s="65">
        <f>C59*14082</f>
        <v>5.662287708</v>
      </c>
      <c r="G59" s="66">
        <f>AVERAGE(F59:F68)</f>
        <v>7.9570664886000007</v>
      </c>
      <c r="H59" s="67">
        <f>STDEV(F59:F68)</f>
        <v>1.3796923071639819</v>
      </c>
      <c r="I59" s="33"/>
      <c r="J59" s="33"/>
      <c r="K59" s="52"/>
      <c r="L59" s="52"/>
    </row>
    <row r="60" spans="1:12" x14ac:dyDescent="0.3">
      <c r="A60" s="57" t="s">
        <v>30</v>
      </c>
      <c r="B60" s="57"/>
      <c r="C60" s="29">
        <v>5.1934699999999997E-4</v>
      </c>
      <c r="D60" s="59">
        <v>1.91</v>
      </c>
      <c r="E60" s="46"/>
      <c r="F60" s="65">
        <f t="shared" ref="F60:F68" si="0">C60*14082</f>
        <v>7.3134444539999999</v>
      </c>
      <c r="G60" s="46"/>
      <c r="I60" s="33"/>
      <c r="J60" s="33"/>
      <c r="K60" s="52"/>
      <c r="L60" s="52"/>
    </row>
    <row r="61" spans="1:12" x14ac:dyDescent="0.3">
      <c r="A61" s="57" t="s">
        <v>31</v>
      </c>
      <c r="B61" s="57"/>
      <c r="C61" s="29">
        <v>5.1436199999999998E-4</v>
      </c>
      <c r="D61" s="59">
        <v>1.95</v>
      </c>
      <c r="E61" s="46"/>
      <c r="F61" s="65">
        <f t="shared" si="0"/>
        <v>7.2432456839999997</v>
      </c>
      <c r="G61" s="46"/>
      <c r="I61" s="33"/>
      <c r="J61" s="33"/>
      <c r="K61" s="52"/>
      <c r="L61" s="52"/>
    </row>
    <row r="62" spans="1:12" x14ac:dyDescent="0.3">
      <c r="A62" s="57" t="s">
        <v>32</v>
      </c>
      <c r="B62" s="57"/>
      <c r="C62" s="29">
        <v>6.4703899999999997E-4</v>
      </c>
      <c r="D62" s="59">
        <v>2.13</v>
      </c>
      <c r="E62" s="46"/>
      <c r="F62" s="65">
        <f t="shared" si="0"/>
        <v>9.1116031979999992</v>
      </c>
      <c r="G62" s="46"/>
      <c r="I62" s="33"/>
      <c r="J62" s="33"/>
      <c r="K62" s="52"/>
      <c r="L62" s="52"/>
    </row>
    <row r="63" spans="1:12" x14ac:dyDescent="0.3">
      <c r="A63" s="57" t="s">
        <v>33</v>
      </c>
      <c r="B63" s="57"/>
      <c r="C63" s="29">
        <v>7.4440200000000002E-4</v>
      </c>
      <c r="D63" s="59">
        <v>2.0499999999999998</v>
      </c>
      <c r="E63" s="46"/>
      <c r="F63" s="65">
        <f t="shared" si="0"/>
        <v>10.482668964</v>
      </c>
      <c r="G63" s="46"/>
      <c r="I63" s="33"/>
      <c r="J63" s="33"/>
      <c r="K63" s="52"/>
      <c r="L63" s="52"/>
    </row>
    <row r="64" spans="1:12" x14ac:dyDescent="0.3">
      <c r="A64" s="57" t="s">
        <v>34</v>
      </c>
      <c r="B64" s="57"/>
      <c r="C64" s="29">
        <v>5.2623899999999996E-4</v>
      </c>
      <c r="D64" s="59">
        <v>2.02</v>
      </c>
      <c r="E64" s="46"/>
      <c r="F64" s="65">
        <f t="shared" si="0"/>
        <v>7.4104975979999992</v>
      </c>
      <c r="G64" s="46"/>
      <c r="I64" s="33"/>
      <c r="J64" s="33"/>
      <c r="K64" s="52"/>
      <c r="L64" s="52"/>
    </row>
    <row r="65" spans="1:12" x14ac:dyDescent="0.3">
      <c r="A65" s="57" t="s">
        <v>35</v>
      </c>
      <c r="B65" s="57"/>
      <c r="C65" s="29">
        <v>6.6873900000000001E-4</v>
      </c>
      <c r="D65" s="59">
        <v>1.86</v>
      </c>
      <c r="E65" s="46"/>
      <c r="F65" s="65">
        <f t="shared" si="0"/>
        <v>9.4171825980000001</v>
      </c>
      <c r="G65" s="46"/>
      <c r="I65" s="33"/>
      <c r="J65" s="33"/>
      <c r="K65" s="52"/>
      <c r="L65" s="52"/>
    </row>
    <row r="66" spans="1:12" x14ac:dyDescent="0.3">
      <c r="A66" s="57" t="s">
        <v>36</v>
      </c>
      <c r="B66" s="57"/>
      <c r="C66" s="29">
        <v>5.4940200000000005E-4</v>
      </c>
      <c r="D66" s="59">
        <v>2.17</v>
      </c>
      <c r="E66" s="46"/>
      <c r="F66" s="65">
        <f t="shared" si="0"/>
        <v>7.7366789640000011</v>
      </c>
      <c r="G66" s="46"/>
      <c r="I66" s="33"/>
      <c r="J66" s="33"/>
      <c r="K66" s="52"/>
      <c r="L66" s="52"/>
    </row>
    <row r="67" spans="1:12" x14ac:dyDescent="0.3">
      <c r="A67" s="57" t="s">
        <v>37</v>
      </c>
      <c r="B67" s="57"/>
      <c r="C67" s="29">
        <v>5.7464599999999995E-4</v>
      </c>
      <c r="D67" s="59">
        <v>2.17</v>
      </c>
      <c r="E67" s="46"/>
      <c r="F67" s="65">
        <f t="shared" si="0"/>
        <v>8.0921649719999991</v>
      </c>
      <c r="G67" s="46"/>
      <c r="I67" s="33"/>
      <c r="J67" s="33"/>
      <c r="K67" s="52"/>
      <c r="L67" s="52"/>
    </row>
    <row r="68" spans="1:12" x14ac:dyDescent="0.3">
      <c r="A68" s="57" t="s">
        <v>38</v>
      </c>
      <c r="B68" s="57"/>
      <c r="C68" s="29">
        <v>5.0425299999999997E-4</v>
      </c>
      <c r="D68" s="59">
        <v>1.95</v>
      </c>
      <c r="F68" s="65">
        <f t="shared" si="0"/>
        <v>7.1008907459999993</v>
      </c>
      <c r="I68" s="33"/>
      <c r="J68" s="33"/>
      <c r="K68" s="52"/>
      <c r="L68" s="52"/>
    </row>
    <row r="69" spans="1:12" ht="19.5" customHeight="1" x14ac:dyDescent="0.3">
      <c r="A69" s="14"/>
      <c r="B69" s="43"/>
      <c r="C69" s="43"/>
      <c r="D69" s="43"/>
      <c r="E69" s="43"/>
      <c r="F69" s="43"/>
      <c r="G69" s="43"/>
      <c r="H69" s="43"/>
    </row>
    <row r="70" spans="1:12" ht="10" customHeight="1" x14ac:dyDescent="0.3"/>
    <row r="72" spans="1:12" x14ac:dyDescent="0.3">
      <c r="A72" s="3" t="s">
        <v>168</v>
      </c>
    </row>
    <row r="73" spans="1:12" ht="17.5" x14ac:dyDescent="0.45">
      <c r="A73" s="3" t="s">
        <v>105</v>
      </c>
      <c r="B73" s="1"/>
      <c r="C73" s="1"/>
      <c r="D73" s="1"/>
      <c r="I73" s="33"/>
      <c r="K73" s="1"/>
    </row>
    <row r="74" spans="1:12" ht="17.5" x14ac:dyDescent="0.45">
      <c r="A74" s="3" t="s">
        <v>106</v>
      </c>
      <c r="B74" s="1"/>
      <c r="C74" s="1"/>
      <c r="D74" s="1"/>
      <c r="I74" s="33"/>
      <c r="K74" s="1"/>
    </row>
    <row r="75" spans="1:12" ht="17" x14ac:dyDescent="0.45">
      <c r="A75" s="3" t="s">
        <v>162</v>
      </c>
      <c r="B75" s="1"/>
      <c r="C75" s="1"/>
      <c r="D75" s="1"/>
      <c r="I75" s="33"/>
      <c r="K75" s="1"/>
    </row>
    <row r="76" spans="1:12" ht="17" x14ac:dyDescent="0.45">
      <c r="A76" s="3" t="s">
        <v>163</v>
      </c>
      <c r="B76" s="1"/>
      <c r="C76" s="1"/>
      <c r="D76" s="1"/>
      <c r="I76" s="33"/>
      <c r="K76" s="1"/>
    </row>
    <row r="77" spans="1:12" x14ac:dyDescent="0.3">
      <c r="B77" s="1"/>
      <c r="C77" s="1"/>
      <c r="D77" s="1"/>
      <c r="I77" s="33"/>
      <c r="K77" s="1"/>
    </row>
    <row r="79" spans="1:12" x14ac:dyDescent="0.3">
      <c r="A79" s="3" t="s">
        <v>94</v>
      </c>
    </row>
    <row r="80" spans="1:12" x14ac:dyDescent="0.3">
      <c r="A80" s="3" t="s">
        <v>95</v>
      </c>
    </row>
    <row r="81" spans="1:1" x14ac:dyDescent="0.3">
      <c r="A81" s="3" t="s">
        <v>92</v>
      </c>
    </row>
    <row r="83" spans="1:1" x14ac:dyDescent="0.3">
      <c r="A83" s="3" t="s">
        <v>87</v>
      </c>
    </row>
    <row r="84" spans="1:1" x14ac:dyDescent="0.3">
      <c r="A84" s="3" t="s">
        <v>88</v>
      </c>
    </row>
    <row r="85" spans="1:1" x14ac:dyDescent="0.3">
      <c r="A85" s="3" t="s">
        <v>89</v>
      </c>
    </row>
    <row r="86" spans="1:1" x14ac:dyDescent="0.3">
      <c r="A86" s="3" t="s">
        <v>90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218E3-5DE2-4811-A4D2-EED2AF2F3EDE}">
  <dimension ref="A1:K62"/>
  <sheetViews>
    <sheetView zoomScale="99" zoomScaleNormal="99" workbookViewId="0">
      <selection activeCell="J44" sqref="J44"/>
    </sheetView>
  </sheetViews>
  <sheetFormatPr defaultRowHeight="14" x14ac:dyDescent="0.3"/>
  <cols>
    <col min="1" max="1" width="15.5" style="1" bestFit="1" customWidth="1"/>
    <col min="2" max="2" width="9.75" style="1" customWidth="1"/>
    <col min="3" max="3" width="14.25" style="1" bestFit="1" customWidth="1"/>
    <col min="4" max="4" width="15.4140625" style="1" bestFit="1" customWidth="1"/>
    <col min="5" max="5" width="21.83203125" style="33" customWidth="1"/>
    <col min="6" max="6" width="19.6640625" style="33" customWidth="1"/>
    <col min="7" max="7" width="23.33203125" style="33" bestFit="1" customWidth="1"/>
    <col min="8" max="8" width="14.33203125" style="33" bestFit="1" customWidth="1"/>
    <col min="9" max="9" width="15.83203125" style="33" bestFit="1" customWidth="1"/>
    <col min="10" max="10" width="15.83203125" style="1" bestFit="1" customWidth="1"/>
    <col min="11" max="11" width="10.83203125" style="1" bestFit="1" customWidth="1"/>
    <col min="12" max="16384" width="8.6640625" style="1"/>
  </cols>
  <sheetData>
    <row r="1" spans="1:11" s="33" customFormat="1" x14ac:dyDescent="0.3">
      <c r="A1" s="3"/>
      <c r="C1" s="34"/>
      <c r="D1" s="34"/>
    </row>
    <row r="2" spans="1:11" x14ac:dyDescent="0.3">
      <c r="A2" s="35" t="s">
        <v>157</v>
      </c>
    </row>
    <row r="3" spans="1:11" ht="17.5" x14ac:dyDescent="0.4">
      <c r="A3" s="36" t="s">
        <v>41</v>
      </c>
      <c r="B3" s="37" t="s">
        <v>150</v>
      </c>
      <c r="C3" s="37" t="s">
        <v>101</v>
      </c>
      <c r="D3" s="37" t="s">
        <v>102</v>
      </c>
      <c r="E3" s="37" t="s">
        <v>165</v>
      </c>
      <c r="F3" s="37" t="s">
        <v>166</v>
      </c>
      <c r="G3" s="37" t="s">
        <v>149</v>
      </c>
      <c r="H3" s="37" t="s">
        <v>42</v>
      </c>
      <c r="I3" s="37" t="s">
        <v>164</v>
      </c>
      <c r="J3" s="37" t="s">
        <v>43</v>
      </c>
      <c r="K3" s="38"/>
    </row>
    <row r="4" spans="1:11" x14ac:dyDescent="0.3">
      <c r="A4" s="3" t="s">
        <v>48</v>
      </c>
      <c r="B4" s="1">
        <v>49.6</v>
      </c>
      <c r="C4" s="39">
        <v>0.20709609985351563</v>
      </c>
      <c r="D4" s="40">
        <v>7.0000000298023224E-2</v>
      </c>
      <c r="E4" s="39">
        <f>AVERAGE(C4:C6)</f>
        <v>0.20726913213729858</v>
      </c>
      <c r="F4" s="39">
        <f>E4-$E$42</f>
        <v>0.20718710246637784</v>
      </c>
      <c r="G4" s="39">
        <f>F4*B4/100</f>
        <v>0.10276480282332341</v>
      </c>
      <c r="H4" s="39">
        <v>7.9650497981692244E-4</v>
      </c>
      <c r="I4" s="25">
        <v>2300</v>
      </c>
      <c r="J4" s="33">
        <v>138</v>
      </c>
      <c r="K4" s="38"/>
    </row>
    <row r="5" spans="1:11" x14ac:dyDescent="0.3">
      <c r="A5" s="3" t="s">
        <v>49</v>
      </c>
      <c r="B5" s="1">
        <v>49.6</v>
      </c>
      <c r="C5" s="39">
        <v>0.20895449817180634</v>
      </c>
      <c r="D5" s="40">
        <v>7.0000000298023224E-2</v>
      </c>
      <c r="E5" s="39"/>
      <c r="F5" s="39"/>
      <c r="G5" s="39"/>
      <c r="H5" s="39"/>
      <c r="I5" s="25"/>
      <c r="J5" s="33"/>
      <c r="K5" s="38"/>
    </row>
    <row r="6" spans="1:11" x14ac:dyDescent="0.3">
      <c r="A6" s="3" t="s">
        <v>50</v>
      </c>
      <c r="B6" s="1">
        <v>49.6</v>
      </c>
      <c r="C6" s="39">
        <v>0.20575679838657379</v>
      </c>
      <c r="D6" s="40">
        <v>7.0000000298023224E-2</v>
      </c>
      <c r="E6" s="39"/>
      <c r="F6" s="39"/>
      <c r="G6" s="39"/>
      <c r="H6" s="39"/>
      <c r="I6" s="25"/>
      <c r="J6" s="33"/>
      <c r="K6" s="38"/>
    </row>
    <row r="7" spans="1:11" x14ac:dyDescent="0.3">
      <c r="C7" s="39"/>
      <c r="D7" s="40"/>
      <c r="E7" s="39"/>
      <c r="F7" s="39"/>
      <c r="G7" s="39"/>
      <c r="H7" s="39"/>
      <c r="I7" s="25"/>
      <c r="J7" s="33"/>
      <c r="K7" s="38"/>
    </row>
    <row r="8" spans="1:11" x14ac:dyDescent="0.3">
      <c r="A8" s="3" t="s">
        <v>51</v>
      </c>
      <c r="B8" s="1">
        <v>50.2</v>
      </c>
      <c r="C8" s="39">
        <v>0.20928150415420532</v>
      </c>
      <c r="D8" s="40">
        <v>5.9999998658895493E-2</v>
      </c>
      <c r="E8" s="39">
        <f>AVERAGE(C8:C10)</f>
        <v>0.20929346481959024</v>
      </c>
      <c r="F8" s="39">
        <f>E8-$E$42</f>
        <v>0.20921143514866949</v>
      </c>
      <c r="G8" s="39">
        <f>F8*B8/100</f>
        <v>0.1050241404446321</v>
      </c>
      <c r="H8" s="39">
        <v>4.8148573660569081E-5</v>
      </c>
      <c r="I8" s="25">
        <v>2200</v>
      </c>
      <c r="J8" s="33">
        <v>154</v>
      </c>
      <c r="K8" s="38"/>
    </row>
    <row r="9" spans="1:11" x14ac:dyDescent="0.3">
      <c r="A9" s="3" t="s">
        <v>52</v>
      </c>
      <c r="B9" s="1">
        <v>50.2</v>
      </c>
      <c r="C9" s="39">
        <v>0.20920409262180328</v>
      </c>
      <c r="D9" s="40">
        <v>7.0000000298023224E-2</v>
      </c>
      <c r="E9" s="39"/>
      <c r="F9" s="39"/>
      <c r="G9" s="39"/>
      <c r="H9" s="39"/>
      <c r="I9" s="25"/>
      <c r="J9" s="33"/>
      <c r="K9" s="38"/>
    </row>
    <row r="10" spans="1:11" x14ac:dyDescent="0.3">
      <c r="A10" s="3" t="s">
        <v>53</v>
      </c>
      <c r="B10" s="1">
        <v>50.2</v>
      </c>
      <c r="C10" s="39">
        <v>0.20939479768276215</v>
      </c>
      <c r="D10" s="40">
        <v>7.0000000298023224E-2</v>
      </c>
      <c r="E10" s="39"/>
      <c r="F10" s="39"/>
      <c r="G10" s="39"/>
      <c r="H10" s="39"/>
      <c r="I10" s="25"/>
      <c r="J10" s="33"/>
    </row>
    <row r="11" spans="1:11" x14ac:dyDescent="0.3">
      <c r="A11" s="3"/>
      <c r="C11" s="39"/>
      <c r="D11" s="40"/>
      <c r="E11" s="39"/>
      <c r="F11" s="39"/>
      <c r="G11" s="39"/>
      <c r="H11" s="39"/>
      <c r="I11" s="25"/>
      <c r="J11" s="33"/>
      <c r="K11" s="38"/>
    </row>
    <row r="12" spans="1:11" x14ac:dyDescent="0.3">
      <c r="A12" s="3" t="s">
        <v>54</v>
      </c>
      <c r="B12" s="1">
        <v>50.1</v>
      </c>
      <c r="C12" s="39">
        <v>0.469868004322052</v>
      </c>
      <c r="D12" s="40">
        <v>5.000000074505806E-2</v>
      </c>
      <c r="E12" s="39">
        <f>AVERAGE(C12:C14)</f>
        <v>0.47013947367668152</v>
      </c>
      <c r="F12" s="39">
        <f>E12-$E$42</f>
        <v>0.47005744400576077</v>
      </c>
      <c r="G12" s="39">
        <f>F12*B12/100</f>
        <v>0.23549877944688613</v>
      </c>
      <c r="H12" s="39">
        <v>1.1855308860456299E-4</v>
      </c>
      <c r="I12" s="25">
        <v>5000</v>
      </c>
      <c r="J12" s="33">
        <v>50</v>
      </c>
      <c r="K12" s="38"/>
    </row>
    <row r="13" spans="1:11" x14ac:dyDescent="0.3">
      <c r="A13" s="3" t="s">
        <v>55</v>
      </c>
      <c r="B13" s="1">
        <v>50.1</v>
      </c>
      <c r="C13" s="39">
        <v>0.47030210494995117</v>
      </c>
      <c r="D13" s="40">
        <v>5.000000074505806E-2</v>
      </c>
      <c r="E13" s="39"/>
      <c r="F13" s="39"/>
      <c r="G13" s="39"/>
      <c r="H13" s="39"/>
      <c r="I13" s="25"/>
      <c r="J13" s="33"/>
      <c r="K13" s="38"/>
    </row>
    <row r="14" spans="1:11" x14ac:dyDescent="0.3">
      <c r="A14" s="3" t="s">
        <v>56</v>
      </c>
      <c r="B14" s="1">
        <v>50.1</v>
      </c>
      <c r="C14" s="39">
        <v>0.47024831175804138</v>
      </c>
      <c r="D14" s="40">
        <v>5.000000074505806E-2</v>
      </c>
      <c r="E14" s="39"/>
      <c r="F14" s="39"/>
      <c r="G14" s="39"/>
      <c r="H14" s="39"/>
      <c r="I14" s="25"/>
      <c r="J14" s="33"/>
    </row>
    <row r="15" spans="1:11" x14ac:dyDescent="0.3">
      <c r="A15" s="3"/>
      <c r="C15" s="39"/>
      <c r="D15" s="40"/>
      <c r="E15" s="39"/>
      <c r="F15" s="39"/>
      <c r="G15" s="39"/>
      <c r="H15" s="39"/>
      <c r="I15" s="25"/>
      <c r="J15" s="33"/>
      <c r="K15" s="38"/>
    </row>
    <row r="16" spans="1:11" x14ac:dyDescent="0.3">
      <c r="A16" s="3" t="s">
        <v>57</v>
      </c>
      <c r="B16" s="1">
        <v>50.6</v>
      </c>
      <c r="C16" s="39">
        <v>0.50041007995605469</v>
      </c>
      <c r="D16" s="40">
        <v>5.000000074505806E-2</v>
      </c>
      <c r="E16" s="39">
        <f>AVERAGE(C16:C18)</f>
        <v>0.49804978569348651</v>
      </c>
      <c r="F16" s="39">
        <f>E16-$E$42</f>
        <v>0.49796775602256577</v>
      </c>
      <c r="G16" s="39">
        <f>F16*B16/100</f>
        <v>0.25197168454741825</v>
      </c>
      <c r="H16" s="39">
        <v>1.0352740272474689E-3</v>
      </c>
      <c r="I16" s="25">
        <v>5000</v>
      </c>
      <c r="J16" s="33">
        <v>150</v>
      </c>
      <c r="K16" s="38"/>
    </row>
    <row r="17" spans="1:11" x14ac:dyDescent="0.3">
      <c r="A17" s="3" t="s">
        <v>58</v>
      </c>
      <c r="B17" s="1">
        <v>50.6</v>
      </c>
      <c r="C17" s="39">
        <v>0.49695828557014465</v>
      </c>
      <c r="D17" s="40">
        <v>5.000000074505806E-2</v>
      </c>
      <c r="E17" s="39"/>
      <c r="F17" s="39"/>
      <c r="G17" s="39"/>
      <c r="H17" s="39"/>
      <c r="I17" s="25"/>
      <c r="J17" s="33"/>
      <c r="K17" s="38"/>
    </row>
    <row r="18" spans="1:11" x14ac:dyDescent="0.3">
      <c r="A18" s="3" t="s">
        <v>59</v>
      </c>
      <c r="B18" s="1">
        <v>50.6</v>
      </c>
      <c r="C18" s="39">
        <v>0.49678099155426025</v>
      </c>
      <c r="D18" s="40">
        <v>5.000000074505806E-2</v>
      </c>
      <c r="E18" s="39"/>
      <c r="F18" s="39"/>
      <c r="G18" s="39"/>
      <c r="H18" s="39"/>
      <c r="I18" s="25"/>
      <c r="J18" s="33"/>
    </row>
    <row r="19" spans="1:11" x14ac:dyDescent="0.3">
      <c r="A19" s="3"/>
      <c r="C19" s="39"/>
      <c r="D19" s="40"/>
      <c r="E19" s="39"/>
      <c r="F19" s="39"/>
      <c r="G19" s="39"/>
      <c r="H19" s="39"/>
      <c r="I19" s="25"/>
      <c r="J19" s="33"/>
      <c r="K19" s="38"/>
    </row>
    <row r="20" spans="1:11" x14ac:dyDescent="0.3">
      <c r="A20" s="3" t="s">
        <v>60</v>
      </c>
      <c r="B20" s="1">
        <v>46.3</v>
      </c>
      <c r="C20" s="39">
        <v>1.331339955329895</v>
      </c>
      <c r="D20" s="40">
        <v>3.9999999105930328E-2</v>
      </c>
      <c r="E20" s="39">
        <f>AVERAGE(C20:C22)</f>
        <v>1.3298100233078003</v>
      </c>
      <c r="F20" s="39">
        <f>E20-$E$42</f>
        <v>1.3297279936368795</v>
      </c>
      <c r="G20" s="39">
        <f>F20*B20/100</f>
        <v>0.61566406105387517</v>
      </c>
      <c r="H20" s="39">
        <v>1.9289947772737619E-3</v>
      </c>
      <c r="I20" s="25">
        <v>14400</v>
      </c>
      <c r="J20" s="33">
        <v>432</v>
      </c>
      <c r="K20" s="38"/>
    </row>
    <row r="21" spans="1:11" x14ac:dyDescent="0.3">
      <c r="A21" s="3" t="s">
        <v>61</v>
      </c>
      <c r="B21" s="1">
        <v>46.3</v>
      </c>
      <c r="C21" s="39">
        <v>1.3250950574874878</v>
      </c>
      <c r="D21" s="40">
        <v>3.9999999105930328E-2</v>
      </c>
      <c r="E21" s="39"/>
      <c r="F21" s="39"/>
      <c r="G21" s="39"/>
      <c r="H21" s="39"/>
      <c r="J21" s="38"/>
    </row>
    <row r="22" spans="1:11" x14ac:dyDescent="0.3">
      <c r="A22" s="3" t="s">
        <v>62</v>
      </c>
      <c r="B22" s="1">
        <v>46.3</v>
      </c>
      <c r="C22" s="39">
        <v>1.3329950571060181</v>
      </c>
      <c r="D22" s="40">
        <v>3.9999999105930328E-2</v>
      </c>
      <c r="H22" s="25"/>
    </row>
    <row r="23" spans="1:11" x14ac:dyDescent="0.3">
      <c r="A23" s="14"/>
      <c r="B23" s="41"/>
      <c r="C23" s="42"/>
      <c r="D23" s="42"/>
      <c r="E23" s="43"/>
      <c r="F23" s="43"/>
      <c r="G23" s="43"/>
      <c r="H23" s="44"/>
      <c r="I23" s="43"/>
      <c r="J23" s="41"/>
    </row>
    <row r="24" spans="1:11" s="33" customFormat="1" x14ac:dyDescent="0.3"/>
    <row r="25" spans="1:11" s="33" customFormat="1" x14ac:dyDescent="0.3">
      <c r="A25" s="45" t="s">
        <v>158</v>
      </c>
    </row>
    <row r="26" spans="1:11" s="33" customFormat="1" ht="17.5" x14ac:dyDescent="0.4">
      <c r="A26" s="36" t="s">
        <v>41</v>
      </c>
      <c r="B26" s="37"/>
      <c r="C26" s="37" t="s">
        <v>101</v>
      </c>
      <c r="D26" s="37" t="s">
        <v>102</v>
      </c>
      <c r="E26" s="37" t="s">
        <v>103</v>
      </c>
      <c r="F26" s="37" t="s">
        <v>104</v>
      </c>
      <c r="G26" s="37"/>
      <c r="H26" s="37" t="s">
        <v>42</v>
      </c>
      <c r="I26" s="37" t="s">
        <v>145</v>
      </c>
      <c r="J26" s="37" t="s">
        <v>43</v>
      </c>
      <c r="K26" s="37"/>
    </row>
    <row r="27" spans="1:11" x14ac:dyDescent="0.3">
      <c r="A27" s="3" t="s">
        <v>44</v>
      </c>
      <c r="C27" s="46">
        <v>4.9627600237727165E-3</v>
      </c>
      <c r="D27" s="40">
        <v>0.40999999642372131</v>
      </c>
      <c r="E27" s="47">
        <v>4.7914769966155299E-3</v>
      </c>
      <c r="F27" s="47">
        <v>4.7094473256947796E-3</v>
      </c>
      <c r="G27" s="47"/>
      <c r="H27" s="46">
        <v>2.4223078001001365E-4</v>
      </c>
      <c r="I27" s="33">
        <v>55</v>
      </c>
      <c r="J27" s="33">
        <v>3</v>
      </c>
    </row>
    <row r="28" spans="1:11" x14ac:dyDescent="0.3">
      <c r="A28" s="3"/>
      <c r="C28" s="46">
        <v>4.6201939694583416E-3</v>
      </c>
      <c r="D28" s="40">
        <v>0.41999998688697815</v>
      </c>
      <c r="E28" s="47"/>
      <c r="F28" s="47"/>
      <c r="G28" s="47"/>
      <c r="H28" s="47"/>
      <c r="J28" s="33"/>
    </row>
    <row r="29" spans="1:11" x14ac:dyDescent="0.3">
      <c r="A29" s="3"/>
      <c r="C29" s="46"/>
      <c r="D29" s="48"/>
      <c r="E29" s="47"/>
      <c r="F29" s="47"/>
      <c r="G29" s="47"/>
      <c r="H29" s="47"/>
      <c r="J29" s="33"/>
    </row>
    <row r="30" spans="1:11" x14ac:dyDescent="0.3">
      <c r="A30" s="3" t="s">
        <v>45</v>
      </c>
      <c r="C30" s="46">
        <v>7.1070580743253231E-3</v>
      </c>
      <c r="D30" s="40">
        <v>0.33000001311302185</v>
      </c>
      <c r="E30" s="47">
        <v>7.1971779689192772E-3</v>
      </c>
      <c r="F30" s="47">
        <v>7.1151482979985303E-3</v>
      </c>
      <c r="G30" s="47"/>
      <c r="H30" s="46">
        <v>1.2744877717440364E-4</v>
      </c>
      <c r="I30" s="33">
        <v>82</v>
      </c>
      <c r="J30" s="33">
        <v>6</v>
      </c>
    </row>
    <row r="31" spans="1:11" x14ac:dyDescent="0.3">
      <c r="A31" s="3"/>
      <c r="C31" s="46">
        <v>7.2872978635132313E-3</v>
      </c>
      <c r="D31" s="40">
        <v>0.33000001311302185</v>
      </c>
      <c r="E31" s="47"/>
      <c r="F31" s="47"/>
      <c r="G31" s="47"/>
      <c r="H31" s="47"/>
      <c r="J31" s="33"/>
    </row>
    <row r="32" spans="1:11" x14ac:dyDescent="0.3">
      <c r="A32" s="3"/>
      <c r="C32" s="46"/>
      <c r="D32" s="40"/>
      <c r="E32" s="47"/>
      <c r="F32" s="47"/>
      <c r="G32" s="47"/>
      <c r="H32" s="47"/>
      <c r="J32" s="33"/>
    </row>
    <row r="33" spans="1:10" x14ac:dyDescent="0.3">
      <c r="A33" s="3" t="s">
        <v>46</v>
      </c>
      <c r="C33" s="46">
        <v>1.899971067905426E-2</v>
      </c>
      <c r="D33" s="40">
        <v>0.31999999284744263</v>
      </c>
      <c r="E33" s="47">
        <v>1.9106845371425152E-2</v>
      </c>
      <c r="F33" s="47">
        <v>1.9024815700504405E-2</v>
      </c>
      <c r="G33" s="47"/>
      <c r="H33" s="46">
        <v>1.5151133495158422E-4</v>
      </c>
      <c r="I33" s="33">
        <v>210</v>
      </c>
      <c r="J33" s="33">
        <v>11</v>
      </c>
    </row>
    <row r="34" spans="1:10" x14ac:dyDescent="0.3">
      <c r="A34" s="3"/>
      <c r="C34" s="46">
        <v>1.9213980063796043E-2</v>
      </c>
      <c r="D34" s="40">
        <v>0.25999999046325684</v>
      </c>
      <c r="E34" s="47"/>
      <c r="F34" s="47"/>
      <c r="G34" s="47"/>
      <c r="H34" s="47"/>
      <c r="J34" s="33"/>
    </row>
    <row r="35" spans="1:10" x14ac:dyDescent="0.3">
      <c r="A35" s="3"/>
      <c r="C35" s="46"/>
      <c r="D35" s="40"/>
      <c r="E35" s="47"/>
      <c r="F35" s="47"/>
      <c r="G35" s="47"/>
      <c r="H35" s="47"/>
      <c r="J35" s="33"/>
    </row>
    <row r="36" spans="1:10" s="33" customFormat="1" x14ac:dyDescent="0.3">
      <c r="A36" s="3" t="s">
        <v>47</v>
      </c>
      <c r="C36" s="46">
        <v>2.1491389721632004E-2</v>
      </c>
      <c r="D36" s="40">
        <v>0.20000000298023224</v>
      </c>
      <c r="E36" s="47">
        <v>2.1867489442229271E-2</v>
      </c>
      <c r="F36" s="47">
        <v>2.1785459771308524E-2</v>
      </c>
      <c r="G36" s="47"/>
      <c r="H36" s="46">
        <v>5.3188532567338687E-4</v>
      </c>
      <c r="I36" s="33">
        <v>265</v>
      </c>
      <c r="J36" s="33">
        <v>21</v>
      </c>
    </row>
    <row r="37" spans="1:10" s="33" customFormat="1" x14ac:dyDescent="0.3">
      <c r="A37" s="3"/>
      <c r="C37" s="46">
        <v>2.2243589162826538E-2</v>
      </c>
      <c r="D37" s="40">
        <v>0.18999999761581421</v>
      </c>
    </row>
    <row r="38" spans="1:10" s="43" customFormat="1" x14ac:dyDescent="0.3">
      <c r="A38" s="14"/>
      <c r="C38" s="49"/>
      <c r="D38" s="50"/>
    </row>
    <row r="39" spans="1:10" x14ac:dyDescent="0.3">
      <c r="A39" s="3"/>
      <c r="C39" s="34"/>
      <c r="D39" s="34"/>
      <c r="H39" s="25"/>
    </row>
    <row r="40" spans="1:10" x14ac:dyDescent="0.3">
      <c r="A40" s="51" t="s">
        <v>70</v>
      </c>
      <c r="C40" s="34"/>
    </row>
    <row r="41" spans="1:10" ht="17.5" x14ac:dyDescent="0.4">
      <c r="A41" s="36" t="s">
        <v>41</v>
      </c>
      <c r="B41" s="37"/>
      <c r="C41" s="37" t="s">
        <v>101</v>
      </c>
      <c r="D41" s="37" t="s">
        <v>102</v>
      </c>
      <c r="E41" s="37" t="s">
        <v>103</v>
      </c>
      <c r="F41" s="37" t="s">
        <v>167</v>
      </c>
      <c r="G41" s="37" t="s">
        <v>148</v>
      </c>
      <c r="H41" s="37" t="s">
        <v>43</v>
      </c>
    </row>
    <row r="42" spans="1:10" x14ac:dyDescent="0.3">
      <c r="A42" s="3" t="s">
        <v>63</v>
      </c>
      <c r="C42" s="46">
        <v>9.3398186436388642E-5</v>
      </c>
      <c r="D42" s="52">
        <v>5.0199999809265137</v>
      </c>
      <c r="E42" s="46">
        <v>8.2029670920746867E-5</v>
      </c>
      <c r="F42" s="52">
        <f t="shared" ref="F42:F49" si="0">C42*22653</f>
        <v>2.1157491173435119</v>
      </c>
      <c r="G42" s="53">
        <f>E42*22656</f>
        <v>1.858464224380441</v>
      </c>
      <c r="H42" s="53">
        <f>STDEV(F42:F49)</f>
        <v>0.27691166353036256</v>
      </c>
    </row>
    <row r="43" spans="1:10" x14ac:dyDescent="0.3">
      <c r="A43" s="3" t="s">
        <v>30</v>
      </c>
      <c r="C43" s="46">
        <v>7.9360506788361818E-5</v>
      </c>
      <c r="D43" s="52">
        <v>8.6700000762939453</v>
      </c>
      <c r="F43" s="52">
        <f t="shared" si="0"/>
        <v>1.7977535602767603</v>
      </c>
      <c r="G43" s="1"/>
      <c r="H43" s="1"/>
    </row>
    <row r="44" spans="1:10" x14ac:dyDescent="0.3">
      <c r="A44" s="3" t="s">
        <v>31</v>
      </c>
      <c r="C44" s="46">
        <v>7.955187902553007E-5</v>
      </c>
      <c r="D44" s="52">
        <v>9.4499998092651367</v>
      </c>
      <c r="F44" s="52">
        <f t="shared" si="0"/>
        <v>1.8020887155653327</v>
      </c>
      <c r="G44" s="1"/>
      <c r="H44" s="1"/>
    </row>
    <row r="45" spans="1:10" x14ac:dyDescent="0.3">
      <c r="A45" s="3" t="s">
        <v>32</v>
      </c>
      <c r="C45" s="46">
        <v>8.2220562035217881E-5</v>
      </c>
      <c r="D45" s="52">
        <v>8.6999998092651367</v>
      </c>
      <c r="F45" s="52">
        <f t="shared" si="0"/>
        <v>1.8625423917837907</v>
      </c>
      <c r="G45" s="1"/>
      <c r="H45" s="1"/>
    </row>
    <row r="46" spans="1:10" x14ac:dyDescent="0.3">
      <c r="A46" s="3" t="s">
        <v>33</v>
      </c>
      <c r="C46" s="46">
        <v>7.1141941589303315E-5</v>
      </c>
      <c r="D46" s="52">
        <v>8.0799999237060547</v>
      </c>
      <c r="F46" s="52">
        <f t="shared" si="0"/>
        <v>1.611578402822488</v>
      </c>
      <c r="G46" s="1"/>
      <c r="H46" s="1"/>
    </row>
    <row r="47" spans="1:10" x14ac:dyDescent="0.3">
      <c r="A47" s="3" t="s">
        <v>34</v>
      </c>
      <c r="C47" s="46">
        <v>6.1860257119406015E-5</v>
      </c>
      <c r="D47" s="52">
        <v>14.289999961853027</v>
      </c>
      <c r="F47" s="52">
        <f t="shared" si="0"/>
        <v>1.4013204045259045</v>
      </c>
      <c r="G47" s="1"/>
      <c r="H47" s="1"/>
    </row>
    <row r="48" spans="1:10" x14ac:dyDescent="0.3">
      <c r="A48" s="3" t="s">
        <v>35</v>
      </c>
      <c r="C48" s="46">
        <v>1.0045209637610242E-4</v>
      </c>
      <c r="D48" s="52">
        <v>15.619999885559082</v>
      </c>
      <c r="F48" s="52">
        <f t="shared" si="0"/>
        <v>2.2755413392078481</v>
      </c>
      <c r="G48" s="1"/>
      <c r="H48" s="1"/>
    </row>
    <row r="49" spans="1:10" x14ac:dyDescent="0.3">
      <c r="A49" s="3" t="s">
        <v>36</v>
      </c>
      <c r="C49" s="46">
        <v>8.8251937995664775E-5</v>
      </c>
      <c r="D49" s="52">
        <v>13.739999771118164</v>
      </c>
      <c r="F49" s="52">
        <f t="shared" si="0"/>
        <v>1.9991711514157942</v>
      </c>
      <c r="G49" s="1"/>
      <c r="H49" s="1"/>
    </row>
    <row r="50" spans="1:10" x14ac:dyDescent="0.3">
      <c r="A50" s="14"/>
      <c r="B50" s="41"/>
      <c r="C50" s="54"/>
      <c r="D50" s="54"/>
      <c r="E50" s="43"/>
      <c r="F50" s="43"/>
      <c r="G50" s="43"/>
      <c r="H50" s="50"/>
      <c r="J50" s="52"/>
    </row>
    <row r="51" spans="1:10" x14ac:dyDescent="0.3">
      <c r="A51" s="3"/>
      <c r="C51" s="55"/>
      <c r="D51" s="55"/>
      <c r="H51" s="40"/>
    </row>
    <row r="52" spans="1:10" x14ac:dyDescent="0.3">
      <c r="A52" s="3" t="s">
        <v>168</v>
      </c>
      <c r="C52" s="55"/>
      <c r="D52" s="55"/>
      <c r="H52" s="40"/>
    </row>
    <row r="53" spans="1:10" ht="17.5" x14ac:dyDescent="0.45">
      <c r="A53" s="3" t="s">
        <v>105</v>
      </c>
    </row>
    <row r="54" spans="1:10" ht="17.5" x14ac:dyDescent="0.45">
      <c r="A54" s="3" t="s">
        <v>106</v>
      </c>
    </row>
    <row r="55" spans="1:10" ht="17" x14ac:dyDescent="0.45">
      <c r="A55" s="3" t="s">
        <v>160</v>
      </c>
    </row>
    <row r="56" spans="1:10" ht="17" x14ac:dyDescent="0.45">
      <c r="A56" s="3" t="s">
        <v>161</v>
      </c>
    </row>
    <row r="57" spans="1:10" x14ac:dyDescent="0.3">
      <c r="A57" s="3"/>
    </row>
    <row r="58" spans="1:10" x14ac:dyDescent="0.3">
      <c r="A58" s="3" t="s">
        <v>93</v>
      </c>
    </row>
    <row r="59" spans="1:10" x14ac:dyDescent="0.3">
      <c r="A59" s="3" t="s">
        <v>92</v>
      </c>
      <c r="F59" s="56"/>
    </row>
    <row r="60" spans="1:10" x14ac:dyDescent="0.3">
      <c r="A60" s="3"/>
      <c r="F60" s="56"/>
    </row>
    <row r="61" spans="1:10" x14ac:dyDescent="0.3">
      <c r="A61" s="3" t="s">
        <v>91</v>
      </c>
    </row>
    <row r="62" spans="1:10" x14ac:dyDescent="0.3">
      <c r="A62" s="3" t="s">
        <v>90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7"/>
  <sheetViews>
    <sheetView zoomScale="99" zoomScaleNormal="99" workbookViewId="0">
      <selection activeCell="L41" sqref="L41"/>
    </sheetView>
  </sheetViews>
  <sheetFormatPr defaultRowHeight="14" x14ac:dyDescent="0.3"/>
  <cols>
    <col min="1" max="3" width="8.6640625" style="6"/>
    <col min="4" max="4" width="14.4140625" style="6" customWidth="1"/>
    <col min="5" max="5" width="10.9140625" style="6" customWidth="1"/>
    <col min="6" max="6" width="9.4140625" style="6" customWidth="1"/>
    <col min="7" max="7" width="12.08203125" style="5" customWidth="1"/>
    <col min="8" max="8" width="9.1640625" style="5" bestFit="1" customWidth="1"/>
    <col min="9" max="9" width="9.9140625" style="5" customWidth="1"/>
    <col min="10" max="10" width="9.25" style="5" customWidth="1"/>
    <col min="11" max="16384" width="8.6640625" style="1"/>
  </cols>
  <sheetData>
    <row r="1" spans="1:19" ht="44.5" x14ac:dyDescent="0.3">
      <c r="A1" s="9" t="s">
        <v>64</v>
      </c>
      <c r="B1" s="9" t="s">
        <v>65</v>
      </c>
      <c r="C1" s="10" t="s">
        <v>2</v>
      </c>
      <c r="D1" s="11" t="s">
        <v>3</v>
      </c>
      <c r="E1" s="20" t="s">
        <v>68</v>
      </c>
      <c r="F1" s="9"/>
      <c r="G1" s="11" t="s">
        <v>66</v>
      </c>
      <c r="H1" s="11" t="s">
        <v>154</v>
      </c>
      <c r="I1" s="11" t="s">
        <v>67</v>
      </c>
      <c r="J1" s="11" t="s">
        <v>154</v>
      </c>
    </row>
    <row r="2" spans="1:19" x14ac:dyDescent="0.3">
      <c r="A2" s="3">
        <v>1</v>
      </c>
      <c r="B2" s="3">
        <v>3.0489999999999999</v>
      </c>
      <c r="C2" s="7">
        <f>B2/SUM($B$2:$B$19)</f>
        <v>5.3601251692069689E-2</v>
      </c>
      <c r="D2" s="6">
        <v>3.5000000000000003E-2</v>
      </c>
      <c r="E2" s="21">
        <f>(D2-$G$2)^2</f>
        <v>2.792682069998405E-6</v>
      </c>
      <c r="F2" s="5"/>
      <c r="G2" s="5">
        <f>SUMPRODUCT(D2:D19,C2:C19)</f>
        <v>3.3328868027354394E-2</v>
      </c>
      <c r="H2" s="5">
        <f>(SUMPRODUCT(C2:C19,E2:E19)/(A19-1)*A19)^0.5</f>
        <v>7.443059980677796E-3</v>
      </c>
      <c r="I2" s="5">
        <f>SUMPRODUCT(D20:D67,C20:C67)</f>
        <v>0.9298750000000009</v>
      </c>
      <c r="J2" s="5">
        <f>(SUMPRODUCT(C20:C67,E20:E67)/(A67-A20)*(A67-A19))^0.5</f>
        <v>3.2371924400036854E-2</v>
      </c>
      <c r="L2" s="116" t="s">
        <v>86</v>
      </c>
      <c r="M2" s="116"/>
      <c r="N2" s="116"/>
      <c r="O2" s="116"/>
      <c r="P2" s="116"/>
      <c r="Q2" s="116"/>
      <c r="R2" s="116"/>
      <c r="S2" s="116"/>
    </row>
    <row r="3" spans="1:19" x14ac:dyDescent="0.3">
      <c r="A3" s="3">
        <v>2</v>
      </c>
      <c r="B3" s="3">
        <v>3.1040000000000001</v>
      </c>
      <c r="C3" s="7">
        <f t="shared" ref="C3:C19" si="0">B3/SUM($B$2:$B$19)</f>
        <v>5.4568148656013227E-2</v>
      </c>
      <c r="D3" s="6">
        <v>0.04</v>
      </c>
      <c r="E3" s="21">
        <f t="shared" ref="E3:E19" si="1">(D3-$G$2)^2</f>
        <v>4.4504001796454464E-5</v>
      </c>
      <c r="F3" s="8"/>
      <c r="L3" s="116"/>
      <c r="M3" s="116"/>
      <c r="N3" s="116"/>
      <c r="O3" s="116"/>
      <c r="P3" s="116"/>
      <c r="Q3" s="116"/>
      <c r="R3" s="116"/>
      <c r="S3" s="116"/>
    </row>
    <row r="4" spans="1:19" x14ac:dyDescent="0.3">
      <c r="A4" s="3">
        <v>3</v>
      </c>
      <c r="B4" s="3">
        <v>3.214</v>
      </c>
      <c r="C4" s="7">
        <f t="shared" si="0"/>
        <v>5.6501942583900289E-2</v>
      </c>
      <c r="D4" s="6">
        <v>3.4000000000000002E-2</v>
      </c>
      <c r="E4" s="21">
        <f t="shared" si="1"/>
        <v>4.5041812470718553E-7</v>
      </c>
      <c r="F4" s="8"/>
      <c r="L4" s="116"/>
      <c r="M4" s="116"/>
      <c r="N4" s="116"/>
      <c r="O4" s="116"/>
      <c r="P4" s="116"/>
      <c r="Q4" s="116"/>
      <c r="R4" s="116"/>
      <c r="S4" s="116"/>
    </row>
    <row r="5" spans="1:19" x14ac:dyDescent="0.3">
      <c r="A5" s="3">
        <v>4</v>
      </c>
      <c r="B5" s="3">
        <v>3.2549999999999999</v>
      </c>
      <c r="C5" s="7">
        <f t="shared" si="0"/>
        <v>5.7222720320658199E-2</v>
      </c>
      <c r="D5" s="6">
        <v>3.5000000000000003E-2</v>
      </c>
      <c r="E5" s="21">
        <f t="shared" si="1"/>
        <v>2.792682069998405E-6</v>
      </c>
      <c r="F5" s="8"/>
      <c r="L5" s="116"/>
      <c r="M5" s="116"/>
      <c r="N5" s="116"/>
      <c r="O5" s="116"/>
      <c r="P5" s="116"/>
      <c r="Q5" s="116"/>
      <c r="R5" s="116"/>
      <c r="S5" s="116"/>
    </row>
    <row r="6" spans="1:19" x14ac:dyDescent="0.3">
      <c r="A6" s="3">
        <v>5</v>
      </c>
      <c r="B6" s="3">
        <v>3.31</v>
      </c>
      <c r="C6" s="7">
        <f t="shared" si="0"/>
        <v>5.818961728460173E-2</v>
      </c>
      <c r="D6" s="6">
        <v>5.3999999999999999E-2</v>
      </c>
      <c r="E6" s="21">
        <f t="shared" si="1"/>
        <v>4.2729569703053139E-4</v>
      </c>
      <c r="F6" s="8"/>
    </row>
    <row r="7" spans="1:19" x14ac:dyDescent="0.3">
      <c r="A7" s="3">
        <v>6</v>
      </c>
      <c r="B7" s="3">
        <v>3.2549999999999999</v>
      </c>
      <c r="C7" s="7">
        <f t="shared" si="0"/>
        <v>5.7222720320658199E-2</v>
      </c>
      <c r="D7" s="6">
        <v>4.4999999999999998E-2</v>
      </c>
      <c r="E7" s="21">
        <f t="shared" si="1"/>
        <v>1.3621532152291048E-4</v>
      </c>
      <c r="F7" s="8"/>
    </row>
    <row r="8" spans="1:19" x14ac:dyDescent="0.3">
      <c r="A8" s="3">
        <v>7</v>
      </c>
      <c r="B8" s="3">
        <v>3.3370000000000002</v>
      </c>
      <c r="C8" s="7">
        <f t="shared" si="0"/>
        <v>5.8664275794174013E-2</v>
      </c>
      <c r="D8" s="6">
        <v>3.5999999999999997E-2</v>
      </c>
      <c r="E8" s="21">
        <f t="shared" si="1"/>
        <v>7.1349460152895911E-6</v>
      </c>
      <c r="F8" s="8"/>
    </row>
    <row r="9" spans="1:19" x14ac:dyDescent="0.3">
      <c r="A9" s="3">
        <v>8</v>
      </c>
      <c r="B9" s="3">
        <v>3.117</v>
      </c>
      <c r="C9" s="7">
        <f t="shared" si="0"/>
        <v>5.4796687938399875E-2</v>
      </c>
      <c r="D9" s="6">
        <v>2.3E-2</v>
      </c>
      <c r="E9" s="21">
        <f t="shared" si="1"/>
        <v>1.0668551472650386E-4</v>
      </c>
      <c r="F9" s="8"/>
    </row>
    <row r="10" spans="1:19" x14ac:dyDescent="0.3">
      <c r="A10" s="3">
        <v>9</v>
      </c>
      <c r="B10" s="3">
        <v>3.1309999999999998</v>
      </c>
      <c r="C10" s="7">
        <f t="shared" si="0"/>
        <v>5.5042807165585503E-2</v>
      </c>
      <c r="D10" s="6">
        <v>2.7E-2</v>
      </c>
      <c r="E10" s="21">
        <f t="shared" si="1"/>
        <v>4.0054570507668701E-5</v>
      </c>
      <c r="F10" s="8"/>
    </row>
    <row r="11" spans="1:19" x14ac:dyDescent="0.3">
      <c r="A11" s="3">
        <v>10</v>
      </c>
      <c r="B11" s="3">
        <v>3.1040000000000001</v>
      </c>
      <c r="C11" s="7">
        <f t="shared" si="0"/>
        <v>5.4568148656013227E-2</v>
      </c>
      <c r="D11" s="6">
        <v>2.8000000000000001E-2</v>
      </c>
      <c r="E11" s="21">
        <f t="shared" si="1"/>
        <v>2.8396834452959907E-5</v>
      </c>
      <c r="F11" s="8"/>
    </row>
    <row r="12" spans="1:19" x14ac:dyDescent="0.3">
      <c r="A12" s="3">
        <v>11</v>
      </c>
      <c r="B12" s="3">
        <v>3.145</v>
      </c>
      <c r="C12" s="7">
        <f t="shared" si="0"/>
        <v>5.528892639277113E-2</v>
      </c>
      <c r="D12" s="6">
        <v>2.9000000000000001E-2</v>
      </c>
      <c r="E12" s="21">
        <f t="shared" si="1"/>
        <v>1.873909839825111E-5</v>
      </c>
      <c r="F12" s="8"/>
    </row>
    <row r="13" spans="1:19" x14ac:dyDescent="0.3">
      <c r="A13" s="3">
        <v>12</v>
      </c>
      <c r="B13" s="3">
        <v>3.1720000000000002</v>
      </c>
      <c r="C13" s="7">
        <f t="shared" si="0"/>
        <v>5.5763584902343413E-2</v>
      </c>
      <c r="D13" s="6">
        <v>2.9000000000000001E-2</v>
      </c>
      <c r="E13" s="21">
        <f t="shared" si="1"/>
        <v>1.873909839825111E-5</v>
      </c>
      <c r="F13" s="8"/>
    </row>
    <row r="14" spans="1:19" x14ac:dyDescent="0.3">
      <c r="A14" s="3">
        <v>13</v>
      </c>
      <c r="B14" s="3">
        <v>3.2410000000000001</v>
      </c>
      <c r="C14" s="7">
        <f t="shared" si="0"/>
        <v>5.6976601093472572E-2</v>
      </c>
      <c r="D14" s="6">
        <v>2.7E-2</v>
      </c>
      <c r="E14" s="21">
        <f t="shared" si="1"/>
        <v>4.0054570507668701E-5</v>
      </c>
      <c r="F14" s="8"/>
    </row>
    <row r="15" spans="1:19" x14ac:dyDescent="0.3">
      <c r="A15" s="3">
        <v>14</v>
      </c>
      <c r="B15" s="3">
        <v>3.2269999999999999</v>
      </c>
      <c r="C15" s="7">
        <f t="shared" si="0"/>
        <v>5.6730481866286944E-2</v>
      </c>
      <c r="D15" s="6">
        <v>3.3000000000000002E-2</v>
      </c>
      <c r="E15" s="21">
        <f t="shared" si="1"/>
        <v>1.0815417941596951E-7</v>
      </c>
      <c r="F15" s="8"/>
    </row>
    <row r="16" spans="1:19" x14ac:dyDescent="0.3">
      <c r="A16" s="3">
        <v>15</v>
      </c>
      <c r="B16" s="3">
        <v>3.0619999999999998</v>
      </c>
      <c r="C16" s="7">
        <f t="shared" si="0"/>
        <v>5.3829790974456344E-2</v>
      </c>
      <c r="D16" s="6">
        <v>3.1E-2</v>
      </c>
      <c r="E16" s="21">
        <f t="shared" si="1"/>
        <v>5.4236262888335479E-6</v>
      </c>
      <c r="F16" s="8"/>
    </row>
    <row r="17" spans="1:6" x14ac:dyDescent="0.3">
      <c r="A17" s="3">
        <v>16</v>
      </c>
      <c r="B17" s="3">
        <v>3.0619999999999998</v>
      </c>
      <c r="C17" s="7">
        <f t="shared" si="0"/>
        <v>5.3829790974456344E-2</v>
      </c>
      <c r="D17" s="6">
        <v>3.2000000000000001E-2</v>
      </c>
      <c r="E17" s="21">
        <f t="shared" si="1"/>
        <v>1.765890234124757E-6</v>
      </c>
      <c r="F17" s="8"/>
    </row>
    <row r="18" spans="1:6" x14ac:dyDescent="0.3">
      <c r="A18" s="3">
        <v>17</v>
      </c>
      <c r="B18" s="3">
        <v>3.008</v>
      </c>
      <c r="C18" s="7">
        <f t="shared" si="0"/>
        <v>5.2880473955311785E-2</v>
      </c>
      <c r="D18" s="6">
        <v>2.7E-2</v>
      </c>
      <c r="E18" s="21">
        <f t="shared" si="1"/>
        <v>4.0054570507668701E-5</v>
      </c>
      <c r="F18" s="8"/>
    </row>
    <row r="19" spans="1:6" x14ac:dyDescent="0.3">
      <c r="A19" s="14">
        <v>18</v>
      </c>
      <c r="B19" s="14">
        <v>3.09</v>
      </c>
      <c r="C19" s="15">
        <f t="shared" si="0"/>
        <v>5.4322029428827592E-2</v>
      </c>
      <c r="D19" s="18">
        <v>3.3000000000000002E-2</v>
      </c>
      <c r="E19" s="22">
        <f t="shared" si="1"/>
        <v>1.0815417941596951E-7</v>
      </c>
      <c r="F19" s="8"/>
    </row>
    <row r="20" spans="1:6" x14ac:dyDescent="0.3">
      <c r="A20" s="3">
        <v>19</v>
      </c>
      <c r="B20" s="3">
        <v>3.9689999999999999</v>
      </c>
      <c r="C20" s="7">
        <f>B20/SUM($B$20:$B$67)</f>
        <v>2.083333333333335E-2</v>
      </c>
      <c r="D20" s="6">
        <v>0.91900000000000004</v>
      </c>
      <c r="E20" s="21">
        <f>(D20-$I$2)^2</f>
        <v>1.1826562500001862E-4</v>
      </c>
      <c r="F20" s="8"/>
    </row>
    <row r="21" spans="1:6" x14ac:dyDescent="0.3">
      <c r="A21" s="3">
        <v>20</v>
      </c>
      <c r="B21" s="3">
        <v>3.9689999999999999</v>
      </c>
      <c r="C21" s="7">
        <f t="shared" ref="C21:C67" si="2">B21/SUM($B$20:$B$67)</f>
        <v>2.083333333333335E-2</v>
      </c>
      <c r="D21" s="6">
        <v>0.93600000000000005</v>
      </c>
      <c r="E21" s="21">
        <f t="shared" ref="E21:E67" si="3">(D21-$I$2)^2</f>
        <v>3.7515624999989699E-5</v>
      </c>
      <c r="F21" s="8"/>
    </row>
    <row r="22" spans="1:6" x14ac:dyDescent="0.3">
      <c r="A22" s="3">
        <v>21</v>
      </c>
      <c r="B22" s="3">
        <v>3.9689999999999999</v>
      </c>
      <c r="C22" s="7">
        <f t="shared" si="2"/>
        <v>2.083333333333335E-2</v>
      </c>
      <c r="D22" s="6">
        <v>0.92</v>
      </c>
      <c r="E22" s="21">
        <f t="shared" si="3"/>
        <v>9.7515625000016887E-5</v>
      </c>
      <c r="F22" s="8"/>
    </row>
    <row r="23" spans="1:6" x14ac:dyDescent="0.3">
      <c r="A23" s="3">
        <v>22</v>
      </c>
      <c r="B23" s="3">
        <v>3.9689999999999999</v>
      </c>
      <c r="C23" s="7">
        <f t="shared" si="2"/>
        <v>2.083333333333335E-2</v>
      </c>
      <c r="D23" s="6">
        <v>0.97799999999999998</v>
      </c>
      <c r="E23" s="21">
        <f t="shared" si="3"/>
        <v>2.3160156249999119E-3</v>
      </c>
      <c r="F23" s="8"/>
    </row>
    <row r="24" spans="1:6" x14ac:dyDescent="0.3">
      <c r="A24" s="3">
        <v>23</v>
      </c>
      <c r="B24" s="3">
        <v>3.9689999999999999</v>
      </c>
      <c r="C24" s="7">
        <f t="shared" si="2"/>
        <v>2.083333333333335E-2</v>
      </c>
      <c r="D24" s="6">
        <v>0.92300000000000004</v>
      </c>
      <c r="E24" s="21">
        <f t="shared" si="3"/>
        <v>4.7265625000011722E-5</v>
      </c>
      <c r="F24" s="8"/>
    </row>
    <row r="25" spans="1:6" x14ac:dyDescent="0.3">
      <c r="A25" s="3">
        <v>24</v>
      </c>
      <c r="B25" s="3">
        <v>3.9689999999999999</v>
      </c>
      <c r="C25" s="7">
        <f t="shared" si="2"/>
        <v>2.083333333333335E-2</v>
      </c>
      <c r="D25" s="6">
        <v>0.92600000000000005</v>
      </c>
      <c r="E25" s="21">
        <f t="shared" si="3"/>
        <v>1.5015625000006587E-5</v>
      </c>
      <c r="F25" s="8"/>
    </row>
    <row r="26" spans="1:6" x14ac:dyDescent="0.3">
      <c r="A26" s="3">
        <v>25</v>
      </c>
      <c r="B26" s="3">
        <v>3.9689999999999999</v>
      </c>
      <c r="C26" s="7">
        <f t="shared" si="2"/>
        <v>2.083333333333335E-2</v>
      </c>
      <c r="D26" s="6">
        <v>0.92600000000000005</v>
      </c>
      <c r="E26" s="21">
        <f t="shared" si="3"/>
        <v>1.5015625000006587E-5</v>
      </c>
      <c r="F26" s="8"/>
    </row>
    <row r="27" spans="1:6" x14ac:dyDescent="0.3">
      <c r="A27" s="3">
        <v>26</v>
      </c>
      <c r="B27" s="3">
        <v>3.9689999999999999</v>
      </c>
      <c r="C27" s="7">
        <f t="shared" si="2"/>
        <v>2.083333333333335E-2</v>
      </c>
      <c r="D27" s="6">
        <v>0.95</v>
      </c>
      <c r="E27" s="21">
        <f t="shared" si="3"/>
        <v>4.0501562499996216E-4</v>
      </c>
      <c r="F27" s="8"/>
    </row>
    <row r="28" spans="1:6" x14ac:dyDescent="0.3">
      <c r="A28" s="3">
        <v>27</v>
      </c>
      <c r="B28" s="3">
        <v>3.9689999999999999</v>
      </c>
      <c r="C28" s="7">
        <f t="shared" si="2"/>
        <v>2.083333333333335E-2</v>
      </c>
      <c r="D28" s="6">
        <v>0.93100000000000005</v>
      </c>
      <c r="E28" s="21">
        <f t="shared" si="3"/>
        <v>1.2656249999980976E-6</v>
      </c>
      <c r="F28" s="8"/>
    </row>
    <row r="29" spans="1:6" x14ac:dyDescent="0.3">
      <c r="A29" s="3">
        <v>28</v>
      </c>
      <c r="B29" s="3">
        <v>3.9689999999999999</v>
      </c>
      <c r="C29" s="7">
        <f t="shared" si="2"/>
        <v>2.083333333333335E-2</v>
      </c>
      <c r="D29" s="6">
        <v>0.88100000000000001</v>
      </c>
      <c r="E29" s="21">
        <f t="shared" si="3"/>
        <v>2.388765625000087E-3</v>
      </c>
      <c r="F29" s="8"/>
    </row>
    <row r="30" spans="1:6" x14ac:dyDescent="0.3">
      <c r="A30" s="3">
        <v>29</v>
      </c>
      <c r="B30" s="3">
        <v>3.9689999999999999</v>
      </c>
      <c r="C30" s="7">
        <f t="shared" si="2"/>
        <v>2.083333333333335E-2</v>
      </c>
      <c r="D30" s="6">
        <v>0.93400000000000005</v>
      </c>
      <c r="E30" s="21">
        <f t="shared" si="3"/>
        <v>1.7015624999993046E-5</v>
      </c>
      <c r="F30" s="8"/>
    </row>
    <row r="31" spans="1:6" x14ac:dyDescent="0.3">
      <c r="A31" s="3">
        <v>30</v>
      </c>
      <c r="B31" s="3">
        <v>3.9689999999999999</v>
      </c>
      <c r="C31" s="7">
        <f t="shared" si="2"/>
        <v>2.083333333333335E-2</v>
      </c>
      <c r="D31" s="6">
        <v>0.97199999999999998</v>
      </c>
      <c r="E31" s="21">
        <f t="shared" si="3"/>
        <v>1.7745156249999224E-3</v>
      </c>
      <c r="F31" s="8"/>
    </row>
    <row r="32" spans="1:6" x14ac:dyDescent="0.3">
      <c r="A32" s="3">
        <v>31</v>
      </c>
      <c r="B32" s="3">
        <v>3.9689999999999999</v>
      </c>
      <c r="C32" s="7">
        <f t="shared" si="2"/>
        <v>2.083333333333335E-2</v>
      </c>
      <c r="D32" s="6">
        <v>0.93500000000000005</v>
      </c>
      <c r="E32" s="21">
        <f t="shared" si="3"/>
        <v>2.626562499999137E-5</v>
      </c>
      <c r="F32" s="8"/>
    </row>
    <row r="33" spans="1:6" x14ac:dyDescent="0.3">
      <c r="A33" s="3">
        <v>32</v>
      </c>
      <c r="B33" s="3">
        <v>3.9689999999999999</v>
      </c>
      <c r="C33" s="7">
        <f t="shared" si="2"/>
        <v>2.083333333333335E-2</v>
      </c>
      <c r="D33" s="6">
        <v>0.95299999999999996</v>
      </c>
      <c r="E33" s="21">
        <f t="shared" si="3"/>
        <v>5.3476562499995672E-4</v>
      </c>
      <c r="F33" s="8"/>
    </row>
    <row r="34" spans="1:6" x14ac:dyDescent="0.3">
      <c r="A34" s="3">
        <v>33</v>
      </c>
      <c r="B34" s="3">
        <v>3.9689999999999999</v>
      </c>
      <c r="C34" s="7">
        <f t="shared" si="2"/>
        <v>2.083333333333335E-2</v>
      </c>
      <c r="D34" s="6">
        <v>0.91900000000000004</v>
      </c>
      <c r="E34" s="21">
        <f t="shared" si="3"/>
        <v>1.1826562500001862E-4</v>
      </c>
      <c r="F34" s="8"/>
    </row>
    <row r="35" spans="1:6" x14ac:dyDescent="0.3">
      <c r="A35" s="3">
        <v>34</v>
      </c>
      <c r="B35" s="3">
        <v>3.9689999999999999</v>
      </c>
      <c r="C35" s="7">
        <f t="shared" si="2"/>
        <v>2.083333333333335E-2</v>
      </c>
      <c r="D35" s="6">
        <v>0.93300000000000005</v>
      </c>
      <c r="E35" s="21">
        <f t="shared" si="3"/>
        <v>9.7656249999947266E-6</v>
      </c>
      <c r="F35" s="8"/>
    </row>
    <row r="36" spans="1:6" x14ac:dyDescent="0.3">
      <c r="A36" s="3">
        <v>35</v>
      </c>
      <c r="B36" s="3">
        <v>3.9689999999999999</v>
      </c>
      <c r="C36" s="7">
        <f t="shared" si="2"/>
        <v>2.083333333333335E-2</v>
      </c>
      <c r="D36" s="6">
        <v>0.94399999999999995</v>
      </c>
      <c r="E36" s="21">
        <f t="shared" si="3"/>
        <v>1.9951562499997331E-4</v>
      </c>
      <c r="F36" s="8"/>
    </row>
    <row r="37" spans="1:6" x14ac:dyDescent="0.3">
      <c r="A37" s="3">
        <v>36</v>
      </c>
      <c r="B37" s="3">
        <v>3.9689999999999999</v>
      </c>
      <c r="C37" s="7">
        <f t="shared" si="2"/>
        <v>2.083333333333335E-2</v>
      </c>
      <c r="D37" s="6">
        <v>0.94499999999999995</v>
      </c>
      <c r="E37" s="21">
        <f t="shared" si="3"/>
        <v>2.2876562499997145E-4</v>
      </c>
      <c r="F37" s="8"/>
    </row>
    <row r="38" spans="1:6" x14ac:dyDescent="0.3">
      <c r="A38" s="3">
        <v>37</v>
      </c>
      <c r="B38" s="3">
        <v>3.9689999999999999</v>
      </c>
      <c r="C38" s="7">
        <f t="shared" si="2"/>
        <v>2.083333333333335E-2</v>
      </c>
      <c r="D38" s="6">
        <v>1.018</v>
      </c>
      <c r="E38" s="21">
        <f t="shared" si="3"/>
        <v>7.7660156249998447E-3</v>
      </c>
      <c r="F38" s="8"/>
    </row>
    <row r="39" spans="1:6" x14ac:dyDescent="0.3">
      <c r="A39" s="3">
        <v>38</v>
      </c>
      <c r="B39" s="3">
        <v>3.9689999999999999</v>
      </c>
      <c r="C39" s="7">
        <f t="shared" si="2"/>
        <v>2.083333333333335E-2</v>
      </c>
      <c r="D39" s="6">
        <v>0.94799999999999995</v>
      </c>
      <c r="E39" s="21">
        <f t="shared" si="3"/>
        <v>3.2851562499996588E-4</v>
      </c>
      <c r="F39" s="8"/>
    </row>
    <row r="40" spans="1:6" x14ac:dyDescent="0.3">
      <c r="A40" s="3">
        <v>39</v>
      </c>
      <c r="B40" s="3">
        <v>3.9689999999999999</v>
      </c>
      <c r="C40" s="7">
        <f t="shared" si="2"/>
        <v>2.083333333333335E-2</v>
      </c>
      <c r="D40" s="6">
        <v>0.92800000000000005</v>
      </c>
      <c r="E40" s="21">
        <f t="shared" si="3"/>
        <v>3.5156250000031809E-6</v>
      </c>
      <c r="F40" s="8"/>
    </row>
    <row r="41" spans="1:6" x14ac:dyDescent="0.3">
      <c r="A41" s="3">
        <v>40</v>
      </c>
      <c r="B41" s="3">
        <v>3.9689999999999999</v>
      </c>
      <c r="C41" s="7">
        <f t="shared" si="2"/>
        <v>2.083333333333335E-2</v>
      </c>
      <c r="D41" s="6">
        <v>0.94299999999999995</v>
      </c>
      <c r="E41" s="21">
        <f t="shared" si="3"/>
        <v>1.7226562499997517E-4</v>
      </c>
      <c r="F41" s="8"/>
    </row>
    <row r="42" spans="1:6" x14ac:dyDescent="0.3">
      <c r="A42" s="3">
        <v>41</v>
      </c>
      <c r="B42" s="3">
        <v>3.9689999999999999</v>
      </c>
      <c r="C42" s="7">
        <f t="shared" si="2"/>
        <v>2.083333333333335E-2</v>
      </c>
      <c r="D42" s="6">
        <v>0.91900000000000004</v>
      </c>
      <c r="E42" s="21">
        <f t="shared" si="3"/>
        <v>1.1826562500001862E-4</v>
      </c>
      <c r="F42" s="8"/>
    </row>
    <row r="43" spans="1:6" x14ac:dyDescent="0.3">
      <c r="A43" s="3">
        <v>42</v>
      </c>
      <c r="B43" s="3">
        <v>3.9689999999999999</v>
      </c>
      <c r="C43" s="7">
        <f t="shared" si="2"/>
        <v>2.083333333333335E-2</v>
      </c>
      <c r="D43" s="6">
        <v>0.93899999999999995</v>
      </c>
      <c r="E43" s="21">
        <f t="shared" si="3"/>
        <v>8.3265624999982673E-5</v>
      </c>
      <c r="F43" s="8"/>
    </row>
    <row r="44" spans="1:6" x14ac:dyDescent="0.3">
      <c r="A44" s="3">
        <v>43</v>
      </c>
      <c r="B44" s="3">
        <v>3.9689999999999999</v>
      </c>
      <c r="C44" s="7">
        <f t="shared" si="2"/>
        <v>2.083333333333335E-2</v>
      </c>
      <c r="D44" s="6">
        <v>1.0009999999999999</v>
      </c>
      <c r="E44" s="21">
        <f t="shared" si="3"/>
        <v>5.0587656249998572E-3</v>
      </c>
      <c r="F44" s="8"/>
    </row>
    <row r="45" spans="1:6" x14ac:dyDescent="0.3">
      <c r="A45" s="3">
        <v>44</v>
      </c>
      <c r="B45" s="3">
        <v>3.9689999999999999</v>
      </c>
      <c r="C45" s="7">
        <f t="shared" si="2"/>
        <v>2.083333333333335E-2</v>
      </c>
      <c r="D45" s="6">
        <v>1.0129999999999999</v>
      </c>
      <c r="E45" s="21">
        <f t="shared" si="3"/>
        <v>6.9097656249998349E-3</v>
      </c>
      <c r="F45" s="8"/>
    </row>
    <row r="46" spans="1:6" x14ac:dyDescent="0.3">
      <c r="A46" s="3">
        <v>45</v>
      </c>
      <c r="B46" s="3">
        <v>3.9689999999999999</v>
      </c>
      <c r="C46" s="7">
        <f t="shared" si="2"/>
        <v>2.083333333333335E-2</v>
      </c>
      <c r="D46" s="6">
        <v>0.96599999999999997</v>
      </c>
      <c r="E46" s="21">
        <f t="shared" si="3"/>
        <v>1.3050156249999332E-3</v>
      </c>
      <c r="F46" s="8"/>
    </row>
    <row r="47" spans="1:6" x14ac:dyDescent="0.3">
      <c r="A47" s="3">
        <v>46</v>
      </c>
      <c r="B47" s="3">
        <v>3.9689999999999999</v>
      </c>
      <c r="C47" s="7">
        <f t="shared" si="2"/>
        <v>2.083333333333335E-2</v>
      </c>
      <c r="D47" s="6">
        <v>0.93400000000000005</v>
      </c>
      <c r="E47" s="21">
        <f t="shared" si="3"/>
        <v>1.7015624999993046E-5</v>
      </c>
      <c r="F47" s="8"/>
    </row>
    <row r="48" spans="1:6" x14ac:dyDescent="0.3">
      <c r="A48" s="3">
        <v>47</v>
      </c>
      <c r="B48" s="3">
        <v>3.9689999999999999</v>
      </c>
      <c r="C48" s="7">
        <f t="shared" si="2"/>
        <v>2.083333333333335E-2</v>
      </c>
      <c r="D48" s="6">
        <v>0.91100000000000003</v>
      </c>
      <c r="E48" s="21">
        <f t="shared" si="3"/>
        <v>3.5626562500003261E-4</v>
      </c>
      <c r="F48" s="8"/>
    </row>
    <row r="49" spans="1:6" x14ac:dyDescent="0.3">
      <c r="A49" s="3">
        <v>48</v>
      </c>
      <c r="B49" s="3">
        <v>3.9689999999999999</v>
      </c>
      <c r="C49" s="7">
        <f t="shared" si="2"/>
        <v>2.083333333333335E-2</v>
      </c>
      <c r="D49" s="6">
        <v>0.91700000000000004</v>
      </c>
      <c r="E49" s="21">
        <f t="shared" si="3"/>
        <v>1.657656250000221E-4</v>
      </c>
      <c r="F49" s="8"/>
    </row>
    <row r="50" spans="1:6" x14ac:dyDescent="0.3">
      <c r="A50" s="3">
        <v>49</v>
      </c>
      <c r="B50" s="3">
        <v>3.9689999999999999</v>
      </c>
      <c r="C50" s="7">
        <f t="shared" si="2"/>
        <v>2.083333333333335E-2</v>
      </c>
      <c r="D50" s="6">
        <v>0.94</v>
      </c>
      <c r="E50" s="21">
        <f t="shared" si="3"/>
        <v>1.025156249999808E-4</v>
      </c>
      <c r="F50" s="8"/>
    </row>
    <row r="51" spans="1:6" x14ac:dyDescent="0.3">
      <c r="A51" s="3">
        <v>50</v>
      </c>
      <c r="B51" s="3">
        <v>3.9689999999999999</v>
      </c>
      <c r="C51" s="7">
        <f t="shared" si="2"/>
        <v>2.083333333333335E-2</v>
      </c>
      <c r="D51" s="6">
        <v>0.97699999999999998</v>
      </c>
      <c r="E51" s="21">
        <f t="shared" si="3"/>
        <v>2.2207656249999138E-3</v>
      </c>
      <c r="F51" s="8"/>
    </row>
    <row r="52" spans="1:6" x14ac:dyDescent="0.3">
      <c r="A52" s="3">
        <v>51</v>
      </c>
      <c r="B52" s="3">
        <v>3.9689999999999999</v>
      </c>
      <c r="C52" s="7">
        <f>B52/SUM($B$20:$B$67)</f>
        <v>2.083333333333335E-2</v>
      </c>
      <c r="D52" s="6">
        <v>0.94799999999999995</v>
      </c>
      <c r="E52" s="21">
        <f t="shared" si="3"/>
        <v>3.2851562499996588E-4</v>
      </c>
      <c r="F52" s="8"/>
    </row>
    <row r="53" spans="1:6" x14ac:dyDescent="0.3">
      <c r="A53" s="3">
        <v>52</v>
      </c>
      <c r="B53" s="3">
        <v>3.9689999999999999</v>
      </c>
      <c r="C53" s="7">
        <f t="shared" si="2"/>
        <v>2.083333333333335E-2</v>
      </c>
      <c r="D53" s="6">
        <v>0.88</v>
      </c>
      <c r="E53" s="21">
        <f t="shared" si="3"/>
        <v>2.487515625000089E-3</v>
      </c>
      <c r="F53" s="8"/>
    </row>
    <row r="54" spans="1:6" x14ac:dyDescent="0.3">
      <c r="A54" s="3">
        <v>53</v>
      </c>
      <c r="B54" s="3">
        <v>3.9689999999999999</v>
      </c>
      <c r="C54" s="7">
        <f t="shared" si="2"/>
        <v>2.083333333333335E-2</v>
      </c>
      <c r="D54" s="6">
        <v>0.91400000000000003</v>
      </c>
      <c r="E54" s="21">
        <f t="shared" si="3"/>
        <v>2.5201562500002734E-4</v>
      </c>
      <c r="F54" s="8"/>
    </row>
    <row r="55" spans="1:6" x14ac:dyDescent="0.3">
      <c r="A55" s="3">
        <v>54</v>
      </c>
      <c r="B55" s="3">
        <v>3.9689999999999999</v>
      </c>
      <c r="C55" s="7">
        <f t="shared" si="2"/>
        <v>2.083333333333335E-2</v>
      </c>
      <c r="D55" s="6">
        <v>0.90800000000000003</v>
      </c>
      <c r="E55" s="21">
        <f t="shared" si="3"/>
        <v>4.7851562500003788E-4</v>
      </c>
      <c r="F55" s="8"/>
    </row>
    <row r="56" spans="1:6" x14ac:dyDescent="0.3">
      <c r="A56" s="3">
        <v>55</v>
      </c>
      <c r="B56" s="3">
        <v>3.9689999999999999</v>
      </c>
      <c r="C56" s="7">
        <f t="shared" si="2"/>
        <v>2.083333333333335E-2</v>
      </c>
      <c r="D56" s="6">
        <v>0.90800000000000003</v>
      </c>
      <c r="E56" s="21">
        <f t="shared" si="3"/>
        <v>4.7851562500003788E-4</v>
      </c>
      <c r="F56" s="8"/>
    </row>
    <row r="57" spans="1:6" x14ac:dyDescent="0.3">
      <c r="A57" s="3">
        <v>56</v>
      </c>
      <c r="B57" s="3">
        <v>3.9689999999999999</v>
      </c>
      <c r="C57" s="7">
        <f t="shared" si="2"/>
        <v>2.083333333333335E-2</v>
      </c>
      <c r="D57" s="6">
        <v>0.9</v>
      </c>
      <c r="E57" s="21">
        <f t="shared" si="3"/>
        <v>8.9251562500005212E-4</v>
      </c>
      <c r="F57" s="8"/>
    </row>
    <row r="58" spans="1:6" x14ac:dyDescent="0.3">
      <c r="A58" s="3">
        <v>57</v>
      </c>
      <c r="B58" s="3">
        <v>3.9689999999999999</v>
      </c>
      <c r="C58" s="7">
        <f t="shared" si="2"/>
        <v>2.083333333333335E-2</v>
      </c>
      <c r="D58" s="6">
        <v>0.91900000000000004</v>
      </c>
      <c r="E58" s="21">
        <f t="shared" si="3"/>
        <v>1.1826562500001862E-4</v>
      </c>
      <c r="F58" s="8"/>
    </row>
    <row r="59" spans="1:6" x14ac:dyDescent="0.3">
      <c r="A59" s="3">
        <v>58</v>
      </c>
      <c r="B59" s="3">
        <v>3.9689999999999999</v>
      </c>
      <c r="C59" s="7">
        <f t="shared" si="2"/>
        <v>2.083333333333335E-2</v>
      </c>
      <c r="D59" s="6">
        <v>0.88400000000000001</v>
      </c>
      <c r="E59" s="21">
        <f t="shared" si="3"/>
        <v>2.1045156250000816E-3</v>
      </c>
      <c r="F59" s="8"/>
    </row>
    <row r="60" spans="1:6" x14ac:dyDescent="0.3">
      <c r="A60" s="3">
        <v>59</v>
      </c>
      <c r="B60" s="3">
        <v>3.9689999999999999</v>
      </c>
      <c r="C60" s="7">
        <f t="shared" si="2"/>
        <v>2.083333333333335E-2</v>
      </c>
      <c r="D60" s="6">
        <v>0.91300000000000003</v>
      </c>
      <c r="E60" s="21">
        <f t="shared" si="3"/>
        <v>2.8476562500002908E-4</v>
      </c>
      <c r="F60" s="8"/>
    </row>
    <row r="61" spans="1:6" x14ac:dyDescent="0.3">
      <c r="A61" s="3">
        <v>60</v>
      </c>
      <c r="B61" s="3">
        <v>3.9689999999999999</v>
      </c>
      <c r="C61" s="7">
        <f t="shared" si="2"/>
        <v>2.083333333333335E-2</v>
      </c>
      <c r="D61" s="6">
        <v>0.90800000000000003</v>
      </c>
      <c r="E61" s="21">
        <f t="shared" si="3"/>
        <v>4.7851562500003788E-4</v>
      </c>
      <c r="F61" s="8"/>
    </row>
    <row r="62" spans="1:6" x14ac:dyDescent="0.3">
      <c r="A62" s="3">
        <v>61</v>
      </c>
      <c r="B62" s="3">
        <v>3.9689999999999999</v>
      </c>
      <c r="C62" s="7">
        <f t="shared" si="2"/>
        <v>2.083333333333335E-2</v>
      </c>
      <c r="D62" s="6">
        <v>0.89800000000000002</v>
      </c>
      <c r="E62" s="21">
        <f t="shared" si="3"/>
        <v>1.0160156250000557E-3</v>
      </c>
      <c r="F62" s="8"/>
    </row>
    <row r="63" spans="1:6" x14ac:dyDescent="0.3">
      <c r="A63" s="3">
        <v>62</v>
      </c>
      <c r="B63" s="3">
        <v>3.9689999999999999</v>
      </c>
      <c r="C63" s="7">
        <f t="shared" si="2"/>
        <v>2.083333333333335E-2</v>
      </c>
      <c r="D63" s="6">
        <v>0.88200000000000001</v>
      </c>
      <c r="E63" s="21">
        <f t="shared" si="3"/>
        <v>2.2920156250000852E-3</v>
      </c>
      <c r="F63" s="8"/>
    </row>
    <row r="64" spans="1:6" x14ac:dyDescent="0.3">
      <c r="A64" s="3">
        <v>63</v>
      </c>
      <c r="B64" s="3">
        <v>3.9689999999999999</v>
      </c>
      <c r="C64" s="7">
        <f t="shared" si="2"/>
        <v>2.083333333333335E-2</v>
      </c>
      <c r="D64" s="6">
        <v>0.87</v>
      </c>
      <c r="E64" s="21">
        <f t="shared" si="3"/>
        <v>3.5850156250001076E-3</v>
      </c>
      <c r="F64" s="8"/>
    </row>
    <row r="65" spans="1:6" x14ac:dyDescent="0.3">
      <c r="A65" s="3">
        <v>64</v>
      </c>
      <c r="B65" s="3">
        <v>3.9689999999999999</v>
      </c>
      <c r="C65" s="7">
        <f t="shared" si="2"/>
        <v>2.083333333333335E-2</v>
      </c>
      <c r="D65" s="6">
        <v>0.90700000000000003</v>
      </c>
      <c r="E65" s="21">
        <f t="shared" si="3"/>
        <v>5.2326562500003965E-4</v>
      </c>
      <c r="F65" s="8"/>
    </row>
    <row r="66" spans="1:6" x14ac:dyDescent="0.3">
      <c r="A66" s="3">
        <v>65</v>
      </c>
      <c r="B66" s="3">
        <v>3.9689999999999999</v>
      </c>
      <c r="C66" s="7">
        <f t="shared" si="2"/>
        <v>2.083333333333335E-2</v>
      </c>
      <c r="D66" s="6">
        <v>0.90500000000000003</v>
      </c>
      <c r="E66" s="21">
        <f t="shared" si="3"/>
        <v>6.1876562500004322E-4</v>
      </c>
      <c r="F66" s="8"/>
    </row>
    <row r="67" spans="1:6" x14ac:dyDescent="0.3">
      <c r="A67" s="3">
        <v>66</v>
      </c>
      <c r="B67" s="3">
        <v>3.9689999999999999</v>
      </c>
      <c r="C67" s="7">
        <f t="shared" si="2"/>
        <v>2.083333333333335E-2</v>
      </c>
      <c r="D67" s="6">
        <v>0.91100000000000003</v>
      </c>
      <c r="E67" s="21">
        <f t="shared" si="3"/>
        <v>3.5626562500003261E-4</v>
      </c>
      <c r="F67" s="8"/>
    </row>
  </sheetData>
  <mergeCells count="4">
    <mergeCell ref="L2:S2"/>
    <mergeCell ref="L3:S3"/>
    <mergeCell ref="L4:S4"/>
    <mergeCell ref="L5:S5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E105-BA3F-467D-A119-391C36B73102}">
  <dimension ref="A1:S64"/>
  <sheetViews>
    <sheetView zoomScale="102" zoomScaleNormal="102" workbookViewId="0">
      <selection activeCell="G40" sqref="G40"/>
    </sheetView>
  </sheetViews>
  <sheetFormatPr defaultRowHeight="14" x14ac:dyDescent="0.3"/>
  <cols>
    <col min="1" max="2" width="8.75" style="6" bestFit="1" customWidth="1"/>
    <col min="3" max="3" width="8.6640625" style="6"/>
    <col min="4" max="4" width="8.75" style="8" bestFit="1" customWidth="1"/>
    <col min="5" max="5" width="9.4140625" style="8" bestFit="1" customWidth="1"/>
    <col min="6" max="6" width="9.4140625" style="8" customWidth="1"/>
    <col min="7" max="7" width="11.4140625" style="6" customWidth="1"/>
    <col min="8" max="8" width="9.25" style="6" bestFit="1" customWidth="1"/>
    <col min="9" max="9" width="9.58203125" style="6" customWidth="1"/>
    <col min="10" max="10" width="9.25" style="6" customWidth="1"/>
    <col min="11" max="11" width="10.4140625" style="1" bestFit="1" customWidth="1"/>
    <col min="12" max="19" width="8.75" style="1" bestFit="1" customWidth="1"/>
    <col min="20" max="16384" width="8.6640625" style="1"/>
  </cols>
  <sheetData>
    <row r="1" spans="1:19" s="9" customFormat="1" ht="44.5" x14ac:dyDescent="0.3">
      <c r="A1" s="9" t="s">
        <v>64</v>
      </c>
      <c r="B1" s="9" t="s">
        <v>65</v>
      </c>
      <c r="C1" s="10" t="s">
        <v>2</v>
      </c>
      <c r="D1" s="11" t="s">
        <v>3</v>
      </c>
      <c r="E1" s="20" t="s">
        <v>68</v>
      </c>
      <c r="G1" s="11" t="s">
        <v>66</v>
      </c>
      <c r="H1" s="11" t="s">
        <v>154</v>
      </c>
      <c r="I1" s="11" t="s">
        <v>67</v>
      </c>
      <c r="J1" s="11" t="s">
        <v>154</v>
      </c>
    </row>
    <row r="2" spans="1:19" x14ac:dyDescent="0.3">
      <c r="A2" s="6">
        <v>1</v>
      </c>
      <c r="B2" s="6">
        <v>4.2160000000000002</v>
      </c>
      <c r="C2" s="7">
        <f>B2/SUM($B$2:$B$15)</f>
        <v>6.6696196924634576E-2</v>
      </c>
      <c r="D2" s="8">
        <v>3.5999999999999997E-2</v>
      </c>
      <c r="E2" s="21">
        <f>(D2-$G$2)^2</f>
        <v>1.2042190961678274E-4</v>
      </c>
      <c r="F2" s="5"/>
      <c r="G2" s="5">
        <f>SUMPRODUCT(D2:D15,C2:C15)</f>
        <v>2.5026308295893182E-2</v>
      </c>
      <c r="H2" s="5">
        <f>(SUMPRODUCT(C2:C15,E2:E15)/(A15-1)*A15)^0.5</f>
        <v>8.7134663145865786E-3</v>
      </c>
      <c r="I2" s="5">
        <f>SUMPRODUCT(D16:D64,C16:C64)</f>
        <v>1.1099769554025867</v>
      </c>
      <c r="J2" s="5">
        <f>(SUMPRODUCT(C16:C64,E16:E64)/(A64-A16)*(A64-A15))^0.5</f>
        <v>5.8042262079966864E-2</v>
      </c>
      <c r="L2" s="116" t="s">
        <v>86</v>
      </c>
      <c r="M2" s="116"/>
      <c r="N2" s="116"/>
      <c r="O2" s="116"/>
      <c r="P2" s="116"/>
      <c r="Q2" s="116"/>
      <c r="R2" s="116"/>
      <c r="S2" s="116"/>
    </row>
    <row r="3" spans="1:19" x14ac:dyDescent="0.3">
      <c r="A3" s="6">
        <v>2</v>
      </c>
      <c r="B3" s="6">
        <v>4.4080000000000004</v>
      </c>
      <c r="C3" s="7">
        <f t="shared" ref="C3:C14" si="0">B3/SUM($B$2:$B$15)</f>
        <v>6.9733594887046779E-2</v>
      </c>
      <c r="D3" s="8">
        <v>3.7999999999999999E-2</v>
      </c>
      <c r="E3" s="21">
        <f t="shared" ref="E3:E15" si="1">(D3-$G$2)^2</f>
        <v>1.6831667643321004E-4</v>
      </c>
      <c r="L3" s="116"/>
      <c r="M3" s="116"/>
      <c r="N3" s="116"/>
      <c r="O3" s="116"/>
      <c r="P3" s="116"/>
      <c r="Q3" s="116"/>
      <c r="R3" s="116"/>
      <c r="S3" s="116"/>
    </row>
    <row r="4" spans="1:19" x14ac:dyDescent="0.3">
      <c r="A4" s="6">
        <v>3</v>
      </c>
      <c r="B4" s="6">
        <v>4.532</v>
      </c>
      <c r="C4" s="7">
        <f t="shared" si="0"/>
        <v>7.169524773777132E-2</v>
      </c>
      <c r="D4" s="8">
        <v>4.2999999999999997E-2</v>
      </c>
      <c r="E4" s="21">
        <f t="shared" si="1"/>
        <v>3.2305359347427814E-4</v>
      </c>
      <c r="L4" s="116"/>
      <c r="M4" s="116"/>
      <c r="N4" s="116"/>
      <c r="O4" s="116"/>
      <c r="P4" s="116"/>
      <c r="Q4" s="116"/>
      <c r="R4" s="116"/>
      <c r="S4" s="116"/>
    </row>
    <row r="5" spans="1:19" x14ac:dyDescent="0.3">
      <c r="A5" s="6">
        <v>4</v>
      </c>
      <c r="B5" s="6">
        <v>4.4489999999999998</v>
      </c>
      <c r="C5" s="7">
        <f t="shared" si="0"/>
        <v>7.038220591027021E-2</v>
      </c>
      <c r="D5" s="8">
        <v>2.9000000000000001E-2</v>
      </c>
      <c r="E5" s="21">
        <f t="shared" si="1"/>
        <v>1.5790225759287359E-5</v>
      </c>
      <c r="L5" s="116"/>
      <c r="M5" s="116"/>
      <c r="N5" s="116"/>
      <c r="O5" s="116"/>
      <c r="P5" s="116"/>
      <c r="Q5" s="116"/>
      <c r="R5" s="116"/>
      <c r="S5" s="116"/>
    </row>
    <row r="6" spans="1:19" x14ac:dyDescent="0.3">
      <c r="A6" s="6">
        <v>5</v>
      </c>
      <c r="B6" s="6">
        <v>4.4080000000000004</v>
      </c>
      <c r="C6" s="7">
        <f t="shared" si="0"/>
        <v>6.9733594887046779E-2</v>
      </c>
      <c r="D6" s="8">
        <v>2.7E-2</v>
      </c>
      <c r="E6" s="21">
        <f t="shared" si="1"/>
        <v>3.8954589428600736E-6</v>
      </c>
    </row>
    <row r="7" spans="1:19" x14ac:dyDescent="0.3">
      <c r="A7" s="6">
        <v>6</v>
      </c>
      <c r="B7" s="6">
        <v>4.6280000000000001</v>
      </c>
      <c r="C7" s="7">
        <f t="shared" si="0"/>
        <v>7.3213946718977421E-2</v>
      </c>
      <c r="D7" s="8">
        <v>2.3E-2</v>
      </c>
      <c r="E7" s="21">
        <f t="shared" si="1"/>
        <v>4.1059253100055333E-6</v>
      </c>
    </row>
    <row r="8" spans="1:19" x14ac:dyDescent="0.3">
      <c r="A8" s="6">
        <v>7</v>
      </c>
      <c r="B8" s="6">
        <v>4.7649999999999997</v>
      </c>
      <c r="C8" s="7">
        <f t="shared" si="0"/>
        <v>7.5381256723406953E-2</v>
      </c>
      <c r="D8" s="8">
        <v>0.02</v>
      </c>
      <c r="E8" s="21">
        <f t="shared" si="1"/>
        <v>2.5263775085364619E-5</v>
      </c>
    </row>
    <row r="9" spans="1:19" x14ac:dyDescent="0.3">
      <c r="A9" s="6">
        <v>8</v>
      </c>
      <c r="B9" s="6">
        <v>4.6689999999999996</v>
      </c>
      <c r="C9" s="7">
        <f t="shared" si="0"/>
        <v>7.3862557742200852E-2</v>
      </c>
      <c r="D9" s="8">
        <v>1.7000000000000001E-2</v>
      </c>
      <c r="E9" s="21">
        <f t="shared" si="1"/>
        <v>6.4421624860723696E-5</v>
      </c>
    </row>
    <row r="10" spans="1:19" x14ac:dyDescent="0.3">
      <c r="A10" s="6">
        <v>9</v>
      </c>
      <c r="B10" s="6">
        <v>4.601</v>
      </c>
      <c r="C10" s="7">
        <f t="shared" si="0"/>
        <v>7.2786812630513203E-2</v>
      </c>
      <c r="D10" s="8">
        <v>2.7E-2</v>
      </c>
      <c r="E10" s="21">
        <f t="shared" si="1"/>
        <v>3.8954589428600736E-6</v>
      </c>
    </row>
    <row r="11" spans="1:19" x14ac:dyDescent="0.3">
      <c r="A11" s="6">
        <v>10</v>
      </c>
      <c r="B11" s="6">
        <v>4.5590000000000002</v>
      </c>
      <c r="C11" s="7">
        <f t="shared" si="0"/>
        <v>7.2122381826235538E-2</v>
      </c>
      <c r="D11" s="8">
        <v>1.4E-2</v>
      </c>
      <c r="E11" s="21">
        <f t="shared" si="1"/>
        <v>1.2157947463608281E-4</v>
      </c>
    </row>
    <row r="12" spans="1:19" x14ac:dyDescent="0.3">
      <c r="A12" s="6">
        <v>11</v>
      </c>
      <c r="B12" s="6">
        <v>4.5460000000000003</v>
      </c>
      <c r="C12" s="7">
        <f t="shared" si="0"/>
        <v>7.1916724672530546E-2</v>
      </c>
      <c r="D12" s="8">
        <v>2.1999999999999999E-2</v>
      </c>
      <c r="E12" s="21">
        <f t="shared" si="1"/>
        <v>9.1585419017919037E-6</v>
      </c>
    </row>
    <row r="13" spans="1:19" x14ac:dyDescent="0.3">
      <c r="A13" s="6">
        <v>12</v>
      </c>
      <c r="B13" s="6">
        <v>4.5039999999999996</v>
      </c>
      <c r="C13" s="7">
        <f t="shared" si="0"/>
        <v>7.1252293868252867E-2</v>
      </c>
      <c r="D13" s="8">
        <v>1.9E-2</v>
      </c>
      <c r="E13" s="21">
        <f t="shared" si="1"/>
        <v>3.6316391677150995E-5</v>
      </c>
    </row>
    <row r="14" spans="1:19" x14ac:dyDescent="0.3">
      <c r="A14" s="6">
        <v>13</v>
      </c>
      <c r="B14" s="6">
        <v>4.4359999999999999</v>
      </c>
      <c r="C14" s="7">
        <f t="shared" si="0"/>
        <v>7.0176548756565219E-2</v>
      </c>
      <c r="D14" s="8">
        <v>2.1000000000000001E-2</v>
      </c>
      <c r="E14" s="21">
        <f t="shared" si="1"/>
        <v>1.6211158493578248E-5</v>
      </c>
    </row>
    <row r="15" spans="1:19" x14ac:dyDescent="0.3">
      <c r="A15" s="18">
        <v>14</v>
      </c>
      <c r="B15" s="18">
        <v>4.4909999999999997</v>
      </c>
      <c r="C15" s="15">
        <f>B15/SUM($B$2:$B$15)</f>
        <v>7.1046636714547876E-2</v>
      </c>
      <c r="D15" s="19">
        <v>1.6E-2</v>
      </c>
      <c r="E15" s="22">
        <f t="shared" si="1"/>
        <v>8.1474241452510071E-5</v>
      </c>
    </row>
    <row r="16" spans="1:19" x14ac:dyDescent="0.3">
      <c r="A16" s="6">
        <v>15</v>
      </c>
      <c r="B16" s="6">
        <v>3.9689999999999999</v>
      </c>
      <c r="C16" s="7">
        <f>B16/SUM($B$16:$B$64)</f>
        <v>1.9349271660069046E-2</v>
      </c>
      <c r="D16" s="8">
        <v>1.22</v>
      </c>
      <c r="E16" s="21">
        <f>(D16-$I$2)^2</f>
        <v>1.2105070342484396E-2</v>
      </c>
    </row>
    <row r="17" spans="1:5" x14ac:dyDescent="0.3">
      <c r="A17" s="6">
        <v>16</v>
      </c>
      <c r="B17" s="6">
        <v>3.9689999999999999</v>
      </c>
      <c r="C17" s="7">
        <f t="shared" ref="C17:C64" si="2">B17/SUM($B$16:$B$64)</f>
        <v>1.9349271660069046E-2</v>
      </c>
      <c r="D17" s="8">
        <v>1.1930000000000001</v>
      </c>
      <c r="E17" s="21">
        <f t="shared" ref="E17:E64" si="3">(D17-$I$2)^2</f>
        <v>6.8928259342240922E-3</v>
      </c>
    </row>
    <row r="18" spans="1:5" x14ac:dyDescent="0.3">
      <c r="A18" s="6">
        <v>17</v>
      </c>
      <c r="B18" s="6">
        <v>3.9689999999999999</v>
      </c>
      <c r="C18" s="7">
        <f t="shared" si="2"/>
        <v>1.9349271660069046E-2</v>
      </c>
      <c r="D18" s="8">
        <v>1.202</v>
      </c>
      <c r="E18" s="21">
        <f t="shared" si="3"/>
        <v>8.4682407369775139E-3</v>
      </c>
    </row>
    <row r="19" spans="1:5" x14ac:dyDescent="0.3">
      <c r="A19" s="6">
        <v>18</v>
      </c>
      <c r="B19" s="6">
        <v>3.9689999999999999</v>
      </c>
      <c r="C19" s="7">
        <f t="shared" si="2"/>
        <v>1.9349271660069046E-2</v>
      </c>
      <c r="D19" s="8">
        <v>1.1539999999999999</v>
      </c>
      <c r="E19" s="21">
        <f t="shared" si="3"/>
        <v>1.9380284556258351E-3</v>
      </c>
    </row>
    <row r="20" spans="1:5" x14ac:dyDescent="0.3">
      <c r="A20" s="6">
        <v>19</v>
      </c>
      <c r="B20" s="6">
        <v>3.9689999999999999</v>
      </c>
      <c r="C20" s="7">
        <f t="shared" si="2"/>
        <v>1.9349271660069046E-2</v>
      </c>
      <c r="D20" s="8">
        <v>1.143</v>
      </c>
      <c r="E20" s="21">
        <f t="shared" si="3"/>
        <v>1.0905214744827505E-3</v>
      </c>
    </row>
    <row r="21" spans="1:5" x14ac:dyDescent="0.3">
      <c r="A21" s="6">
        <v>20</v>
      </c>
      <c r="B21" s="6">
        <v>3.9689999999999999</v>
      </c>
      <c r="C21" s="7">
        <f t="shared" si="2"/>
        <v>1.9349271660069046E-2</v>
      </c>
      <c r="D21" s="8">
        <v>1.0840000000000001</v>
      </c>
      <c r="E21" s="21">
        <f t="shared" si="3"/>
        <v>6.7480221198797314E-4</v>
      </c>
    </row>
    <row r="22" spans="1:5" x14ac:dyDescent="0.3">
      <c r="A22" s="6">
        <v>21</v>
      </c>
      <c r="B22" s="6">
        <v>3.9689999999999999</v>
      </c>
      <c r="C22" s="7">
        <f t="shared" si="2"/>
        <v>1.9349271660069046E-2</v>
      </c>
      <c r="D22" s="8">
        <v>1.1259999999999999</v>
      </c>
      <c r="E22" s="21">
        <f t="shared" si="3"/>
        <v>2.5673795817069285E-4</v>
      </c>
    </row>
    <row r="23" spans="1:5" x14ac:dyDescent="0.3">
      <c r="A23" s="6">
        <v>22</v>
      </c>
      <c r="B23" s="6">
        <v>3.9689999999999999</v>
      </c>
      <c r="C23" s="7">
        <f t="shared" si="2"/>
        <v>1.9349271660069046E-2</v>
      </c>
      <c r="D23" s="8">
        <v>1.1970000000000001</v>
      </c>
      <c r="E23" s="21">
        <f t="shared" si="3"/>
        <v>7.5730102910034E-3</v>
      </c>
    </row>
    <row r="24" spans="1:5" x14ac:dyDescent="0.3">
      <c r="A24" s="6">
        <v>23</v>
      </c>
      <c r="B24" s="6">
        <v>3.9689999999999999</v>
      </c>
      <c r="C24" s="7">
        <f t="shared" si="2"/>
        <v>1.9349271660069046E-2</v>
      </c>
      <c r="D24" s="8">
        <v>1.19</v>
      </c>
      <c r="E24" s="21">
        <f t="shared" si="3"/>
        <v>6.4036876666395933E-3</v>
      </c>
    </row>
    <row r="25" spans="1:5" x14ac:dyDescent="0.3">
      <c r="A25" s="6">
        <v>24</v>
      </c>
      <c r="B25" s="6">
        <v>3.9689999999999999</v>
      </c>
      <c r="C25" s="7">
        <f t="shared" si="2"/>
        <v>1.9349271660069046E-2</v>
      </c>
      <c r="D25" s="8">
        <v>1.222</v>
      </c>
      <c r="E25" s="21">
        <f t="shared" si="3"/>
        <v>1.254916252087405E-2</v>
      </c>
    </row>
    <row r="26" spans="1:5" x14ac:dyDescent="0.3">
      <c r="A26" s="6">
        <v>25</v>
      </c>
      <c r="B26" s="6">
        <v>3.9689999999999999</v>
      </c>
      <c r="C26" s="7">
        <f t="shared" si="2"/>
        <v>1.9349271660069046E-2</v>
      </c>
      <c r="D26" s="8">
        <v>1.202</v>
      </c>
      <c r="E26" s="21">
        <f t="shared" si="3"/>
        <v>8.4682407369775139E-3</v>
      </c>
    </row>
    <row r="27" spans="1:5" x14ac:dyDescent="0.3">
      <c r="A27" s="6">
        <v>26</v>
      </c>
      <c r="B27" s="6">
        <v>3.9689999999999999</v>
      </c>
      <c r="C27" s="7">
        <f t="shared" si="2"/>
        <v>1.9349271660069046E-2</v>
      </c>
      <c r="D27" s="8">
        <v>1.1830000000000001</v>
      </c>
      <c r="E27" s="21">
        <f t="shared" si="3"/>
        <v>5.332365042275823E-3</v>
      </c>
    </row>
    <row r="28" spans="1:5" x14ac:dyDescent="0.3">
      <c r="A28" s="6">
        <v>27</v>
      </c>
      <c r="B28" s="6">
        <v>3.9689999999999999</v>
      </c>
      <c r="C28" s="7">
        <f t="shared" si="2"/>
        <v>1.9349271660069046E-2</v>
      </c>
      <c r="D28" s="8">
        <v>1.1379999999999999</v>
      </c>
      <c r="E28" s="21">
        <f t="shared" si="3"/>
        <v>7.8529102850861065E-4</v>
      </c>
    </row>
    <row r="29" spans="1:5" x14ac:dyDescent="0.3">
      <c r="A29" s="6">
        <v>28</v>
      </c>
      <c r="B29" s="6">
        <v>3.9689999999999999</v>
      </c>
      <c r="C29" s="7">
        <f t="shared" si="2"/>
        <v>1.9349271660069046E-2</v>
      </c>
      <c r="D29" s="8">
        <v>1.087</v>
      </c>
      <c r="E29" s="21">
        <f t="shared" si="3"/>
        <v>5.2794047957245853E-4</v>
      </c>
    </row>
    <row r="30" spans="1:5" x14ac:dyDescent="0.3">
      <c r="A30" s="6">
        <v>29</v>
      </c>
      <c r="B30" s="6">
        <v>3.9689999999999999</v>
      </c>
      <c r="C30" s="7">
        <f t="shared" si="2"/>
        <v>1.9349271660069046E-2</v>
      </c>
      <c r="D30" s="8">
        <v>1.0589999999999999</v>
      </c>
      <c r="E30" s="21">
        <f t="shared" si="3"/>
        <v>2.5986499821173165E-3</v>
      </c>
    </row>
    <row r="31" spans="1:5" x14ac:dyDescent="0.3">
      <c r="A31" s="6">
        <v>30</v>
      </c>
      <c r="B31" s="6">
        <v>3.9689999999999999</v>
      </c>
      <c r="C31" s="7">
        <f t="shared" si="2"/>
        <v>1.9349271660069046E-2</v>
      </c>
      <c r="D31" s="8">
        <v>1.0249999999999999</v>
      </c>
      <c r="E31" s="21">
        <f t="shared" si="3"/>
        <v>7.2210829494932195E-3</v>
      </c>
    </row>
    <row r="32" spans="1:5" x14ac:dyDescent="0.3">
      <c r="A32" s="6">
        <v>31</v>
      </c>
      <c r="B32" s="6">
        <v>3.9689999999999999</v>
      </c>
      <c r="C32" s="7">
        <f t="shared" si="2"/>
        <v>1.9349271660069046E-2</v>
      </c>
      <c r="D32" s="8">
        <v>1.0900000000000001</v>
      </c>
      <c r="E32" s="21">
        <f t="shared" si="3"/>
        <v>3.9907874715693368E-4</v>
      </c>
    </row>
    <row r="33" spans="1:5" x14ac:dyDescent="0.3">
      <c r="A33" s="6">
        <v>32</v>
      </c>
      <c r="B33" s="6">
        <v>3.9689999999999999</v>
      </c>
      <c r="C33" s="7">
        <f t="shared" si="2"/>
        <v>1.9349271660069046E-2</v>
      </c>
      <c r="D33" s="8">
        <v>1.1339999999999999</v>
      </c>
      <c r="E33" s="21">
        <f t="shared" si="3"/>
        <v>5.7710667172930464E-4</v>
      </c>
    </row>
    <row r="34" spans="1:5" x14ac:dyDescent="0.3">
      <c r="A34" s="6">
        <v>33</v>
      </c>
      <c r="B34" s="6">
        <v>3.9689999999999999</v>
      </c>
      <c r="C34" s="7">
        <f t="shared" si="2"/>
        <v>1.9349271660069046E-2</v>
      </c>
      <c r="D34" s="8">
        <v>1.133</v>
      </c>
      <c r="E34" s="21">
        <f t="shared" si="3"/>
        <v>5.3006058253448327E-4</v>
      </c>
    </row>
    <row r="35" spans="1:5" x14ac:dyDescent="0.3">
      <c r="A35" s="6">
        <v>34</v>
      </c>
      <c r="B35" s="6">
        <v>3.9689999999999999</v>
      </c>
      <c r="C35" s="7">
        <f t="shared" si="2"/>
        <v>1.9349271660069046E-2</v>
      </c>
      <c r="D35" s="8">
        <v>1.19</v>
      </c>
      <c r="E35" s="21">
        <f t="shared" si="3"/>
        <v>6.4036876666395933E-3</v>
      </c>
    </row>
    <row r="36" spans="1:5" x14ac:dyDescent="0.3">
      <c r="A36" s="6">
        <v>35</v>
      </c>
      <c r="B36" s="6">
        <v>3.9689999999999999</v>
      </c>
      <c r="C36" s="7">
        <f t="shared" si="2"/>
        <v>1.9349271660069046E-2</v>
      </c>
      <c r="D36" s="8">
        <v>1.121</v>
      </c>
      <c r="E36" s="21">
        <f t="shared" si="3"/>
        <v>1.2150751219656305E-4</v>
      </c>
    </row>
    <row r="37" spans="1:5" x14ac:dyDescent="0.3">
      <c r="A37" s="6">
        <v>36</v>
      </c>
      <c r="B37" s="6">
        <v>3.9689999999999999</v>
      </c>
      <c r="C37" s="7">
        <f t="shared" si="2"/>
        <v>1.9349271660069046E-2</v>
      </c>
      <c r="D37" s="8">
        <v>1.1259999999999999</v>
      </c>
      <c r="E37" s="21">
        <f t="shared" si="3"/>
        <v>2.5673795817069285E-4</v>
      </c>
    </row>
    <row r="38" spans="1:5" x14ac:dyDescent="0.3">
      <c r="A38" s="6">
        <v>37</v>
      </c>
      <c r="B38" s="6">
        <v>3.9689999999999999</v>
      </c>
      <c r="C38" s="7">
        <f t="shared" si="2"/>
        <v>1.9349271660069046E-2</v>
      </c>
      <c r="D38" s="8">
        <v>1.111</v>
      </c>
      <c r="E38" s="21">
        <f t="shared" si="3"/>
        <v>1.0466202482965698E-6</v>
      </c>
    </row>
    <row r="39" spans="1:5" x14ac:dyDescent="0.3">
      <c r="A39" s="6">
        <v>38</v>
      </c>
      <c r="B39" s="6">
        <v>3.9689999999999999</v>
      </c>
      <c r="C39" s="7">
        <f t="shared" si="2"/>
        <v>1.9349271660069046E-2</v>
      </c>
      <c r="D39" s="8">
        <v>1.0589999999999999</v>
      </c>
      <c r="E39" s="21">
        <f t="shared" si="3"/>
        <v>2.5986499821173165E-3</v>
      </c>
    </row>
    <row r="40" spans="1:5" x14ac:dyDescent="0.3">
      <c r="A40" s="6">
        <v>39</v>
      </c>
      <c r="B40" s="6">
        <v>3.9689999999999999</v>
      </c>
      <c r="C40" s="7">
        <f t="shared" si="2"/>
        <v>1.9349271660069046E-2</v>
      </c>
      <c r="D40" s="8">
        <v>1.042</v>
      </c>
      <c r="E40" s="21">
        <f t="shared" si="3"/>
        <v>4.6208664658052524E-3</v>
      </c>
    </row>
    <row r="41" spans="1:5" x14ac:dyDescent="0.3">
      <c r="A41" s="6">
        <v>40</v>
      </c>
      <c r="B41" s="6">
        <v>3.9689999999999999</v>
      </c>
      <c r="C41" s="7">
        <f t="shared" si="2"/>
        <v>1.9349271660069046E-2</v>
      </c>
      <c r="D41" s="8">
        <v>1.056</v>
      </c>
      <c r="E41" s="21">
        <f t="shared" si="3"/>
        <v>2.9135117145328254E-3</v>
      </c>
    </row>
    <row r="42" spans="1:5" x14ac:dyDescent="0.3">
      <c r="A42" s="6">
        <v>41</v>
      </c>
      <c r="B42" s="6">
        <v>3.9689999999999999</v>
      </c>
      <c r="C42" s="7">
        <f t="shared" si="2"/>
        <v>1.9349271660069046E-2</v>
      </c>
      <c r="D42" s="8">
        <v>1.048</v>
      </c>
      <c r="E42" s="21">
        <f t="shared" si="3"/>
        <v>3.841143000974212E-3</v>
      </c>
    </row>
    <row r="43" spans="1:5" x14ac:dyDescent="0.3">
      <c r="A43" s="6">
        <v>42</v>
      </c>
      <c r="B43" s="6">
        <v>3.9689999999999999</v>
      </c>
      <c r="C43" s="7">
        <f t="shared" si="2"/>
        <v>1.9349271660069046E-2</v>
      </c>
      <c r="D43" s="8">
        <v>1.1140000000000001</v>
      </c>
      <c r="E43" s="21">
        <f t="shared" si="3"/>
        <v>1.6184887832777368E-5</v>
      </c>
    </row>
    <row r="44" spans="1:5" x14ac:dyDescent="0.3">
      <c r="A44" s="6">
        <v>43</v>
      </c>
      <c r="B44" s="6">
        <v>3.9689999999999999</v>
      </c>
      <c r="C44" s="7">
        <f t="shared" si="2"/>
        <v>1.9349271660069046E-2</v>
      </c>
      <c r="D44" s="8">
        <v>1.093</v>
      </c>
      <c r="E44" s="21">
        <f t="shared" si="3"/>
        <v>2.8821701474141778E-4</v>
      </c>
    </row>
    <row r="45" spans="1:5" x14ac:dyDescent="0.3">
      <c r="A45" s="6">
        <v>44</v>
      </c>
      <c r="B45" s="6">
        <v>3.9689999999999999</v>
      </c>
      <c r="C45" s="7">
        <f t="shared" si="2"/>
        <v>1.9349271660069046E-2</v>
      </c>
      <c r="D45" s="8">
        <v>1.089</v>
      </c>
      <c r="E45" s="21">
        <f t="shared" si="3"/>
        <v>4.4003265796211158E-4</v>
      </c>
    </row>
    <row r="46" spans="1:5" x14ac:dyDescent="0.3">
      <c r="A46" s="6">
        <v>45</v>
      </c>
      <c r="B46" s="6">
        <v>3.9689999999999999</v>
      </c>
      <c r="C46" s="7">
        <f t="shared" si="2"/>
        <v>1.9349271660069046E-2</v>
      </c>
      <c r="D46" s="8">
        <v>1.153</v>
      </c>
      <c r="E46" s="21">
        <f t="shared" si="3"/>
        <v>1.8509823664310181E-3</v>
      </c>
    </row>
    <row r="47" spans="1:5" x14ac:dyDescent="0.3">
      <c r="A47" s="6">
        <v>46</v>
      </c>
      <c r="B47" s="6">
        <v>3.9689999999999999</v>
      </c>
      <c r="C47" s="7">
        <f t="shared" si="2"/>
        <v>1.9349271660069046E-2</v>
      </c>
      <c r="D47" s="8">
        <v>1.016</v>
      </c>
      <c r="E47" s="21">
        <f t="shared" si="3"/>
        <v>8.8316681467397618E-3</v>
      </c>
    </row>
    <row r="48" spans="1:5" x14ac:dyDescent="0.3">
      <c r="A48" s="6">
        <v>47</v>
      </c>
      <c r="B48" s="6">
        <v>3.9689999999999999</v>
      </c>
      <c r="C48" s="7">
        <f t="shared" si="2"/>
        <v>1.9349271660069046E-2</v>
      </c>
      <c r="D48" s="8">
        <v>1.056</v>
      </c>
      <c r="E48" s="21">
        <f t="shared" si="3"/>
        <v>2.9135117145328254E-3</v>
      </c>
    </row>
    <row r="49" spans="1:5" x14ac:dyDescent="0.3">
      <c r="A49" s="6">
        <v>48</v>
      </c>
      <c r="B49" s="6">
        <v>3.9689999999999999</v>
      </c>
      <c r="C49" s="7">
        <f t="shared" si="2"/>
        <v>1.9349271660069046E-2</v>
      </c>
      <c r="D49" s="8">
        <v>1.006</v>
      </c>
      <c r="E49" s="21">
        <f t="shared" si="3"/>
        <v>1.0811207254791497E-2</v>
      </c>
    </row>
    <row r="50" spans="1:5" x14ac:dyDescent="0.3">
      <c r="A50" s="6">
        <v>49</v>
      </c>
      <c r="B50" s="6">
        <v>3.9689999999999999</v>
      </c>
      <c r="C50" s="7">
        <f t="shared" si="2"/>
        <v>1.9349271660069046E-2</v>
      </c>
      <c r="D50" s="8">
        <v>1.0049999999999999</v>
      </c>
      <c r="E50" s="21">
        <f t="shared" si="3"/>
        <v>1.1020161165596693E-2</v>
      </c>
    </row>
    <row r="51" spans="1:5" x14ac:dyDescent="0.3">
      <c r="A51" s="6">
        <v>50</v>
      </c>
      <c r="B51" s="6">
        <v>3.9689999999999999</v>
      </c>
      <c r="C51" s="7">
        <f t="shared" si="2"/>
        <v>1.9349271660069046E-2</v>
      </c>
      <c r="D51" s="8">
        <v>1.121</v>
      </c>
      <c r="E51" s="21">
        <f t="shared" si="3"/>
        <v>1.2150751219656305E-4</v>
      </c>
    </row>
    <row r="52" spans="1:5" x14ac:dyDescent="0.3">
      <c r="A52" s="6">
        <v>51</v>
      </c>
      <c r="B52" s="6">
        <v>3.9689999999999999</v>
      </c>
      <c r="C52" s="7">
        <f t="shared" si="2"/>
        <v>1.9349271660069046E-2</v>
      </c>
      <c r="D52" s="8">
        <v>1.1060000000000001</v>
      </c>
      <c r="E52" s="21">
        <f t="shared" si="3"/>
        <v>1.5816174274162581E-5</v>
      </c>
    </row>
    <row r="53" spans="1:5" x14ac:dyDescent="0.3">
      <c r="A53" s="6">
        <v>52</v>
      </c>
      <c r="B53" s="6">
        <v>3.9689999999999999</v>
      </c>
      <c r="C53" s="7">
        <f t="shared" si="2"/>
        <v>1.9349271660069046E-2</v>
      </c>
      <c r="D53" s="8">
        <v>1.143</v>
      </c>
      <c r="E53" s="21">
        <f t="shared" si="3"/>
        <v>1.0905214744827505E-3</v>
      </c>
    </row>
    <row r="54" spans="1:5" x14ac:dyDescent="0.3">
      <c r="A54" s="6">
        <v>53</v>
      </c>
      <c r="B54" s="6">
        <v>3.9689999999999999</v>
      </c>
      <c r="C54" s="7">
        <f t="shared" si="2"/>
        <v>1.9349271660069046E-2</v>
      </c>
      <c r="D54" s="8">
        <v>1.038</v>
      </c>
      <c r="E54" s="21">
        <f t="shared" si="3"/>
        <v>5.1806821090259461E-3</v>
      </c>
    </row>
    <row r="55" spans="1:5" x14ac:dyDescent="0.3">
      <c r="A55" s="6">
        <v>54</v>
      </c>
      <c r="B55" s="6">
        <v>14.612</v>
      </c>
      <c r="C55" s="7">
        <f t="shared" si="2"/>
        <v>7.1234960316686552E-2</v>
      </c>
      <c r="D55" s="8">
        <v>1.1419999999999999</v>
      </c>
      <c r="E55" s="21">
        <f t="shared" si="3"/>
        <v>1.0254753852879167E-3</v>
      </c>
    </row>
    <row r="56" spans="1:5" x14ac:dyDescent="0.3">
      <c r="A56" s="6">
        <v>55</v>
      </c>
      <c r="B56" s="6">
        <v>3.9689999999999999</v>
      </c>
      <c r="C56" s="7">
        <f t="shared" si="2"/>
        <v>1.9349271660069046E-2</v>
      </c>
      <c r="D56" s="8">
        <v>1.024</v>
      </c>
      <c r="E56" s="21">
        <f t="shared" si="3"/>
        <v>7.3920368602983745E-3</v>
      </c>
    </row>
    <row r="57" spans="1:5" x14ac:dyDescent="0.3">
      <c r="A57" s="6">
        <v>56</v>
      </c>
      <c r="B57" s="6">
        <v>3.9689999999999999</v>
      </c>
      <c r="C57" s="7">
        <f t="shared" si="2"/>
        <v>1.9349271660069046E-2</v>
      </c>
      <c r="D57" s="8">
        <v>1.0509999999999999</v>
      </c>
      <c r="E57" s="21">
        <f t="shared" si="3"/>
        <v>3.4782812685587054E-3</v>
      </c>
    </row>
    <row r="58" spans="1:5" x14ac:dyDescent="0.3">
      <c r="A58" s="6">
        <v>57</v>
      </c>
      <c r="B58" s="6">
        <v>3.9689999999999999</v>
      </c>
      <c r="C58" s="7">
        <f t="shared" si="2"/>
        <v>1.9349271660069046E-2</v>
      </c>
      <c r="D58" s="8">
        <v>1.095</v>
      </c>
      <c r="E58" s="21">
        <f t="shared" si="3"/>
        <v>2.2430919313107096E-4</v>
      </c>
    </row>
    <row r="59" spans="1:5" x14ac:dyDescent="0.3">
      <c r="A59" s="6">
        <v>58</v>
      </c>
      <c r="B59" s="6">
        <v>3.9689999999999999</v>
      </c>
      <c r="C59" s="7">
        <f t="shared" si="2"/>
        <v>1.9349271660069046E-2</v>
      </c>
      <c r="D59" s="8">
        <v>1.079</v>
      </c>
      <c r="E59" s="21">
        <f t="shared" si="3"/>
        <v>9.595717660138462E-4</v>
      </c>
    </row>
    <row r="60" spans="1:5" x14ac:dyDescent="0.3">
      <c r="A60" s="6">
        <v>59</v>
      </c>
      <c r="B60" s="6">
        <v>3.9689999999999999</v>
      </c>
      <c r="C60" s="7">
        <f t="shared" si="2"/>
        <v>1.9349271660069046E-2</v>
      </c>
      <c r="D60" s="8">
        <v>1.06</v>
      </c>
      <c r="E60" s="21">
        <f t="shared" si="3"/>
        <v>2.4976960713121322E-3</v>
      </c>
    </row>
    <row r="61" spans="1:5" x14ac:dyDescent="0.3">
      <c r="A61" s="6">
        <v>60</v>
      </c>
      <c r="B61" s="6">
        <v>3.9689999999999999</v>
      </c>
      <c r="C61" s="7">
        <f t="shared" si="2"/>
        <v>1.9349271660069046E-2</v>
      </c>
      <c r="D61" s="8">
        <v>1.1000000000000001</v>
      </c>
      <c r="E61" s="21">
        <f t="shared" si="3"/>
        <v>9.9539639105201646E-5</v>
      </c>
    </row>
    <row r="62" spans="1:5" x14ac:dyDescent="0.3">
      <c r="A62" s="6">
        <v>61</v>
      </c>
      <c r="B62" s="6">
        <v>3.9689999999999999</v>
      </c>
      <c r="C62" s="7">
        <f t="shared" si="2"/>
        <v>1.9349271660069046E-2</v>
      </c>
      <c r="D62" s="8">
        <v>1.079</v>
      </c>
      <c r="E62" s="21">
        <f t="shared" si="3"/>
        <v>9.595717660138462E-4</v>
      </c>
    </row>
    <row r="63" spans="1:5" x14ac:dyDescent="0.3">
      <c r="A63" s="6">
        <v>62</v>
      </c>
      <c r="B63" s="6">
        <v>3.9689999999999999</v>
      </c>
      <c r="C63" s="7">
        <f t="shared" si="2"/>
        <v>1.9349271660069046E-2</v>
      </c>
      <c r="D63" s="8">
        <v>1.0589999999999999</v>
      </c>
      <c r="E63" s="21">
        <f t="shared" si="3"/>
        <v>2.5986499821173165E-3</v>
      </c>
    </row>
    <row r="64" spans="1:5" x14ac:dyDescent="0.3">
      <c r="A64" s="6">
        <v>63</v>
      </c>
      <c r="B64" s="6">
        <v>3.9689999999999999</v>
      </c>
      <c r="C64" s="7">
        <f t="shared" si="2"/>
        <v>1.9349271660069046E-2</v>
      </c>
      <c r="D64" s="8">
        <v>1.139</v>
      </c>
      <c r="E64" s="21">
        <f t="shared" si="3"/>
        <v>8.4233711770344364E-4</v>
      </c>
    </row>
  </sheetData>
  <mergeCells count="4">
    <mergeCell ref="L2:S2"/>
    <mergeCell ref="L3:S3"/>
    <mergeCell ref="L4:S4"/>
    <mergeCell ref="L5:S5"/>
  </mergeCells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96644-B304-4BFE-8FD4-C4286856CBAA}">
  <dimension ref="A1:S36"/>
  <sheetViews>
    <sheetView zoomScale="98" zoomScaleNormal="98" workbookViewId="0">
      <selection activeCell="R37" sqref="R37"/>
    </sheetView>
  </sheetViews>
  <sheetFormatPr defaultRowHeight="14" x14ac:dyDescent="0.3"/>
  <cols>
    <col min="1" max="3" width="8.6640625" style="3"/>
    <col min="4" max="4" width="10.25" style="5" customWidth="1"/>
    <col min="5" max="5" width="9.33203125" style="5" customWidth="1"/>
    <col min="6" max="6" width="9.4140625" style="2" customWidth="1"/>
    <col min="7" max="7" width="10.4140625" style="1" customWidth="1"/>
    <col min="8" max="8" width="9.1640625" style="1" bestFit="1" customWidth="1"/>
    <col min="9" max="9" width="10.08203125" style="1" customWidth="1"/>
    <col min="10" max="16384" width="8.6640625" style="1"/>
  </cols>
  <sheetData>
    <row r="1" spans="1:19" ht="44.5" x14ac:dyDescent="0.3">
      <c r="A1" s="9" t="s">
        <v>64</v>
      </c>
      <c r="B1" s="9" t="s">
        <v>65</v>
      </c>
      <c r="C1" s="10" t="s">
        <v>2</v>
      </c>
      <c r="D1" s="11" t="s">
        <v>3</v>
      </c>
      <c r="E1" s="20" t="s">
        <v>68</v>
      </c>
      <c r="F1" s="9"/>
      <c r="G1" s="11" t="s">
        <v>66</v>
      </c>
      <c r="H1" s="11" t="s">
        <v>154</v>
      </c>
      <c r="I1" s="11" t="s">
        <v>67</v>
      </c>
      <c r="J1" s="11" t="s">
        <v>154</v>
      </c>
    </row>
    <row r="2" spans="1:19" x14ac:dyDescent="0.3">
      <c r="A2" s="3">
        <v>1</v>
      </c>
      <c r="B2" s="3">
        <v>3.323</v>
      </c>
      <c r="C2" s="7">
        <f>B2/SUM($B$2:$B$11)</f>
        <v>7.8970507854274105E-2</v>
      </c>
      <c r="D2" s="5">
        <v>3.2000000000000001E-2</v>
      </c>
      <c r="E2" s="21">
        <f>(D2-$G$2)^2</f>
        <v>3.8196154002744129E-5</v>
      </c>
      <c r="F2" s="5"/>
      <c r="G2" s="5">
        <f>SUMPRODUCT(D2:D11,C2:C11)</f>
        <v>2.5819696285558118E-2</v>
      </c>
      <c r="H2" s="5">
        <f>(SUMPRODUCT(C2:C11,E2:E11)/(A11-1)*A11)^0.5</f>
        <v>4.5789439339210874E-3</v>
      </c>
      <c r="I2" s="5">
        <f>SUMPRODUCT(D12:D36,C12:C36)</f>
        <v>1.0574800000000002</v>
      </c>
      <c r="J2" s="5">
        <f>(SUMPRODUCT(C12:C36,E12:E36)/(A36-A12)*(A36-A11))^0.5</f>
        <v>7.2825773825846429E-2</v>
      </c>
      <c r="L2" s="116" t="s">
        <v>86</v>
      </c>
      <c r="M2" s="116"/>
      <c r="N2" s="116"/>
      <c r="O2" s="116"/>
      <c r="P2" s="116"/>
      <c r="Q2" s="116"/>
      <c r="R2" s="116"/>
      <c r="S2" s="116"/>
    </row>
    <row r="3" spans="1:19" x14ac:dyDescent="0.3">
      <c r="A3" s="3">
        <v>2</v>
      </c>
      <c r="B3" s="3">
        <v>3.7080000000000002</v>
      </c>
      <c r="C3" s="7">
        <f t="shared" ref="C3:C11" si="0">B3/SUM($B$2:$B$11)</f>
        <v>8.8119964828061503E-2</v>
      </c>
      <c r="D3" s="5">
        <v>0.03</v>
      </c>
      <c r="E3" s="21">
        <f t="shared" ref="E3:E11" si="1">(D3-$G$2)^2</f>
        <v>1.7474939144976581E-5</v>
      </c>
      <c r="L3" s="116"/>
      <c r="M3" s="116"/>
      <c r="N3" s="116"/>
      <c r="O3" s="116"/>
      <c r="P3" s="116"/>
      <c r="Q3" s="116"/>
      <c r="R3" s="116"/>
      <c r="S3" s="116"/>
    </row>
    <row r="4" spans="1:19" x14ac:dyDescent="0.3">
      <c r="A4" s="3">
        <v>3</v>
      </c>
      <c r="B4" s="3">
        <v>3.6669999999999998</v>
      </c>
      <c r="C4" s="7">
        <f t="shared" si="0"/>
        <v>8.714560707241141E-2</v>
      </c>
      <c r="D4" s="5">
        <v>2.9000000000000001E-2</v>
      </c>
      <c r="E4" s="21">
        <f t="shared" si="1"/>
        <v>1.0114331716092838E-5</v>
      </c>
      <c r="L4" s="116"/>
      <c r="M4" s="116"/>
      <c r="N4" s="116"/>
      <c r="O4" s="116"/>
      <c r="P4" s="116"/>
      <c r="Q4" s="116"/>
      <c r="R4" s="116"/>
      <c r="S4" s="116"/>
    </row>
    <row r="5" spans="1:19" x14ac:dyDescent="0.3">
      <c r="A5" s="3">
        <v>4</v>
      </c>
      <c r="B5" s="3">
        <v>3.7629999999999999</v>
      </c>
      <c r="C5" s="7">
        <f t="shared" si="0"/>
        <v>8.9427030110031128E-2</v>
      </c>
      <c r="D5" s="5">
        <v>2.7E-2</v>
      </c>
      <c r="E5" s="21">
        <f t="shared" si="1"/>
        <v>1.393116858325302E-6</v>
      </c>
      <c r="L5" s="116"/>
      <c r="M5" s="116"/>
      <c r="N5" s="116"/>
      <c r="O5" s="116"/>
      <c r="P5" s="116"/>
      <c r="Q5" s="116"/>
      <c r="R5" s="116"/>
      <c r="S5" s="116"/>
    </row>
    <row r="6" spans="1:19" x14ac:dyDescent="0.3">
      <c r="A6" s="3">
        <v>5</v>
      </c>
      <c r="B6" s="3">
        <v>4.82</v>
      </c>
      <c r="C6" s="7">
        <f t="shared" si="0"/>
        <v>0.11454644834715655</v>
      </c>
      <c r="D6" s="5">
        <v>0.03</v>
      </c>
      <c r="E6" s="21">
        <f t="shared" si="1"/>
        <v>1.7474939144976581E-5</v>
      </c>
    </row>
    <row r="7" spans="1:19" x14ac:dyDescent="0.3">
      <c r="A7" s="3">
        <v>6</v>
      </c>
      <c r="B7" s="3">
        <v>5.2190000000000003</v>
      </c>
      <c r="C7" s="7">
        <f t="shared" si="0"/>
        <v>0.12402861284726349</v>
      </c>
      <c r="D7" s="5">
        <v>2.5999999999999999E-2</v>
      </c>
      <c r="E7" s="21">
        <f t="shared" si="1"/>
        <v>3.2509429441539142E-8</v>
      </c>
    </row>
    <row r="8" spans="1:19" x14ac:dyDescent="0.3">
      <c r="A8" s="3">
        <v>7</v>
      </c>
      <c r="B8" s="3">
        <v>5.26</v>
      </c>
      <c r="C8" s="7">
        <f t="shared" si="0"/>
        <v>0.12500297060291357</v>
      </c>
      <c r="D8" s="5">
        <v>2.1999999999999999E-2</v>
      </c>
      <c r="E8" s="21">
        <f t="shared" si="1"/>
        <v>1.4590079713906497E-5</v>
      </c>
    </row>
    <row r="9" spans="1:19" x14ac:dyDescent="0.3">
      <c r="A9" s="3">
        <v>8</v>
      </c>
      <c r="B9" s="3">
        <v>4.6829999999999998</v>
      </c>
      <c r="C9" s="7">
        <f t="shared" si="0"/>
        <v>0.11129066755388674</v>
      </c>
      <c r="D9" s="5">
        <v>1.9E-2</v>
      </c>
      <c r="E9" s="21">
        <f t="shared" si="1"/>
        <v>4.6508257427255201E-5</v>
      </c>
    </row>
    <row r="10" spans="1:19" x14ac:dyDescent="0.3">
      <c r="A10" s="3">
        <v>9</v>
      </c>
      <c r="B10" s="3">
        <v>3.7770000000000001</v>
      </c>
      <c r="C10" s="7">
        <f t="shared" si="0"/>
        <v>8.9759737636350673E-2</v>
      </c>
      <c r="D10" s="5">
        <v>1.9E-2</v>
      </c>
      <c r="E10" s="21">
        <f t="shared" si="1"/>
        <v>4.6508257427255201E-5</v>
      </c>
    </row>
    <row r="11" spans="1:19" x14ac:dyDescent="0.3">
      <c r="A11" s="14">
        <v>10</v>
      </c>
      <c r="B11" s="14">
        <v>3.859</v>
      </c>
      <c r="C11" s="15">
        <f t="shared" si="0"/>
        <v>9.1708453147650845E-2</v>
      </c>
      <c r="D11" s="16">
        <v>2.7E-2</v>
      </c>
      <c r="E11" s="22">
        <f t="shared" si="1"/>
        <v>1.393116858325302E-6</v>
      </c>
    </row>
    <row r="12" spans="1:19" x14ac:dyDescent="0.3">
      <c r="A12" s="3">
        <v>11</v>
      </c>
      <c r="B12" s="3">
        <v>3.9689999999999999</v>
      </c>
      <c r="C12" s="7">
        <f>B12/SUM($B$12:$B$36)</f>
        <v>4.0000000000000015E-2</v>
      </c>
      <c r="D12" s="5">
        <v>0.95699999999999996</v>
      </c>
      <c r="E12" s="21">
        <f>(D12-$I$2)^2</f>
        <v>1.0096230400000048E-2</v>
      </c>
    </row>
    <row r="13" spans="1:19" x14ac:dyDescent="0.3">
      <c r="A13" s="3">
        <v>12</v>
      </c>
      <c r="B13" s="3">
        <v>3.9689999999999999</v>
      </c>
      <c r="C13" s="7">
        <f t="shared" ref="C13:C36" si="2">B13/SUM($B$12:$B$36)</f>
        <v>4.0000000000000015E-2</v>
      </c>
      <c r="D13" s="5">
        <v>0.97899999999999998</v>
      </c>
      <c r="E13" s="21">
        <f t="shared" ref="E13:E36" si="3">(D13-$I$2)^2</f>
        <v>6.1591104000000337E-3</v>
      </c>
    </row>
    <row r="14" spans="1:19" x14ac:dyDescent="0.3">
      <c r="A14" s="3">
        <v>13</v>
      </c>
      <c r="B14" s="3">
        <v>3.9689999999999999</v>
      </c>
      <c r="C14" s="7">
        <f t="shared" si="2"/>
        <v>4.0000000000000015E-2</v>
      </c>
      <c r="D14" s="5">
        <v>1.0229999999999999</v>
      </c>
      <c r="E14" s="21">
        <f t="shared" si="3"/>
        <v>1.1888704000000199E-3</v>
      </c>
    </row>
    <row r="15" spans="1:19" x14ac:dyDescent="0.3">
      <c r="A15" s="3">
        <v>14</v>
      </c>
      <c r="B15" s="3">
        <v>3.9689999999999999</v>
      </c>
      <c r="C15" s="7">
        <f t="shared" si="2"/>
        <v>4.0000000000000015E-2</v>
      </c>
      <c r="D15" s="5">
        <v>1.0229999999999999</v>
      </c>
      <c r="E15" s="21">
        <f t="shared" si="3"/>
        <v>1.1888704000000199E-3</v>
      </c>
    </row>
    <row r="16" spans="1:19" x14ac:dyDescent="0.3">
      <c r="A16" s="3">
        <v>15</v>
      </c>
      <c r="B16" s="3">
        <v>3.9689999999999999</v>
      </c>
      <c r="C16" s="7">
        <f t="shared" si="2"/>
        <v>4.0000000000000015E-2</v>
      </c>
      <c r="D16" s="5">
        <v>1.103</v>
      </c>
      <c r="E16" s="21">
        <f t="shared" si="3"/>
        <v>2.0720703999999803E-3</v>
      </c>
    </row>
    <row r="17" spans="1:5" x14ac:dyDescent="0.3">
      <c r="A17" s="3">
        <v>16</v>
      </c>
      <c r="B17" s="3">
        <v>3.9689999999999999</v>
      </c>
      <c r="C17" s="7">
        <f t="shared" si="2"/>
        <v>4.0000000000000015E-2</v>
      </c>
      <c r="D17" s="5">
        <v>1.1279999999999999</v>
      </c>
      <c r="E17" s="21">
        <f t="shared" si="3"/>
        <v>4.9730703999999572E-3</v>
      </c>
    </row>
    <row r="18" spans="1:5" x14ac:dyDescent="0.3">
      <c r="A18" s="3">
        <v>17</v>
      </c>
      <c r="B18" s="3">
        <v>3.9689999999999999</v>
      </c>
      <c r="C18" s="7">
        <f t="shared" si="2"/>
        <v>4.0000000000000015E-2</v>
      </c>
      <c r="D18" s="5">
        <v>1.159</v>
      </c>
      <c r="E18" s="21">
        <f t="shared" si="3"/>
        <v>1.0306310399999966E-2</v>
      </c>
    </row>
    <row r="19" spans="1:5" x14ac:dyDescent="0.3">
      <c r="A19" s="3">
        <v>18</v>
      </c>
      <c r="B19" s="3">
        <v>3.9689999999999999</v>
      </c>
      <c r="C19" s="7">
        <f t="shared" si="2"/>
        <v>4.0000000000000015E-2</v>
      </c>
      <c r="D19" s="5">
        <v>1.121</v>
      </c>
      <c r="E19" s="21">
        <f t="shared" si="3"/>
        <v>4.034790399999974E-3</v>
      </c>
    </row>
    <row r="20" spans="1:5" x14ac:dyDescent="0.3">
      <c r="A20" s="3">
        <v>19</v>
      </c>
      <c r="B20" s="3">
        <v>3.9689999999999999</v>
      </c>
      <c r="C20" s="7">
        <f t="shared" si="2"/>
        <v>4.0000000000000015E-2</v>
      </c>
      <c r="D20" s="5">
        <v>1.0529999999999999</v>
      </c>
      <c r="E20" s="21">
        <f t="shared" si="3"/>
        <v>2.0070400000002345E-5</v>
      </c>
    </row>
    <row r="21" spans="1:5" x14ac:dyDescent="0.3">
      <c r="A21" s="3">
        <v>20</v>
      </c>
      <c r="B21" s="3">
        <v>3.9689999999999999</v>
      </c>
      <c r="C21" s="7">
        <f t="shared" si="2"/>
        <v>4.0000000000000015E-2</v>
      </c>
      <c r="D21" s="5">
        <v>1.1180000000000001</v>
      </c>
      <c r="E21" s="21">
        <f t="shared" si="3"/>
        <v>3.6626703999999887E-3</v>
      </c>
    </row>
    <row r="22" spans="1:5" x14ac:dyDescent="0.3">
      <c r="A22" s="3">
        <v>21</v>
      </c>
      <c r="B22" s="3">
        <v>3.9689999999999999</v>
      </c>
      <c r="C22" s="7">
        <f t="shared" si="2"/>
        <v>4.0000000000000015E-2</v>
      </c>
      <c r="D22" s="5">
        <v>1.159</v>
      </c>
      <c r="E22" s="21">
        <f t="shared" si="3"/>
        <v>1.0306310399999966E-2</v>
      </c>
    </row>
    <row r="23" spans="1:5" x14ac:dyDescent="0.3">
      <c r="A23" s="3">
        <v>22</v>
      </c>
      <c r="B23" s="3">
        <v>3.9689999999999999</v>
      </c>
      <c r="C23" s="7">
        <f t="shared" si="2"/>
        <v>4.0000000000000015E-2</v>
      </c>
      <c r="D23" s="5">
        <v>1.169</v>
      </c>
      <c r="E23" s="21">
        <f t="shared" si="3"/>
        <v>1.2436710399999964E-2</v>
      </c>
    </row>
    <row r="24" spans="1:5" x14ac:dyDescent="0.3">
      <c r="A24" s="3">
        <v>23</v>
      </c>
      <c r="B24" s="3">
        <v>3.9689999999999999</v>
      </c>
      <c r="C24" s="7">
        <f t="shared" si="2"/>
        <v>4.0000000000000015E-2</v>
      </c>
      <c r="D24" s="5">
        <v>1.0760000000000001</v>
      </c>
      <c r="E24" s="21">
        <f t="shared" si="3"/>
        <v>3.429903999999952E-4</v>
      </c>
    </row>
    <row r="25" spans="1:5" x14ac:dyDescent="0.3">
      <c r="A25" s="3">
        <v>24</v>
      </c>
      <c r="B25" s="3">
        <v>3.9689999999999999</v>
      </c>
      <c r="C25" s="7">
        <f t="shared" si="2"/>
        <v>4.0000000000000015E-2</v>
      </c>
      <c r="D25" s="5">
        <v>1.0429999999999999</v>
      </c>
      <c r="E25" s="21">
        <f t="shared" si="3"/>
        <v>2.0967040000000782E-4</v>
      </c>
    </row>
    <row r="26" spans="1:5" x14ac:dyDescent="0.3">
      <c r="A26" s="3">
        <v>25</v>
      </c>
      <c r="B26" s="3">
        <v>3.9689999999999999</v>
      </c>
      <c r="C26" s="7">
        <f t="shared" si="2"/>
        <v>4.0000000000000015E-2</v>
      </c>
      <c r="D26" s="5">
        <v>1.1259999999999999</v>
      </c>
      <c r="E26" s="21">
        <f t="shared" si="3"/>
        <v>4.6949903999999581E-3</v>
      </c>
    </row>
    <row r="27" spans="1:5" x14ac:dyDescent="0.3">
      <c r="A27" s="3">
        <v>26</v>
      </c>
      <c r="B27" s="3">
        <v>3.9689999999999999</v>
      </c>
      <c r="C27" s="7">
        <f t="shared" si="2"/>
        <v>4.0000000000000015E-2</v>
      </c>
      <c r="D27" s="5">
        <v>1.141</v>
      </c>
      <c r="E27" s="21">
        <f t="shared" si="3"/>
        <v>6.9755903999999692E-3</v>
      </c>
    </row>
    <row r="28" spans="1:5" x14ac:dyDescent="0.3">
      <c r="A28" s="3">
        <v>27</v>
      </c>
      <c r="B28" s="3">
        <v>3.9689999999999999</v>
      </c>
      <c r="C28" s="7">
        <f t="shared" si="2"/>
        <v>4.0000000000000015E-2</v>
      </c>
      <c r="D28" s="5">
        <v>1.1080000000000001</v>
      </c>
      <c r="E28" s="21">
        <f t="shared" si="3"/>
        <v>2.5522703999999899E-3</v>
      </c>
    </row>
    <row r="29" spans="1:5" x14ac:dyDescent="0.3">
      <c r="A29" s="3">
        <v>28</v>
      </c>
      <c r="B29" s="3">
        <v>3.9689999999999999</v>
      </c>
      <c r="C29" s="7">
        <f t="shared" si="2"/>
        <v>4.0000000000000015E-2</v>
      </c>
      <c r="D29" s="5">
        <v>1.002</v>
      </c>
      <c r="E29" s="21">
        <f t="shared" si="3"/>
        <v>3.0780304000000216E-3</v>
      </c>
    </row>
    <row r="30" spans="1:5" x14ac:dyDescent="0.3">
      <c r="A30" s="3">
        <v>29</v>
      </c>
      <c r="B30" s="3">
        <v>3.9689999999999999</v>
      </c>
      <c r="C30" s="7">
        <f t="shared" si="2"/>
        <v>4.0000000000000015E-2</v>
      </c>
      <c r="D30" s="5">
        <v>0.98299999999999998</v>
      </c>
      <c r="E30" s="21">
        <f t="shared" si="3"/>
        <v>5.5472704000000313E-3</v>
      </c>
    </row>
    <row r="31" spans="1:5" x14ac:dyDescent="0.3">
      <c r="A31" s="3">
        <v>30</v>
      </c>
      <c r="B31" s="3">
        <v>3.9689999999999999</v>
      </c>
      <c r="C31" s="7">
        <f t="shared" si="2"/>
        <v>4.0000000000000015E-2</v>
      </c>
      <c r="D31" s="5">
        <v>1.06</v>
      </c>
      <c r="E31" s="21">
        <f t="shared" si="3"/>
        <v>6.3503999999992726E-6</v>
      </c>
    </row>
    <row r="32" spans="1:5" x14ac:dyDescent="0.3">
      <c r="A32" s="3">
        <v>31</v>
      </c>
      <c r="B32" s="3">
        <v>3.9689999999999999</v>
      </c>
      <c r="C32" s="7">
        <f t="shared" si="2"/>
        <v>4.0000000000000015E-2</v>
      </c>
      <c r="D32" s="5">
        <v>1.0529999999999999</v>
      </c>
      <c r="E32" s="21">
        <f t="shared" si="3"/>
        <v>2.0070400000002345E-5</v>
      </c>
    </row>
    <row r="33" spans="1:5" x14ac:dyDescent="0.3">
      <c r="A33" s="3">
        <v>32</v>
      </c>
      <c r="B33" s="3">
        <v>3.9689999999999999</v>
      </c>
      <c r="C33" s="7">
        <f t="shared" si="2"/>
        <v>4.0000000000000015E-2</v>
      </c>
      <c r="D33" s="5">
        <v>0.99299999999999999</v>
      </c>
      <c r="E33" s="21">
        <f t="shared" si="3"/>
        <v>4.1576704000000266E-3</v>
      </c>
    </row>
    <row r="34" spans="1:5" x14ac:dyDescent="0.3">
      <c r="A34" s="3">
        <v>33</v>
      </c>
      <c r="B34" s="3">
        <v>3.9689999999999999</v>
      </c>
      <c r="C34" s="7">
        <f t="shared" si="2"/>
        <v>4.0000000000000015E-2</v>
      </c>
      <c r="D34" s="5">
        <v>0.97499999999999998</v>
      </c>
      <c r="E34" s="21">
        <f t="shared" si="3"/>
        <v>6.802950400000036E-3</v>
      </c>
    </row>
    <row r="35" spans="1:5" x14ac:dyDescent="0.3">
      <c r="A35" s="3">
        <v>34</v>
      </c>
      <c r="B35" s="3">
        <v>3.9689999999999999</v>
      </c>
      <c r="C35" s="7">
        <f t="shared" si="2"/>
        <v>4.0000000000000015E-2</v>
      </c>
      <c r="D35" s="5">
        <v>0.94499999999999995</v>
      </c>
      <c r="E35" s="21">
        <f t="shared" si="3"/>
        <v>1.2651750400000055E-2</v>
      </c>
    </row>
    <row r="36" spans="1:5" x14ac:dyDescent="0.3">
      <c r="A36" s="3">
        <v>35</v>
      </c>
      <c r="B36" s="3">
        <v>3.9689999999999999</v>
      </c>
      <c r="C36" s="7">
        <f t="shared" si="2"/>
        <v>4.0000000000000015E-2</v>
      </c>
      <c r="D36" s="5">
        <v>0.94</v>
      </c>
      <c r="E36" s="21">
        <f t="shared" si="3"/>
        <v>1.3801550400000058E-2</v>
      </c>
    </row>
  </sheetData>
  <mergeCells count="4">
    <mergeCell ref="L2:S2"/>
    <mergeCell ref="L3:S3"/>
    <mergeCell ref="L4:S4"/>
    <mergeCell ref="L5:S5"/>
  </mergeCells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FDAE-D41E-49A9-9E31-012067634D9B}">
  <dimension ref="A1:S49"/>
  <sheetViews>
    <sheetView zoomScale="98" zoomScaleNormal="98" workbookViewId="0">
      <selection activeCell="J1" sqref="J1"/>
    </sheetView>
  </sheetViews>
  <sheetFormatPr defaultRowHeight="14" x14ac:dyDescent="0.3"/>
  <cols>
    <col min="1" max="3" width="8.6640625" style="3"/>
    <col min="4" max="4" width="10.9140625" style="5" customWidth="1"/>
    <col min="5" max="5" width="8.6640625" style="21"/>
    <col min="6" max="6" width="8.6640625" style="5"/>
    <col min="7" max="7" width="11.25" style="3" customWidth="1"/>
    <col min="8" max="8" width="9.1640625" style="3" bestFit="1" customWidth="1"/>
    <col min="9" max="9" width="10.08203125" style="3" customWidth="1"/>
    <col min="10" max="10" width="8.6640625" style="3"/>
    <col min="11" max="16384" width="8.6640625" style="1"/>
  </cols>
  <sheetData>
    <row r="1" spans="1:19" s="12" customFormat="1" ht="44.5" x14ac:dyDescent="0.3">
      <c r="A1" s="9" t="s">
        <v>64</v>
      </c>
      <c r="B1" s="9" t="s">
        <v>65</v>
      </c>
      <c r="C1" s="10" t="s">
        <v>2</v>
      </c>
      <c r="D1" s="11" t="s">
        <v>3</v>
      </c>
      <c r="E1" s="20" t="s">
        <v>68</v>
      </c>
      <c r="F1" s="9"/>
      <c r="G1" s="11" t="s">
        <v>66</v>
      </c>
      <c r="H1" s="11" t="s">
        <v>154</v>
      </c>
      <c r="I1" s="11" t="s">
        <v>67</v>
      </c>
      <c r="J1" s="11" t="s">
        <v>154</v>
      </c>
    </row>
    <row r="2" spans="1:19" x14ac:dyDescent="0.3">
      <c r="A2" s="3">
        <v>1</v>
      </c>
      <c r="B2" s="3">
        <v>4.202</v>
      </c>
      <c r="C2" s="7">
        <f>B2/SUM($B$2:$B$13)</f>
        <v>8.3333333333333356E-2</v>
      </c>
      <c r="D2" s="5">
        <v>2.4E-2</v>
      </c>
      <c r="E2" s="21">
        <f>(D2-$G$2)^2</f>
        <v>4.4444444444444508E-5</v>
      </c>
      <c r="G2" s="5">
        <f>SUMPRODUCT(D2:D13,C2:C13)</f>
        <v>3.0666666666666672E-2</v>
      </c>
      <c r="H2" s="5">
        <f>(SUMPRODUCT(C2:C13,E2:E13)/(A13-1)*A13)^0.5</f>
        <v>3.3393884397468882E-3</v>
      </c>
      <c r="I2" s="5">
        <f>SUMPRODUCT(D14:D49,C14:C49)</f>
        <v>1.1121111111111117</v>
      </c>
      <c r="J2" s="5">
        <f>(SUMPRODUCT(C14:C49,E14:E49)/(A49-A14)*(A49-A13))^0.5</f>
        <v>0.10228692914060859</v>
      </c>
      <c r="L2" s="116" t="s">
        <v>86</v>
      </c>
      <c r="M2" s="116"/>
      <c r="N2" s="116"/>
      <c r="O2" s="116"/>
      <c r="P2" s="116"/>
      <c r="Q2" s="116"/>
      <c r="R2" s="116"/>
      <c r="S2" s="116"/>
    </row>
    <row r="3" spans="1:19" x14ac:dyDescent="0.3">
      <c r="A3" s="3">
        <v>2</v>
      </c>
      <c r="B3" s="3">
        <v>4.202</v>
      </c>
      <c r="C3" s="7">
        <f t="shared" ref="C3:C13" si="0">B3/SUM($B$2:$B$13)</f>
        <v>8.3333333333333356E-2</v>
      </c>
      <c r="D3" s="5">
        <v>2.5000000000000001E-2</v>
      </c>
      <c r="E3" s="21">
        <f t="shared" ref="E3:E13" si="1">(D3-$G$2)^2</f>
        <v>3.2111111111111155E-5</v>
      </c>
      <c r="L3" s="116"/>
      <c r="M3" s="116"/>
      <c r="N3" s="116"/>
      <c r="O3" s="116"/>
      <c r="P3" s="116"/>
      <c r="Q3" s="116"/>
      <c r="R3" s="116"/>
      <c r="S3" s="116"/>
    </row>
    <row r="4" spans="1:19" x14ac:dyDescent="0.3">
      <c r="A4" s="3">
        <v>3</v>
      </c>
      <c r="B4" s="3">
        <v>4.202</v>
      </c>
      <c r="C4" s="7">
        <f t="shared" si="0"/>
        <v>8.3333333333333356E-2</v>
      </c>
      <c r="D4" s="5">
        <v>2.9000000000000001E-2</v>
      </c>
      <c r="E4" s="21">
        <f t="shared" si="1"/>
        <v>2.7777777777777906E-6</v>
      </c>
      <c r="L4" s="116"/>
      <c r="M4" s="116"/>
      <c r="N4" s="116"/>
      <c r="O4" s="116"/>
      <c r="P4" s="116"/>
      <c r="Q4" s="116"/>
      <c r="R4" s="116"/>
      <c r="S4" s="116"/>
    </row>
    <row r="5" spans="1:19" x14ac:dyDescent="0.3">
      <c r="A5" s="3">
        <v>4</v>
      </c>
      <c r="B5" s="3">
        <v>4.202</v>
      </c>
      <c r="C5" s="7">
        <f t="shared" si="0"/>
        <v>8.3333333333333356E-2</v>
      </c>
      <c r="D5" s="5">
        <v>0.03</v>
      </c>
      <c r="E5" s="21">
        <f t="shared" si="1"/>
        <v>4.4444444444445296E-7</v>
      </c>
      <c r="L5" s="116"/>
      <c r="M5" s="116"/>
      <c r="N5" s="116"/>
      <c r="O5" s="116"/>
      <c r="P5" s="116"/>
      <c r="Q5" s="116"/>
      <c r="R5" s="116"/>
      <c r="S5" s="116"/>
    </row>
    <row r="6" spans="1:19" x14ac:dyDescent="0.3">
      <c r="A6" s="3">
        <v>5</v>
      </c>
      <c r="B6" s="3">
        <v>4.202</v>
      </c>
      <c r="C6" s="7">
        <f t="shared" si="0"/>
        <v>8.3333333333333356E-2</v>
      </c>
      <c r="D6" s="5">
        <v>3.1E-2</v>
      </c>
      <c r="E6" s="21">
        <f t="shared" si="1"/>
        <v>1.1111111111110746E-7</v>
      </c>
    </row>
    <row r="7" spans="1:19" x14ac:dyDescent="0.3">
      <c r="A7" s="3">
        <v>6</v>
      </c>
      <c r="B7" s="3">
        <v>4.202</v>
      </c>
      <c r="C7" s="7">
        <f t="shared" si="0"/>
        <v>8.3333333333333356E-2</v>
      </c>
      <c r="D7" s="5">
        <v>3.1E-2</v>
      </c>
      <c r="E7" s="21">
        <f t="shared" si="1"/>
        <v>1.1111111111110746E-7</v>
      </c>
    </row>
    <row r="8" spans="1:19" x14ac:dyDescent="0.3">
      <c r="A8" s="3">
        <v>7</v>
      </c>
      <c r="B8" s="3">
        <v>4.202</v>
      </c>
      <c r="C8" s="7">
        <f t="shared" si="0"/>
        <v>8.3333333333333356E-2</v>
      </c>
      <c r="D8" s="5">
        <v>3.3000000000000002E-2</v>
      </c>
      <c r="E8" s="21">
        <f t="shared" si="1"/>
        <v>5.444444444444427E-6</v>
      </c>
    </row>
    <row r="9" spans="1:19" x14ac:dyDescent="0.3">
      <c r="A9" s="3">
        <v>8</v>
      </c>
      <c r="B9" s="3">
        <v>4.202</v>
      </c>
      <c r="C9" s="7">
        <f t="shared" si="0"/>
        <v>8.3333333333333356E-2</v>
      </c>
      <c r="D9" s="5">
        <v>3.2000000000000001E-2</v>
      </c>
      <c r="E9" s="21">
        <f t="shared" si="1"/>
        <v>1.7777777777777655E-6</v>
      </c>
    </row>
    <row r="10" spans="1:19" x14ac:dyDescent="0.3">
      <c r="A10" s="3">
        <v>9</v>
      </c>
      <c r="B10" s="3">
        <v>4.202</v>
      </c>
      <c r="C10" s="7">
        <f t="shared" si="0"/>
        <v>8.3333333333333356E-2</v>
      </c>
      <c r="D10" s="5">
        <v>3.3000000000000002E-2</v>
      </c>
      <c r="E10" s="21">
        <f t="shared" si="1"/>
        <v>5.444444444444427E-6</v>
      </c>
    </row>
    <row r="11" spans="1:19" x14ac:dyDescent="0.3">
      <c r="A11" s="3">
        <v>10</v>
      </c>
      <c r="B11" s="3">
        <v>4.202</v>
      </c>
      <c r="C11" s="7">
        <f t="shared" si="0"/>
        <v>8.3333333333333356E-2</v>
      </c>
      <c r="D11" s="5">
        <v>3.5000000000000003E-2</v>
      </c>
      <c r="E11" s="21">
        <f t="shared" si="1"/>
        <v>1.877777777777776E-5</v>
      </c>
    </row>
    <row r="12" spans="1:19" x14ac:dyDescent="0.3">
      <c r="A12" s="3">
        <v>11</v>
      </c>
      <c r="B12" s="3">
        <v>4.202</v>
      </c>
      <c r="C12" s="7">
        <f t="shared" si="0"/>
        <v>8.3333333333333356E-2</v>
      </c>
      <c r="D12" s="5">
        <v>3.1E-2</v>
      </c>
      <c r="E12" s="21">
        <f t="shared" si="1"/>
        <v>1.1111111111110746E-7</v>
      </c>
    </row>
    <row r="13" spans="1:19" x14ac:dyDescent="0.3">
      <c r="A13" s="14">
        <v>12</v>
      </c>
      <c r="B13" s="14">
        <v>4.202</v>
      </c>
      <c r="C13" s="15">
        <f t="shared" si="0"/>
        <v>8.3333333333333356E-2</v>
      </c>
      <c r="D13" s="16">
        <v>3.4000000000000002E-2</v>
      </c>
      <c r="E13" s="22">
        <f t="shared" si="1"/>
        <v>1.1111111111111093E-5</v>
      </c>
    </row>
    <row r="14" spans="1:19" x14ac:dyDescent="0.3">
      <c r="A14" s="3">
        <v>13</v>
      </c>
      <c r="B14" s="3">
        <v>3.9689999999999999</v>
      </c>
      <c r="C14" s="7">
        <f>B14/SUM($B$14:$B$49)</f>
        <v>2.7777777777777797E-2</v>
      </c>
      <c r="D14" s="5">
        <v>1.2829999999999999</v>
      </c>
      <c r="E14" s="21">
        <f>(D14-$I$2)^2</f>
        <v>2.9203012345678778E-2</v>
      </c>
    </row>
    <row r="15" spans="1:19" x14ac:dyDescent="0.3">
      <c r="A15" s="3">
        <v>14</v>
      </c>
      <c r="B15" s="3">
        <v>3.9689999999999999</v>
      </c>
      <c r="C15" s="7">
        <f t="shared" ref="C15:C49" si="2">B15/SUM($B$14:$B$49)</f>
        <v>2.7777777777777797E-2</v>
      </c>
      <c r="D15" s="5">
        <v>1.2310000000000001</v>
      </c>
      <c r="E15" s="21">
        <f t="shared" ref="E15:E49" si="3">(D15-$I$2)^2</f>
        <v>1.4134567901234447E-2</v>
      </c>
    </row>
    <row r="16" spans="1:19" x14ac:dyDescent="0.3">
      <c r="A16" s="3">
        <v>15</v>
      </c>
      <c r="B16" s="3">
        <v>3.9689999999999999</v>
      </c>
      <c r="C16" s="7">
        <f t="shared" si="2"/>
        <v>2.7777777777777797E-2</v>
      </c>
      <c r="D16" s="5">
        <v>1.111</v>
      </c>
      <c r="E16" s="21">
        <f t="shared" si="3"/>
        <v>1.2345679012359407E-6</v>
      </c>
    </row>
    <row r="17" spans="1:5" x14ac:dyDescent="0.3">
      <c r="A17" s="3">
        <v>16</v>
      </c>
      <c r="B17" s="3">
        <v>3.9689999999999999</v>
      </c>
      <c r="C17" s="7">
        <f t="shared" si="2"/>
        <v>2.7777777777777797E-2</v>
      </c>
      <c r="D17" s="5">
        <v>1.087</v>
      </c>
      <c r="E17" s="21">
        <f t="shared" si="3"/>
        <v>6.3056790123460003E-4</v>
      </c>
    </row>
    <row r="18" spans="1:5" x14ac:dyDescent="0.3">
      <c r="A18" s="3">
        <v>17</v>
      </c>
      <c r="B18" s="3">
        <v>3.9689999999999999</v>
      </c>
      <c r="C18" s="7">
        <f t="shared" si="2"/>
        <v>2.7777777777777797E-2</v>
      </c>
      <c r="D18" s="5">
        <v>1.073</v>
      </c>
      <c r="E18" s="21">
        <f t="shared" si="3"/>
        <v>1.5296790123457301E-3</v>
      </c>
    </row>
    <row r="19" spans="1:5" x14ac:dyDescent="0.3">
      <c r="A19" s="3">
        <v>18</v>
      </c>
      <c r="B19" s="3">
        <v>3.9689999999999999</v>
      </c>
      <c r="C19" s="7">
        <f t="shared" si="2"/>
        <v>2.7777777777777797E-2</v>
      </c>
      <c r="D19" s="5">
        <v>1.07</v>
      </c>
      <c r="E19" s="21">
        <f t="shared" si="3"/>
        <v>1.7733456790123914E-3</v>
      </c>
    </row>
    <row r="20" spans="1:5" x14ac:dyDescent="0.3">
      <c r="A20" s="3">
        <v>19</v>
      </c>
      <c r="B20" s="3">
        <v>3.9689999999999999</v>
      </c>
      <c r="C20" s="7">
        <f t="shared" si="2"/>
        <v>2.7777777777777797E-2</v>
      </c>
      <c r="D20" s="5">
        <v>1.0620000000000001</v>
      </c>
      <c r="E20" s="21">
        <f t="shared" si="3"/>
        <v>2.5111234567901787E-3</v>
      </c>
    </row>
    <row r="21" spans="1:5" x14ac:dyDescent="0.3">
      <c r="A21" s="3">
        <v>20</v>
      </c>
      <c r="B21" s="3">
        <v>3.9689999999999999</v>
      </c>
      <c r="C21" s="7">
        <f t="shared" si="2"/>
        <v>2.7777777777777797E-2</v>
      </c>
      <c r="D21" s="5">
        <v>1.03</v>
      </c>
      <c r="E21" s="21">
        <f t="shared" si="3"/>
        <v>6.7422345679013299E-3</v>
      </c>
    </row>
    <row r="22" spans="1:5" x14ac:dyDescent="0.3">
      <c r="A22" s="3">
        <v>21</v>
      </c>
      <c r="B22" s="3">
        <v>3.9689999999999999</v>
      </c>
      <c r="C22" s="7">
        <f t="shared" si="2"/>
        <v>2.7777777777777797E-2</v>
      </c>
      <c r="D22" s="5">
        <v>1.085</v>
      </c>
      <c r="E22" s="21">
        <f t="shared" si="3"/>
        <v>7.3501234567904708E-4</v>
      </c>
    </row>
    <row r="23" spans="1:5" x14ac:dyDescent="0.3">
      <c r="A23" s="3">
        <v>22</v>
      </c>
      <c r="B23" s="3">
        <v>3.9689999999999999</v>
      </c>
      <c r="C23" s="7">
        <f t="shared" si="2"/>
        <v>2.7777777777777797E-2</v>
      </c>
      <c r="D23" s="5">
        <v>1.387</v>
      </c>
      <c r="E23" s="21">
        <f t="shared" si="3"/>
        <v>7.5563901234567576E-2</v>
      </c>
    </row>
    <row r="24" spans="1:5" x14ac:dyDescent="0.3">
      <c r="A24" s="3">
        <v>23</v>
      </c>
      <c r="B24" s="3">
        <v>3.9689999999999999</v>
      </c>
      <c r="C24" s="7">
        <f t="shared" si="2"/>
        <v>2.7777777777777797E-2</v>
      </c>
      <c r="D24" s="5">
        <v>1.2609999999999999</v>
      </c>
      <c r="E24" s="21">
        <f t="shared" si="3"/>
        <v>2.2167901234567692E-2</v>
      </c>
    </row>
    <row r="25" spans="1:5" x14ac:dyDescent="0.3">
      <c r="A25" s="3">
        <v>24</v>
      </c>
      <c r="B25" s="3">
        <v>3.9689999999999999</v>
      </c>
      <c r="C25" s="7">
        <f t="shared" si="2"/>
        <v>2.7777777777777797E-2</v>
      </c>
      <c r="D25" s="5">
        <v>1.1060000000000001</v>
      </c>
      <c r="E25" s="21">
        <f t="shared" si="3"/>
        <v>3.7345679012351929E-5</v>
      </c>
    </row>
    <row r="26" spans="1:5" x14ac:dyDescent="0.3">
      <c r="A26" s="3">
        <v>25</v>
      </c>
      <c r="B26" s="3">
        <v>3.9689999999999999</v>
      </c>
      <c r="C26" s="7">
        <f t="shared" si="2"/>
        <v>2.7777777777777797E-2</v>
      </c>
      <c r="D26" s="5">
        <v>1.087</v>
      </c>
      <c r="E26" s="21">
        <f t="shared" si="3"/>
        <v>6.3056790123460003E-4</v>
      </c>
    </row>
    <row r="27" spans="1:5" x14ac:dyDescent="0.3">
      <c r="A27" s="3">
        <v>26</v>
      </c>
      <c r="B27" s="3">
        <v>3.9689999999999999</v>
      </c>
      <c r="C27" s="7">
        <f t="shared" si="2"/>
        <v>2.7777777777777797E-2</v>
      </c>
      <c r="D27" s="5">
        <v>1.0509999999999999</v>
      </c>
      <c r="E27" s="21">
        <f t="shared" si="3"/>
        <v>3.7345679012346501E-3</v>
      </c>
    </row>
    <row r="28" spans="1:5" x14ac:dyDescent="0.3">
      <c r="A28" s="3">
        <v>27</v>
      </c>
      <c r="B28" s="3">
        <v>3.9689999999999999</v>
      </c>
      <c r="C28" s="7">
        <f t="shared" si="2"/>
        <v>2.7777777777777797E-2</v>
      </c>
      <c r="D28" s="5">
        <v>1.0489999999999999</v>
      </c>
      <c r="E28" s="21">
        <f t="shared" si="3"/>
        <v>3.9830123456790975E-3</v>
      </c>
    </row>
    <row r="29" spans="1:5" x14ac:dyDescent="0.3">
      <c r="A29" s="3">
        <v>28</v>
      </c>
      <c r="B29" s="3">
        <v>3.9689999999999999</v>
      </c>
      <c r="C29" s="7">
        <f t="shared" si="2"/>
        <v>2.7777777777777797E-2</v>
      </c>
      <c r="D29" s="5">
        <v>1.02</v>
      </c>
      <c r="E29" s="21">
        <f t="shared" si="3"/>
        <v>8.4844567901235651E-3</v>
      </c>
    </row>
    <row r="30" spans="1:5" x14ac:dyDescent="0.3">
      <c r="A30" s="3">
        <v>29</v>
      </c>
      <c r="B30" s="3">
        <v>3.9689999999999999</v>
      </c>
      <c r="C30" s="7">
        <f t="shared" si="2"/>
        <v>2.7777777777777797E-2</v>
      </c>
      <c r="D30" s="5">
        <v>1.018</v>
      </c>
      <c r="E30" s="21">
        <f t="shared" si="3"/>
        <v>8.8569012345680129E-3</v>
      </c>
    </row>
    <row r="31" spans="1:5" x14ac:dyDescent="0.3">
      <c r="A31" s="3">
        <v>30</v>
      </c>
      <c r="B31" s="3">
        <v>3.9689999999999999</v>
      </c>
      <c r="C31" s="7">
        <f t="shared" si="2"/>
        <v>2.7777777777777797E-2</v>
      </c>
      <c r="D31" s="5">
        <v>1.0449999999999999</v>
      </c>
      <c r="E31" s="21">
        <f t="shared" si="3"/>
        <v>4.503901234567992E-3</v>
      </c>
    </row>
    <row r="32" spans="1:5" x14ac:dyDescent="0.3">
      <c r="A32" s="3">
        <v>31</v>
      </c>
      <c r="B32" s="3">
        <v>3.9689999999999999</v>
      </c>
      <c r="C32" s="7">
        <f t="shared" si="2"/>
        <v>2.7777777777777797E-2</v>
      </c>
      <c r="D32" s="5">
        <v>1.0109999999999999</v>
      </c>
      <c r="E32" s="21">
        <f t="shared" si="3"/>
        <v>1.0223456790123599E-2</v>
      </c>
    </row>
    <row r="33" spans="1:5" x14ac:dyDescent="0.3">
      <c r="A33" s="3">
        <v>32</v>
      </c>
      <c r="B33" s="3">
        <v>3.9689999999999999</v>
      </c>
      <c r="C33" s="7">
        <f t="shared" si="2"/>
        <v>2.7777777777777797E-2</v>
      </c>
      <c r="D33" s="5">
        <v>1.012</v>
      </c>
      <c r="E33" s="21">
        <f t="shared" si="3"/>
        <v>1.0022234567901354E-2</v>
      </c>
    </row>
    <row r="34" spans="1:5" x14ac:dyDescent="0.3">
      <c r="A34" s="3">
        <v>33</v>
      </c>
      <c r="B34" s="3">
        <v>3.9689999999999999</v>
      </c>
      <c r="C34" s="7">
        <f t="shared" si="2"/>
        <v>2.7777777777777797E-2</v>
      </c>
      <c r="D34" s="5">
        <v>1.0349999999999999</v>
      </c>
      <c r="E34" s="21">
        <f t="shared" si="3"/>
        <v>5.9461234567902291E-3</v>
      </c>
    </row>
    <row r="35" spans="1:5" x14ac:dyDescent="0.3">
      <c r="A35" s="3">
        <v>34</v>
      </c>
      <c r="B35" s="3">
        <v>3.9689999999999999</v>
      </c>
      <c r="C35" s="7">
        <f t="shared" si="2"/>
        <v>2.7777777777777797E-2</v>
      </c>
      <c r="D35" s="5">
        <v>1.044</v>
      </c>
      <c r="E35" s="21">
        <f t="shared" si="3"/>
        <v>4.6391234567902005E-3</v>
      </c>
    </row>
    <row r="36" spans="1:5" x14ac:dyDescent="0.3">
      <c r="A36" s="3">
        <v>35</v>
      </c>
      <c r="B36" s="3">
        <v>3.9689999999999999</v>
      </c>
      <c r="C36" s="7">
        <f t="shared" si="2"/>
        <v>2.7777777777777797E-2</v>
      </c>
      <c r="D36" s="5">
        <v>1.056</v>
      </c>
      <c r="E36" s="21">
        <f t="shared" si="3"/>
        <v>3.1484567901235191E-3</v>
      </c>
    </row>
    <row r="37" spans="1:5" x14ac:dyDescent="0.3">
      <c r="A37" s="3">
        <v>36</v>
      </c>
      <c r="B37" s="3">
        <v>3.9689999999999999</v>
      </c>
      <c r="C37" s="7">
        <f t="shared" si="2"/>
        <v>2.7777777777777797E-2</v>
      </c>
      <c r="D37" s="5">
        <v>1.0960000000000001</v>
      </c>
      <c r="E37" s="21">
        <f t="shared" si="3"/>
        <v>2.5956790123458467E-4</v>
      </c>
    </row>
    <row r="38" spans="1:5" x14ac:dyDescent="0.3">
      <c r="A38" s="3">
        <v>37</v>
      </c>
      <c r="B38" s="3">
        <v>3.9689999999999999</v>
      </c>
      <c r="C38" s="7">
        <f t="shared" si="2"/>
        <v>2.7777777777777797E-2</v>
      </c>
      <c r="D38" s="5">
        <v>1.17</v>
      </c>
      <c r="E38" s="21">
        <f t="shared" si="3"/>
        <v>3.3511234567900451E-3</v>
      </c>
    </row>
    <row r="39" spans="1:5" x14ac:dyDescent="0.3">
      <c r="A39" s="3">
        <v>38</v>
      </c>
      <c r="B39" s="3">
        <v>3.9689999999999999</v>
      </c>
      <c r="C39" s="7">
        <f t="shared" si="2"/>
        <v>2.7777777777777797E-2</v>
      </c>
      <c r="D39" s="5">
        <v>1.415</v>
      </c>
      <c r="E39" s="21">
        <f t="shared" si="3"/>
        <v>9.174167901234534E-2</v>
      </c>
    </row>
    <row r="40" spans="1:5" x14ac:dyDescent="0.3">
      <c r="A40" s="3">
        <v>39</v>
      </c>
      <c r="B40" s="3">
        <v>3.9689999999999999</v>
      </c>
      <c r="C40" s="7">
        <f t="shared" si="2"/>
        <v>2.7777777777777797E-2</v>
      </c>
      <c r="D40" s="5">
        <v>1.258</v>
      </c>
      <c r="E40" s="21">
        <f t="shared" si="3"/>
        <v>2.1283567901234392E-2</v>
      </c>
    </row>
    <row r="41" spans="1:5" x14ac:dyDescent="0.3">
      <c r="A41" s="3">
        <v>40</v>
      </c>
      <c r="B41" s="3">
        <v>3.9689999999999999</v>
      </c>
      <c r="C41" s="7">
        <f t="shared" si="2"/>
        <v>2.7777777777777797E-2</v>
      </c>
      <c r="D41" s="5">
        <v>1.1140000000000001</v>
      </c>
      <c r="E41" s="21">
        <f t="shared" si="3"/>
        <v>3.5679012345659969E-6</v>
      </c>
    </row>
    <row r="42" spans="1:5" x14ac:dyDescent="0.3">
      <c r="A42" s="3">
        <v>41</v>
      </c>
      <c r="B42" s="3">
        <v>3.9689999999999999</v>
      </c>
      <c r="C42" s="7">
        <f t="shared" si="2"/>
        <v>2.7777777777777797E-2</v>
      </c>
      <c r="D42" s="5">
        <v>1.0620000000000001</v>
      </c>
      <c r="E42" s="21">
        <f t="shared" si="3"/>
        <v>2.5111234567901787E-3</v>
      </c>
    </row>
    <row r="43" spans="1:5" x14ac:dyDescent="0.3">
      <c r="A43" s="3">
        <v>42</v>
      </c>
      <c r="B43" s="3">
        <v>3.9689999999999999</v>
      </c>
      <c r="C43" s="7">
        <f t="shared" si="2"/>
        <v>2.7777777777777797E-2</v>
      </c>
      <c r="D43" s="5">
        <v>1.0609999999999999</v>
      </c>
      <c r="E43" s="21">
        <f t="shared" si="3"/>
        <v>2.6123456790124134E-3</v>
      </c>
    </row>
    <row r="44" spans="1:5" x14ac:dyDescent="0.3">
      <c r="A44" s="3">
        <v>43</v>
      </c>
      <c r="B44" s="3">
        <v>3.9689999999999999</v>
      </c>
      <c r="C44" s="7">
        <f t="shared" si="2"/>
        <v>2.7777777777777797E-2</v>
      </c>
      <c r="D44" s="5">
        <v>1.032</v>
      </c>
      <c r="E44" s="21">
        <f t="shared" si="3"/>
        <v>6.4177901234568823E-3</v>
      </c>
    </row>
    <row r="45" spans="1:5" x14ac:dyDescent="0.3">
      <c r="A45" s="3">
        <v>44</v>
      </c>
      <c r="B45" s="3">
        <v>3.9689999999999999</v>
      </c>
      <c r="C45" s="7">
        <f t="shared" si="2"/>
        <v>2.7777777777777797E-2</v>
      </c>
      <c r="D45" s="5">
        <v>1.0149999999999999</v>
      </c>
      <c r="E45" s="21">
        <f t="shared" si="3"/>
        <v>9.430567901234704E-3</v>
      </c>
    </row>
    <row r="46" spans="1:5" x14ac:dyDescent="0.3">
      <c r="A46" s="3">
        <v>45</v>
      </c>
      <c r="B46" s="3">
        <v>3.9689999999999999</v>
      </c>
      <c r="C46" s="7">
        <f t="shared" si="2"/>
        <v>2.7777777777777797E-2</v>
      </c>
      <c r="D46" s="5">
        <v>1.1970000000000001</v>
      </c>
      <c r="E46" s="21">
        <f t="shared" si="3"/>
        <v>7.2061234567900312E-3</v>
      </c>
    </row>
    <row r="47" spans="1:5" x14ac:dyDescent="0.3">
      <c r="A47" s="3">
        <v>46</v>
      </c>
      <c r="B47" s="3">
        <v>3.9689999999999999</v>
      </c>
      <c r="C47" s="7">
        <f t="shared" si="2"/>
        <v>2.7777777777777797E-2</v>
      </c>
      <c r="D47" s="5">
        <v>1.1559999999999999</v>
      </c>
      <c r="E47" s="21">
        <f t="shared" si="3"/>
        <v>1.9262345679011742E-3</v>
      </c>
    </row>
    <row r="48" spans="1:5" x14ac:dyDescent="0.3">
      <c r="A48" s="3">
        <v>47</v>
      </c>
      <c r="B48" s="3">
        <v>3.9689999999999999</v>
      </c>
      <c r="C48" s="7">
        <f t="shared" si="2"/>
        <v>2.7777777777777797E-2</v>
      </c>
      <c r="D48" s="5">
        <v>1.125</v>
      </c>
      <c r="E48" s="21">
        <f t="shared" si="3"/>
        <v>1.6612345679010786E-4</v>
      </c>
    </row>
    <row r="49" spans="1:5" x14ac:dyDescent="0.3">
      <c r="A49" s="3">
        <v>48</v>
      </c>
      <c r="B49" s="3">
        <v>3.9689999999999999</v>
      </c>
      <c r="C49" s="7">
        <f t="shared" si="2"/>
        <v>2.7777777777777797E-2</v>
      </c>
      <c r="D49" s="5">
        <v>1.121</v>
      </c>
      <c r="E49" s="21">
        <f t="shared" si="3"/>
        <v>7.9012345679001518E-5</v>
      </c>
    </row>
  </sheetData>
  <mergeCells count="4">
    <mergeCell ref="L2:S2"/>
    <mergeCell ref="L3:S3"/>
    <mergeCell ref="L4:S4"/>
    <mergeCell ref="L5:S5"/>
  </mergeCells>
  <phoneticPr fontId="2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D185A-5D61-49E2-BBAE-9AD7FC0FD865}">
  <dimension ref="A1:S39"/>
  <sheetViews>
    <sheetView workbookViewId="0">
      <selection activeCell="X39" sqref="X39"/>
    </sheetView>
  </sheetViews>
  <sheetFormatPr defaultRowHeight="14" x14ac:dyDescent="0.3"/>
  <cols>
    <col min="1" max="2" width="8.75" style="6" bestFit="1" customWidth="1"/>
    <col min="3" max="3" width="7.75" style="7" customWidth="1"/>
    <col min="4" max="4" width="8.75" style="8" bestFit="1" customWidth="1"/>
    <col min="5" max="5" width="10.4140625" style="23" bestFit="1" customWidth="1"/>
    <col min="6" max="6" width="10.4140625" style="8" customWidth="1"/>
    <col min="7" max="7" width="11.4140625" style="6" customWidth="1"/>
    <col min="8" max="8" width="9.25" style="6" bestFit="1" customWidth="1"/>
    <col min="9" max="9" width="8.75" style="6" bestFit="1" customWidth="1"/>
    <col min="10" max="10" width="9.1640625" style="6" customWidth="1"/>
    <col min="11" max="16384" width="8.6640625" style="6"/>
  </cols>
  <sheetData>
    <row r="1" spans="1:19" s="9" customFormat="1" ht="44.5" x14ac:dyDescent="0.3">
      <c r="A1" s="9" t="s">
        <v>64</v>
      </c>
      <c r="B1" s="9" t="s">
        <v>65</v>
      </c>
      <c r="C1" s="10" t="s">
        <v>2</v>
      </c>
      <c r="D1" s="11" t="s">
        <v>3</v>
      </c>
      <c r="E1" s="20" t="s">
        <v>68</v>
      </c>
      <c r="G1" s="11" t="s">
        <v>66</v>
      </c>
      <c r="H1" s="11" t="s">
        <v>154</v>
      </c>
      <c r="I1" s="11" t="s">
        <v>67</v>
      </c>
      <c r="J1" s="11" t="s">
        <v>154</v>
      </c>
    </row>
    <row r="2" spans="1:19" x14ac:dyDescent="0.3">
      <c r="A2" s="6">
        <v>1</v>
      </c>
      <c r="B2" s="6">
        <v>5.9880000000000004</v>
      </c>
      <c r="C2" s="7">
        <f>B2/SUM($B$2:$B$12)</f>
        <v>8.2021779330182856E-2</v>
      </c>
      <c r="D2" s="8">
        <v>6.2E-2</v>
      </c>
      <c r="E2" s="21">
        <f>(D2-$G$2)^2</f>
        <v>1.011175491809267E-4</v>
      </c>
      <c r="F2" s="5"/>
      <c r="G2" s="5">
        <f>SUMPRODUCT(D2:D12,C2:C12)</f>
        <v>7.2055722210807471E-2</v>
      </c>
      <c r="H2" s="5">
        <f>(SUMPRODUCT(C2:C12,E2:E12)/(A12-1)*A12)^0.5</f>
        <v>1.7714796378802369E-2</v>
      </c>
      <c r="I2" s="5">
        <f>SUMPRODUCT(D13:D39,C13:C39)</f>
        <v>3.8600701420002892</v>
      </c>
      <c r="J2" s="5">
        <f>(SUMPRODUCT(C13:C39,E13:E39)/(A39-A13)*(A39-A12))^0.5</f>
        <v>0.45173483393894143</v>
      </c>
      <c r="L2" s="116" t="s">
        <v>86</v>
      </c>
      <c r="M2" s="116"/>
      <c r="N2" s="116"/>
      <c r="O2" s="116"/>
      <c r="P2" s="116"/>
      <c r="Q2" s="116"/>
      <c r="R2" s="116"/>
      <c r="S2" s="116"/>
    </row>
    <row r="3" spans="1:19" x14ac:dyDescent="0.3">
      <c r="A3" s="6">
        <v>2</v>
      </c>
      <c r="B3" s="6">
        <v>6.2759999999999998</v>
      </c>
      <c r="C3" s="7">
        <f t="shared" ref="C3:C12" si="0">B3/SUM($B$2:$B$12)</f>
        <v>8.5966714608588443E-2</v>
      </c>
      <c r="D3" s="8">
        <v>8.4000000000000005E-2</v>
      </c>
      <c r="E3" s="21">
        <f t="shared" ref="E3:E12" si="1">(D3-$G$2)^2</f>
        <v>1.426657719053981E-4</v>
      </c>
      <c r="L3" s="116"/>
      <c r="M3" s="116"/>
      <c r="N3" s="116"/>
      <c r="O3" s="116"/>
      <c r="P3" s="116"/>
      <c r="Q3" s="116"/>
      <c r="R3" s="116"/>
      <c r="S3" s="116"/>
    </row>
    <row r="4" spans="1:19" x14ac:dyDescent="0.3">
      <c r="A4" s="6">
        <v>3</v>
      </c>
      <c r="B4" s="6">
        <v>6.5919999999999996</v>
      </c>
      <c r="C4" s="7">
        <f t="shared" si="0"/>
        <v>9.0295185261283453E-2</v>
      </c>
      <c r="D4" s="8">
        <v>9.0999999999999998E-2</v>
      </c>
      <c r="E4" s="21">
        <f t="shared" si="1"/>
        <v>3.5888566095409325E-4</v>
      </c>
      <c r="L4" s="116"/>
      <c r="M4" s="116"/>
      <c r="N4" s="116"/>
      <c r="O4" s="116"/>
      <c r="P4" s="116"/>
      <c r="Q4" s="116"/>
      <c r="R4" s="116"/>
      <c r="S4" s="116"/>
    </row>
    <row r="5" spans="1:19" x14ac:dyDescent="0.3">
      <c r="A5" s="6">
        <v>4</v>
      </c>
      <c r="B5" s="6">
        <v>6.88</v>
      </c>
      <c r="C5" s="7">
        <f t="shared" si="0"/>
        <v>9.4240120539689054E-2</v>
      </c>
      <c r="D5" s="8">
        <v>7.1999999999999995E-2</v>
      </c>
      <c r="E5" s="21">
        <f t="shared" si="1"/>
        <v>3.1049647772728784E-9</v>
      </c>
      <c r="L5" s="116"/>
      <c r="M5" s="116"/>
      <c r="N5" s="116"/>
      <c r="O5" s="116"/>
      <c r="P5" s="116"/>
      <c r="Q5" s="116"/>
      <c r="R5" s="116"/>
      <c r="S5" s="116"/>
    </row>
    <row r="6" spans="1:19" x14ac:dyDescent="0.3">
      <c r="A6" s="6">
        <v>5</v>
      </c>
      <c r="B6" s="6">
        <v>6.3860000000000001</v>
      </c>
      <c r="C6" s="7">
        <f t="shared" si="0"/>
        <v>8.747346072186836E-2</v>
      </c>
      <c r="D6" s="8">
        <v>9.0999999999999998E-2</v>
      </c>
      <c r="E6" s="21">
        <f t="shared" si="1"/>
        <v>3.5888566095409325E-4</v>
      </c>
    </row>
    <row r="7" spans="1:19" x14ac:dyDescent="0.3">
      <c r="A7" s="6">
        <v>6</v>
      </c>
      <c r="B7" s="6">
        <v>6.4960000000000004</v>
      </c>
      <c r="C7" s="7">
        <f t="shared" si="0"/>
        <v>8.8980206835148276E-2</v>
      </c>
      <c r="D7" s="8">
        <v>0.09</v>
      </c>
      <c r="E7" s="21">
        <f t="shared" si="1"/>
        <v>3.2199710537570819E-4</v>
      </c>
    </row>
    <row r="8" spans="1:19" x14ac:dyDescent="0.3">
      <c r="A8" s="6">
        <v>7</v>
      </c>
      <c r="B8" s="6">
        <v>6.8659999999999997</v>
      </c>
      <c r="C8" s="7">
        <f t="shared" si="0"/>
        <v>9.4048352852544329E-2</v>
      </c>
      <c r="D8" s="8">
        <v>8.3000000000000004E-2</v>
      </c>
      <c r="E8" s="21">
        <f t="shared" si="1"/>
        <v>1.19777216327013E-4</v>
      </c>
    </row>
    <row r="9" spans="1:19" x14ac:dyDescent="0.3">
      <c r="A9" s="6">
        <v>8</v>
      </c>
      <c r="B9" s="6">
        <v>7.0720000000000001</v>
      </c>
      <c r="C9" s="7">
        <f t="shared" si="0"/>
        <v>9.6870077391959436E-2</v>
      </c>
      <c r="D9" s="8">
        <v>7.3999999999999996E-2</v>
      </c>
      <c r="E9" s="21">
        <f t="shared" si="1"/>
        <v>3.7802161215473728E-6</v>
      </c>
    </row>
    <row r="10" spans="1:19" x14ac:dyDescent="0.3">
      <c r="A10" s="6">
        <v>9</v>
      </c>
      <c r="B10" s="6">
        <v>6.8529999999999998</v>
      </c>
      <c r="C10" s="7">
        <f t="shared" si="0"/>
        <v>9.3870282857338519E-2</v>
      </c>
      <c r="D10" s="8">
        <v>5.8000000000000003E-2</v>
      </c>
      <c r="E10" s="21">
        <f t="shared" si="1"/>
        <v>1.9756332686738639E-4</v>
      </c>
    </row>
    <row r="11" spans="1:19" x14ac:dyDescent="0.3">
      <c r="A11" s="6">
        <v>10</v>
      </c>
      <c r="B11" s="6">
        <v>6.6470000000000002</v>
      </c>
      <c r="C11" s="7">
        <f t="shared" si="0"/>
        <v>9.1048558317923425E-2</v>
      </c>
      <c r="D11" s="8">
        <v>0.05</v>
      </c>
      <c r="E11" s="21">
        <f t="shared" si="1"/>
        <v>4.8645488224030586E-4</v>
      </c>
    </row>
    <row r="12" spans="1:19" x14ac:dyDescent="0.3">
      <c r="A12" s="18">
        <v>11</v>
      </c>
      <c r="B12" s="18">
        <v>6.9489999999999998</v>
      </c>
      <c r="C12" s="15">
        <f t="shared" si="0"/>
        <v>9.5185261283473724E-2</v>
      </c>
      <c r="D12" s="19">
        <v>0.04</v>
      </c>
      <c r="E12" s="22">
        <f t="shared" si="1"/>
        <v>1.0275693264564553E-3</v>
      </c>
    </row>
    <row r="13" spans="1:19" x14ac:dyDescent="0.3">
      <c r="A13" s="6">
        <v>12</v>
      </c>
      <c r="B13" s="6">
        <v>3.9689999999999999</v>
      </c>
      <c r="C13" s="7">
        <f>B13/SUM($B$13:$B$39)</f>
        <v>3.5852363058245414E-2</v>
      </c>
      <c r="D13" s="8">
        <v>3.395</v>
      </c>
      <c r="E13" s="21">
        <f>(D13-$I$2)^2</f>
        <v>0.21629023698016914</v>
      </c>
    </row>
    <row r="14" spans="1:19" x14ac:dyDescent="0.3">
      <c r="A14" s="6">
        <v>13</v>
      </c>
      <c r="B14" s="6">
        <v>3.9689999999999999</v>
      </c>
      <c r="C14" s="7">
        <f t="shared" ref="C14:C39" si="2">B14/SUM($B$13:$B$39)</f>
        <v>3.5852363058245414E-2</v>
      </c>
      <c r="D14" s="8">
        <v>3.4609999999999999</v>
      </c>
      <c r="E14" s="21">
        <f t="shared" ref="E14:E39" si="3">(D14-$I$2)^2</f>
        <v>0.15925697823613111</v>
      </c>
    </row>
    <row r="15" spans="1:19" x14ac:dyDescent="0.3">
      <c r="A15" s="6">
        <v>14</v>
      </c>
      <c r="B15" s="6">
        <v>3.9689999999999999</v>
      </c>
      <c r="C15" s="7">
        <f t="shared" si="2"/>
        <v>3.5852363058245414E-2</v>
      </c>
      <c r="D15" s="8">
        <v>3.456</v>
      </c>
      <c r="E15" s="21">
        <f>(D15-$I$2)^2</f>
        <v>0.1632726796561339</v>
      </c>
    </row>
    <row r="16" spans="1:19" x14ac:dyDescent="0.3">
      <c r="A16" s="6">
        <v>15</v>
      </c>
      <c r="B16" s="6">
        <v>3.9689999999999999</v>
      </c>
      <c r="C16" s="7">
        <f t="shared" si="2"/>
        <v>3.5852363058245414E-2</v>
      </c>
      <c r="D16" s="8">
        <v>3.8690000000000002</v>
      </c>
      <c r="E16" s="21">
        <f t="shared" si="3"/>
        <v>7.9742363895002926E-5</v>
      </c>
    </row>
    <row r="17" spans="1:5" x14ac:dyDescent="0.3">
      <c r="A17" s="6">
        <v>16</v>
      </c>
      <c r="B17" s="6">
        <v>3.9689999999999999</v>
      </c>
      <c r="C17" s="7">
        <f t="shared" si="2"/>
        <v>3.5852363058245414E-2</v>
      </c>
      <c r="D17" s="8">
        <v>3.5129999999999999</v>
      </c>
      <c r="E17" s="21">
        <f t="shared" si="3"/>
        <v>0.12045768346810097</v>
      </c>
    </row>
    <row r="18" spans="1:5" x14ac:dyDescent="0.3">
      <c r="A18" s="6">
        <v>17</v>
      </c>
      <c r="B18" s="6">
        <v>3.9689999999999999</v>
      </c>
      <c r="C18" s="7">
        <f t="shared" si="2"/>
        <v>3.5852363058245414E-2</v>
      </c>
      <c r="D18" s="8">
        <v>3.944</v>
      </c>
      <c r="E18" s="21">
        <f t="shared" si="3"/>
        <v>7.0442210638516113E-3</v>
      </c>
    </row>
    <row r="19" spans="1:5" x14ac:dyDescent="0.3">
      <c r="A19" s="6">
        <v>18</v>
      </c>
      <c r="B19" s="6">
        <v>3.9689999999999999</v>
      </c>
      <c r="C19" s="7">
        <f t="shared" si="2"/>
        <v>3.5852363058245414E-2</v>
      </c>
      <c r="D19" s="8">
        <v>3.4729999999999999</v>
      </c>
      <c r="E19" s="21">
        <f t="shared" si="3"/>
        <v>0.14982329482812415</v>
      </c>
    </row>
    <row r="20" spans="1:5" x14ac:dyDescent="0.3">
      <c r="A20" s="6">
        <v>19</v>
      </c>
      <c r="B20" s="6">
        <v>3.9689999999999999</v>
      </c>
      <c r="C20" s="7">
        <f t="shared" si="2"/>
        <v>3.5852363058245414E-2</v>
      </c>
      <c r="D20" s="8">
        <v>3.032</v>
      </c>
      <c r="E20" s="21">
        <f t="shared" si="3"/>
        <v>0.68570016007237911</v>
      </c>
    </row>
    <row r="21" spans="1:5" x14ac:dyDescent="0.3">
      <c r="A21" s="6">
        <v>20</v>
      </c>
      <c r="B21" s="6">
        <v>3.9550000000000001</v>
      </c>
      <c r="C21" s="7">
        <f t="shared" si="2"/>
        <v>3.5725899696487942E-2</v>
      </c>
      <c r="D21" s="8">
        <v>3.919</v>
      </c>
      <c r="E21" s="21">
        <f t="shared" si="3"/>
        <v>3.4727281638660843E-3</v>
      </c>
    </row>
    <row r="22" spans="1:5" x14ac:dyDescent="0.3">
      <c r="A22" s="6">
        <v>21</v>
      </c>
      <c r="B22" s="6">
        <v>3.9689999999999999</v>
      </c>
      <c r="C22" s="7">
        <f t="shared" si="2"/>
        <v>3.5852363058245414E-2</v>
      </c>
      <c r="D22" s="8">
        <v>3.4910000000000001</v>
      </c>
      <c r="E22" s="21">
        <f t="shared" si="3"/>
        <v>0.13621276971611354</v>
      </c>
    </row>
    <row r="23" spans="1:5" x14ac:dyDescent="0.3">
      <c r="A23" s="6">
        <v>22</v>
      </c>
      <c r="B23" s="6">
        <v>3.9689999999999999</v>
      </c>
      <c r="C23" s="7">
        <f t="shared" si="2"/>
        <v>3.5852363058245414E-2</v>
      </c>
      <c r="D23" s="8">
        <v>4.0220000000000002</v>
      </c>
      <c r="E23" s="21">
        <f t="shared" si="3"/>
        <v>2.6221278911806582E-2</v>
      </c>
    </row>
    <row r="24" spans="1:5" x14ac:dyDescent="0.3">
      <c r="A24" s="6">
        <v>23</v>
      </c>
      <c r="B24" s="6">
        <v>3.9689999999999999</v>
      </c>
      <c r="C24" s="7">
        <f t="shared" si="2"/>
        <v>3.5852363058245414E-2</v>
      </c>
      <c r="D24" s="8">
        <v>3.9049999999999998</v>
      </c>
      <c r="E24" s="21">
        <f t="shared" si="3"/>
        <v>2.0186921398741594E-3</v>
      </c>
    </row>
    <row r="25" spans="1:5" x14ac:dyDescent="0.3">
      <c r="A25" s="6">
        <v>24</v>
      </c>
      <c r="B25" s="6">
        <v>3.9689999999999999</v>
      </c>
      <c r="C25" s="7">
        <f t="shared" si="2"/>
        <v>3.5852363058245414E-2</v>
      </c>
      <c r="D25" s="8">
        <v>3.883</v>
      </c>
      <c r="E25" s="21">
        <f t="shared" si="3"/>
        <v>5.2577838788690193E-4</v>
      </c>
    </row>
    <row r="26" spans="1:5" x14ac:dyDescent="0.3">
      <c r="A26" s="6">
        <v>25</v>
      </c>
      <c r="B26" s="6">
        <v>3.9409999999999998</v>
      </c>
      <c r="C26" s="7">
        <f t="shared" si="2"/>
        <v>3.5599436334730457E-2</v>
      </c>
      <c r="D26" s="8">
        <v>3.7429999999999999</v>
      </c>
      <c r="E26" s="21">
        <f t="shared" si="3"/>
        <v>1.3705418147967904E-2</v>
      </c>
    </row>
    <row r="27" spans="1:5" x14ac:dyDescent="0.3">
      <c r="A27" s="6">
        <v>26</v>
      </c>
      <c r="B27" s="6">
        <v>3.9689999999999999</v>
      </c>
      <c r="C27" s="7">
        <f t="shared" si="2"/>
        <v>3.5852363058245414E-2</v>
      </c>
      <c r="D27" s="8">
        <v>3.6360000000000001</v>
      </c>
      <c r="E27" s="21">
        <f t="shared" si="3"/>
        <v>5.0207428536029712E-2</v>
      </c>
    </row>
    <row r="28" spans="1:5" x14ac:dyDescent="0.3">
      <c r="A28" s="6">
        <v>27</v>
      </c>
      <c r="B28" s="6">
        <v>3.9689999999999999</v>
      </c>
      <c r="C28" s="7">
        <f t="shared" si="2"/>
        <v>3.5852363058245414E-2</v>
      </c>
      <c r="D28" s="8">
        <v>3.9020000000000001</v>
      </c>
      <c r="E28" s="21">
        <f t="shared" si="3"/>
        <v>1.7581129918759235E-3</v>
      </c>
    </row>
    <row r="29" spans="1:5" x14ac:dyDescent="0.3">
      <c r="A29" s="6">
        <v>28</v>
      </c>
      <c r="B29" s="6">
        <v>3.9689999999999999</v>
      </c>
      <c r="C29" s="7">
        <f t="shared" si="2"/>
        <v>3.5852363058245414E-2</v>
      </c>
      <c r="D29" s="8">
        <v>4.4740000000000002</v>
      </c>
      <c r="E29" s="21">
        <f t="shared" si="3"/>
        <v>0.3769098705435453</v>
      </c>
    </row>
    <row r="30" spans="1:5" x14ac:dyDescent="0.3">
      <c r="A30" s="6">
        <v>29</v>
      </c>
      <c r="B30" s="6">
        <v>3.9689999999999999</v>
      </c>
      <c r="C30" s="7">
        <f t="shared" si="2"/>
        <v>3.5852363058245414E-2</v>
      </c>
      <c r="D30" s="8">
        <v>4.2229999999999999</v>
      </c>
      <c r="E30" s="21">
        <f t="shared" si="3"/>
        <v>0.13171808182769015</v>
      </c>
    </row>
    <row r="31" spans="1:5" x14ac:dyDescent="0.3">
      <c r="A31" s="6">
        <v>30</v>
      </c>
      <c r="B31" s="6">
        <v>3.9279999999999999</v>
      </c>
      <c r="C31" s="7">
        <f t="shared" si="2"/>
        <v>3.5482006070241372E-2</v>
      </c>
      <c r="D31" s="8">
        <v>3.976</v>
      </c>
      <c r="E31" s="21">
        <f t="shared" si="3"/>
        <v>1.3439731975833107E-2</v>
      </c>
    </row>
    <row r="32" spans="1:5" x14ac:dyDescent="0.3">
      <c r="A32" s="6">
        <v>31</v>
      </c>
      <c r="B32" s="6">
        <v>3.9550000000000001</v>
      </c>
      <c r="C32" s="7">
        <f t="shared" si="2"/>
        <v>3.5725899696487942E-2</v>
      </c>
      <c r="D32" s="8">
        <v>4.1609999999999996</v>
      </c>
      <c r="E32" s="21">
        <f t="shared" si="3"/>
        <v>9.0558779435725864E-2</v>
      </c>
    </row>
    <row r="33" spans="1:5" x14ac:dyDescent="0.3">
      <c r="A33" s="6">
        <v>32</v>
      </c>
      <c r="B33" s="6">
        <v>3.9689999999999999</v>
      </c>
      <c r="C33" s="7">
        <f t="shared" si="2"/>
        <v>3.5852363058245414E-2</v>
      </c>
      <c r="D33" s="8">
        <v>3.8090000000000002</v>
      </c>
      <c r="E33" s="21">
        <f t="shared" si="3"/>
        <v>2.6081594039296858E-3</v>
      </c>
    </row>
    <row r="34" spans="1:5" x14ac:dyDescent="0.3">
      <c r="A34" s="6">
        <v>33</v>
      </c>
      <c r="B34" s="6">
        <v>3.9689999999999999</v>
      </c>
      <c r="C34" s="7">
        <f t="shared" si="2"/>
        <v>3.5852363058245414E-2</v>
      </c>
      <c r="D34" s="8">
        <v>2.927</v>
      </c>
      <c r="E34" s="21">
        <f t="shared" si="3"/>
        <v>0.87061988989243977</v>
      </c>
    </row>
    <row r="35" spans="1:5" x14ac:dyDescent="0.3">
      <c r="A35" s="6">
        <v>34</v>
      </c>
      <c r="B35" s="6">
        <v>7.7729999999999997</v>
      </c>
      <c r="C35" s="7">
        <f t="shared" si="2"/>
        <v>7.0214265067206252E-2</v>
      </c>
      <c r="D35" s="8">
        <v>4.375</v>
      </c>
      <c r="E35" s="21">
        <f t="shared" si="3"/>
        <v>0.26515275865960236</v>
      </c>
    </row>
    <row r="36" spans="1:5" x14ac:dyDescent="0.3">
      <c r="A36" s="6">
        <v>35</v>
      </c>
      <c r="B36" s="6">
        <v>3.9409999999999998</v>
      </c>
      <c r="C36" s="7">
        <f>B36/SUM($B$13:$B$39)</f>
        <v>3.5599436334730457E-2</v>
      </c>
      <c r="D36" s="8">
        <v>3.492</v>
      </c>
      <c r="E36" s="21">
        <f t="shared" si="3"/>
        <v>0.13547562943211305</v>
      </c>
    </row>
    <row r="37" spans="1:5" x14ac:dyDescent="0.3">
      <c r="A37" s="6">
        <v>36</v>
      </c>
      <c r="B37" s="6">
        <v>3.9279999999999999</v>
      </c>
      <c r="C37" s="7">
        <f t="shared" si="2"/>
        <v>3.5482006070241372E-2</v>
      </c>
      <c r="D37" s="8">
        <v>4.2229999999999999</v>
      </c>
      <c r="E37" s="21">
        <f t="shared" si="3"/>
        <v>0.13171808182769015</v>
      </c>
    </row>
    <row r="38" spans="1:5" x14ac:dyDescent="0.3">
      <c r="A38" s="6">
        <v>37</v>
      </c>
      <c r="B38" s="6">
        <v>3.8860000000000001</v>
      </c>
      <c r="C38" s="7">
        <f t="shared" si="2"/>
        <v>3.5102615984968936E-2</v>
      </c>
      <c r="D38" s="8">
        <v>4.7080000000000002</v>
      </c>
      <c r="E38" s="21">
        <f t="shared" si="3"/>
        <v>0.71898504408741004</v>
      </c>
    </row>
    <row r="39" spans="1:5" x14ac:dyDescent="0.3">
      <c r="A39" s="6">
        <v>38</v>
      </c>
      <c r="B39" s="6">
        <v>3.9550000000000001</v>
      </c>
      <c r="C39" s="7">
        <f t="shared" si="2"/>
        <v>3.5725899696487942E-2</v>
      </c>
      <c r="D39" s="8">
        <v>4.74</v>
      </c>
      <c r="E39" s="21">
        <f t="shared" si="3"/>
        <v>0.77427655499939163</v>
      </c>
    </row>
  </sheetData>
  <mergeCells count="4">
    <mergeCell ref="L2:S2"/>
    <mergeCell ref="L3:S3"/>
    <mergeCell ref="L4:S4"/>
    <mergeCell ref="L5:S5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Contents</vt:lpstr>
      <vt:lpstr>0. Summary</vt:lpstr>
      <vt:lpstr>1. NanoSIMS session_1 standards</vt:lpstr>
      <vt:lpstr>2. NanoSIMS session_2 standards</vt:lpstr>
      <vt:lpstr>3. HYM18P1</vt:lpstr>
      <vt:lpstr>4. HYM18P2</vt:lpstr>
      <vt:lpstr>5. HYM19P2 </vt:lpstr>
      <vt:lpstr>6. HYM20P2</vt:lpstr>
      <vt:lpstr>7. HYM21P3</vt:lpstr>
      <vt:lpstr>8. HYM23P1</vt:lpstr>
      <vt:lpstr>9. HYM23P2</vt:lpstr>
      <vt:lpstr>10. HYM24</vt:lpstr>
      <vt:lpstr>11. HYM29P1</vt:lpstr>
      <vt:lpstr>12. DACYP1</vt:lpstr>
      <vt:lpstr>13. DACYP2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 Lu</dc:creator>
  <cp:lastModifiedBy>WH Lu</cp:lastModifiedBy>
  <dcterms:created xsi:type="dcterms:W3CDTF">2015-06-05T18:19:34Z</dcterms:created>
  <dcterms:modified xsi:type="dcterms:W3CDTF">2023-04-17T01:58:57Z</dcterms:modified>
</cp:coreProperties>
</file>