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studntnu-my.sharepoint.com/personal/gebrayha_ntnu_no/Documents/Papers/Paper3_Affinity/Drafts/Submit/"/>
    </mc:Choice>
  </mc:AlternateContent>
  <xr:revisionPtr revIDLastSave="249" documentId="13_ncr:1_{A05C8956-1A69-4EAD-AD64-3620CD8825F1}" xr6:coauthVersionLast="47" xr6:coauthVersionMax="47" xr10:uidLastSave="{E510AC14-00CD-47DE-9C3C-5D97FB6696E3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H38" i="1" s="1"/>
  <c r="O21" i="1"/>
  <c r="P21" i="1"/>
  <c r="P38" i="1" s="1"/>
  <c r="Q21" i="1"/>
  <c r="R21" i="1"/>
  <c r="S21" i="1"/>
  <c r="T21" i="1"/>
  <c r="U21" i="1"/>
  <c r="V21" i="1"/>
  <c r="V38" i="1" s="1"/>
  <c r="W21" i="1"/>
  <c r="X21" i="1"/>
  <c r="H22" i="1"/>
  <c r="O22" i="1"/>
  <c r="P22" i="1"/>
  <c r="Q22" i="1"/>
  <c r="R22" i="1"/>
  <c r="S22" i="1"/>
  <c r="S38" i="1" s="1"/>
  <c r="T22" i="1"/>
  <c r="U22" i="1"/>
  <c r="U38" i="1" s="1"/>
  <c r="V22" i="1"/>
  <c r="W22" i="1"/>
  <c r="X22" i="1"/>
  <c r="H23" i="1"/>
  <c r="O23" i="1"/>
  <c r="P23" i="1"/>
  <c r="P39" i="1" s="1"/>
  <c r="Q23" i="1"/>
  <c r="R23" i="1"/>
  <c r="R38" i="1" s="1"/>
  <c r="S23" i="1"/>
  <c r="T23" i="1"/>
  <c r="U23" i="1"/>
  <c r="V23" i="1"/>
  <c r="W23" i="1"/>
  <c r="X23" i="1"/>
  <c r="X39" i="1" s="1"/>
  <c r="H24" i="1"/>
  <c r="O24" i="1"/>
  <c r="O38" i="1" s="1"/>
  <c r="P24" i="1"/>
  <c r="Q24" i="1"/>
  <c r="R24" i="1"/>
  <c r="S24" i="1"/>
  <c r="T24" i="1"/>
  <c r="U24" i="1"/>
  <c r="U39" i="1" s="1"/>
  <c r="V24" i="1"/>
  <c r="W24" i="1"/>
  <c r="W38" i="1" s="1"/>
  <c r="X24" i="1"/>
  <c r="H25" i="1"/>
  <c r="O25" i="1"/>
  <c r="P25" i="1"/>
  <c r="Q25" i="1"/>
  <c r="R25" i="1"/>
  <c r="R39" i="1" s="1"/>
  <c r="S25" i="1"/>
  <c r="T25" i="1"/>
  <c r="T38" i="1" s="1"/>
  <c r="U25" i="1"/>
  <c r="V25" i="1"/>
  <c r="W25" i="1"/>
  <c r="X25" i="1"/>
  <c r="H26" i="1"/>
  <c r="O26" i="1"/>
  <c r="O39" i="1" s="1"/>
  <c r="P26" i="1"/>
  <c r="Q26" i="1"/>
  <c r="R26" i="1"/>
  <c r="S26" i="1"/>
  <c r="T26" i="1"/>
  <c r="U26" i="1"/>
  <c r="V26" i="1"/>
  <c r="W26" i="1"/>
  <c r="W39" i="1" s="1"/>
  <c r="X26" i="1"/>
  <c r="H27" i="1"/>
  <c r="O27" i="1"/>
  <c r="P27" i="1"/>
  <c r="Q27" i="1"/>
  <c r="R27" i="1"/>
  <c r="S27" i="1"/>
  <c r="T27" i="1"/>
  <c r="T39" i="1" s="1"/>
  <c r="U27" i="1"/>
  <c r="V27" i="1"/>
  <c r="W27" i="1"/>
  <c r="X27" i="1"/>
  <c r="H28" i="1"/>
  <c r="O28" i="1"/>
  <c r="P28" i="1"/>
  <c r="Q28" i="1"/>
  <c r="Q39" i="1" s="1"/>
  <c r="R28" i="1"/>
  <c r="S28" i="1"/>
  <c r="T28" i="1"/>
  <c r="U28" i="1"/>
  <c r="V28" i="1"/>
  <c r="W28" i="1"/>
  <c r="X28" i="1"/>
  <c r="H29" i="1"/>
  <c r="O29" i="1"/>
  <c r="P29" i="1"/>
  <c r="Q29" i="1"/>
  <c r="R29" i="1"/>
  <c r="S29" i="1"/>
  <c r="T29" i="1"/>
  <c r="U29" i="1"/>
  <c r="V29" i="1"/>
  <c r="W29" i="1"/>
  <c r="X29" i="1"/>
  <c r="H30" i="1"/>
  <c r="O30" i="1"/>
  <c r="P30" i="1"/>
  <c r="Q30" i="1"/>
  <c r="R30" i="1"/>
  <c r="S30" i="1"/>
  <c r="T30" i="1"/>
  <c r="U30" i="1"/>
  <c r="V30" i="1"/>
  <c r="W30" i="1"/>
  <c r="X30" i="1"/>
  <c r="H31" i="1"/>
  <c r="O31" i="1"/>
  <c r="P31" i="1"/>
  <c r="Q31" i="1"/>
  <c r="R31" i="1"/>
  <c r="S31" i="1"/>
  <c r="T31" i="1"/>
  <c r="U31" i="1"/>
  <c r="V31" i="1"/>
  <c r="W31" i="1"/>
  <c r="X31" i="1"/>
  <c r="H32" i="1"/>
  <c r="O32" i="1"/>
  <c r="P32" i="1"/>
  <c r="Q32" i="1"/>
  <c r="R32" i="1"/>
  <c r="S32" i="1"/>
  <c r="T32" i="1"/>
  <c r="U32" i="1"/>
  <c r="V32" i="1"/>
  <c r="W32" i="1"/>
  <c r="X32" i="1"/>
  <c r="H33" i="1"/>
  <c r="O33" i="1"/>
  <c r="P33" i="1"/>
  <c r="Q33" i="1"/>
  <c r="R33" i="1"/>
  <c r="S33" i="1"/>
  <c r="T33" i="1"/>
  <c r="U33" i="1"/>
  <c r="V33" i="1"/>
  <c r="W33" i="1"/>
  <c r="X33" i="1"/>
  <c r="H34" i="1"/>
  <c r="O34" i="1"/>
  <c r="P34" i="1"/>
  <c r="Q34" i="1"/>
  <c r="R34" i="1"/>
  <c r="S34" i="1"/>
  <c r="T34" i="1"/>
  <c r="U34" i="1"/>
  <c r="V34" i="1"/>
  <c r="W34" i="1"/>
  <c r="H35" i="1"/>
  <c r="O35" i="1"/>
  <c r="P35" i="1"/>
  <c r="Q35" i="1"/>
  <c r="R35" i="1"/>
  <c r="S35" i="1"/>
  <c r="T35" i="1"/>
  <c r="U35" i="1"/>
  <c r="V35" i="1"/>
  <c r="W35" i="1"/>
  <c r="H36" i="1"/>
  <c r="O36" i="1"/>
  <c r="P36" i="1"/>
  <c r="Q36" i="1"/>
  <c r="R36" i="1"/>
  <c r="S36" i="1"/>
  <c r="T36" i="1"/>
  <c r="U36" i="1"/>
  <c r="V36" i="1"/>
  <c r="W36" i="1"/>
  <c r="Q38" i="1"/>
  <c r="H39" i="1"/>
  <c r="V39" i="1"/>
  <c r="H40" i="1"/>
  <c r="O40" i="1"/>
  <c r="P40" i="1"/>
  <c r="Q40" i="1"/>
  <c r="R40" i="1"/>
  <c r="S40" i="1"/>
  <c r="T40" i="1"/>
  <c r="U40" i="1"/>
  <c r="V40" i="1"/>
  <c r="W40" i="1"/>
  <c r="X40" i="1"/>
  <c r="H41" i="1"/>
  <c r="O41" i="1"/>
  <c r="P41" i="1"/>
  <c r="Q41" i="1"/>
  <c r="R41" i="1"/>
  <c r="S41" i="1"/>
  <c r="T41" i="1"/>
  <c r="U41" i="1"/>
  <c r="V41" i="1"/>
  <c r="W41" i="1"/>
  <c r="X41" i="1"/>
  <c r="H42" i="1"/>
  <c r="H43" i="1" s="1"/>
  <c r="O42" i="1"/>
  <c r="O43" i="1" s="1"/>
  <c r="P42" i="1"/>
  <c r="Q42" i="1"/>
  <c r="R42" i="1"/>
  <c r="S42" i="1"/>
  <c r="S43" i="1" s="1"/>
  <c r="T42" i="1"/>
  <c r="U42" i="1"/>
  <c r="U43" i="1" s="1"/>
  <c r="V42" i="1"/>
  <c r="V43" i="1" s="1"/>
  <c r="W42" i="1"/>
  <c r="W43" i="1" s="1"/>
  <c r="X42" i="1"/>
  <c r="P43" i="1"/>
  <c r="Q43" i="1"/>
  <c r="R43" i="1"/>
  <c r="T43" i="1"/>
  <c r="H44" i="1"/>
  <c r="O44" i="1"/>
  <c r="P44" i="1"/>
  <c r="Q44" i="1"/>
  <c r="R44" i="1"/>
  <c r="S44" i="1"/>
  <c r="T44" i="1"/>
  <c r="U44" i="1"/>
  <c r="V44" i="1"/>
  <c r="W44" i="1"/>
  <c r="O45" i="1"/>
  <c r="P45" i="1"/>
  <c r="Q45" i="1"/>
  <c r="R45" i="1"/>
  <c r="S45" i="1"/>
  <c r="T45" i="1"/>
  <c r="U45" i="1"/>
  <c r="V45" i="1"/>
  <c r="W45" i="1"/>
  <c r="O48" i="1"/>
  <c r="O54" i="1" s="1"/>
  <c r="P48" i="1"/>
  <c r="Q48" i="1"/>
  <c r="R48" i="1"/>
  <c r="S48" i="1"/>
  <c r="T48" i="1"/>
  <c r="U48" i="1"/>
  <c r="V48" i="1"/>
  <c r="X48" i="1"/>
  <c r="O49" i="1"/>
  <c r="P49" i="1"/>
  <c r="P55" i="1" s="1"/>
  <c r="Q49" i="1"/>
  <c r="R49" i="1"/>
  <c r="S49" i="1"/>
  <c r="T49" i="1"/>
  <c r="U49" i="1"/>
  <c r="V49" i="1"/>
  <c r="X49" i="1"/>
  <c r="O50" i="1"/>
  <c r="O56" i="1" s="1"/>
  <c r="P50" i="1"/>
  <c r="Q50" i="1"/>
  <c r="R50" i="1"/>
  <c r="S50" i="1"/>
  <c r="T50" i="1"/>
  <c r="U50" i="1"/>
  <c r="V50" i="1"/>
  <c r="X50" i="1"/>
  <c r="O51" i="1"/>
  <c r="P51" i="1"/>
  <c r="P57" i="1" s="1"/>
  <c r="Q51" i="1"/>
  <c r="R51" i="1"/>
  <c r="S51" i="1"/>
  <c r="T51" i="1"/>
  <c r="U51" i="1"/>
  <c r="V51" i="1"/>
  <c r="X51" i="1"/>
  <c r="O52" i="1"/>
  <c r="O58" i="1" s="1"/>
  <c r="P52" i="1"/>
  <c r="P58" i="1" s="1"/>
  <c r="Q52" i="1"/>
  <c r="R52" i="1"/>
  <c r="S52" i="1"/>
  <c r="T52" i="1"/>
  <c r="U52" i="1"/>
  <c r="V52" i="1"/>
  <c r="X52" i="1"/>
  <c r="P54" i="1"/>
  <c r="O55" i="1"/>
  <c r="P56" i="1"/>
  <c r="O57" i="1"/>
  <c r="Y52" i="1"/>
  <c r="Y51" i="1"/>
  <c r="Y50" i="1"/>
  <c r="Y49" i="1"/>
  <c r="Y48" i="1"/>
  <c r="X38" i="1" l="1"/>
  <c r="S39" i="1"/>
</calcChain>
</file>

<file path=xl/sharedStrings.xml><?xml version="1.0" encoding="utf-8"?>
<sst xmlns="http://schemas.openxmlformats.org/spreadsheetml/2006/main" count="382" uniqueCount="105">
  <si>
    <t>ID</t>
  </si>
  <si>
    <t>Start time</t>
  </si>
  <si>
    <t>Completion time</t>
  </si>
  <si>
    <t>Email</t>
  </si>
  <si>
    <t>Name</t>
  </si>
  <si>
    <t>Choose your age group</t>
  </si>
  <si>
    <t>Gender: How do you identify yourself? </t>
  </si>
  <si>
    <t> How do you rate your computer or IT skills?</t>
  </si>
  <si>
    <t>How much experienced are you in gaming technology?</t>
  </si>
  <si>
    <t>Have you ever used a VR headset or played VR game?</t>
  </si>
  <si>
    <t>How do you rate your knowledge or understanding of  quick clay prior to this experiment?</t>
  </si>
  <si>
    <t>Did you know what can trigger quick clay landslides prior to this experiment?</t>
  </si>
  <si>
    <t>If your answer to question 7  yes, what are the triggering factors?</t>
  </si>
  <si>
    <t>What quick clay landslide triggering factors did you learn from this Virtual reality tool?</t>
  </si>
  <si>
    <t>   Interacting with the 3D objects and environment helped me learn about quick clay </t>
  </si>
  <si>
    <t xml:space="preserve">Seeing the landscape in three dimensions gives me a better appreciation of it than maps and charts ever could. </t>
  </si>
  <si>
    <t>The voice narratives in the VR experience were helpful in guiding me within the virtual environment</t>
  </si>
  <si>
    <t> I feel like I am in a natural environment at all</t>
  </si>
  <si>
    <t xml:space="preserve">The experience was intuitive; it took me few minutes to master the tool by myself </t>
  </si>
  <si>
    <t> I liked that we could visit sites much more directly, without having to walk for kilometres.</t>
  </si>
  <si>
    <t>I will use this and similar tools for the future.</t>
  </si>
  <si>
    <t>I felt motion sickness such as feeling dizzy or nauseous etc.  during the use of this VR tool.</t>
  </si>
  <si>
    <t>How much realistic was the mudflow? </t>
  </si>
  <si>
    <t>How much realistic were the destruction and sweeping away of the houses? </t>
  </si>
  <si>
    <t>Were there some aspects of the VR simulation that you would remove or  What would you like to change? </t>
  </si>
  <si>
    <t>anonymous</t>
  </si>
  <si>
    <t>25-34</t>
  </si>
  <si>
    <t>Woman</t>
  </si>
  <si>
    <t>Average</t>
  </si>
  <si>
    <t> I do not play games at all.</t>
  </si>
  <si>
    <t xml:space="preserve">Not at all </t>
  </si>
  <si>
    <t>Yes</t>
  </si>
  <si>
    <t>construction,  high precipitation</t>
  </si>
  <si>
    <t>Heavy rainfall</t>
  </si>
  <si>
    <t>moderately</t>
  </si>
  <si>
    <t>fairly</t>
  </si>
  <si>
    <t>extremely</t>
  </si>
  <si>
    <t>Man</t>
  </si>
  <si>
    <t>Fair</t>
  </si>
  <si>
    <t>Excellent </t>
  </si>
  <si>
    <t>Erosion , changein load</t>
  </si>
  <si>
    <t>Erosion and human activities</t>
  </si>
  <si>
    <t>slightly</t>
  </si>
  <si>
    <t>18-24</t>
  </si>
  <si>
    <t>I have some gaming experience; I play occasionally</t>
  </si>
  <si>
    <t>Good</t>
  </si>
  <si>
    <t>Overflood of rainwater, and clogged drainage. And of course quick clay in the ground</t>
  </si>
  <si>
    <t>I have a little experience with gaming</t>
  </si>
  <si>
    <t xml:space="preserve">Few times </t>
  </si>
  <si>
    <t xml:space="preserve">Moisture, extra loads </t>
  </si>
  <si>
    <t>Extra load and rain</t>
  </si>
  <si>
    <t xml:space="preserve">Water content of the clay </t>
  </si>
  <si>
    <t xml:space="preserve">Friction between soil particle/ cohesion </t>
  </si>
  <si>
    <t>No</t>
  </si>
  <si>
    <t xml:space="preserve">Just once </t>
  </si>
  <si>
    <t>Poor</t>
  </si>
  <si>
    <t>Erosion, Rain and Weight(?)</t>
  </si>
  <si>
    <t>Loud environment compared to the narrator's voice</t>
  </si>
  <si>
    <t>Excellent</t>
  </si>
  <si>
    <t xml:space="preserve">1.Excavation
2. Human activities </t>
  </si>
  <si>
    <t xml:space="preserve">It's natural soil. And can be a cause for landslide and errosion due to some activities </t>
  </si>
  <si>
    <t>It's very good tool. More discriptions could help more.</t>
  </si>
  <si>
    <t xml:space="preserve">I have learned some of the quick clay triggering factors, such as the overtopping of culverts that cause slope erosions , erosions around toe of the slopes that cause failure of big trees, urbanization that causes high runoff and will result on overflow ..etc. </t>
  </si>
  <si>
    <t>not at all</t>
  </si>
  <si>
    <t>It was too interesting, well done , though it is my first experience I like it , it feels realistic.</t>
  </si>
  <si>
    <t>Rain, loosing amount of sand in soil.</t>
  </si>
  <si>
    <t xml:space="preserve">Everything is good </t>
  </si>
  <si>
    <t>Rainfall</t>
  </si>
  <si>
    <t xml:space="preserve">Rainfall </t>
  </si>
  <si>
    <t xml:space="preserve">It was excellent, thanks. </t>
  </si>
  <si>
    <t>Overloading
Erosion</t>
  </si>
  <si>
    <t>Erossion following heavy rain, construction works around the area.</t>
  </si>
  <si>
    <t>Slope have a significant effect in this regard. Change in dynamics of the the river course with time due to depostion of sediments.</t>
  </si>
  <si>
    <t>It would have been better if the VR headset bevsmaller in size just like eyeglass.</t>
  </si>
  <si>
    <t>Erosion at the toe of river beds, flushing the salt from the soil structure.</t>
  </si>
  <si>
    <t>Erosion at the toe of river bed.</t>
  </si>
  <si>
    <t>Some initial warning about better movements to avoid nausea or dizziness. Chapter wise description.</t>
  </si>
  <si>
    <t xml:space="preserve">Rainfall and construction distortion </t>
  </si>
  <si>
    <t>Too many boreholes introduction part</t>
  </si>
  <si>
    <t>The main factor is the rainfall.</t>
  </si>
  <si>
    <t>The weather and the terrain.</t>
  </si>
  <si>
    <t>It was a very amazing experience.</t>
  </si>
  <si>
    <t>num</t>
  </si>
  <si>
    <t>number</t>
  </si>
  <si>
    <t>S1</t>
  </si>
  <si>
    <t>S2</t>
  </si>
  <si>
    <t>S3</t>
  </si>
  <si>
    <t>S4</t>
  </si>
  <si>
    <t>S5</t>
  </si>
  <si>
    <t>S6</t>
  </si>
  <si>
    <t>S7</t>
  </si>
  <si>
    <t>S8</t>
  </si>
  <si>
    <t>mean</t>
  </si>
  <si>
    <t>s</t>
  </si>
  <si>
    <t>Q1</t>
  </si>
  <si>
    <t>Q2</t>
  </si>
  <si>
    <t>Q3</t>
  </si>
  <si>
    <t>IQR</t>
  </si>
  <si>
    <t>skewness</t>
  </si>
  <si>
    <t>median</t>
  </si>
  <si>
    <t>Not at all</t>
  </si>
  <si>
    <t>Slightly</t>
  </si>
  <si>
    <t>Moderately</t>
  </si>
  <si>
    <t>Fairly</t>
  </si>
  <si>
    <t>Extremely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</si>
</sst>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0" xfId="1" applyNumberFormat="1" applyFont="1"/>
  </cellXfs>
  <cellStyles count="2">
    <cellStyle name="Normal" xfId="0" builtinId="0"/>
    <cellStyle name="Percent" xfId="1" builtinId="5"/>
  </cellStyles>
  <dxfs count="2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227620194038911"/>
          <c:y val="3.9603960396039604E-2"/>
          <c:w val="0.75133409467370393"/>
          <c:h val="0.876873923612833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Sheet1!$O$20</c:f>
              <c:strCache>
                <c:ptCount val="1"/>
                <c:pt idx="0">
                  <c:v>S1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Sheet1!$N$48:$N$52</c:f>
              <c:strCache>
                <c:ptCount val="5"/>
                <c:pt idx="0">
                  <c:v>Not at all</c:v>
                </c:pt>
                <c:pt idx="1">
                  <c:v>Slightly</c:v>
                </c:pt>
                <c:pt idx="2">
                  <c:v>Moderately</c:v>
                </c:pt>
                <c:pt idx="3">
                  <c:v>Fairly</c:v>
                </c:pt>
                <c:pt idx="4">
                  <c:v>Extremely</c:v>
                </c:pt>
              </c:strCache>
            </c:strRef>
          </c:cat>
          <c:val>
            <c:numRef>
              <c:f>Sheet1!$O$48:$O$52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37.5</c:v>
                </c:pt>
                <c:pt idx="3">
                  <c:v>31.25</c:v>
                </c:pt>
                <c:pt idx="4">
                  <c:v>31.25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1F-4AB9-A7F3-9B3D733B5710}"/>
            </c:ext>
          </c:extLst>
        </c:ser>
        <c:ser>
          <c:idx val="1"/>
          <c:order val="1"/>
          <c:tx>
            <c:strRef>
              <c:f>Sheet1!$P$20</c:f>
              <c:strCache>
                <c:ptCount val="1"/>
                <c:pt idx="0">
                  <c:v>S2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Sheet1!$P$48:$P$52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12.5</c:v>
                </c:pt>
                <c:pt idx="3">
                  <c:v>37.5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1F-4AB9-A7F3-9B3D733B5710}"/>
            </c:ext>
          </c:extLst>
        </c:ser>
        <c:ser>
          <c:idx val="2"/>
          <c:order val="2"/>
          <c:tx>
            <c:strRef>
              <c:f>Sheet1!$Q$20</c:f>
              <c:strCache>
                <c:ptCount val="1"/>
                <c:pt idx="0">
                  <c:v>S3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Sheet1!$Q$48:$Q$52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6.25</c:v>
                </c:pt>
                <c:pt idx="3">
                  <c:v>56.25</c:v>
                </c:pt>
                <c:pt idx="4">
                  <c:v>37.5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1F-4AB9-A7F3-9B3D733B5710}"/>
            </c:ext>
          </c:extLst>
        </c:ser>
        <c:ser>
          <c:idx val="3"/>
          <c:order val="3"/>
          <c:tx>
            <c:strRef>
              <c:f>Sheet1!$R$20</c:f>
              <c:strCache>
                <c:ptCount val="1"/>
                <c:pt idx="0">
                  <c:v>S4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val>
            <c:numRef>
              <c:f>Sheet1!$R$48:$R$52</c:f>
              <c:numCache>
                <c:formatCode>General</c:formatCode>
                <c:ptCount val="5"/>
                <c:pt idx="0">
                  <c:v>0</c:v>
                </c:pt>
                <c:pt idx="1">
                  <c:v>6.25</c:v>
                </c:pt>
                <c:pt idx="2">
                  <c:v>12.5</c:v>
                </c:pt>
                <c:pt idx="3">
                  <c:v>37.5</c:v>
                </c:pt>
                <c:pt idx="4">
                  <c:v>43.75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1F-4AB9-A7F3-9B3D733B5710}"/>
            </c:ext>
          </c:extLst>
        </c:ser>
        <c:ser>
          <c:idx val="4"/>
          <c:order val="4"/>
          <c:tx>
            <c:strRef>
              <c:f>Sheet1!$S$20</c:f>
              <c:strCache>
                <c:ptCount val="1"/>
                <c:pt idx="0">
                  <c:v>S5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Sheet1!$S$48:$S$52</c:f>
              <c:numCache>
                <c:formatCode>General</c:formatCode>
                <c:ptCount val="5"/>
                <c:pt idx="0">
                  <c:v>0</c:v>
                </c:pt>
                <c:pt idx="1">
                  <c:v>6.25</c:v>
                </c:pt>
                <c:pt idx="2">
                  <c:v>12.5</c:v>
                </c:pt>
                <c:pt idx="3">
                  <c:v>37.5</c:v>
                </c:pt>
                <c:pt idx="4">
                  <c:v>43.75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1F-4AB9-A7F3-9B3D733B5710}"/>
            </c:ext>
          </c:extLst>
        </c:ser>
        <c:ser>
          <c:idx val="5"/>
          <c:order val="5"/>
          <c:tx>
            <c:strRef>
              <c:f>Sheet1!$T$20</c:f>
              <c:strCache>
                <c:ptCount val="1"/>
                <c:pt idx="0">
                  <c:v>S6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Sheet1!$T$48:$T$52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12.5</c:v>
                </c:pt>
                <c:pt idx="3">
                  <c:v>25</c:v>
                </c:pt>
                <c:pt idx="4">
                  <c:v>62.5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1F-4AB9-A7F3-9B3D733B5710}"/>
            </c:ext>
          </c:extLst>
        </c:ser>
        <c:ser>
          <c:idx val="6"/>
          <c:order val="6"/>
          <c:tx>
            <c:strRef>
              <c:f>Sheet1!$U$20</c:f>
              <c:strCache>
                <c:ptCount val="1"/>
                <c:pt idx="0">
                  <c:v>S7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val>
            <c:numRef>
              <c:f>Sheet1!$U$48:$U$52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18.75</c:v>
                </c:pt>
                <c:pt idx="3">
                  <c:v>31.25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1F-4AB9-A7F3-9B3D733B5710}"/>
            </c:ext>
          </c:extLst>
        </c:ser>
        <c:ser>
          <c:idx val="7"/>
          <c:order val="7"/>
          <c:tx>
            <c:strRef>
              <c:f>Sheet1!$V$20</c:f>
              <c:strCache>
                <c:ptCount val="1"/>
                <c:pt idx="0">
                  <c:v>S8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Sheet1!$V$48:$V$52</c:f>
              <c:numCache>
                <c:formatCode>General</c:formatCode>
                <c:ptCount val="5"/>
                <c:pt idx="0">
                  <c:v>18.75</c:v>
                </c:pt>
                <c:pt idx="1">
                  <c:v>18.75</c:v>
                </c:pt>
                <c:pt idx="2">
                  <c:v>25</c:v>
                </c:pt>
                <c:pt idx="3">
                  <c:v>12.5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1F-4AB9-A7F3-9B3D733B5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661638592"/>
        <c:axId val="661635312"/>
      </c:barChart>
      <c:catAx>
        <c:axId val="661638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1635312"/>
        <c:crosses val="autoZero"/>
        <c:auto val="1"/>
        <c:lblAlgn val="ctr"/>
        <c:lblOffset val="100"/>
        <c:noMultiLvlLbl val="0"/>
      </c:catAx>
      <c:valAx>
        <c:axId val="661635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aseline="0">
                    <a:solidFill>
                      <a:schemeClr val="tx1"/>
                    </a:solidFill>
                  </a:rPr>
                  <a:t>percentage of participants</a:t>
                </a:r>
              </a:p>
            </c:rich>
          </c:tx>
          <c:layout>
            <c:manualLayout>
              <c:xMode val="edge"/>
              <c:yMode val="edge"/>
              <c:x val="1.5032092191448663E-2"/>
              <c:y val="0.239125041326123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cap="all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1638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7882902816432661"/>
          <c:y val="0.14522067901234567"/>
          <c:w val="0.19282932368951486"/>
          <c:h val="0.32762191358024689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502566015138702"/>
          <c:y val="6.7057809777488056E-2"/>
          <c:w val="0.69691563404474388"/>
          <c:h val="0.573370926920856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Sheet1!$W$1</c:f>
              <c:strCache>
                <c:ptCount val="1"/>
                <c:pt idx="0">
                  <c:v>How much realistic was the mudflow? 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Sheet1!$W$48:$W$52</c:f>
              <c:strCache>
                <c:ptCount val="5"/>
                <c:pt idx="0">
                  <c:v>Poor</c:v>
                </c:pt>
                <c:pt idx="1">
                  <c:v>Fair</c:v>
                </c:pt>
                <c:pt idx="2">
                  <c:v>Average</c:v>
                </c:pt>
                <c:pt idx="3">
                  <c:v>Good</c:v>
                </c:pt>
                <c:pt idx="4">
                  <c:v>Excellent</c:v>
                </c:pt>
              </c:strCache>
            </c:strRef>
          </c:cat>
          <c:val>
            <c:numRef>
              <c:f>Sheet1!$X$48:$X$52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18.75</c:v>
                </c:pt>
                <c:pt idx="3">
                  <c:v>56.25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FF-4BF5-B9A9-598618B92BCB}"/>
            </c:ext>
          </c:extLst>
        </c:ser>
        <c:ser>
          <c:idx val="1"/>
          <c:order val="1"/>
          <c:tx>
            <c:strRef>
              <c:f>Sheet1!$X$1</c:f>
              <c:strCache>
                <c:ptCount val="1"/>
                <c:pt idx="0">
                  <c:v>How much realistic were the destruction and sweeping away of the houses? 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Sheet1!$W$48:$W$52</c:f>
              <c:strCache>
                <c:ptCount val="5"/>
                <c:pt idx="0">
                  <c:v>Poor</c:v>
                </c:pt>
                <c:pt idx="1">
                  <c:v>Fair</c:v>
                </c:pt>
                <c:pt idx="2">
                  <c:v>Average</c:v>
                </c:pt>
                <c:pt idx="3">
                  <c:v>Good</c:v>
                </c:pt>
                <c:pt idx="4">
                  <c:v>Excellent</c:v>
                </c:pt>
              </c:strCache>
            </c:strRef>
          </c:cat>
          <c:val>
            <c:numRef>
              <c:f>Sheet1!$Y$48:$Y$52</c:f>
              <c:numCache>
                <c:formatCode>General</c:formatCode>
                <c:ptCount val="5"/>
                <c:pt idx="0">
                  <c:v>0</c:v>
                </c:pt>
                <c:pt idx="1">
                  <c:v>6.25</c:v>
                </c:pt>
                <c:pt idx="2">
                  <c:v>12.5</c:v>
                </c:pt>
                <c:pt idx="3">
                  <c:v>18.75</c:v>
                </c:pt>
                <c:pt idx="4">
                  <c:v>62.5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FF-4BF5-B9A9-598618B92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622183048"/>
        <c:axId val="622183376"/>
      </c:barChart>
      <c:catAx>
        <c:axId val="6221830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aseline="0">
                    <a:solidFill>
                      <a:schemeClr val="tx1"/>
                    </a:solidFill>
                  </a:rPr>
                  <a:t>Scale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cap="all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2183376"/>
        <c:crosses val="autoZero"/>
        <c:auto val="1"/>
        <c:lblAlgn val="ctr"/>
        <c:lblOffset val="100"/>
        <c:noMultiLvlLbl val="0"/>
      </c:catAx>
      <c:valAx>
        <c:axId val="62218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aseline="0">
                    <a:solidFill>
                      <a:schemeClr val="tx1"/>
                    </a:solidFill>
                  </a:rPr>
                  <a:t>PERCETAGE OF RESPONSES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2183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ayout>
        <c:manualLayout>
          <c:xMode val="edge"/>
          <c:yMode val="edge"/>
          <c:x val="7.8481087128952104E-2"/>
          <c:y val="0.75484017032754436"/>
          <c:w val="0.89599722649745495"/>
          <c:h val="0.191320604470536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292100</xdr:colOff>
      <xdr:row>17</xdr:row>
      <xdr:rowOff>168275</xdr:rowOff>
    </xdr:from>
    <xdr:to>
      <xdr:col>31</xdr:col>
      <xdr:colOff>97350</xdr:colOff>
      <xdr:row>31</xdr:row>
      <xdr:rowOff>182175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8FFAED2-D206-1C7E-4C22-407ADC7DA2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254000</xdr:colOff>
      <xdr:row>36</xdr:row>
      <xdr:rowOff>22224</xdr:rowOff>
    </xdr:from>
    <xdr:to>
      <xdr:col>32</xdr:col>
      <xdr:colOff>594800</xdr:colOff>
      <xdr:row>54</xdr:row>
      <xdr:rowOff>127524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C526C52-41BA-2456-B883-0498AF6F3F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Y17" totalsRowShown="0">
  <autoFilter ref="A1:Y17" xr:uid="{00000000-0009-0000-0100-000001000000}"/>
  <tableColumns count="25">
    <tableColumn id="1" xr3:uid="{00000000-0010-0000-0000-000001000000}" name="ID" dataDxfId="24"/>
    <tableColumn id="2" xr3:uid="{00000000-0010-0000-0000-000002000000}" name="Start time" dataDxfId="23"/>
    <tableColumn id="3" xr3:uid="{00000000-0010-0000-0000-000003000000}" name="Completion time" dataDxfId="22"/>
    <tableColumn id="4" xr3:uid="{00000000-0010-0000-0000-000004000000}" name="Email" dataDxfId="21"/>
    <tableColumn id="5" xr3:uid="{00000000-0010-0000-0000-000005000000}" name="Name" dataDxfId="20"/>
    <tableColumn id="6" xr3:uid="{00000000-0010-0000-0000-000006000000}" name="Choose your age group" dataDxfId="19"/>
    <tableColumn id="7" xr3:uid="{00000000-0010-0000-0000-000007000000}" name="Gender: How do you identify yourself? " dataDxfId="18"/>
    <tableColumn id="8" xr3:uid="{00000000-0010-0000-0000-000008000000}" name=" How do you rate your computer or IT skills?" dataDxfId="17"/>
    <tableColumn id="9" xr3:uid="{00000000-0010-0000-0000-000009000000}" name="How much experienced are you in gaming technology?" dataDxfId="16"/>
    <tableColumn id="10" xr3:uid="{00000000-0010-0000-0000-00000A000000}" name="Have you ever used a VR headset or played VR game?" dataDxfId="15"/>
    <tableColumn id="11" xr3:uid="{00000000-0010-0000-0000-00000B000000}" name="How do you rate your knowledge or understanding of  quick clay prior to this experiment?" dataDxfId="14"/>
    <tableColumn id="12" xr3:uid="{00000000-0010-0000-0000-00000C000000}" name="Did you know what can trigger quick clay landslides prior to this experiment?" dataDxfId="13"/>
    <tableColumn id="13" xr3:uid="{00000000-0010-0000-0000-00000D000000}" name="If your answer to question 7  yes, what are the triggering factors?" dataDxfId="12"/>
    <tableColumn id="14" xr3:uid="{00000000-0010-0000-0000-00000E000000}" name="What quick clay landslide triggering factors did you learn from this Virtual reality tool?" dataDxfId="11"/>
    <tableColumn id="15" xr3:uid="{00000000-0010-0000-0000-00000F000000}" name="   Interacting with the 3D objects and environment helped me learn about quick clay " dataDxfId="10"/>
    <tableColumn id="16" xr3:uid="{00000000-0010-0000-0000-000010000000}" name="Seeing the landscape in three dimensions gives me a better appreciation of it than maps and charts ever could. " dataDxfId="9"/>
    <tableColumn id="17" xr3:uid="{00000000-0010-0000-0000-000011000000}" name="The voice narratives in the VR experience were helpful in guiding me within the virtual environment" dataDxfId="8"/>
    <tableColumn id="18" xr3:uid="{00000000-0010-0000-0000-000012000000}" name=" I feel like I am in a natural environment at all" dataDxfId="7"/>
    <tableColumn id="19" xr3:uid="{00000000-0010-0000-0000-000013000000}" name="The experience was intuitive; it took me few minutes to master the tool by myself " dataDxfId="6"/>
    <tableColumn id="20" xr3:uid="{00000000-0010-0000-0000-000014000000}" name=" I liked that we could visit sites much more directly, without having to walk for kilometres." dataDxfId="5"/>
    <tableColumn id="21" xr3:uid="{00000000-0010-0000-0000-000015000000}" name="I will use this and similar tools for the future." dataDxfId="4"/>
    <tableColumn id="22" xr3:uid="{00000000-0010-0000-0000-000016000000}" name="I felt motion sickness such as feeling dizzy or nauseous etc.  during the use of this VR tool." dataDxfId="3"/>
    <tableColumn id="23" xr3:uid="{00000000-0010-0000-0000-000017000000}" name="How much realistic was the mudflow? " dataDxfId="2"/>
    <tableColumn id="24" xr3:uid="{00000000-0010-0000-0000-000018000000}" name="How much realistic were the destruction and sweeping away of the houses? " dataDxfId="1"/>
    <tableColumn id="25" xr3:uid="{00000000-0010-0000-0000-000019000000}" name="Were there some aspects of the VR simulation that you would remove or  What would you like to change? 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8"/>
  <sheetViews>
    <sheetView tabSelected="1" workbookViewId="0">
      <selection activeCell="D24" sqref="D24"/>
    </sheetView>
  </sheetViews>
  <sheetFormatPr defaultRowHeight="14.5" x14ac:dyDescent="0.35"/>
  <cols>
    <col min="1" max="25" width="20" bestFit="1" customWidth="1"/>
  </cols>
  <sheetData>
    <row r="1" spans="1:2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35">
      <c r="A2">
        <v>1</v>
      </c>
      <c r="B2" s="1">
        <v>44881.4540277778</v>
      </c>
      <c r="C2" s="1">
        <v>44881.455763888902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28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35</v>
      </c>
      <c r="R2" t="s">
        <v>35</v>
      </c>
      <c r="S2" t="s">
        <v>36</v>
      </c>
      <c r="T2" t="s">
        <v>36</v>
      </c>
      <c r="U2" t="s">
        <v>35</v>
      </c>
      <c r="V2" t="s">
        <v>35</v>
      </c>
      <c r="W2" t="s">
        <v>45</v>
      </c>
      <c r="X2" t="s">
        <v>28</v>
      </c>
    </row>
    <row r="3" spans="1:25" x14ac:dyDescent="0.35">
      <c r="A3">
        <v>2</v>
      </c>
      <c r="B3" s="1">
        <v>44883.377800925897</v>
      </c>
      <c r="C3" s="1">
        <v>44883.379270833299</v>
      </c>
      <c r="D3" t="s">
        <v>25</v>
      </c>
      <c r="F3" t="s">
        <v>26</v>
      </c>
      <c r="G3" t="s">
        <v>37</v>
      </c>
      <c r="H3" t="s">
        <v>38</v>
      </c>
      <c r="I3" t="s">
        <v>29</v>
      </c>
      <c r="J3" t="s">
        <v>30</v>
      </c>
      <c r="K3" t="s">
        <v>39</v>
      </c>
      <c r="L3" t="s">
        <v>31</v>
      </c>
      <c r="M3" t="s">
        <v>40</v>
      </c>
      <c r="N3" t="s">
        <v>41</v>
      </c>
      <c r="O3" t="s">
        <v>35</v>
      </c>
      <c r="P3" t="s">
        <v>35</v>
      </c>
      <c r="Q3" t="s">
        <v>35</v>
      </c>
      <c r="R3" t="s">
        <v>42</v>
      </c>
      <c r="S3" t="s">
        <v>42</v>
      </c>
      <c r="T3" t="s">
        <v>35</v>
      </c>
      <c r="U3" t="s">
        <v>36</v>
      </c>
      <c r="V3" t="s">
        <v>34</v>
      </c>
      <c r="W3" t="s">
        <v>28</v>
      </c>
      <c r="X3" t="s">
        <v>45</v>
      </c>
    </row>
    <row r="4" spans="1:25" x14ac:dyDescent="0.35">
      <c r="A4">
        <v>3</v>
      </c>
      <c r="B4" s="1">
        <v>44883.393692129597</v>
      </c>
      <c r="C4" s="1">
        <v>44883.396643518499</v>
      </c>
      <c r="D4" t="s">
        <v>25</v>
      </c>
      <c r="F4" t="s">
        <v>43</v>
      </c>
      <c r="G4" t="s">
        <v>37</v>
      </c>
      <c r="H4" t="s">
        <v>28</v>
      </c>
      <c r="I4" t="s">
        <v>44</v>
      </c>
      <c r="J4" t="s">
        <v>30</v>
      </c>
      <c r="K4" t="s">
        <v>45</v>
      </c>
      <c r="L4" t="s">
        <v>31</v>
      </c>
      <c r="M4" t="s">
        <v>46</v>
      </c>
      <c r="O4" t="s">
        <v>35</v>
      </c>
      <c r="P4" t="s">
        <v>36</v>
      </c>
      <c r="Q4" t="s">
        <v>34</v>
      </c>
      <c r="R4" t="s">
        <v>35</v>
      </c>
      <c r="S4" t="s">
        <v>35</v>
      </c>
      <c r="T4" t="s">
        <v>36</v>
      </c>
      <c r="U4" t="s">
        <v>35</v>
      </c>
      <c r="V4" t="s">
        <v>36</v>
      </c>
      <c r="W4" t="s">
        <v>28</v>
      </c>
      <c r="X4" t="s">
        <v>58</v>
      </c>
    </row>
    <row r="5" spans="1:25" x14ac:dyDescent="0.35">
      <c r="A5">
        <v>4</v>
      </c>
      <c r="B5" s="1">
        <v>44883.414629629602</v>
      </c>
      <c r="C5" s="1">
        <v>44883.416238425903</v>
      </c>
      <c r="D5" t="s">
        <v>25</v>
      </c>
      <c r="F5" t="s">
        <v>26</v>
      </c>
      <c r="G5" t="s">
        <v>37</v>
      </c>
      <c r="H5" t="s">
        <v>28</v>
      </c>
      <c r="I5" t="s">
        <v>47</v>
      </c>
      <c r="J5" t="s">
        <v>48</v>
      </c>
      <c r="K5" t="s">
        <v>28</v>
      </c>
      <c r="L5" t="s">
        <v>31</v>
      </c>
      <c r="M5" t="s">
        <v>49</v>
      </c>
      <c r="N5" t="s">
        <v>50</v>
      </c>
      <c r="O5" t="s">
        <v>35</v>
      </c>
      <c r="P5" t="s">
        <v>35</v>
      </c>
      <c r="Q5" t="s">
        <v>35</v>
      </c>
      <c r="R5" t="s">
        <v>34</v>
      </c>
      <c r="S5" t="s">
        <v>35</v>
      </c>
      <c r="T5" t="s">
        <v>35</v>
      </c>
      <c r="U5" t="s">
        <v>34</v>
      </c>
      <c r="V5" t="s">
        <v>35</v>
      </c>
      <c r="W5" t="s">
        <v>45</v>
      </c>
      <c r="X5" t="s">
        <v>58</v>
      </c>
    </row>
    <row r="6" spans="1:25" x14ac:dyDescent="0.35">
      <c r="A6">
        <v>5</v>
      </c>
      <c r="B6" s="1">
        <v>44883.637708333299</v>
      </c>
      <c r="C6" s="1">
        <v>44883.640868055598</v>
      </c>
      <c r="D6" t="s">
        <v>25</v>
      </c>
      <c r="F6" t="s">
        <v>26</v>
      </c>
      <c r="G6" t="s">
        <v>37</v>
      </c>
      <c r="H6" t="s">
        <v>28</v>
      </c>
      <c r="I6" t="s">
        <v>44</v>
      </c>
      <c r="J6" t="s">
        <v>48</v>
      </c>
      <c r="K6" t="s">
        <v>28</v>
      </c>
      <c r="L6" t="s">
        <v>31</v>
      </c>
      <c r="M6" t="s">
        <v>51</v>
      </c>
      <c r="N6" t="s">
        <v>52</v>
      </c>
      <c r="O6" t="s">
        <v>34</v>
      </c>
      <c r="P6" t="s">
        <v>34</v>
      </c>
      <c r="Q6" t="s">
        <v>36</v>
      </c>
      <c r="R6" t="s">
        <v>36</v>
      </c>
      <c r="S6" t="s">
        <v>36</v>
      </c>
      <c r="T6" t="s">
        <v>36</v>
      </c>
      <c r="U6" t="s">
        <v>36</v>
      </c>
      <c r="V6" t="s">
        <v>34</v>
      </c>
      <c r="W6" t="s">
        <v>45</v>
      </c>
      <c r="X6" t="s">
        <v>45</v>
      </c>
    </row>
    <row r="7" spans="1:25" x14ac:dyDescent="0.35">
      <c r="A7">
        <v>6</v>
      </c>
      <c r="B7" s="1">
        <v>44883.622696759303</v>
      </c>
      <c r="C7" s="1">
        <v>44883.642453703702</v>
      </c>
      <c r="D7" t="s">
        <v>25</v>
      </c>
      <c r="F7" t="s">
        <v>43</v>
      </c>
      <c r="G7" t="s">
        <v>37</v>
      </c>
      <c r="H7" t="s">
        <v>45</v>
      </c>
      <c r="I7" t="s">
        <v>47</v>
      </c>
      <c r="J7" t="s">
        <v>30</v>
      </c>
      <c r="K7" t="s">
        <v>38</v>
      </c>
      <c r="L7" t="s">
        <v>53</v>
      </c>
      <c r="O7" t="s">
        <v>34</v>
      </c>
      <c r="P7" t="s">
        <v>36</v>
      </c>
      <c r="Q7" t="s">
        <v>35</v>
      </c>
      <c r="R7" t="s">
        <v>35</v>
      </c>
      <c r="S7" t="s">
        <v>34</v>
      </c>
      <c r="T7" t="s">
        <v>35</v>
      </c>
      <c r="U7" t="s">
        <v>35</v>
      </c>
      <c r="V7" t="s">
        <v>36</v>
      </c>
      <c r="W7" t="s">
        <v>45</v>
      </c>
      <c r="X7" t="s">
        <v>28</v>
      </c>
    </row>
    <row r="8" spans="1:25" x14ac:dyDescent="0.35">
      <c r="A8">
        <v>7</v>
      </c>
      <c r="B8" s="1">
        <v>44887.492291666698</v>
      </c>
      <c r="C8" s="1">
        <v>44887.494803240697</v>
      </c>
      <c r="D8" t="s">
        <v>25</v>
      </c>
      <c r="F8" t="s">
        <v>43</v>
      </c>
      <c r="G8" t="s">
        <v>37</v>
      </c>
      <c r="H8" t="s">
        <v>45</v>
      </c>
      <c r="I8" t="s">
        <v>47</v>
      </c>
      <c r="J8" t="s">
        <v>54</v>
      </c>
      <c r="K8" t="s">
        <v>55</v>
      </c>
      <c r="L8" t="s">
        <v>53</v>
      </c>
      <c r="N8" t="s">
        <v>56</v>
      </c>
      <c r="O8" t="s">
        <v>34</v>
      </c>
      <c r="P8" t="s">
        <v>35</v>
      </c>
      <c r="Q8" t="s">
        <v>35</v>
      </c>
      <c r="R8" t="s">
        <v>34</v>
      </c>
      <c r="S8" t="s">
        <v>35</v>
      </c>
      <c r="T8" t="s">
        <v>36</v>
      </c>
      <c r="U8" t="s">
        <v>34</v>
      </c>
      <c r="V8" t="s">
        <v>42</v>
      </c>
      <c r="W8" t="s">
        <v>28</v>
      </c>
      <c r="X8" t="s">
        <v>38</v>
      </c>
      <c r="Y8" t="s">
        <v>57</v>
      </c>
    </row>
    <row r="9" spans="1:25" x14ac:dyDescent="0.35">
      <c r="A9">
        <v>8</v>
      </c>
      <c r="B9" s="1">
        <v>44887.618599537003</v>
      </c>
      <c r="C9" s="1">
        <v>44887.6261689815</v>
      </c>
      <c r="D9" t="s">
        <v>25</v>
      </c>
      <c r="F9" t="s">
        <v>26</v>
      </c>
      <c r="G9" t="s">
        <v>27</v>
      </c>
      <c r="H9" t="s">
        <v>58</v>
      </c>
      <c r="I9" t="s">
        <v>29</v>
      </c>
      <c r="J9" t="s">
        <v>30</v>
      </c>
      <c r="K9" t="s">
        <v>39</v>
      </c>
      <c r="L9" t="s">
        <v>31</v>
      </c>
      <c r="M9" t="s">
        <v>59</v>
      </c>
      <c r="N9" t="s">
        <v>60</v>
      </c>
      <c r="O9" t="s">
        <v>36</v>
      </c>
      <c r="P9" t="s">
        <v>35</v>
      </c>
      <c r="Q9" t="s">
        <v>36</v>
      </c>
      <c r="R9" t="s">
        <v>36</v>
      </c>
      <c r="S9" t="s">
        <v>35</v>
      </c>
      <c r="T9" t="s">
        <v>36</v>
      </c>
      <c r="U9" t="s">
        <v>35</v>
      </c>
      <c r="V9" t="s">
        <v>34</v>
      </c>
      <c r="W9" t="s">
        <v>45</v>
      </c>
      <c r="X9" t="s">
        <v>58</v>
      </c>
      <c r="Y9" t="s">
        <v>61</v>
      </c>
    </row>
    <row r="10" spans="1:25" x14ac:dyDescent="0.35">
      <c r="A10">
        <v>9</v>
      </c>
      <c r="B10" s="1">
        <v>44888.413055555597</v>
      </c>
      <c r="C10" s="1">
        <v>44888.417013888902</v>
      </c>
      <c r="D10" t="s">
        <v>25</v>
      </c>
      <c r="F10" t="s">
        <v>26</v>
      </c>
      <c r="G10" t="s">
        <v>37</v>
      </c>
      <c r="H10" t="s">
        <v>45</v>
      </c>
      <c r="I10" t="s">
        <v>47</v>
      </c>
      <c r="J10" t="s">
        <v>30</v>
      </c>
      <c r="K10" t="s">
        <v>28</v>
      </c>
      <c r="L10" t="s">
        <v>53</v>
      </c>
      <c r="N10" t="s">
        <v>62</v>
      </c>
      <c r="O10" t="s">
        <v>36</v>
      </c>
      <c r="P10" t="s">
        <v>36</v>
      </c>
      <c r="Q10" t="s">
        <v>35</v>
      </c>
      <c r="R10" t="s">
        <v>36</v>
      </c>
      <c r="S10" t="s">
        <v>36</v>
      </c>
      <c r="T10" t="s">
        <v>36</v>
      </c>
      <c r="U10" t="s">
        <v>35</v>
      </c>
      <c r="V10" t="s">
        <v>63</v>
      </c>
      <c r="W10" t="s">
        <v>58</v>
      </c>
      <c r="X10" t="s">
        <v>58</v>
      </c>
      <c r="Y10" t="s">
        <v>64</v>
      </c>
    </row>
    <row r="11" spans="1:25" x14ac:dyDescent="0.35">
      <c r="A11">
        <v>10</v>
      </c>
      <c r="B11" s="1">
        <v>44888.546226851897</v>
      </c>
      <c r="C11" s="1">
        <v>44888.549629629597</v>
      </c>
      <c r="D11" t="s">
        <v>25</v>
      </c>
      <c r="F11" t="s">
        <v>26</v>
      </c>
      <c r="G11" t="s">
        <v>37</v>
      </c>
      <c r="H11" t="s">
        <v>45</v>
      </c>
      <c r="I11" t="s">
        <v>47</v>
      </c>
      <c r="J11" t="s">
        <v>30</v>
      </c>
      <c r="K11" t="s">
        <v>39</v>
      </c>
      <c r="L11" t="s">
        <v>53</v>
      </c>
      <c r="N11" t="s">
        <v>65</v>
      </c>
      <c r="O11" t="s">
        <v>35</v>
      </c>
      <c r="P11" t="s">
        <v>36</v>
      </c>
      <c r="Q11" t="s">
        <v>36</v>
      </c>
      <c r="R11" t="s">
        <v>36</v>
      </c>
      <c r="S11" t="s">
        <v>35</v>
      </c>
      <c r="T11" t="s">
        <v>36</v>
      </c>
      <c r="U11" t="s">
        <v>36</v>
      </c>
      <c r="V11" t="s">
        <v>36</v>
      </c>
      <c r="W11" t="s">
        <v>58</v>
      </c>
      <c r="X11" t="s">
        <v>58</v>
      </c>
      <c r="Y11" t="s">
        <v>66</v>
      </c>
    </row>
    <row r="12" spans="1:25" x14ac:dyDescent="0.35">
      <c r="A12">
        <v>11</v>
      </c>
      <c r="B12" s="1">
        <v>44888.671226851897</v>
      </c>
      <c r="C12" s="1">
        <v>44888.672847222202</v>
      </c>
      <c r="D12" t="s">
        <v>25</v>
      </c>
      <c r="F12" t="s">
        <v>26</v>
      </c>
      <c r="G12" t="s">
        <v>37</v>
      </c>
      <c r="H12" t="s">
        <v>58</v>
      </c>
      <c r="I12" t="s">
        <v>44</v>
      </c>
      <c r="J12" t="s">
        <v>54</v>
      </c>
      <c r="K12" t="s">
        <v>28</v>
      </c>
      <c r="L12" t="s">
        <v>31</v>
      </c>
      <c r="M12" t="s">
        <v>67</v>
      </c>
      <c r="N12" t="s">
        <v>68</v>
      </c>
      <c r="O12" t="s">
        <v>34</v>
      </c>
      <c r="P12" t="s">
        <v>36</v>
      </c>
      <c r="Q12" t="s">
        <v>35</v>
      </c>
      <c r="R12" t="s">
        <v>35</v>
      </c>
      <c r="S12" t="s">
        <v>35</v>
      </c>
      <c r="T12" t="s">
        <v>34</v>
      </c>
      <c r="U12" t="s">
        <v>36</v>
      </c>
      <c r="V12" t="s">
        <v>63</v>
      </c>
      <c r="W12" t="s">
        <v>45</v>
      </c>
      <c r="X12" t="s">
        <v>58</v>
      </c>
      <c r="Y12" t="s">
        <v>69</v>
      </c>
    </row>
    <row r="13" spans="1:25" x14ac:dyDescent="0.35">
      <c r="A13">
        <v>12</v>
      </c>
      <c r="B13" s="1">
        <v>44889.696666666699</v>
      </c>
      <c r="C13" s="1">
        <v>44889.7121527778</v>
      </c>
      <c r="D13" t="s">
        <v>25</v>
      </c>
      <c r="F13" t="s">
        <v>26</v>
      </c>
      <c r="G13" t="s">
        <v>27</v>
      </c>
      <c r="H13" t="s">
        <v>58</v>
      </c>
      <c r="I13" t="s">
        <v>47</v>
      </c>
      <c r="J13" t="s">
        <v>30</v>
      </c>
      <c r="K13" t="s">
        <v>45</v>
      </c>
      <c r="L13" t="s">
        <v>53</v>
      </c>
      <c r="N13" t="s">
        <v>70</v>
      </c>
      <c r="O13" t="s">
        <v>34</v>
      </c>
      <c r="P13" t="s">
        <v>35</v>
      </c>
      <c r="Q13" t="s">
        <v>35</v>
      </c>
      <c r="R13" t="s">
        <v>35</v>
      </c>
      <c r="S13" t="s">
        <v>36</v>
      </c>
      <c r="T13" t="s">
        <v>36</v>
      </c>
      <c r="U13" t="s">
        <v>34</v>
      </c>
      <c r="V13" t="s">
        <v>34</v>
      </c>
      <c r="W13" t="s">
        <v>45</v>
      </c>
      <c r="X13" t="s">
        <v>45</v>
      </c>
    </row>
    <row r="14" spans="1:25" x14ac:dyDescent="0.35">
      <c r="A14">
        <v>13</v>
      </c>
      <c r="B14" s="1">
        <v>44889.794374999998</v>
      </c>
      <c r="C14" s="1">
        <v>44889.803888888899</v>
      </c>
      <c r="D14" t="s">
        <v>25</v>
      </c>
      <c r="F14" t="s">
        <v>26</v>
      </c>
      <c r="G14" t="s">
        <v>37</v>
      </c>
      <c r="H14" t="s">
        <v>45</v>
      </c>
      <c r="I14" t="s">
        <v>47</v>
      </c>
      <c r="J14" t="s">
        <v>30</v>
      </c>
      <c r="K14" t="s">
        <v>45</v>
      </c>
      <c r="L14" t="s">
        <v>31</v>
      </c>
      <c r="M14" t="s">
        <v>71</v>
      </c>
      <c r="N14" t="s">
        <v>72</v>
      </c>
      <c r="O14" t="s">
        <v>36</v>
      </c>
      <c r="P14" t="s">
        <v>34</v>
      </c>
      <c r="Q14" t="s">
        <v>36</v>
      </c>
      <c r="R14" t="s">
        <v>36</v>
      </c>
      <c r="S14" t="s">
        <v>34</v>
      </c>
      <c r="T14" t="s">
        <v>34</v>
      </c>
      <c r="U14" t="s">
        <v>36</v>
      </c>
      <c r="V14" t="s">
        <v>42</v>
      </c>
      <c r="W14" t="s">
        <v>45</v>
      </c>
      <c r="X14" t="s">
        <v>58</v>
      </c>
      <c r="Y14" t="s">
        <v>73</v>
      </c>
    </row>
    <row r="15" spans="1:25" x14ac:dyDescent="0.35">
      <c r="A15">
        <v>14</v>
      </c>
      <c r="B15" s="1">
        <v>44893.673217592601</v>
      </c>
      <c r="C15" s="1">
        <v>44893.676921296297</v>
      </c>
      <c r="D15" t="s">
        <v>25</v>
      </c>
      <c r="F15" t="s">
        <v>26</v>
      </c>
      <c r="G15" t="s">
        <v>37</v>
      </c>
      <c r="H15" t="s">
        <v>58</v>
      </c>
      <c r="I15" t="s">
        <v>44</v>
      </c>
      <c r="J15" t="s">
        <v>54</v>
      </c>
      <c r="K15" t="s">
        <v>45</v>
      </c>
      <c r="L15" t="s">
        <v>31</v>
      </c>
      <c r="M15" t="s">
        <v>74</v>
      </c>
      <c r="N15" t="s">
        <v>75</v>
      </c>
      <c r="O15" t="s">
        <v>35</v>
      </c>
      <c r="P15" t="s">
        <v>36</v>
      </c>
      <c r="Q15" t="s">
        <v>35</v>
      </c>
      <c r="R15" t="s">
        <v>35</v>
      </c>
      <c r="S15" t="s">
        <v>36</v>
      </c>
      <c r="T15" t="s">
        <v>36</v>
      </c>
      <c r="U15" t="s">
        <v>36</v>
      </c>
      <c r="V15" t="s">
        <v>36</v>
      </c>
      <c r="W15" t="s">
        <v>45</v>
      </c>
      <c r="X15" t="s">
        <v>58</v>
      </c>
      <c r="Y15" t="s">
        <v>76</v>
      </c>
    </row>
    <row r="16" spans="1:25" x14ac:dyDescent="0.35">
      <c r="A16">
        <v>15</v>
      </c>
      <c r="B16" s="1">
        <v>44894.622592592597</v>
      </c>
      <c r="C16" s="1">
        <v>44894.625150462998</v>
      </c>
      <c r="D16" t="s">
        <v>25</v>
      </c>
      <c r="F16" t="s">
        <v>26</v>
      </c>
      <c r="G16" t="s">
        <v>37</v>
      </c>
      <c r="H16" t="s">
        <v>58</v>
      </c>
      <c r="I16" t="s">
        <v>44</v>
      </c>
      <c r="J16" t="s">
        <v>30</v>
      </c>
      <c r="K16" t="s">
        <v>39</v>
      </c>
      <c r="L16" t="s">
        <v>31</v>
      </c>
      <c r="M16" t="s">
        <v>77</v>
      </c>
      <c r="N16" t="s">
        <v>67</v>
      </c>
      <c r="O16" t="s">
        <v>36</v>
      </c>
      <c r="P16" t="s">
        <v>36</v>
      </c>
      <c r="Q16" t="s">
        <v>36</v>
      </c>
      <c r="R16" t="s">
        <v>36</v>
      </c>
      <c r="S16" t="s">
        <v>36</v>
      </c>
      <c r="T16" t="s">
        <v>36</v>
      </c>
      <c r="U16" t="s">
        <v>36</v>
      </c>
      <c r="V16" t="s">
        <v>42</v>
      </c>
      <c r="W16" t="s">
        <v>58</v>
      </c>
      <c r="X16" t="s">
        <v>58</v>
      </c>
      <c r="Y16" t="s">
        <v>78</v>
      </c>
    </row>
    <row r="17" spans="1:25" x14ac:dyDescent="0.35">
      <c r="A17">
        <v>16</v>
      </c>
      <c r="B17" s="1">
        <v>44894.670127314799</v>
      </c>
      <c r="C17" s="1">
        <v>44894.675208333298</v>
      </c>
      <c r="D17" t="s">
        <v>25</v>
      </c>
      <c r="F17" t="s">
        <v>26</v>
      </c>
      <c r="G17" t="s">
        <v>27</v>
      </c>
      <c r="H17" t="s">
        <v>45</v>
      </c>
      <c r="I17" t="s">
        <v>47</v>
      </c>
      <c r="J17" t="s">
        <v>48</v>
      </c>
      <c r="K17" t="s">
        <v>39</v>
      </c>
      <c r="L17" t="s">
        <v>31</v>
      </c>
      <c r="M17" t="s">
        <v>79</v>
      </c>
      <c r="N17" t="s">
        <v>80</v>
      </c>
      <c r="O17" t="s">
        <v>36</v>
      </c>
      <c r="P17" t="s">
        <v>36</v>
      </c>
      <c r="Q17" t="s">
        <v>36</v>
      </c>
      <c r="R17" t="s">
        <v>36</v>
      </c>
      <c r="S17" t="s">
        <v>36</v>
      </c>
      <c r="T17" t="s">
        <v>35</v>
      </c>
      <c r="U17" t="s">
        <v>36</v>
      </c>
      <c r="V17" t="s">
        <v>63</v>
      </c>
      <c r="W17" t="s">
        <v>58</v>
      </c>
      <c r="X17" t="s">
        <v>58</v>
      </c>
      <c r="Y17" t="s">
        <v>81</v>
      </c>
    </row>
    <row r="20" spans="1:25" x14ac:dyDescent="0.35">
      <c r="B20" s="1"/>
      <c r="C20" s="1"/>
      <c r="G20" t="s">
        <v>82</v>
      </c>
      <c r="N20" t="s">
        <v>83</v>
      </c>
      <c r="O20" t="s">
        <v>84</v>
      </c>
      <c r="P20" t="s">
        <v>85</v>
      </c>
      <c r="Q20" t="s">
        <v>86</v>
      </c>
      <c r="R20" t="s">
        <v>87</v>
      </c>
      <c r="S20" t="s">
        <v>88</v>
      </c>
      <c r="T20" t="s">
        <v>89</v>
      </c>
      <c r="U20" t="s">
        <v>90</v>
      </c>
      <c r="V20" t="s">
        <v>91</v>
      </c>
    </row>
    <row r="21" spans="1:25" x14ac:dyDescent="0.35">
      <c r="G21">
        <v>1</v>
      </c>
      <c r="H21">
        <f>IF(H2="Excellent",5,IF(H2="Good",4,IF(H2="Average",3,IF(H2="Fair",2,1))))</f>
        <v>3</v>
      </c>
      <c r="N21">
        <v>1</v>
      </c>
      <c r="O21">
        <f t="shared" ref="O21:V21" si="0">IF(O2="extremely",5,IF(O2="fairly",4,IF(O2="moderately",3,IF(O2="slightly",2,1))))</f>
        <v>3</v>
      </c>
      <c r="P21">
        <f t="shared" si="0"/>
        <v>4</v>
      </c>
      <c r="Q21">
        <f t="shared" si="0"/>
        <v>4</v>
      </c>
      <c r="R21">
        <f t="shared" si="0"/>
        <v>4</v>
      </c>
      <c r="S21">
        <f t="shared" si="0"/>
        <v>5</v>
      </c>
      <c r="T21">
        <f t="shared" si="0"/>
        <v>5</v>
      </c>
      <c r="U21">
        <f t="shared" si="0"/>
        <v>4</v>
      </c>
      <c r="V21">
        <f t="shared" si="0"/>
        <v>4</v>
      </c>
      <c r="W21">
        <f>IF(W2="Excellent",5,IF(W2="Good",4,IF(W2="Average",3,IF(W2="Fair",2,1))))</f>
        <v>4</v>
      </c>
      <c r="X21">
        <f>IF(X7="Excellent",5,IF(X7="Good",4,IF(X7="Average",3,IF(X7="Fair",2,1))))</f>
        <v>3</v>
      </c>
    </row>
    <row r="22" spans="1:25" x14ac:dyDescent="0.35">
      <c r="G22">
        <v>2</v>
      </c>
      <c r="H22">
        <f t="shared" ref="H22:H36" si="1">IF(H3="Excellent",5,IF(H3="Good",4,IF(H3="Average",3,IF(H3="Fair",2,1))))</f>
        <v>2</v>
      </c>
      <c r="N22">
        <v>2</v>
      </c>
      <c r="O22">
        <f t="shared" ref="O22:V36" si="2">IF(O3="extremely",5,IF(O3="fairly",4,IF(O3="moderately",3,IF(O3="slightly",2,1))))</f>
        <v>4</v>
      </c>
      <c r="P22">
        <f t="shared" si="2"/>
        <v>4</v>
      </c>
      <c r="Q22">
        <f t="shared" si="2"/>
        <v>4</v>
      </c>
      <c r="R22">
        <f t="shared" si="2"/>
        <v>2</v>
      </c>
      <c r="S22">
        <f t="shared" si="2"/>
        <v>2</v>
      </c>
      <c r="T22">
        <f t="shared" si="2"/>
        <v>4</v>
      </c>
      <c r="U22">
        <f t="shared" si="2"/>
        <v>5</v>
      </c>
      <c r="V22">
        <f t="shared" si="2"/>
        <v>3</v>
      </c>
      <c r="W22">
        <f t="shared" ref="W22:W36" si="3">IF(W3="Excellent",5,IF(W3="Good",4,IF(W3="Average",3,IF(W3="Fair",2,1))))</f>
        <v>3</v>
      </c>
      <c r="X22">
        <f t="shared" ref="X22:X32" si="4">IF(X8="Excellent",5,IF(X8="Good",4,IF(X8="Average",3,IF(X8="Fair",2,1))))</f>
        <v>2</v>
      </c>
    </row>
    <row r="23" spans="1:25" x14ac:dyDescent="0.35">
      <c r="G23">
        <v>3</v>
      </c>
      <c r="H23">
        <f t="shared" si="1"/>
        <v>3</v>
      </c>
      <c r="N23">
        <v>3</v>
      </c>
      <c r="O23">
        <f t="shared" si="2"/>
        <v>4</v>
      </c>
      <c r="P23">
        <f t="shared" si="2"/>
        <v>5</v>
      </c>
      <c r="Q23">
        <f t="shared" si="2"/>
        <v>3</v>
      </c>
      <c r="R23">
        <f t="shared" si="2"/>
        <v>4</v>
      </c>
      <c r="S23">
        <f t="shared" si="2"/>
        <v>4</v>
      </c>
      <c r="T23">
        <f t="shared" si="2"/>
        <v>5</v>
      </c>
      <c r="U23">
        <f t="shared" si="2"/>
        <v>4</v>
      </c>
      <c r="V23">
        <f t="shared" si="2"/>
        <v>5</v>
      </c>
      <c r="W23">
        <f t="shared" si="3"/>
        <v>3</v>
      </c>
      <c r="X23">
        <f t="shared" si="4"/>
        <v>5</v>
      </c>
    </row>
    <row r="24" spans="1:25" x14ac:dyDescent="0.35">
      <c r="G24">
        <v>4</v>
      </c>
      <c r="H24">
        <f t="shared" si="1"/>
        <v>3</v>
      </c>
      <c r="N24">
        <v>4</v>
      </c>
      <c r="O24">
        <f t="shared" si="2"/>
        <v>4</v>
      </c>
      <c r="P24">
        <f t="shared" si="2"/>
        <v>4</v>
      </c>
      <c r="Q24">
        <f t="shared" si="2"/>
        <v>4</v>
      </c>
      <c r="R24">
        <f t="shared" si="2"/>
        <v>3</v>
      </c>
      <c r="S24">
        <f t="shared" si="2"/>
        <v>4</v>
      </c>
      <c r="T24">
        <f t="shared" si="2"/>
        <v>4</v>
      </c>
      <c r="U24">
        <f t="shared" si="2"/>
        <v>3</v>
      </c>
      <c r="V24">
        <f t="shared" si="2"/>
        <v>4</v>
      </c>
      <c r="W24">
        <f t="shared" si="3"/>
        <v>4</v>
      </c>
      <c r="X24">
        <f t="shared" si="4"/>
        <v>5</v>
      </c>
    </row>
    <row r="25" spans="1:25" x14ac:dyDescent="0.35">
      <c r="G25">
        <v>5</v>
      </c>
      <c r="H25">
        <f t="shared" si="1"/>
        <v>3</v>
      </c>
      <c r="N25">
        <v>5</v>
      </c>
      <c r="O25">
        <f t="shared" si="2"/>
        <v>3</v>
      </c>
      <c r="P25">
        <f t="shared" si="2"/>
        <v>3</v>
      </c>
      <c r="Q25">
        <f t="shared" si="2"/>
        <v>5</v>
      </c>
      <c r="R25">
        <f t="shared" si="2"/>
        <v>5</v>
      </c>
      <c r="S25">
        <f t="shared" si="2"/>
        <v>5</v>
      </c>
      <c r="T25">
        <f t="shared" si="2"/>
        <v>5</v>
      </c>
      <c r="U25">
        <f t="shared" si="2"/>
        <v>5</v>
      </c>
      <c r="V25">
        <f t="shared" si="2"/>
        <v>3</v>
      </c>
      <c r="W25">
        <f t="shared" si="3"/>
        <v>4</v>
      </c>
      <c r="X25">
        <f t="shared" si="4"/>
        <v>5</v>
      </c>
    </row>
    <row r="26" spans="1:25" x14ac:dyDescent="0.35">
      <c r="G26">
        <v>6</v>
      </c>
      <c r="H26">
        <f t="shared" si="1"/>
        <v>4</v>
      </c>
      <c r="N26">
        <v>6</v>
      </c>
      <c r="O26">
        <f t="shared" si="2"/>
        <v>3</v>
      </c>
      <c r="P26">
        <f t="shared" si="2"/>
        <v>5</v>
      </c>
      <c r="Q26">
        <f t="shared" si="2"/>
        <v>4</v>
      </c>
      <c r="R26">
        <f t="shared" si="2"/>
        <v>4</v>
      </c>
      <c r="S26">
        <f t="shared" si="2"/>
        <v>3</v>
      </c>
      <c r="T26">
        <f t="shared" si="2"/>
        <v>4</v>
      </c>
      <c r="U26">
        <f t="shared" si="2"/>
        <v>4</v>
      </c>
      <c r="V26">
        <f t="shared" si="2"/>
        <v>5</v>
      </c>
      <c r="W26">
        <f t="shared" si="3"/>
        <v>4</v>
      </c>
      <c r="X26">
        <f t="shared" si="4"/>
        <v>5</v>
      </c>
    </row>
    <row r="27" spans="1:25" x14ac:dyDescent="0.35">
      <c r="G27">
        <v>7</v>
      </c>
      <c r="H27">
        <f t="shared" si="1"/>
        <v>4</v>
      </c>
      <c r="N27">
        <v>7</v>
      </c>
      <c r="O27">
        <f t="shared" si="2"/>
        <v>3</v>
      </c>
      <c r="P27">
        <f t="shared" si="2"/>
        <v>4</v>
      </c>
      <c r="Q27">
        <f t="shared" si="2"/>
        <v>4</v>
      </c>
      <c r="R27">
        <f t="shared" si="2"/>
        <v>3</v>
      </c>
      <c r="S27">
        <f t="shared" si="2"/>
        <v>4</v>
      </c>
      <c r="T27">
        <f t="shared" si="2"/>
        <v>5</v>
      </c>
      <c r="U27">
        <f t="shared" si="2"/>
        <v>3</v>
      </c>
      <c r="V27">
        <f t="shared" si="2"/>
        <v>2</v>
      </c>
      <c r="W27">
        <f t="shared" si="3"/>
        <v>3</v>
      </c>
      <c r="X27">
        <f t="shared" si="4"/>
        <v>4</v>
      </c>
    </row>
    <row r="28" spans="1:25" x14ac:dyDescent="0.35">
      <c r="G28">
        <v>8</v>
      </c>
      <c r="H28">
        <f t="shared" si="1"/>
        <v>5</v>
      </c>
      <c r="N28">
        <v>8</v>
      </c>
      <c r="O28">
        <f t="shared" si="2"/>
        <v>5</v>
      </c>
      <c r="P28">
        <f t="shared" si="2"/>
        <v>4</v>
      </c>
      <c r="Q28">
        <f t="shared" si="2"/>
        <v>5</v>
      </c>
      <c r="R28">
        <f t="shared" si="2"/>
        <v>5</v>
      </c>
      <c r="S28">
        <f t="shared" si="2"/>
        <v>4</v>
      </c>
      <c r="T28">
        <f t="shared" si="2"/>
        <v>5</v>
      </c>
      <c r="U28">
        <f t="shared" si="2"/>
        <v>4</v>
      </c>
      <c r="V28">
        <f t="shared" si="2"/>
        <v>3</v>
      </c>
      <c r="W28">
        <f t="shared" si="3"/>
        <v>4</v>
      </c>
      <c r="X28">
        <f t="shared" si="4"/>
        <v>5</v>
      </c>
    </row>
    <row r="29" spans="1:25" x14ac:dyDescent="0.35">
      <c r="G29">
        <v>9</v>
      </c>
      <c r="H29">
        <f t="shared" si="1"/>
        <v>4</v>
      </c>
      <c r="N29">
        <v>9</v>
      </c>
      <c r="O29">
        <f t="shared" si="2"/>
        <v>5</v>
      </c>
      <c r="P29">
        <f t="shared" si="2"/>
        <v>5</v>
      </c>
      <c r="Q29">
        <f t="shared" si="2"/>
        <v>4</v>
      </c>
      <c r="R29">
        <f t="shared" si="2"/>
        <v>5</v>
      </c>
      <c r="S29">
        <f t="shared" si="2"/>
        <v>5</v>
      </c>
      <c r="T29">
        <f t="shared" si="2"/>
        <v>5</v>
      </c>
      <c r="U29">
        <f t="shared" si="2"/>
        <v>4</v>
      </c>
      <c r="V29">
        <f t="shared" si="2"/>
        <v>1</v>
      </c>
      <c r="W29">
        <f t="shared" si="3"/>
        <v>5</v>
      </c>
      <c r="X29">
        <f t="shared" si="4"/>
        <v>5</v>
      </c>
    </row>
    <row r="30" spans="1:25" x14ac:dyDescent="0.35">
      <c r="G30">
        <v>10</v>
      </c>
      <c r="H30">
        <f t="shared" si="1"/>
        <v>4</v>
      </c>
      <c r="N30">
        <v>10</v>
      </c>
      <c r="O30">
        <f t="shared" si="2"/>
        <v>4</v>
      </c>
      <c r="P30">
        <f t="shared" si="2"/>
        <v>5</v>
      </c>
      <c r="Q30">
        <f t="shared" si="2"/>
        <v>5</v>
      </c>
      <c r="R30">
        <f t="shared" si="2"/>
        <v>5</v>
      </c>
      <c r="S30">
        <f t="shared" si="2"/>
        <v>4</v>
      </c>
      <c r="T30">
        <f t="shared" si="2"/>
        <v>5</v>
      </c>
      <c r="U30">
        <f t="shared" si="2"/>
        <v>5</v>
      </c>
      <c r="V30">
        <f t="shared" si="2"/>
        <v>5</v>
      </c>
      <c r="W30">
        <f t="shared" si="3"/>
        <v>5</v>
      </c>
      <c r="X30">
        <f t="shared" si="4"/>
        <v>5</v>
      </c>
    </row>
    <row r="31" spans="1:25" x14ac:dyDescent="0.35">
      <c r="G31">
        <v>11</v>
      </c>
      <c r="H31">
        <f t="shared" si="1"/>
        <v>5</v>
      </c>
      <c r="N31">
        <v>11</v>
      </c>
      <c r="O31">
        <f t="shared" si="2"/>
        <v>3</v>
      </c>
      <c r="P31">
        <f t="shared" si="2"/>
        <v>5</v>
      </c>
      <c r="Q31">
        <f t="shared" si="2"/>
        <v>4</v>
      </c>
      <c r="R31">
        <f t="shared" si="2"/>
        <v>4</v>
      </c>
      <c r="S31">
        <f t="shared" si="2"/>
        <v>4</v>
      </c>
      <c r="T31">
        <f t="shared" si="2"/>
        <v>3</v>
      </c>
      <c r="U31">
        <f t="shared" si="2"/>
        <v>5</v>
      </c>
      <c r="V31">
        <f t="shared" si="2"/>
        <v>1</v>
      </c>
      <c r="W31">
        <f t="shared" si="3"/>
        <v>4</v>
      </c>
      <c r="X31">
        <f t="shared" si="4"/>
        <v>5</v>
      </c>
    </row>
    <row r="32" spans="1:25" x14ac:dyDescent="0.35">
      <c r="G32">
        <v>12</v>
      </c>
      <c r="H32">
        <f t="shared" si="1"/>
        <v>5</v>
      </c>
      <c r="N32">
        <v>12</v>
      </c>
      <c r="O32">
        <f t="shared" si="2"/>
        <v>3</v>
      </c>
      <c r="P32">
        <f t="shared" si="2"/>
        <v>4</v>
      </c>
      <c r="Q32">
        <f t="shared" si="2"/>
        <v>4</v>
      </c>
      <c r="R32">
        <f t="shared" si="2"/>
        <v>4</v>
      </c>
      <c r="S32">
        <f t="shared" si="2"/>
        <v>5</v>
      </c>
      <c r="T32">
        <f t="shared" si="2"/>
        <v>5</v>
      </c>
      <c r="U32">
        <f t="shared" si="2"/>
        <v>3</v>
      </c>
      <c r="V32">
        <f t="shared" si="2"/>
        <v>3</v>
      </c>
      <c r="W32">
        <f t="shared" si="3"/>
        <v>4</v>
      </c>
      <c r="X32">
        <f t="shared" si="4"/>
        <v>1</v>
      </c>
    </row>
    <row r="33" spans="7:25" x14ac:dyDescent="0.35">
      <c r="G33">
        <v>13</v>
      </c>
      <c r="H33">
        <f t="shared" si="1"/>
        <v>4</v>
      </c>
      <c r="N33">
        <v>13</v>
      </c>
      <c r="O33">
        <f t="shared" si="2"/>
        <v>5</v>
      </c>
      <c r="P33">
        <f t="shared" si="2"/>
        <v>3</v>
      </c>
      <c r="Q33">
        <f t="shared" si="2"/>
        <v>5</v>
      </c>
      <c r="R33">
        <f t="shared" si="2"/>
        <v>5</v>
      </c>
      <c r="S33">
        <f t="shared" si="2"/>
        <v>3</v>
      </c>
      <c r="T33">
        <f t="shared" si="2"/>
        <v>3</v>
      </c>
      <c r="U33">
        <f t="shared" si="2"/>
        <v>5</v>
      </c>
      <c r="V33">
        <f t="shared" si="2"/>
        <v>2</v>
      </c>
      <c r="W33">
        <f t="shared" si="3"/>
        <v>4</v>
      </c>
      <c r="X33">
        <f>IF(X19="Excellent",5,IF(X19="Good",4,IF(X19="Average",3,IF(X19="Fair",2,1))))</f>
        <v>1</v>
      </c>
    </row>
    <row r="34" spans="7:25" x14ac:dyDescent="0.35">
      <c r="G34">
        <v>14</v>
      </c>
      <c r="H34">
        <f>IF(H15="Excellent",5,IF(H15="Good",4,IF(H15="Average",3,IF(H15="Fair",2,1))))</f>
        <v>5</v>
      </c>
      <c r="N34">
        <v>14</v>
      </c>
      <c r="O34">
        <f t="shared" si="2"/>
        <v>4</v>
      </c>
      <c r="P34">
        <f>IF(P15="extremely",5,IF(P15="fairly",4,IF(P15="moderately",3,IF(P15="slightly",2,1))))</f>
        <v>5</v>
      </c>
      <c r="Q34">
        <f>IF(Q15="extremely",5,IF(Q15="fairly",4,IF(Q15="moderately",3,IF(Q15="slightly",2,1))))</f>
        <v>4</v>
      </c>
      <c r="R34">
        <f t="shared" ref="R34:S36" si="5">IF(R15="extremely",5,IF(R15="fairly",4,IF(R15="moderately",3,IF(R15="slightly",2,1))))</f>
        <v>4</v>
      </c>
      <c r="S34">
        <f>IF(S15="extremely",5,IF(S15="fairly",4,IF(S15="moderately",3,IF(S15="slightly",2,1))))</f>
        <v>5</v>
      </c>
      <c r="T34">
        <f t="shared" ref="T34:V36" si="6">IF(T15="extremely",5,IF(T15="fairly",4,IF(T15="moderately",3,IF(T15="slightly",2,1))))</f>
        <v>5</v>
      </c>
      <c r="U34">
        <f t="shared" si="6"/>
        <v>5</v>
      </c>
      <c r="V34">
        <f t="shared" si="6"/>
        <v>5</v>
      </c>
      <c r="W34">
        <f t="shared" si="3"/>
        <v>4</v>
      </c>
    </row>
    <row r="35" spans="7:25" x14ac:dyDescent="0.35">
      <c r="G35">
        <v>15</v>
      </c>
      <c r="H35">
        <f t="shared" si="1"/>
        <v>5</v>
      </c>
      <c r="N35">
        <v>15</v>
      </c>
      <c r="O35">
        <f t="shared" si="2"/>
        <v>5</v>
      </c>
      <c r="P35">
        <f t="shared" ref="P35:Q35" si="7">IF(P16="extremely",5,IF(P16="fairly",4,IF(P16="moderately",3,IF(P16="slightly",2,1))))</f>
        <v>5</v>
      </c>
      <c r="Q35">
        <f t="shared" si="7"/>
        <v>5</v>
      </c>
      <c r="R35">
        <f t="shared" si="5"/>
        <v>5</v>
      </c>
      <c r="S35">
        <f t="shared" si="5"/>
        <v>5</v>
      </c>
      <c r="T35">
        <f t="shared" si="6"/>
        <v>5</v>
      </c>
      <c r="U35">
        <f t="shared" si="6"/>
        <v>5</v>
      </c>
      <c r="V35">
        <f t="shared" si="6"/>
        <v>2</v>
      </c>
      <c r="W35">
        <f t="shared" si="3"/>
        <v>5</v>
      </c>
    </row>
    <row r="36" spans="7:25" x14ac:dyDescent="0.35">
      <c r="G36">
        <v>16</v>
      </c>
      <c r="H36">
        <f t="shared" si="1"/>
        <v>4</v>
      </c>
      <c r="N36">
        <v>16</v>
      </c>
      <c r="O36">
        <f t="shared" si="2"/>
        <v>5</v>
      </c>
      <c r="P36">
        <f t="shared" ref="P36:Q36" si="8">IF(P17="extremely",5,IF(P17="fairly",4,IF(P17="moderately",3,IF(P17="slightly",2,1))))</f>
        <v>5</v>
      </c>
      <c r="Q36">
        <f t="shared" si="8"/>
        <v>5</v>
      </c>
      <c r="R36">
        <f t="shared" si="5"/>
        <v>5</v>
      </c>
      <c r="S36">
        <f>IF(S17="extremely",5,IF(S17="fairly",4,IF(S17="moderately",3,IF(S17="slightly",2,1))))</f>
        <v>5</v>
      </c>
      <c r="T36">
        <f t="shared" si="6"/>
        <v>4</v>
      </c>
      <c r="U36">
        <f t="shared" si="6"/>
        <v>5</v>
      </c>
      <c r="V36">
        <f t="shared" si="6"/>
        <v>1</v>
      </c>
      <c r="W36">
        <f t="shared" si="3"/>
        <v>5</v>
      </c>
    </row>
    <row r="38" spans="7:25" x14ac:dyDescent="0.35">
      <c r="G38" t="s">
        <v>92</v>
      </c>
      <c r="H38">
        <f>AVERAGE(H21:H36)</f>
        <v>3.9375</v>
      </c>
      <c r="N38" t="s">
        <v>92</v>
      </c>
      <c r="O38">
        <f t="shared" ref="O38:V38" si="9">AVERAGE(O21:O36)</f>
        <v>3.9375</v>
      </c>
      <c r="P38">
        <f t="shared" si="9"/>
        <v>4.375</v>
      </c>
      <c r="Q38">
        <f t="shared" si="9"/>
        <v>4.3125</v>
      </c>
      <c r="R38">
        <f t="shared" si="9"/>
        <v>4.1875</v>
      </c>
      <c r="S38">
        <f t="shared" si="9"/>
        <v>4.1875</v>
      </c>
      <c r="T38">
        <f t="shared" si="9"/>
        <v>4.5</v>
      </c>
      <c r="U38">
        <f t="shared" si="9"/>
        <v>4.3125</v>
      </c>
      <c r="V38">
        <f t="shared" si="9"/>
        <v>3.0625</v>
      </c>
      <c r="W38">
        <f>AVERAGE(W21:W33)</f>
        <v>3.9230769230769229</v>
      </c>
      <c r="X38">
        <f>AVERAGE(X21:X33)</f>
        <v>3.9230769230769229</v>
      </c>
    </row>
    <row r="39" spans="7:25" x14ac:dyDescent="0.35">
      <c r="G39" s="2" t="s">
        <v>93</v>
      </c>
      <c r="H39">
        <f>_xlfn.STDEV.S(H21:H36)</f>
        <v>0.9287087810503355</v>
      </c>
      <c r="N39" s="2" t="s">
        <v>93</v>
      </c>
      <c r="O39">
        <f t="shared" ref="O39:V39" si="10">_xlfn.STDEV.S(O21:O36)</f>
        <v>0.8539125638299665</v>
      </c>
      <c r="P39">
        <f t="shared" si="10"/>
        <v>0.7187952884282609</v>
      </c>
      <c r="Q39">
        <f t="shared" si="10"/>
        <v>0.60207972893961481</v>
      </c>
      <c r="R39">
        <f t="shared" si="10"/>
        <v>0.91058589197651574</v>
      </c>
      <c r="S39">
        <f t="shared" si="10"/>
        <v>0.91058589197651574</v>
      </c>
      <c r="T39">
        <f t="shared" si="10"/>
        <v>0.73029674334022143</v>
      </c>
      <c r="U39">
        <f t="shared" si="10"/>
        <v>0.79320026895271956</v>
      </c>
      <c r="V39">
        <f t="shared" si="10"/>
        <v>1.4818344486930155</v>
      </c>
      <c r="W39">
        <f>_xlfn.STDEV.S(W21:W33)</f>
        <v>0.6405126152203493</v>
      </c>
      <c r="X39">
        <f>_xlfn.STDEV.S(X21:X33)</f>
        <v>1.6052797503622469</v>
      </c>
    </row>
    <row r="40" spans="7:25" x14ac:dyDescent="0.35">
      <c r="G40" t="s">
        <v>94</v>
      </c>
      <c r="H40">
        <f>_xlfn.QUARTILE.INC(H21:H33,1)</f>
        <v>3</v>
      </c>
      <c r="N40" t="s">
        <v>94</v>
      </c>
      <c r="O40">
        <f t="shared" ref="O40:V40" si="11">_xlfn.QUARTILE.INC(O21:O36,1)</f>
        <v>3</v>
      </c>
      <c r="P40">
        <f t="shared" si="11"/>
        <v>4</v>
      </c>
      <c r="Q40">
        <f t="shared" si="11"/>
        <v>4</v>
      </c>
      <c r="R40">
        <f t="shared" si="11"/>
        <v>4</v>
      </c>
      <c r="S40">
        <f t="shared" si="11"/>
        <v>4</v>
      </c>
      <c r="T40">
        <f t="shared" si="11"/>
        <v>4</v>
      </c>
      <c r="U40">
        <f t="shared" si="11"/>
        <v>4</v>
      </c>
      <c r="V40">
        <f t="shared" si="11"/>
        <v>2</v>
      </c>
      <c r="W40">
        <f>_xlfn.QUARTILE.INC(W21:W33,1)</f>
        <v>4</v>
      </c>
      <c r="X40">
        <f>_xlfn.QUARTILE.INC(X21:X33,1)</f>
        <v>3</v>
      </c>
    </row>
    <row r="41" spans="7:25" x14ac:dyDescent="0.35">
      <c r="G41" t="s">
        <v>95</v>
      </c>
      <c r="H41">
        <f>_xlfn.QUARTILE.INC(H22:H33,2)</f>
        <v>4</v>
      </c>
      <c r="N41" t="s">
        <v>95</v>
      </c>
      <c r="O41">
        <f t="shared" ref="O41:V41" si="12">_xlfn.QUARTILE.INC(O22:O36,2)</f>
        <v>4</v>
      </c>
      <c r="P41">
        <f t="shared" si="12"/>
        <v>5</v>
      </c>
      <c r="Q41">
        <f t="shared" si="12"/>
        <v>4</v>
      </c>
      <c r="R41">
        <f t="shared" si="12"/>
        <v>4</v>
      </c>
      <c r="S41">
        <f t="shared" si="12"/>
        <v>4</v>
      </c>
      <c r="T41">
        <f t="shared" si="12"/>
        <v>5</v>
      </c>
      <c r="U41">
        <f t="shared" si="12"/>
        <v>5</v>
      </c>
      <c r="V41">
        <f t="shared" si="12"/>
        <v>3</v>
      </c>
      <c r="W41">
        <f>_xlfn.QUARTILE.INC(W22:W33,2)</f>
        <v>4</v>
      </c>
      <c r="X41">
        <f>_xlfn.QUARTILE.INC(X22:X33,2)</f>
        <v>5</v>
      </c>
    </row>
    <row r="42" spans="7:25" x14ac:dyDescent="0.35">
      <c r="G42" t="s">
        <v>96</v>
      </c>
      <c r="H42">
        <f>_xlfn.QUARTILE.INC(H23:H33,3)</f>
        <v>4.5</v>
      </c>
      <c r="N42" t="s">
        <v>96</v>
      </c>
      <c r="O42">
        <f t="shared" ref="O42:V42" si="13">_xlfn.QUARTILE.INC(O23:O36,3)</f>
        <v>5</v>
      </c>
      <c r="P42">
        <f t="shared" si="13"/>
        <v>5</v>
      </c>
      <c r="Q42">
        <f t="shared" si="13"/>
        <v>5</v>
      </c>
      <c r="R42">
        <f t="shared" si="13"/>
        <v>5</v>
      </c>
      <c r="S42">
        <f t="shared" si="13"/>
        <v>5</v>
      </c>
      <c r="T42">
        <f t="shared" si="13"/>
        <v>5</v>
      </c>
      <c r="U42">
        <f t="shared" si="13"/>
        <v>5</v>
      </c>
      <c r="V42">
        <f t="shared" si="13"/>
        <v>4.75</v>
      </c>
      <c r="W42">
        <f>_xlfn.QUARTILE.INC(W23:W33,3)</f>
        <v>4</v>
      </c>
      <c r="X42">
        <f>_xlfn.QUARTILE.INC(X23:X33,3)</f>
        <v>5</v>
      </c>
    </row>
    <row r="43" spans="7:25" x14ac:dyDescent="0.35">
      <c r="G43" t="s">
        <v>97</v>
      </c>
      <c r="H43">
        <f>H42-H40</f>
        <v>1.5</v>
      </c>
      <c r="N43" t="s">
        <v>97</v>
      </c>
      <c r="O43">
        <f>O42-O40</f>
        <v>2</v>
      </c>
      <c r="P43">
        <f>P42-P40</f>
        <v>1</v>
      </c>
      <c r="Q43">
        <f t="shared" ref="Q43:R43" si="14">Q42-Q40</f>
        <v>1</v>
      </c>
      <c r="R43">
        <f t="shared" si="14"/>
        <v>1</v>
      </c>
      <c r="S43">
        <f>S42-S40</f>
        <v>1</v>
      </c>
      <c r="T43">
        <f>T42-T40</f>
        <v>1</v>
      </c>
      <c r="U43">
        <f>U42-U40</f>
        <v>1</v>
      </c>
      <c r="V43">
        <f>V42-V40</f>
        <v>2.75</v>
      </c>
      <c r="W43">
        <f>W42-W40</f>
        <v>0</v>
      </c>
    </row>
    <row r="44" spans="7:25" x14ac:dyDescent="0.35">
      <c r="G44" t="s">
        <v>98</v>
      </c>
      <c r="H44">
        <f>SKEW(H21:H33)</f>
        <v>-0.21081664823974577</v>
      </c>
      <c r="N44" t="s">
        <v>98</v>
      </c>
      <c r="O44">
        <f t="shared" ref="O44:V44" si="15">SKEW(O21:O36)</f>
        <v>0.12905780556543861</v>
      </c>
      <c r="P44">
        <f t="shared" si="15"/>
        <v>-0.73086959608284552</v>
      </c>
      <c r="Q44">
        <f t="shared" si="15"/>
        <v>-0.20454551688113265</v>
      </c>
      <c r="R44">
        <f t="shared" si="15"/>
        <v>-1.0193574260323592</v>
      </c>
      <c r="S44">
        <f t="shared" si="15"/>
        <v>-1.0193574260323595</v>
      </c>
      <c r="T44">
        <f t="shared" si="15"/>
        <v>-1.1736911946539281</v>
      </c>
      <c r="U44">
        <f t="shared" si="15"/>
        <v>-0.66196517586636106</v>
      </c>
      <c r="V44">
        <f t="shared" si="15"/>
        <v>1.9207947370619868E-2</v>
      </c>
      <c r="W44">
        <f>SKEW(W21:W33)</f>
        <v>5.3224414759078367E-2</v>
      </c>
    </row>
    <row r="45" spans="7:25" x14ac:dyDescent="0.35">
      <c r="N45" t="s">
        <v>99</v>
      </c>
      <c r="O45">
        <f>MEDIAN(O21:O36)</f>
        <v>4</v>
      </c>
      <c r="P45">
        <f t="shared" ref="P45:W45" si="16">MEDIAN(P21:P36)</f>
        <v>4.5</v>
      </c>
      <c r="Q45">
        <f t="shared" si="16"/>
        <v>4</v>
      </c>
      <c r="R45">
        <f t="shared" si="16"/>
        <v>4</v>
      </c>
      <c r="S45">
        <f t="shared" si="16"/>
        <v>4</v>
      </c>
      <c r="T45">
        <f t="shared" si="16"/>
        <v>5</v>
      </c>
      <c r="U45">
        <f t="shared" si="16"/>
        <v>4.5</v>
      </c>
      <c r="V45">
        <f t="shared" si="16"/>
        <v>3</v>
      </c>
      <c r="W45">
        <f t="shared" si="16"/>
        <v>4</v>
      </c>
    </row>
    <row r="48" spans="7:25" x14ac:dyDescent="0.35">
      <c r="N48" t="s">
        <v>100</v>
      </c>
      <c r="O48" s="3">
        <f>100*COUNTIF(O$2:O$17,"not at all")/16</f>
        <v>0</v>
      </c>
      <c r="P48" s="3">
        <f t="shared" ref="P48:V48" si="17">100*COUNTIF(P$2:P$17,"not at all")/16</f>
        <v>0</v>
      </c>
      <c r="Q48" s="3">
        <f t="shared" si="17"/>
        <v>0</v>
      </c>
      <c r="R48" s="3">
        <f>100*COUNTIF(R$2:R$17,"not at all")/16</f>
        <v>0</v>
      </c>
      <c r="S48" s="3">
        <f t="shared" si="17"/>
        <v>0</v>
      </c>
      <c r="T48" s="3">
        <f t="shared" si="17"/>
        <v>0</v>
      </c>
      <c r="U48" s="3">
        <f t="shared" si="17"/>
        <v>0</v>
      </c>
      <c r="V48" s="3">
        <f t="shared" si="17"/>
        <v>18.75</v>
      </c>
      <c r="W48" t="s">
        <v>55</v>
      </c>
      <c r="X48" s="3">
        <f>100*COUNTIF(W2:W17,"Poor")/16</f>
        <v>0</v>
      </c>
      <c r="Y48" s="3">
        <f>100*COUNTIF(X2:X17,"Poor")/16</f>
        <v>0</v>
      </c>
    </row>
    <row r="49" spans="14:25" x14ac:dyDescent="0.35">
      <c r="N49" t="s">
        <v>101</v>
      </c>
      <c r="O49" s="3">
        <f>100*COUNTIF(O$2:O$17,"Slightly")/16</f>
        <v>0</v>
      </c>
      <c r="P49" s="3">
        <f t="shared" ref="P49:V49" si="18">100*COUNTIF(P$2:P$17,"Slightly")/16</f>
        <v>0</v>
      </c>
      <c r="Q49" s="3">
        <f t="shared" si="18"/>
        <v>0</v>
      </c>
      <c r="R49" s="3">
        <f t="shared" si="18"/>
        <v>6.25</v>
      </c>
      <c r="S49" s="3">
        <f t="shared" si="18"/>
        <v>6.25</v>
      </c>
      <c r="T49" s="3">
        <f t="shared" si="18"/>
        <v>0</v>
      </c>
      <c r="U49" s="3">
        <f t="shared" si="18"/>
        <v>0</v>
      </c>
      <c r="V49" s="3">
        <f t="shared" si="18"/>
        <v>18.75</v>
      </c>
      <c r="W49" t="s">
        <v>38</v>
      </c>
      <c r="X49" s="3">
        <f>100*COUNTIF(W2:W17,"Fair")/13</f>
        <v>0</v>
      </c>
      <c r="Y49" s="3">
        <f>100*COUNTIF(X2:X17,"Fair")/16</f>
        <v>6.25</v>
      </c>
    </row>
    <row r="50" spans="14:25" x14ac:dyDescent="0.35">
      <c r="N50" t="s">
        <v>102</v>
      </c>
      <c r="O50" s="3">
        <f>100*COUNTIF(O$2:O$17,"moderately")/16</f>
        <v>37.5</v>
      </c>
      <c r="P50" s="3">
        <f t="shared" ref="P50:V50" si="19">100*COUNTIF(P$2:P$17,"moderately")/16</f>
        <v>12.5</v>
      </c>
      <c r="Q50" s="3">
        <f t="shared" si="19"/>
        <v>6.25</v>
      </c>
      <c r="R50" s="3">
        <f t="shared" si="19"/>
        <v>12.5</v>
      </c>
      <c r="S50" s="3">
        <f t="shared" si="19"/>
        <v>12.5</v>
      </c>
      <c r="T50" s="3">
        <f t="shared" si="19"/>
        <v>12.5</v>
      </c>
      <c r="U50" s="3">
        <f t="shared" si="19"/>
        <v>18.75</v>
      </c>
      <c r="V50" s="3">
        <f t="shared" si="19"/>
        <v>25</v>
      </c>
      <c r="W50" t="s">
        <v>28</v>
      </c>
      <c r="X50" s="3">
        <f>100*COUNTIF(W2:W17,"Average")/16</f>
        <v>18.75</v>
      </c>
      <c r="Y50" s="3">
        <f>100*COUNTIF(X2:X17,"Average")/16</f>
        <v>12.5</v>
      </c>
    </row>
    <row r="51" spans="14:25" x14ac:dyDescent="0.35">
      <c r="N51" t="s">
        <v>103</v>
      </c>
      <c r="O51" s="3">
        <f>100*COUNTIF(O$2:O$17,"fairly")/16</f>
        <v>31.25</v>
      </c>
      <c r="P51" s="3">
        <f t="shared" ref="P51:V51" si="20">100*COUNTIF(P$2:P$17,"fairly")/16</f>
        <v>37.5</v>
      </c>
      <c r="Q51" s="3">
        <f t="shared" si="20"/>
        <v>56.25</v>
      </c>
      <c r="R51" s="3">
        <f t="shared" si="20"/>
        <v>37.5</v>
      </c>
      <c r="S51" s="3">
        <f t="shared" si="20"/>
        <v>37.5</v>
      </c>
      <c r="T51" s="3">
        <f t="shared" si="20"/>
        <v>25</v>
      </c>
      <c r="U51" s="3">
        <f t="shared" si="20"/>
        <v>31.25</v>
      </c>
      <c r="V51" s="3">
        <f t="shared" si="20"/>
        <v>12.5</v>
      </c>
      <c r="W51" t="s">
        <v>45</v>
      </c>
      <c r="X51" s="3">
        <f>100*COUNTIF(W2:W17,"Good")/16</f>
        <v>56.25</v>
      </c>
      <c r="Y51" s="3">
        <f>100*COUNTIF(X2:X17,"Good")/16</f>
        <v>18.75</v>
      </c>
    </row>
    <row r="52" spans="14:25" x14ac:dyDescent="0.35">
      <c r="N52" t="s">
        <v>104</v>
      </c>
      <c r="O52" s="3">
        <f>100*COUNTIF(O$2:O$17,"extremely")/16</f>
        <v>31.25</v>
      </c>
      <c r="P52" s="3">
        <f t="shared" ref="P52:V52" si="21">100*COUNTIF(P$2:P$17,"extremely")/16</f>
        <v>50</v>
      </c>
      <c r="Q52" s="3">
        <f t="shared" si="21"/>
        <v>37.5</v>
      </c>
      <c r="R52" s="3">
        <f t="shared" si="21"/>
        <v>43.75</v>
      </c>
      <c r="S52" s="3">
        <f t="shared" si="21"/>
        <v>43.75</v>
      </c>
      <c r="T52" s="3">
        <f t="shared" si="21"/>
        <v>62.5</v>
      </c>
      <c r="U52" s="3">
        <f t="shared" si="21"/>
        <v>50</v>
      </c>
      <c r="V52" s="3">
        <f t="shared" si="21"/>
        <v>25</v>
      </c>
      <c r="W52" t="s">
        <v>58</v>
      </c>
      <c r="X52" s="3">
        <f>100*COUNTIF(W2:W17,"Excellent")/16</f>
        <v>25</v>
      </c>
      <c r="Y52" s="3">
        <f>100*COUNTIF(X2:X17,"Excellent")/16</f>
        <v>62.5</v>
      </c>
    </row>
    <row r="54" spans="14:25" x14ac:dyDescent="0.35">
      <c r="O54">
        <f>O48*16</f>
        <v>0</v>
      </c>
      <c r="P54">
        <f>P48*16</f>
        <v>0</v>
      </c>
    </row>
    <row r="55" spans="14:25" x14ac:dyDescent="0.35">
      <c r="O55">
        <f>O49*16</f>
        <v>0</v>
      </c>
      <c r="P55">
        <f t="shared" ref="O55:P58" si="22">P49*16</f>
        <v>0</v>
      </c>
    </row>
    <row r="56" spans="14:25" x14ac:dyDescent="0.35">
      <c r="O56">
        <f t="shared" si="22"/>
        <v>600</v>
      </c>
      <c r="P56">
        <f t="shared" si="22"/>
        <v>200</v>
      </c>
    </row>
    <row r="57" spans="14:25" x14ac:dyDescent="0.35">
      <c r="O57">
        <f t="shared" si="22"/>
        <v>500</v>
      </c>
      <c r="P57">
        <f t="shared" si="22"/>
        <v>600</v>
      </c>
    </row>
    <row r="58" spans="14:25" x14ac:dyDescent="0.35">
      <c r="O58">
        <f t="shared" si="22"/>
        <v>500</v>
      </c>
      <c r="P58">
        <f t="shared" si="22"/>
        <v>800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Gebray Habtu Alene</cp:lastModifiedBy>
  <dcterms:created xsi:type="dcterms:W3CDTF">2022-12-05T11:25:44Z</dcterms:created>
  <dcterms:modified xsi:type="dcterms:W3CDTF">2023-03-29T20:41:44Z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