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img" ContentType="image/pn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chartsheets/sheet1.xml" ContentType="application/vnd.openxmlformats-officedocument.spreadsheetml.chartsheet+xml"/>
  <Override PartName="/xl/worksheets/sheet5.xml" ContentType="application/vnd.openxmlformats-officedocument.spreadsheetml.worksheet+xml"/>
  <Override PartName="/xl/chartsheets/sheet2.xml" ContentType="application/vnd.openxmlformats-officedocument.spreadsheetml.chart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omments2.xml" ContentType="application/vnd.openxmlformats-officedocument.spreadsheetml.comments+xml"/>
  <Override PartName="/xl/drawings/drawing5.xml" ContentType="application/vnd.openxmlformats-officedocument.drawing+xml"/>
  <Override PartName="/xl/charts/chart1.xml" ContentType="application/vnd.openxmlformats-officedocument.drawingml.chart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comments3.xml" ContentType="application/vnd.openxmlformats-officedocument.spreadsheetml.comments+xml"/>
  <Override PartName="/xl/drawings/drawing8.xml" ContentType="application/vnd.openxmlformats-officedocument.drawing+xml"/>
  <Override PartName="/xl/charts/chart2.xml" ContentType="application/vnd.openxmlformats-officedocument.drawingml.chart+xml"/>
  <Override PartName="/xl/drawings/drawing9.xml" ContentType="application/vnd.openxmlformats-officedocument.drawingml.chartshapes+xml"/>
  <Override PartName="/xl/drawings/drawing10.xml" ContentType="application/vnd.openxmlformats-officedocument.drawing+xml"/>
  <Override PartName="/xl/ctrlProps/ctrlProp11.xml" ContentType="application/vnd.ms-excel.controlpropertie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S:\MRCCTU_MAG\04 Methodology\HRs practical guide\Spreadsheet\"/>
    </mc:Choice>
  </mc:AlternateContent>
  <xr:revisionPtr revIDLastSave="0" documentId="13_ncr:1_{BD9FBA0F-5ACA-49BD-A737-9D5C2ECFE1ED}" xr6:coauthVersionLast="47" xr6:coauthVersionMax="47" xr10:uidLastSave="{00000000-0000-0000-0000-000000000000}"/>
  <workbookProtection workbookPassword="C476" lockStructure="1"/>
  <bookViews>
    <workbookView xWindow="-108" yWindow="-108" windowWidth="23256" windowHeight="12576" tabRatio="912" xr2:uid="{00000000-000D-0000-FFFF-FFFF00000000}"/>
  </bookViews>
  <sheets>
    <sheet name="Cover_Sheet" sheetId="10" r:id="rId1"/>
    <sheet name="(0)_Trial_Details" sheetId="11" r:id="rId2"/>
    <sheet name="(1)_Summary_Data" sheetId="1" r:id="rId3"/>
    <sheet name="(2a)_Curve_Data" sheetId="3" r:id="rId4"/>
    <sheet name="(2b)_Curve_Copy" sheetId="4" r:id="rId5"/>
    <sheet name="(3a)_Curve_Data_with_n(risk)" sheetId="5" r:id="rId6"/>
    <sheet name="(3b)_Curve_Copy" sheetId="6" r:id="rId7"/>
    <sheet name="(4)_Output_Information" sheetId="8" r:id="rId8"/>
  </sheets>
  <definedNames>
    <definedName name="_xlnm.Print_Area" localSheetId="1">'(0)_Trial_Details'!$A$1:$Q$37</definedName>
    <definedName name="_xlnm.Print_Area" localSheetId="2">'(1)_Summary_Data'!$A$1:$Q$42</definedName>
    <definedName name="_xlnm.Print_Area" localSheetId="3">'(2a)_Curve_Data'!$A$1:$S$222</definedName>
    <definedName name="_xlnm.Print_Area" localSheetId="5">'(3a)_Curve_Data_with_n(risk)'!$A$1:$T$56</definedName>
    <definedName name="_xlnm.Print_Area" localSheetId="7">'(4)_Output_Information'!$A$1:$S$77</definedName>
    <definedName name="_xlnm.Print_Area" localSheetId="0">Cover_Sheet!$A$1:$T$37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21" i="5" l="1"/>
  <c r="E21" i="5"/>
  <c r="J21" i="3"/>
  <c r="J22" i="3" s="1"/>
  <c r="E21" i="3"/>
  <c r="E22" i="3" s="1"/>
  <c r="C6" i="1"/>
  <c r="L18" i="1" l="1"/>
  <c r="AJ12" i="1" l="1"/>
  <c r="AJ13" i="1"/>
  <c r="AJ14" i="1"/>
  <c r="AJ15" i="1"/>
  <c r="AJ16" i="1"/>
  <c r="AJ17" i="1"/>
  <c r="AJ18" i="1"/>
  <c r="AJ19" i="1"/>
  <c r="AJ20" i="1"/>
  <c r="AJ21" i="1"/>
  <c r="AH12" i="1"/>
  <c r="AH13" i="1"/>
  <c r="AH14" i="1"/>
  <c r="AH15" i="1"/>
  <c r="AH16" i="1"/>
  <c r="AH17" i="1"/>
  <c r="AH18" i="1"/>
  <c r="AH19" i="1"/>
  <c r="AH20" i="1"/>
  <c r="AH21" i="1"/>
  <c r="AH11" i="1"/>
  <c r="AH23" i="8"/>
  <c r="B23" i="3" l="1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72" i="3"/>
  <c r="B73" i="3"/>
  <c r="B74" i="3"/>
  <c r="B75" i="3"/>
  <c r="B76" i="3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7" i="3"/>
  <c r="B98" i="3"/>
  <c r="B99" i="3"/>
  <c r="B100" i="3"/>
  <c r="B101" i="3"/>
  <c r="B102" i="3"/>
  <c r="B103" i="3"/>
  <c r="B104" i="3"/>
  <c r="B105" i="3"/>
  <c r="B106" i="3"/>
  <c r="B107" i="3"/>
  <c r="B108" i="3"/>
  <c r="B109" i="3"/>
  <c r="B110" i="3"/>
  <c r="B111" i="3"/>
  <c r="B112" i="3"/>
  <c r="B113" i="3"/>
  <c r="B114" i="3"/>
  <c r="B115" i="3"/>
  <c r="B116" i="3"/>
  <c r="B117" i="3"/>
  <c r="B118" i="3"/>
  <c r="B119" i="3"/>
  <c r="B120" i="3"/>
  <c r="B121" i="3"/>
  <c r="B122" i="3"/>
  <c r="B123" i="3"/>
  <c r="B124" i="3"/>
  <c r="B125" i="3"/>
  <c r="B126" i="3"/>
  <c r="B127" i="3"/>
  <c r="B128" i="3"/>
  <c r="B129" i="3"/>
  <c r="B130" i="3"/>
  <c r="B131" i="3"/>
  <c r="B132" i="3"/>
  <c r="B133" i="3"/>
  <c r="B134" i="3"/>
  <c r="B135" i="3"/>
  <c r="B136" i="3"/>
  <c r="B137" i="3"/>
  <c r="B138" i="3"/>
  <c r="B139" i="3"/>
  <c r="B140" i="3"/>
  <c r="B141" i="3"/>
  <c r="B142" i="3"/>
  <c r="B143" i="3"/>
  <c r="B144" i="3"/>
  <c r="B145" i="3"/>
  <c r="B146" i="3"/>
  <c r="B147" i="3"/>
  <c r="B148" i="3"/>
  <c r="B149" i="3"/>
  <c r="B150" i="3"/>
  <c r="B151" i="3"/>
  <c r="B152" i="3"/>
  <c r="B153" i="3"/>
  <c r="B154" i="3"/>
  <c r="B155" i="3"/>
  <c r="B156" i="3"/>
  <c r="B157" i="3"/>
  <c r="B158" i="3"/>
  <c r="B159" i="3"/>
  <c r="B160" i="3"/>
  <c r="B161" i="3"/>
  <c r="B162" i="3"/>
  <c r="B163" i="3"/>
  <c r="B164" i="3"/>
  <c r="B165" i="3"/>
  <c r="B166" i="3"/>
  <c r="B167" i="3"/>
  <c r="B168" i="3"/>
  <c r="B169" i="3"/>
  <c r="B170" i="3"/>
  <c r="B171" i="3"/>
  <c r="B172" i="3"/>
  <c r="B173" i="3"/>
  <c r="B174" i="3"/>
  <c r="B175" i="3"/>
  <c r="B176" i="3"/>
  <c r="B177" i="3"/>
  <c r="B178" i="3"/>
  <c r="B179" i="3"/>
  <c r="B180" i="3"/>
  <c r="B181" i="3"/>
  <c r="B182" i="3"/>
  <c r="B183" i="3"/>
  <c r="B184" i="3"/>
  <c r="B185" i="3"/>
  <c r="B186" i="3"/>
  <c r="B187" i="3"/>
  <c r="B188" i="3"/>
  <c r="B189" i="3"/>
  <c r="B190" i="3"/>
  <c r="B191" i="3"/>
  <c r="B192" i="3"/>
  <c r="B193" i="3"/>
  <c r="B194" i="3"/>
  <c r="B195" i="3"/>
  <c r="B196" i="3"/>
  <c r="B197" i="3"/>
  <c r="B198" i="3"/>
  <c r="B199" i="3"/>
  <c r="B200" i="3"/>
  <c r="B201" i="3"/>
  <c r="B202" i="3"/>
  <c r="B203" i="3"/>
  <c r="B204" i="3"/>
  <c r="B205" i="3"/>
  <c r="B206" i="3"/>
  <c r="B207" i="3"/>
  <c r="B208" i="3"/>
  <c r="B209" i="3"/>
  <c r="B210" i="3"/>
  <c r="B211" i="3"/>
  <c r="B212" i="3"/>
  <c r="B213" i="3"/>
  <c r="B214" i="3"/>
  <c r="B215" i="3"/>
  <c r="B216" i="3"/>
  <c r="B217" i="3"/>
  <c r="B218" i="3"/>
  <c r="B219" i="3"/>
  <c r="B220" i="3"/>
  <c r="B22" i="3" l="1"/>
  <c r="Q23" i="8" l="1"/>
  <c r="AM23" i="8" l="1"/>
  <c r="AG23" i="8"/>
  <c r="AI23" i="8"/>
  <c r="AJ23" i="8"/>
  <c r="AK23" i="8"/>
  <c r="AL23" i="8"/>
  <c r="AO19" i="8"/>
  <c r="AP19" i="8"/>
  <c r="AQ19" i="8"/>
  <c r="AP24" i="8"/>
  <c r="AQ24" i="8"/>
  <c r="AN24" i="8"/>
  <c r="AP25" i="8"/>
  <c r="AQ25" i="8"/>
  <c r="AN25" i="8"/>
  <c r="AO26" i="8"/>
  <c r="AP26" i="8"/>
  <c r="AQ26" i="8"/>
  <c r="AO27" i="8"/>
  <c r="AP27" i="8"/>
  <c r="AQ27" i="8"/>
  <c r="AO28" i="8"/>
  <c r="AN28" i="8"/>
  <c r="AO29" i="8"/>
  <c r="AP29" i="8"/>
  <c r="AN29" i="8"/>
  <c r="AO30" i="8"/>
  <c r="AP30" i="8"/>
  <c r="AN30" i="8"/>
  <c r="AP18" i="8"/>
  <c r="AQ18" i="8"/>
  <c r="AO18" i="8"/>
  <c r="L19" i="1"/>
  <c r="L26" i="1"/>
  <c r="AJ28" i="8"/>
  <c r="AI27" i="8"/>
  <c r="AI26" i="8"/>
  <c r="AJ29" i="1"/>
  <c r="AM19" i="8"/>
  <c r="AM24" i="8"/>
  <c r="AM25" i="8"/>
  <c r="AM26" i="8"/>
  <c r="AM27" i="8"/>
  <c r="AM28" i="8"/>
  <c r="AM29" i="8"/>
  <c r="AM30" i="8"/>
  <c r="AM18" i="8"/>
  <c r="AL19" i="8"/>
  <c r="AL20" i="8"/>
  <c r="AL21" i="8"/>
  <c r="AL22" i="8"/>
  <c r="AL24" i="8"/>
  <c r="AL25" i="8"/>
  <c r="AL26" i="8"/>
  <c r="AL27" i="8"/>
  <c r="AL18" i="8"/>
  <c r="AK19" i="8"/>
  <c r="AK20" i="8"/>
  <c r="AK21" i="8"/>
  <c r="AK22" i="8"/>
  <c r="AK24" i="8"/>
  <c r="AK25" i="8"/>
  <c r="AK26" i="8"/>
  <c r="AK27" i="8"/>
  <c r="AK29" i="8"/>
  <c r="AK30" i="8"/>
  <c r="AK18" i="8"/>
  <c r="AJ27" i="8"/>
  <c r="AJ26" i="8"/>
  <c r="AJ19" i="8"/>
  <c r="AJ18" i="8"/>
  <c r="AJ20" i="8"/>
  <c r="AJ21" i="8"/>
  <c r="AJ22" i="8"/>
  <c r="AJ29" i="8"/>
  <c r="AJ30" i="8"/>
  <c r="AI20" i="8"/>
  <c r="AI21" i="8"/>
  <c r="AI22" i="8"/>
  <c r="AI24" i="8"/>
  <c r="AI25" i="8"/>
  <c r="AI28" i="8"/>
  <c r="AI29" i="8"/>
  <c r="AI30" i="8"/>
  <c r="AH24" i="8"/>
  <c r="AH25" i="8"/>
  <c r="AH18" i="8"/>
  <c r="AH19" i="8"/>
  <c r="AH20" i="8"/>
  <c r="AH21" i="8"/>
  <c r="AH22" i="8"/>
  <c r="AH28" i="8"/>
  <c r="AH29" i="8"/>
  <c r="AH30" i="8"/>
  <c r="AJ15" i="8"/>
  <c r="AK15" i="8"/>
  <c r="AL15" i="8"/>
  <c r="AM15" i="8"/>
  <c r="AJ14" i="8"/>
  <c r="AK14" i="8"/>
  <c r="AL14" i="8"/>
  <c r="AM14" i="8"/>
  <c r="AK11" i="8"/>
  <c r="AL11" i="8"/>
  <c r="AM11" i="8"/>
  <c r="AJ11" i="8"/>
  <c r="AK12" i="8"/>
  <c r="AL12" i="8"/>
  <c r="AM12" i="8"/>
  <c r="AJ12" i="8"/>
  <c r="AG22" i="8"/>
  <c r="AG21" i="8"/>
  <c r="AG20" i="8"/>
  <c r="AG19" i="8"/>
  <c r="AG18" i="8"/>
  <c r="AG29" i="8"/>
  <c r="AG30" i="8"/>
  <c r="AG28" i="8"/>
  <c r="AF26" i="1"/>
  <c r="AC25" i="1"/>
  <c r="AF15" i="8" s="1"/>
  <c r="AC23" i="1"/>
  <c r="C10" i="8" s="1"/>
  <c r="AI15" i="8"/>
  <c r="AI14" i="8"/>
  <c r="AH12" i="8"/>
  <c r="AH11" i="8"/>
  <c r="AG11" i="8"/>
  <c r="AG12" i="8"/>
  <c r="AG13" i="8"/>
  <c r="AG14" i="8"/>
  <c r="AG15" i="8"/>
  <c r="AG16" i="8"/>
  <c r="AG10" i="8"/>
  <c r="AC30" i="1"/>
  <c r="AC29" i="1"/>
  <c r="AF14" i="8" s="1"/>
  <c r="AC28" i="1"/>
  <c r="C13" i="8" s="1"/>
  <c r="AE18" i="1"/>
  <c r="C28" i="8" s="1"/>
  <c r="AD19" i="1"/>
  <c r="AF27" i="8" s="1"/>
  <c r="AD18" i="1"/>
  <c r="C25" i="8" s="1"/>
  <c r="AD17" i="1"/>
  <c r="AD16" i="1"/>
  <c r="AD15" i="1"/>
  <c r="AC19" i="1"/>
  <c r="AC18" i="1"/>
  <c r="C24" i="8" s="1"/>
  <c r="AC17" i="1"/>
  <c r="AC16" i="1"/>
  <c r="AC15" i="1"/>
  <c r="AE26" i="1"/>
  <c r="AD26" i="1"/>
  <c r="AF23" i="1"/>
  <c r="AE23" i="1"/>
  <c r="AF12" i="8" s="1"/>
  <c r="AD23" i="1"/>
  <c r="AF18" i="8" s="1"/>
  <c r="AC26" i="1"/>
  <c r="AF23" i="8" s="1"/>
  <c r="AC24" i="1"/>
  <c r="AF16" i="8" s="1"/>
  <c r="AI19" i="1" l="1"/>
  <c r="L8" i="8" s="1"/>
  <c r="AI21" i="1"/>
  <c r="N8" i="8" s="1"/>
  <c r="AF22" i="8"/>
  <c r="C22" i="8"/>
  <c r="AJ30" i="1"/>
  <c r="C23" i="8"/>
  <c r="AE15" i="1"/>
  <c r="AI20" i="1" s="1"/>
  <c r="M8" i="8" s="1"/>
  <c r="L23" i="1"/>
  <c r="L22" i="1"/>
  <c r="C11" i="8"/>
  <c r="C12" i="8"/>
  <c r="L17" i="1"/>
  <c r="AF29" i="8"/>
  <c r="C27" i="8"/>
  <c r="AF30" i="8"/>
  <c r="L25" i="1"/>
  <c r="AE19" i="1"/>
  <c r="L21" i="1"/>
  <c r="AI11" i="1"/>
  <c r="L20" i="1" s="1"/>
  <c r="AF25" i="8"/>
  <c r="AF13" i="8"/>
  <c r="AF26" i="8"/>
  <c r="C26" i="8"/>
  <c r="AF24" i="8"/>
  <c r="AF19" i="8"/>
  <c r="C18" i="8"/>
  <c r="C15" i="8"/>
  <c r="C29" i="8"/>
  <c r="C30" i="8"/>
  <c r="AF28" i="8"/>
  <c r="C14" i="8"/>
  <c r="AF11" i="8"/>
  <c r="AF20" i="8"/>
  <c r="C21" i="8"/>
  <c r="AF21" i="8"/>
  <c r="C19" i="8"/>
  <c r="AF10" i="8"/>
  <c r="C16" i="8"/>
  <c r="C20" i="8"/>
  <c r="AP23" i="8" l="1"/>
  <c r="AP22" i="8"/>
  <c r="AP21" i="8"/>
  <c r="AP28" i="8"/>
  <c r="AP20" i="8"/>
  <c r="M16" i="8"/>
  <c r="M12" i="8"/>
  <c r="M23" i="8"/>
  <c r="M10" i="8"/>
  <c r="M13" i="8"/>
  <c r="M20" i="8"/>
  <c r="M15" i="8"/>
  <c r="M11" i="8"/>
  <c r="M22" i="8"/>
  <c r="M14" i="8"/>
  <c r="M21" i="8"/>
  <c r="M28" i="8"/>
  <c r="D8" i="8"/>
  <c r="AG26" i="8" s="1"/>
  <c r="AG24" i="8" l="1"/>
  <c r="AG25" i="8"/>
  <c r="AG27" i="8"/>
  <c r="B18" i="8" l="1"/>
  <c r="AJ28" i="1" l="1"/>
  <c r="F15" i="1"/>
  <c r="M21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3" i="3"/>
  <c r="H54" i="3"/>
  <c r="H55" i="3"/>
  <c r="H56" i="3"/>
  <c r="H57" i="3"/>
  <c r="H58" i="3"/>
  <c r="H59" i="3"/>
  <c r="H60" i="3"/>
  <c r="H61" i="3"/>
  <c r="H62" i="3"/>
  <c r="H63" i="3"/>
  <c r="H64" i="3"/>
  <c r="H65" i="3"/>
  <c r="H66" i="3"/>
  <c r="H67" i="3"/>
  <c r="H68" i="3"/>
  <c r="H69" i="3"/>
  <c r="H70" i="3"/>
  <c r="H71" i="3"/>
  <c r="H72" i="3"/>
  <c r="H73" i="3"/>
  <c r="H74" i="3"/>
  <c r="H75" i="3"/>
  <c r="H76" i="3"/>
  <c r="H77" i="3"/>
  <c r="H78" i="3"/>
  <c r="H79" i="3"/>
  <c r="H80" i="3"/>
  <c r="H81" i="3"/>
  <c r="H82" i="3"/>
  <c r="H83" i="3"/>
  <c r="H84" i="3"/>
  <c r="H85" i="3"/>
  <c r="H86" i="3"/>
  <c r="H87" i="3"/>
  <c r="H88" i="3"/>
  <c r="H89" i="3"/>
  <c r="H90" i="3"/>
  <c r="H91" i="3"/>
  <c r="H92" i="3"/>
  <c r="H93" i="3"/>
  <c r="H94" i="3"/>
  <c r="H95" i="3"/>
  <c r="H96" i="3"/>
  <c r="H97" i="3"/>
  <c r="H98" i="3"/>
  <c r="H99" i="3"/>
  <c r="H100" i="3"/>
  <c r="H101" i="3"/>
  <c r="H102" i="3"/>
  <c r="H103" i="3"/>
  <c r="H104" i="3"/>
  <c r="H105" i="3"/>
  <c r="H106" i="3"/>
  <c r="H107" i="3"/>
  <c r="H108" i="3"/>
  <c r="H109" i="3"/>
  <c r="H110" i="3"/>
  <c r="H111" i="3"/>
  <c r="H112" i="3"/>
  <c r="H113" i="3"/>
  <c r="H114" i="3"/>
  <c r="H115" i="3"/>
  <c r="H116" i="3"/>
  <c r="H117" i="3"/>
  <c r="H118" i="3"/>
  <c r="H119" i="3"/>
  <c r="H120" i="3"/>
  <c r="H121" i="3"/>
  <c r="H122" i="3"/>
  <c r="H123" i="3"/>
  <c r="H124" i="3"/>
  <c r="H125" i="3"/>
  <c r="H126" i="3"/>
  <c r="H127" i="3"/>
  <c r="H128" i="3"/>
  <c r="H129" i="3"/>
  <c r="H130" i="3"/>
  <c r="H131" i="3"/>
  <c r="H132" i="3"/>
  <c r="H133" i="3"/>
  <c r="H134" i="3"/>
  <c r="H135" i="3"/>
  <c r="H136" i="3"/>
  <c r="H137" i="3"/>
  <c r="H138" i="3"/>
  <c r="H139" i="3"/>
  <c r="H140" i="3"/>
  <c r="H141" i="3"/>
  <c r="H142" i="3"/>
  <c r="H143" i="3"/>
  <c r="H144" i="3"/>
  <c r="H145" i="3"/>
  <c r="H146" i="3"/>
  <c r="H147" i="3"/>
  <c r="H148" i="3"/>
  <c r="H149" i="3"/>
  <c r="H150" i="3"/>
  <c r="H151" i="3"/>
  <c r="H152" i="3"/>
  <c r="H153" i="3"/>
  <c r="H154" i="3"/>
  <c r="H155" i="3"/>
  <c r="H156" i="3"/>
  <c r="H157" i="3"/>
  <c r="H158" i="3"/>
  <c r="H159" i="3"/>
  <c r="H160" i="3"/>
  <c r="H161" i="3"/>
  <c r="H162" i="3"/>
  <c r="H163" i="3"/>
  <c r="H164" i="3"/>
  <c r="H165" i="3"/>
  <c r="H166" i="3"/>
  <c r="H167" i="3"/>
  <c r="H168" i="3"/>
  <c r="H169" i="3"/>
  <c r="H170" i="3"/>
  <c r="H171" i="3"/>
  <c r="H172" i="3"/>
  <c r="H173" i="3"/>
  <c r="H174" i="3"/>
  <c r="H175" i="3"/>
  <c r="H176" i="3"/>
  <c r="H177" i="3"/>
  <c r="H178" i="3"/>
  <c r="H179" i="3"/>
  <c r="H180" i="3"/>
  <c r="H181" i="3"/>
  <c r="H182" i="3"/>
  <c r="H183" i="3"/>
  <c r="H184" i="3"/>
  <c r="H185" i="3"/>
  <c r="H186" i="3"/>
  <c r="H187" i="3"/>
  <c r="H188" i="3"/>
  <c r="H189" i="3"/>
  <c r="H190" i="3"/>
  <c r="H191" i="3"/>
  <c r="H192" i="3"/>
  <c r="H193" i="3"/>
  <c r="H194" i="3"/>
  <c r="H195" i="3"/>
  <c r="H196" i="3"/>
  <c r="H197" i="3"/>
  <c r="H198" i="3"/>
  <c r="H199" i="3"/>
  <c r="H200" i="3"/>
  <c r="H201" i="3"/>
  <c r="H202" i="3"/>
  <c r="H203" i="3"/>
  <c r="H204" i="3"/>
  <c r="H205" i="3"/>
  <c r="H206" i="3"/>
  <c r="H207" i="3"/>
  <c r="H208" i="3"/>
  <c r="H209" i="3"/>
  <c r="H210" i="3"/>
  <c r="H211" i="3"/>
  <c r="H212" i="3"/>
  <c r="H213" i="3"/>
  <c r="H214" i="3"/>
  <c r="H215" i="3"/>
  <c r="H216" i="3"/>
  <c r="H217" i="3"/>
  <c r="H218" i="3"/>
  <c r="H219" i="3"/>
  <c r="H220" i="3"/>
  <c r="H21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64" i="3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78" i="3"/>
  <c r="A79" i="3"/>
  <c r="A80" i="3"/>
  <c r="A81" i="3"/>
  <c r="A82" i="3"/>
  <c r="A83" i="3"/>
  <c r="A84" i="3"/>
  <c r="A85" i="3"/>
  <c r="A86" i="3"/>
  <c r="A87" i="3"/>
  <c r="A88" i="3"/>
  <c r="A89" i="3"/>
  <c r="A90" i="3"/>
  <c r="A91" i="3"/>
  <c r="A92" i="3"/>
  <c r="A93" i="3"/>
  <c r="A94" i="3"/>
  <c r="A95" i="3"/>
  <c r="A96" i="3"/>
  <c r="A97" i="3"/>
  <c r="A98" i="3"/>
  <c r="A99" i="3"/>
  <c r="A100" i="3"/>
  <c r="A101" i="3"/>
  <c r="A102" i="3"/>
  <c r="A103" i="3"/>
  <c r="A104" i="3"/>
  <c r="A105" i="3"/>
  <c r="A106" i="3"/>
  <c r="A107" i="3"/>
  <c r="A108" i="3"/>
  <c r="A109" i="3"/>
  <c r="A110" i="3"/>
  <c r="A111" i="3"/>
  <c r="A112" i="3"/>
  <c r="A113" i="3"/>
  <c r="A114" i="3"/>
  <c r="A115" i="3"/>
  <c r="A116" i="3"/>
  <c r="A117" i="3"/>
  <c r="A118" i="3"/>
  <c r="A119" i="3"/>
  <c r="A120" i="3"/>
  <c r="A121" i="3"/>
  <c r="A122" i="3"/>
  <c r="A123" i="3"/>
  <c r="A124" i="3"/>
  <c r="A125" i="3"/>
  <c r="A126" i="3"/>
  <c r="A127" i="3"/>
  <c r="A128" i="3"/>
  <c r="A129" i="3"/>
  <c r="A130" i="3"/>
  <c r="A131" i="3"/>
  <c r="A132" i="3"/>
  <c r="A133" i="3"/>
  <c r="A134" i="3"/>
  <c r="A135" i="3"/>
  <c r="A136" i="3"/>
  <c r="A137" i="3"/>
  <c r="A138" i="3"/>
  <c r="A139" i="3"/>
  <c r="A140" i="3"/>
  <c r="A141" i="3"/>
  <c r="A142" i="3"/>
  <c r="A143" i="3"/>
  <c r="A144" i="3"/>
  <c r="A145" i="3"/>
  <c r="A146" i="3"/>
  <c r="A147" i="3"/>
  <c r="A148" i="3"/>
  <c r="A149" i="3"/>
  <c r="A150" i="3"/>
  <c r="A151" i="3"/>
  <c r="A152" i="3"/>
  <c r="A153" i="3"/>
  <c r="A154" i="3"/>
  <c r="A155" i="3"/>
  <c r="A156" i="3"/>
  <c r="A157" i="3"/>
  <c r="A158" i="3"/>
  <c r="A159" i="3"/>
  <c r="A160" i="3"/>
  <c r="A161" i="3"/>
  <c r="A162" i="3"/>
  <c r="A163" i="3"/>
  <c r="A164" i="3"/>
  <c r="A165" i="3"/>
  <c r="A166" i="3"/>
  <c r="A167" i="3"/>
  <c r="A168" i="3"/>
  <c r="A169" i="3"/>
  <c r="A170" i="3"/>
  <c r="A171" i="3"/>
  <c r="A172" i="3"/>
  <c r="A173" i="3"/>
  <c r="A174" i="3"/>
  <c r="A175" i="3"/>
  <c r="A176" i="3"/>
  <c r="A177" i="3"/>
  <c r="A178" i="3"/>
  <c r="A179" i="3"/>
  <c r="A180" i="3"/>
  <c r="A181" i="3"/>
  <c r="A182" i="3"/>
  <c r="A183" i="3"/>
  <c r="A184" i="3"/>
  <c r="A185" i="3"/>
  <c r="A186" i="3"/>
  <c r="A187" i="3"/>
  <c r="A188" i="3"/>
  <c r="A189" i="3"/>
  <c r="A190" i="3"/>
  <c r="A191" i="3"/>
  <c r="A192" i="3"/>
  <c r="A193" i="3"/>
  <c r="A194" i="3"/>
  <c r="A195" i="3"/>
  <c r="A196" i="3"/>
  <c r="A197" i="3"/>
  <c r="A198" i="3"/>
  <c r="A199" i="3"/>
  <c r="A200" i="3"/>
  <c r="A201" i="3"/>
  <c r="A202" i="3"/>
  <c r="A203" i="3"/>
  <c r="A204" i="3"/>
  <c r="A205" i="3"/>
  <c r="A206" i="3"/>
  <c r="A207" i="3"/>
  <c r="A208" i="3"/>
  <c r="A209" i="3"/>
  <c r="A210" i="3"/>
  <c r="A211" i="3"/>
  <c r="A212" i="3"/>
  <c r="A213" i="3"/>
  <c r="A214" i="3"/>
  <c r="A215" i="3"/>
  <c r="A216" i="3"/>
  <c r="A217" i="3"/>
  <c r="A218" i="3"/>
  <c r="A219" i="3"/>
  <c r="A220" i="3"/>
  <c r="A22" i="3"/>
  <c r="A21" i="3"/>
  <c r="L26" i="3"/>
  <c r="L27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6" i="3"/>
  <c r="L47" i="3"/>
  <c r="L48" i="3"/>
  <c r="L49" i="3"/>
  <c r="L50" i="3"/>
  <c r="L51" i="3"/>
  <c r="L52" i="3"/>
  <c r="L53" i="3"/>
  <c r="L54" i="3"/>
  <c r="L55" i="3"/>
  <c r="L56" i="3"/>
  <c r="L57" i="3"/>
  <c r="L58" i="3"/>
  <c r="L59" i="3"/>
  <c r="L60" i="3"/>
  <c r="L61" i="3"/>
  <c r="L62" i="3"/>
  <c r="L63" i="3"/>
  <c r="L64" i="3"/>
  <c r="L65" i="3"/>
  <c r="L66" i="3"/>
  <c r="L67" i="3"/>
  <c r="L68" i="3"/>
  <c r="L69" i="3"/>
  <c r="L70" i="3"/>
  <c r="L71" i="3"/>
  <c r="L72" i="3"/>
  <c r="L73" i="3"/>
  <c r="L74" i="3"/>
  <c r="L75" i="3"/>
  <c r="L76" i="3"/>
  <c r="L77" i="3"/>
  <c r="L78" i="3"/>
  <c r="L79" i="3"/>
  <c r="L80" i="3"/>
  <c r="L81" i="3"/>
  <c r="L82" i="3"/>
  <c r="L83" i="3"/>
  <c r="L84" i="3"/>
  <c r="L85" i="3"/>
  <c r="L86" i="3"/>
  <c r="L87" i="3"/>
  <c r="L88" i="3"/>
  <c r="L89" i="3"/>
  <c r="L90" i="3"/>
  <c r="L91" i="3"/>
  <c r="L92" i="3"/>
  <c r="L93" i="3"/>
  <c r="L94" i="3"/>
  <c r="L95" i="3"/>
  <c r="L96" i="3"/>
  <c r="L97" i="3"/>
  <c r="L98" i="3"/>
  <c r="L99" i="3"/>
  <c r="L100" i="3"/>
  <c r="L101" i="3"/>
  <c r="L102" i="3"/>
  <c r="L103" i="3"/>
  <c r="L104" i="3"/>
  <c r="L105" i="3"/>
  <c r="L106" i="3"/>
  <c r="L107" i="3"/>
  <c r="L108" i="3"/>
  <c r="L109" i="3"/>
  <c r="L110" i="3"/>
  <c r="L111" i="3"/>
  <c r="L112" i="3"/>
  <c r="L113" i="3"/>
  <c r="L114" i="3"/>
  <c r="L115" i="3"/>
  <c r="L116" i="3"/>
  <c r="L117" i="3"/>
  <c r="L118" i="3"/>
  <c r="L119" i="3"/>
  <c r="L120" i="3"/>
  <c r="L121" i="3"/>
  <c r="L122" i="3"/>
  <c r="L123" i="3"/>
  <c r="L124" i="3"/>
  <c r="L125" i="3"/>
  <c r="L126" i="3"/>
  <c r="L127" i="3"/>
  <c r="L128" i="3"/>
  <c r="L129" i="3"/>
  <c r="L130" i="3"/>
  <c r="L131" i="3"/>
  <c r="L132" i="3"/>
  <c r="L133" i="3"/>
  <c r="L134" i="3"/>
  <c r="L135" i="3"/>
  <c r="L136" i="3"/>
  <c r="L137" i="3"/>
  <c r="L138" i="3"/>
  <c r="L139" i="3"/>
  <c r="L140" i="3"/>
  <c r="L141" i="3"/>
  <c r="L142" i="3"/>
  <c r="L143" i="3"/>
  <c r="L144" i="3"/>
  <c r="L145" i="3"/>
  <c r="L146" i="3"/>
  <c r="L147" i="3"/>
  <c r="L148" i="3"/>
  <c r="L149" i="3"/>
  <c r="L150" i="3"/>
  <c r="L151" i="3"/>
  <c r="L152" i="3"/>
  <c r="L153" i="3"/>
  <c r="L154" i="3"/>
  <c r="L155" i="3"/>
  <c r="L156" i="3"/>
  <c r="L157" i="3"/>
  <c r="L158" i="3"/>
  <c r="L159" i="3"/>
  <c r="L160" i="3"/>
  <c r="L161" i="3"/>
  <c r="L162" i="3"/>
  <c r="L163" i="3"/>
  <c r="L164" i="3"/>
  <c r="L165" i="3"/>
  <c r="L166" i="3"/>
  <c r="L167" i="3"/>
  <c r="L168" i="3"/>
  <c r="L169" i="3"/>
  <c r="L170" i="3"/>
  <c r="L171" i="3"/>
  <c r="L172" i="3"/>
  <c r="L173" i="3"/>
  <c r="L174" i="3"/>
  <c r="L175" i="3"/>
  <c r="L176" i="3"/>
  <c r="L177" i="3"/>
  <c r="L178" i="3"/>
  <c r="L179" i="3"/>
  <c r="L180" i="3"/>
  <c r="L181" i="3"/>
  <c r="L182" i="3"/>
  <c r="L183" i="3"/>
  <c r="L184" i="3"/>
  <c r="L185" i="3"/>
  <c r="L186" i="3"/>
  <c r="L187" i="3"/>
  <c r="L188" i="3"/>
  <c r="L189" i="3"/>
  <c r="L190" i="3"/>
  <c r="L191" i="3"/>
  <c r="L192" i="3"/>
  <c r="L193" i="3"/>
  <c r="L194" i="3"/>
  <c r="L195" i="3"/>
  <c r="L196" i="3"/>
  <c r="L197" i="3"/>
  <c r="L198" i="3"/>
  <c r="L199" i="3"/>
  <c r="L200" i="3"/>
  <c r="L201" i="3"/>
  <c r="L202" i="3"/>
  <c r="L203" i="3"/>
  <c r="L204" i="3"/>
  <c r="L205" i="3"/>
  <c r="L206" i="3"/>
  <c r="L207" i="3"/>
  <c r="L208" i="3"/>
  <c r="L209" i="3"/>
  <c r="L210" i="3"/>
  <c r="L211" i="3"/>
  <c r="L212" i="3"/>
  <c r="L213" i="3"/>
  <c r="L214" i="3"/>
  <c r="L215" i="3"/>
  <c r="L216" i="3"/>
  <c r="L217" i="3"/>
  <c r="L218" i="3"/>
  <c r="L219" i="3"/>
  <c r="L220" i="3"/>
  <c r="J27" i="3"/>
  <c r="M27" i="3" s="1"/>
  <c r="J28" i="3"/>
  <c r="M28" i="3" s="1"/>
  <c r="J29" i="3"/>
  <c r="M29" i="3" s="1"/>
  <c r="J30" i="3"/>
  <c r="M30" i="3" s="1"/>
  <c r="J31" i="3"/>
  <c r="M31" i="3" s="1"/>
  <c r="J32" i="3"/>
  <c r="M32" i="3" s="1"/>
  <c r="J33" i="3"/>
  <c r="M33" i="3" s="1"/>
  <c r="J34" i="3"/>
  <c r="M34" i="3" s="1"/>
  <c r="J35" i="3"/>
  <c r="M35" i="3" s="1"/>
  <c r="J36" i="3"/>
  <c r="M36" i="3" s="1"/>
  <c r="J37" i="3"/>
  <c r="M37" i="3" s="1"/>
  <c r="J38" i="3"/>
  <c r="M38" i="3" s="1"/>
  <c r="J39" i="3"/>
  <c r="M39" i="3" s="1"/>
  <c r="J40" i="3"/>
  <c r="M40" i="3" s="1"/>
  <c r="J41" i="3"/>
  <c r="M41" i="3" s="1"/>
  <c r="J42" i="3"/>
  <c r="M42" i="3" s="1"/>
  <c r="J43" i="3"/>
  <c r="M43" i="3" s="1"/>
  <c r="J44" i="3"/>
  <c r="M44" i="3" s="1"/>
  <c r="J45" i="3"/>
  <c r="M45" i="3" s="1"/>
  <c r="J46" i="3"/>
  <c r="M46" i="3" s="1"/>
  <c r="J47" i="3"/>
  <c r="M47" i="3" s="1"/>
  <c r="J48" i="3"/>
  <c r="M48" i="3" s="1"/>
  <c r="J49" i="3"/>
  <c r="M49" i="3" s="1"/>
  <c r="J50" i="3"/>
  <c r="M50" i="3" s="1"/>
  <c r="J51" i="3"/>
  <c r="M51" i="3" s="1"/>
  <c r="J52" i="3"/>
  <c r="M52" i="3" s="1"/>
  <c r="J53" i="3"/>
  <c r="M53" i="3" s="1"/>
  <c r="J54" i="3"/>
  <c r="M54" i="3" s="1"/>
  <c r="J55" i="3"/>
  <c r="M55" i="3" s="1"/>
  <c r="J56" i="3"/>
  <c r="M56" i="3" s="1"/>
  <c r="J57" i="3"/>
  <c r="M57" i="3" s="1"/>
  <c r="J58" i="3"/>
  <c r="M58" i="3" s="1"/>
  <c r="J59" i="3"/>
  <c r="M59" i="3" s="1"/>
  <c r="J60" i="3"/>
  <c r="M60" i="3" s="1"/>
  <c r="J61" i="3"/>
  <c r="M61" i="3" s="1"/>
  <c r="J62" i="3"/>
  <c r="M62" i="3" s="1"/>
  <c r="J63" i="3"/>
  <c r="M63" i="3" s="1"/>
  <c r="J64" i="3"/>
  <c r="M64" i="3" s="1"/>
  <c r="J65" i="3"/>
  <c r="M65" i="3" s="1"/>
  <c r="J66" i="3"/>
  <c r="M66" i="3" s="1"/>
  <c r="J67" i="3"/>
  <c r="M67" i="3" s="1"/>
  <c r="J68" i="3"/>
  <c r="M68" i="3" s="1"/>
  <c r="J69" i="3"/>
  <c r="M69" i="3" s="1"/>
  <c r="J70" i="3"/>
  <c r="M70" i="3" s="1"/>
  <c r="J71" i="3"/>
  <c r="M71" i="3" s="1"/>
  <c r="J72" i="3"/>
  <c r="M72" i="3" s="1"/>
  <c r="J73" i="3"/>
  <c r="M73" i="3" s="1"/>
  <c r="J74" i="3"/>
  <c r="M74" i="3" s="1"/>
  <c r="J75" i="3"/>
  <c r="M75" i="3" s="1"/>
  <c r="J76" i="3"/>
  <c r="M76" i="3" s="1"/>
  <c r="J77" i="3"/>
  <c r="M77" i="3" s="1"/>
  <c r="J78" i="3"/>
  <c r="M78" i="3" s="1"/>
  <c r="J79" i="3"/>
  <c r="M79" i="3" s="1"/>
  <c r="J80" i="3"/>
  <c r="M80" i="3" s="1"/>
  <c r="J81" i="3"/>
  <c r="M81" i="3" s="1"/>
  <c r="J82" i="3"/>
  <c r="M82" i="3" s="1"/>
  <c r="J83" i="3"/>
  <c r="M83" i="3" s="1"/>
  <c r="J84" i="3"/>
  <c r="M84" i="3" s="1"/>
  <c r="J85" i="3"/>
  <c r="M85" i="3" s="1"/>
  <c r="J86" i="3"/>
  <c r="M86" i="3" s="1"/>
  <c r="J87" i="3"/>
  <c r="M87" i="3" s="1"/>
  <c r="J88" i="3"/>
  <c r="M88" i="3" s="1"/>
  <c r="J89" i="3"/>
  <c r="M89" i="3" s="1"/>
  <c r="J90" i="3"/>
  <c r="M90" i="3" s="1"/>
  <c r="J91" i="3"/>
  <c r="M91" i="3" s="1"/>
  <c r="J92" i="3"/>
  <c r="M92" i="3" s="1"/>
  <c r="J93" i="3"/>
  <c r="M93" i="3" s="1"/>
  <c r="J94" i="3"/>
  <c r="M94" i="3" s="1"/>
  <c r="J95" i="3"/>
  <c r="M95" i="3" s="1"/>
  <c r="J96" i="3"/>
  <c r="M96" i="3" s="1"/>
  <c r="J97" i="3"/>
  <c r="M97" i="3" s="1"/>
  <c r="J98" i="3"/>
  <c r="M98" i="3" s="1"/>
  <c r="J99" i="3"/>
  <c r="M99" i="3" s="1"/>
  <c r="J100" i="3"/>
  <c r="M100" i="3" s="1"/>
  <c r="J101" i="3"/>
  <c r="M101" i="3" s="1"/>
  <c r="J102" i="3"/>
  <c r="M102" i="3" s="1"/>
  <c r="J103" i="3"/>
  <c r="M103" i="3" s="1"/>
  <c r="J104" i="3"/>
  <c r="M104" i="3" s="1"/>
  <c r="J105" i="3"/>
  <c r="M105" i="3" s="1"/>
  <c r="J106" i="3"/>
  <c r="M106" i="3" s="1"/>
  <c r="J107" i="3"/>
  <c r="M107" i="3" s="1"/>
  <c r="J108" i="3"/>
  <c r="M108" i="3" s="1"/>
  <c r="J109" i="3"/>
  <c r="M109" i="3" s="1"/>
  <c r="J110" i="3"/>
  <c r="M110" i="3" s="1"/>
  <c r="J111" i="3"/>
  <c r="M111" i="3" s="1"/>
  <c r="J112" i="3"/>
  <c r="M112" i="3" s="1"/>
  <c r="J113" i="3"/>
  <c r="M113" i="3" s="1"/>
  <c r="J114" i="3"/>
  <c r="M114" i="3" s="1"/>
  <c r="J115" i="3"/>
  <c r="M115" i="3" s="1"/>
  <c r="J116" i="3"/>
  <c r="M116" i="3" s="1"/>
  <c r="J117" i="3"/>
  <c r="M117" i="3" s="1"/>
  <c r="J118" i="3"/>
  <c r="M118" i="3" s="1"/>
  <c r="J119" i="3"/>
  <c r="M119" i="3" s="1"/>
  <c r="J120" i="3"/>
  <c r="M120" i="3" s="1"/>
  <c r="J121" i="3"/>
  <c r="M121" i="3" s="1"/>
  <c r="J122" i="3"/>
  <c r="M122" i="3" s="1"/>
  <c r="J123" i="3"/>
  <c r="M123" i="3" s="1"/>
  <c r="J124" i="3"/>
  <c r="M124" i="3" s="1"/>
  <c r="J125" i="3"/>
  <c r="M125" i="3" s="1"/>
  <c r="J126" i="3"/>
  <c r="M126" i="3" s="1"/>
  <c r="J127" i="3"/>
  <c r="M127" i="3" s="1"/>
  <c r="J128" i="3"/>
  <c r="M128" i="3" s="1"/>
  <c r="J129" i="3"/>
  <c r="M129" i="3" s="1"/>
  <c r="J130" i="3"/>
  <c r="M130" i="3" s="1"/>
  <c r="J131" i="3"/>
  <c r="M131" i="3" s="1"/>
  <c r="J132" i="3"/>
  <c r="M132" i="3" s="1"/>
  <c r="J133" i="3"/>
  <c r="M133" i="3" s="1"/>
  <c r="J134" i="3"/>
  <c r="M134" i="3" s="1"/>
  <c r="J135" i="3"/>
  <c r="M135" i="3" s="1"/>
  <c r="J136" i="3"/>
  <c r="M136" i="3" s="1"/>
  <c r="J137" i="3"/>
  <c r="M137" i="3" s="1"/>
  <c r="J138" i="3"/>
  <c r="M138" i="3" s="1"/>
  <c r="J139" i="3"/>
  <c r="M139" i="3" s="1"/>
  <c r="J140" i="3"/>
  <c r="M140" i="3" s="1"/>
  <c r="J141" i="3"/>
  <c r="M141" i="3" s="1"/>
  <c r="J142" i="3"/>
  <c r="M142" i="3" s="1"/>
  <c r="J143" i="3"/>
  <c r="M143" i="3" s="1"/>
  <c r="J144" i="3"/>
  <c r="M144" i="3" s="1"/>
  <c r="J145" i="3"/>
  <c r="M145" i="3" s="1"/>
  <c r="J146" i="3"/>
  <c r="M146" i="3" s="1"/>
  <c r="J147" i="3"/>
  <c r="M147" i="3" s="1"/>
  <c r="J148" i="3"/>
  <c r="M148" i="3" s="1"/>
  <c r="J149" i="3"/>
  <c r="M149" i="3" s="1"/>
  <c r="J150" i="3"/>
  <c r="M150" i="3" s="1"/>
  <c r="J151" i="3"/>
  <c r="M151" i="3" s="1"/>
  <c r="J152" i="3"/>
  <c r="M152" i="3" s="1"/>
  <c r="J153" i="3"/>
  <c r="M153" i="3" s="1"/>
  <c r="J154" i="3"/>
  <c r="M154" i="3" s="1"/>
  <c r="J155" i="3"/>
  <c r="M155" i="3" s="1"/>
  <c r="J156" i="3"/>
  <c r="M156" i="3" s="1"/>
  <c r="J157" i="3"/>
  <c r="M157" i="3" s="1"/>
  <c r="J158" i="3"/>
  <c r="M158" i="3" s="1"/>
  <c r="J159" i="3"/>
  <c r="M159" i="3" s="1"/>
  <c r="J160" i="3"/>
  <c r="M160" i="3" s="1"/>
  <c r="J161" i="3"/>
  <c r="M161" i="3" s="1"/>
  <c r="J162" i="3"/>
  <c r="M162" i="3" s="1"/>
  <c r="J163" i="3"/>
  <c r="M163" i="3" s="1"/>
  <c r="J164" i="3"/>
  <c r="M164" i="3" s="1"/>
  <c r="J165" i="3"/>
  <c r="M165" i="3" s="1"/>
  <c r="J166" i="3"/>
  <c r="M166" i="3" s="1"/>
  <c r="J167" i="3"/>
  <c r="M167" i="3" s="1"/>
  <c r="J168" i="3"/>
  <c r="M168" i="3" s="1"/>
  <c r="J169" i="3"/>
  <c r="M169" i="3" s="1"/>
  <c r="J170" i="3"/>
  <c r="M170" i="3" s="1"/>
  <c r="J171" i="3"/>
  <c r="M171" i="3" s="1"/>
  <c r="J172" i="3"/>
  <c r="M172" i="3" s="1"/>
  <c r="J173" i="3"/>
  <c r="M173" i="3" s="1"/>
  <c r="J174" i="3"/>
  <c r="M174" i="3" s="1"/>
  <c r="J175" i="3"/>
  <c r="M175" i="3" s="1"/>
  <c r="J176" i="3"/>
  <c r="M176" i="3" s="1"/>
  <c r="J177" i="3"/>
  <c r="M177" i="3" s="1"/>
  <c r="J178" i="3"/>
  <c r="M178" i="3" s="1"/>
  <c r="J179" i="3"/>
  <c r="M179" i="3" s="1"/>
  <c r="J180" i="3"/>
  <c r="M180" i="3" s="1"/>
  <c r="J181" i="3"/>
  <c r="M181" i="3" s="1"/>
  <c r="J182" i="3"/>
  <c r="M182" i="3" s="1"/>
  <c r="J183" i="3"/>
  <c r="M183" i="3" s="1"/>
  <c r="J184" i="3"/>
  <c r="M184" i="3" s="1"/>
  <c r="J185" i="3"/>
  <c r="M185" i="3" s="1"/>
  <c r="J186" i="3"/>
  <c r="M186" i="3" s="1"/>
  <c r="J187" i="3"/>
  <c r="M187" i="3" s="1"/>
  <c r="J188" i="3"/>
  <c r="M188" i="3" s="1"/>
  <c r="J189" i="3"/>
  <c r="M189" i="3" s="1"/>
  <c r="J190" i="3"/>
  <c r="M190" i="3" s="1"/>
  <c r="J191" i="3"/>
  <c r="M191" i="3" s="1"/>
  <c r="J192" i="3"/>
  <c r="M192" i="3" s="1"/>
  <c r="J193" i="3"/>
  <c r="M193" i="3" s="1"/>
  <c r="J194" i="3"/>
  <c r="M194" i="3" s="1"/>
  <c r="J195" i="3"/>
  <c r="M195" i="3" s="1"/>
  <c r="J196" i="3"/>
  <c r="M196" i="3" s="1"/>
  <c r="J197" i="3"/>
  <c r="M197" i="3" s="1"/>
  <c r="J198" i="3"/>
  <c r="M198" i="3" s="1"/>
  <c r="J199" i="3"/>
  <c r="M199" i="3" s="1"/>
  <c r="J200" i="3"/>
  <c r="M200" i="3" s="1"/>
  <c r="J201" i="3"/>
  <c r="M201" i="3" s="1"/>
  <c r="J202" i="3"/>
  <c r="M202" i="3" s="1"/>
  <c r="J203" i="3"/>
  <c r="M203" i="3" s="1"/>
  <c r="J204" i="3"/>
  <c r="M204" i="3" s="1"/>
  <c r="J205" i="3"/>
  <c r="M205" i="3" s="1"/>
  <c r="J206" i="3"/>
  <c r="M206" i="3" s="1"/>
  <c r="J207" i="3"/>
  <c r="M207" i="3" s="1"/>
  <c r="J208" i="3"/>
  <c r="M208" i="3" s="1"/>
  <c r="J209" i="3"/>
  <c r="M209" i="3" s="1"/>
  <c r="J210" i="3"/>
  <c r="M210" i="3" s="1"/>
  <c r="J211" i="3"/>
  <c r="M211" i="3" s="1"/>
  <c r="J212" i="3"/>
  <c r="M212" i="3" s="1"/>
  <c r="J213" i="3"/>
  <c r="M213" i="3" s="1"/>
  <c r="J214" i="3"/>
  <c r="M214" i="3" s="1"/>
  <c r="J215" i="3"/>
  <c r="M215" i="3" s="1"/>
  <c r="J216" i="3"/>
  <c r="M216" i="3" s="1"/>
  <c r="J217" i="3"/>
  <c r="M217" i="3" s="1"/>
  <c r="J218" i="3"/>
  <c r="M218" i="3" s="1"/>
  <c r="J219" i="3"/>
  <c r="M219" i="3" s="1"/>
  <c r="J220" i="3"/>
  <c r="M220" i="3" s="1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74" i="3"/>
  <c r="G75" i="3"/>
  <c r="G76" i="3"/>
  <c r="G77" i="3"/>
  <c r="G78" i="3"/>
  <c r="G79" i="3"/>
  <c r="G80" i="3"/>
  <c r="G81" i="3"/>
  <c r="G82" i="3"/>
  <c r="G83" i="3"/>
  <c r="G84" i="3"/>
  <c r="G85" i="3"/>
  <c r="G86" i="3"/>
  <c r="G87" i="3"/>
  <c r="G88" i="3"/>
  <c r="G89" i="3"/>
  <c r="G90" i="3"/>
  <c r="G91" i="3"/>
  <c r="G92" i="3"/>
  <c r="G93" i="3"/>
  <c r="G94" i="3"/>
  <c r="G95" i="3"/>
  <c r="G96" i="3"/>
  <c r="G97" i="3"/>
  <c r="G98" i="3"/>
  <c r="G99" i="3"/>
  <c r="G100" i="3"/>
  <c r="G101" i="3"/>
  <c r="G102" i="3"/>
  <c r="G103" i="3"/>
  <c r="G104" i="3"/>
  <c r="G105" i="3"/>
  <c r="G106" i="3"/>
  <c r="G107" i="3"/>
  <c r="G108" i="3"/>
  <c r="G109" i="3"/>
  <c r="G110" i="3"/>
  <c r="G111" i="3"/>
  <c r="G112" i="3"/>
  <c r="G113" i="3"/>
  <c r="G114" i="3"/>
  <c r="G115" i="3"/>
  <c r="G116" i="3"/>
  <c r="G117" i="3"/>
  <c r="G118" i="3"/>
  <c r="G119" i="3"/>
  <c r="G120" i="3"/>
  <c r="G121" i="3"/>
  <c r="G122" i="3"/>
  <c r="G123" i="3"/>
  <c r="G124" i="3"/>
  <c r="G125" i="3"/>
  <c r="G126" i="3"/>
  <c r="G127" i="3"/>
  <c r="G128" i="3"/>
  <c r="G129" i="3"/>
  <c r="G130" i="3"/>
  <c r="G131" i="3"/>
  <c r="G132" i="3"/>
  <c r="G133" i="3"/>
  <c r="G134" i="3"/>
  <c r="G135" i="3"/>
  <c r="G136" i="3"/>
  <c r="G137" i="3"/>
  <c r="G138" i="3"/>
  <c r="G139" i="3"/>
  <c r="G140" i="3"/>
  <c r="G141" i="3"/>
  <c r="G142" i="3"/>
  <c r="G143" i="3"/>
  <c r="G144" i="3"/>
  <c r="G145" i="3"/>
  <c r="G146" i="3"/>
  <c r="G147" i="3"/>
  <c r="G148" i="3"/>
  <c r="G149" i="3"/>
  <c r="G150" i="3"/>
  <c r="G151" i="3"/>
  <c r="G152" i="3"/>
  <c r="G153" i="3"/>
  <c r="G154" i="3"/>
  <c r="G155" i="3"/>
  <c r="G156" i="3"/>
  <c r="G157" i="3"/>
  <c r="G158" i="3"/>
  <c r="G159" i="3"/>
  <c r="G160" i="3"/>
  <c r="G161" i="3"/>
  <c r="G162" i="3"/>
  <c r="G163" i="3"/>
  <c r="G164" i="3"/>
  <c r="G165" i="3"/>
  <c r="G166" i="3"/>
  <c r="G167" i="3"/>
  <c r="G168" i="3"/>
  <c r="G169" i="3"/>
  <c r="G170" i="3"/>
  <c r="G171" i="3"/>
  <c r="G172" i="3"/>
  <c r="G173" i="3"/>
  <c r="G174" i="3"/>
  <c r="G175" i="3"/>
  <c r="G176" i="3"/>
  <c r="G177" i="3"/>
  <c r="G178" i="3"/>
  <c r="G179" i="3"/>
  <c r="G180" i="3"/>
  <c r="G181" i="3"/>
  <c r="G182" i="3"/>
  <c r="G183" i="3"/>
  <c r="G184" i="3"/>
  <c r="G185" i="3"/>
  <c r="G186" i="3"/>
  <c r="G187" i="3"/>
  <c r="G188" i="3"/>
  <c r="G189" i="3"/>
  <c r="G190" i="3"/>
  <c r="G191" i="3"/>
  <c r="G192" i="3"/>
  <c r="G193" i="3"/>
  <c r="G194" i="3"/>
  <c r="G195" i="3"/>
  <c r="G196" i="3"/>
  <c r="G197" i="3"/>
  <c r="G198" i="3"/>
  <c r="G199" i="3"/>
  <c r="G200" i="3"/>
  <c r="G201" i="3"/>
  <c r="G202" i="3"/>
  <c r="G203" i="3"/>
  <c r="G204" i="3"/>
  <c r="G205" i="3"/>
  <c r="G206" i="3"/>
  <c r="G207" i="3"/>
  <c r="G208" i="3"/>
  <c r="G209" i="3"/>
  <c r="G210" i="3"/>
  <c r="G211" i="3"/>
  <c r="G212" i="3"/>
  <c r="G213" i="3"/>
  <c r="G214" i="3"/>
  <c r="G215" i="3"/>
  <c r="G216" i="3"/>
  <c r="G217" i="3"/>
  <c r="G218" i="3"/>
  <c r="G219" i="3"/>
  <c r="G220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8" i="3"/>
  <c r="E129" i="3"/>
  <c r="E130" i="3"/>
  <c r="E131" i="3"/>
  <c r="E132" i="3"/>
  <c r="E133" i="3"/>
  <c r="E134" i="3"/>
  <c r="E135" i="3"/>
  <c r="E136" i="3"/>
  <c r="E137" i="3"/>
  <c r="E138" i="3"/>
  <c r="E139" i="3"/>
  <c r="E140" i="3"/>
  <c r="E141" i="3"/>
  <c r="E142" i="3"/>
  <c r="E143" i="3"/>
  <c r="E144" i="3"/>
  <c r="E145" i="3"/>
  <c r="E146" i="3"/>
  <c r="E147" i="3"/>
  <c r="E148" i="3"/>
  <c r="E149" i="3"/>
  <c r="E150" i="3"/>
  <c r="E151" i="3"/>
  <c r="E152" i="3"/>
  <c r="E153" i="3"/>
  <c r="E154" i="3"/>
  <c r="E155" i="3"/>
  <c r="E156" i="3"/>
  <c r="E157" i="3"/>
  <c r="E158" i="3"/>
  <c r="E159" i="3"/>
  <c r="E160" i="3"/>
  <c r="E161" i="3"/>
  <c r="E162" i="3"/>
  <c r="E163" i="3"/>
  <c r="E164" i="3"/>
  <c r="E165" i="3"/>
  <c r="E166" i="3"/>
  <c r="E167" i="3"/>
  <c r="E168" i="3"/>
  <c r="E169" i="3"/>
  <c r="E170" i="3"/>
  <c r="E171" i="3"/>
  <c r="E172" i="3"/>
  <c r="E173" i="3"/>
  <c r="E174" i="3"/>
  <c r="E175" i="3"/>
  <c r="E176" i="3"/>
  <c r="E177" i="3"/>
  <c r="E178" i="3"/>
  <c r="E179" i="3"/>
  <c r="E180" i="3"/>
  <c r="E181" i="3"/>
  <c r="E182" i="3"/>
  <c r="E183" i="3"/>
  <c r="E184" i="3"/>
  <c r="E185" i="3"/>
  <c r="E186" i="3"/>
  <c r="E187" i="3"/>
  <c r="E188" i="3"/>
  <c r="E189" i="3"/>
  <c r="E190" i="3"/>
  <c r="E191" i="3"/>
  <c r="E192" i="3"/>
  <c r="E193" i="3"/>
  <c r="E194" i="3"/>
  <c r="E195" i="3"/>
  <c r="E196" i="3"/>
  <c r="E197" i="3"/>
  <c r="E198" i="3"/>
  <c r="E199" i="3"/>
  <c r="E200" i="3"/>
  <c r="E201" i="3"/>
  <c r="E202" i="3"/>
  <c r="E203" i="3"/>
  <c r="E204" i="3"/>
  <c r="E205" i="3"/>
  <c r="E206" i="3"/>
  <c r="E207" i="3"/>
  <c r="E208" i="3"/>
  <c r="E209" i="3"/>
  <c r="E210" i="3"/>
  <c r="E211" i="3"/>
  <c r="E212" i="3"/>
  <c r="E213" i="3"/>
  <c r="E214" i="3"/>
  <c r="E215" i="3"/>
  <c r="E216" i="3"/>
  <c r="E217" i="3"/>
  <c r="E218" i="3"/>
  <c r="E219" i="3"/>
  <c r="E220" i="3"/>
  <c r="AI28" i="1" l="1"/>
  <c r="AI17" i="1" s="1"/>
  <c r="AI30" i="1"/>
  <c r="AI29" i="1"/>
  <c r="AK25" i="1" l="1"/>
  <c r="AK26" i="1" s="1"/>
  <c r="AI18" i="1"/>
  <c r="K8" i="8" s="1"/>
  <c r="AJ25" i="1"/>
  <c r="AJ26" i="1" s="1"/>
  <c r="AI25" i="1"/>
  <c r="J8" i="8"/>
  <c r="J23" i="8" s="1"/>
  <c r="AI14" i="1"/>
  <c r="G8" i="8" s="1"/>
  <c r="G15" i="8" s="1"/>
  <c r="AI13" i="1"/>
  <c r="F8" i="8" s="1"/>
  <c r="AI16" i="1"/>
  <c r="I8" i="8" s="1"/>
  <c r="K21" i="3"/>
  <c r="F21" i="3"/>
  <c r="G14" i="3"/>
  <c r="AQ30" i="8" l="1"/>
  <c r="AQ22" i="8"/>
  <c r="AQ29" i="8"/>
  <c r="AQ21" i="8"/>
  <c r="AQ28" i="8"/>
  <c r="AQ20" i="8"/>
  <c r="AQ23" i="8"/>
  <c r="N29" i="8"/>
  <c r="N21" i="8"/>
  <c r="N23" i="8"/>
  <c r="N30" i="8"/>
  <c r="N28" i="8"/>
  <c r="N20" i="8"/>
  <c r="N22" i="8"/>
  <c r="AH25" i="1"/>
  <c r="AH26" i="1" s="1"/>
  <c r="AI26" i="1"/>
  <c r="I30" i="8"/>
  <c r="I29" i="8"/>
  <c r="AJ25" i="8"/>
  <c r="AJ24" i="8"/>
  <c r="AJ16" i="8"/>
  <c r="AJ13" i="8"/>
  <c r="AJ10" i="8"/>
  <c r="AL29" i="8"/>
  <c r="AL10" i="8"/>
  <c r="AL16" i="8"/>
  <c r="AL30" i="8"/>
  <c r="AL28" i="8"/>
  <c r="AL13" i="8"/>
  <c r="AI18" i="8"/>
  <c r="AI13" i="8"/>
  <c r="AI10" i="8"/>
  <c r="AI16" i="8"/>
  <c r="AI11" i="8"/>
  <c r="AI19" i="8"/>
  <c r="AI12" i="8"/>
  <c r="AM22" i="8"/>
  <c r="AM21" i="8"/>
  <c r="AM13" i="8"/>
  <c r="AM20" i="8"/>
  <c r="AM10" i="8"/>
  <c r="AM16" i="8"/>
  <c r="H9" i="1"/>
  <c r="N15" i="8" l="1"/>
  <c r="N14" i="8" s="1"/>
  <c r="N16" i="8"/>
  <c r="N10" i="8" s="1"/>
  <c r="N12" i="8" s="1"/>
  <c r="AI12" i="1"/>
  <c r="O3" i="5"/>
  <c r="N3" i="3"/>
  <c r="N13" i="8" l="1"/>
  <c r="N11" i="8"/>
  <c r="B21" i="3"/>
  <c r="L13" i="3" l="1"/>
  <c r="G26" i="3" l="1"/>
  <c r="H22" i="3"/>
  <c r="H26" i="3"/>
  <c r="G21" i="3"/>
  <c r="L30" i="1" l="1"/>
  <c r="AJ11" i="1" l="1"/>
  <c r="Q17" i="8"/>
  <c r="Q9" i="8"/>
  <c r="Q10" i="8"/>
  <c r="Q11" i="8"/>
  <c r="Q12" i="8"/>
  <c r="Q13" i="8"/>
  <c r="Q21" i="8"/>
  <c r="B19" i="8"/>
  <c r="Q19" i="8" s="1"/>
  <c r="Q18" i="8"/>
  <c r="Q28" i="8"/>
  <c r="Q27" i="8"/>
  <c r="Q26" i="8"/>
  <c r="Q25" i="8"/>
  <c r="Q24" i="8"/>
  <c r="Q22" i="8"/>
  <c r="Q20" i="8"/>
  <c r="Q16" i="8"/>
  <c r="Q15" i="8"/>
  <c r="Q14" i="8"/>
  <c r="K213" i="3" l="1"/>
  <c r="K214" i="3"/>
  <c r="AG214" i="3"/>
  <c r="K215" i="3"/>
  <c r="K217" i="3"/>
  <c r="K218" i="3"/>
  <c r="K219" i="3"/>
  <c r="AG218" i="3" l="1"/>
  <c r="AG220" i="3"/>
  <c r="F219" i="3"/>
  <c r="AG216" i="3"/>
  <c r="AG212" i="3"/>
  <c r="AG217" i="3"/>
  <c r="AG213" i="3"/>
  <c r="AG219" i="3"/>
  <c r="AG215" i="3"/>
  <c r="F220" i="3"/>
  <c r="F216" i="3"/>
  <c r="F212" i="3"/>
  <c r="F215" i="3"/>
  <c r="F217" i="3"/>
  <c r="F213" i="3"/>
  <c r="F218" i="3"/>
  <c r="F214" i="3"/>
  <c r="K220" i="3"/>
  <c r="K216" i="3"/>
  <c r="K212" i="3"/>
  <c r="F210" i="3" l="1"/>
  <c r="F206" i="3"/>
  <c r="F202" i="3"/>
  <c r="F198" i="3"/>
  <c r="F194" i="3"/>
  <c r="F190" i="3"/>
  <c r="F186" i="3"/>
  <c r="F182" i="3"/>
  <c r="F178" i="3"/>
  <c r="F174" i="3"/>
  <c r="F170" i="3"/>
  <c r="F166" i="3"/>
  <c r="F162" i="3"/>
  <c r="F158" i="3"/>
  <c r="F154" i="3"/>
  <c r="F150" i="3"/>
  <c r="F146" i="3"/>
  <c r="F209" i="3"/>
  <c r="F205" i="3"/>
  <c r="F201" i="3"/>
  <c r="F197" i="3"/>
  <c r="F193" i="3"/>
  <c r="F189" i="3"/>
  <c r="F185" i="3"/>
  <c r="F181" i="3"/>
  <c r="F177" i="3"/>
  <c r="F173" i="3"/>
  <c r="F169" i="3"/>
  <c r="AG211" i="3"/>
  <c r="AG207" i="3"/>
  <c r="AG203" i="3"/>
  <c r="AG199" i="3"/>
  <c r="AG195" i="3"/>
  <c r="AG191" i="3"/>
  <c r="AG187" i="3"/>
  <c r="AG183" i="3"/>
  <c r="AG179" i="3"/>
  <c r="AG175" i="3"/>
  <c r="AG171" i="3"/>
  <c r="AG167" i="3"/>
  <c r="AG163" i="3"/>
  <c r="AG159" i="3"/>
  <c r="AG155" i="3"/>
  <c r="AG151" i="3"/>
  <c r="AG147" i="3"/>
  <c r="AG143" i="3"/>
  <c r="F142" i="3"/>
  <c r="AG139" i="3"/>
  <c r="F138" i="3"/>
  <c r="AG135" i="3"/>
  <c r="F134" i="3"/>
  <c r="AG131" i="3"/>
  <c r="F130" i="3"/>
  <c r="AG127" i="3"/>
  <c r="F126" i="3"/>
  <c r="AG123" i="3"/>
  <c r="F122" i="3"/>
  <c r="AG119" i="3"/>
  <c r="F118" i="3"/>
  <c r="AG115" i="3"/>
  <c r="F114" i="3"/>
  <c r="AG111" i="3"/>
  <c r="AG107" i="3"/>
  <c r="AG103" i="3"/>
  <c r="AG99" i="3"/>
  <c r="AG95" i="3"/>
  <c r="AG91" i="3"/>
  <c r="AG87" i="3"/>
  <c r="AG83" i="3"/>
  <c r="AG79" i="3"/>
  <c r="AG75" i="3"/>
  <c r="AG71" i="3"/>
  <c r="AG67" i="3"/>
  <c r="AG63" i="3"/>
  <c r="AG59" i="3"/>
  <c r="AG55" i="3"/>
  <c r="AG51" i="3"/>
  <c r="AG47" i="3"/>
  <c r="AG43" i="3"/>
  <c r="AG39" i="3"/>
  <c r="AG35" i="3"/>
  <c r="AG208" i="3"/>
  <c r="AG204" i="3"/>
  <c r="AG200" i="3"/>
  <c r="AG196" i="3"/>
  <c r="AG192" i="3"/>
  <c r="AG188" i="3"/>
  <c r="AG184" i="3"/>
  <c r="AG180" i="3"/>
  <c r="AG176" i="3"/>
  <c r="AG172" i="3"/>
  <c r="AG168" i="3"/>
  <c r="AG164" i="3"/>
  <c r="AG160" i="3"/>
  <c r="AG156" i="3"/>
  <c r="AG152" i="3"/>
  <c r="AG148" i="3"/>
  <c r="AG144" i="3"/>
  <c r="AG140" i="3"/>
  <c r="AG136" i="3"/>
  <c r="AG132" i="3"/>
  <c r="AG128" i="3"/>
  <c r="AG124" i="3"/>
  <c r="AG120" i="3"/>
  <c r="AG116" i="3"/>
  <c r="AG112" i="3"/>
  <c r="AG108" i="3"/>
  <c r="AG104" i="3"/>
  <c r="AG100" i="3"/>
  <c r="AG96" i="3"/>
  <c r="AG92" i="3"/>
  <c r="AG88" i="3"/>
  <c r="AG84" i="3"/>
  <c r="AG80" i="3"/>
  <c r="AG76" i="3"/>
  <c r="AG72" i="3"/>
  <c r="AG68" i="3"/>
  <c r="AG64" i="3"/>
  <c r="AG60" i="3"/>
  <c r="AG56" i="3"/>
  <c r="AG52" i="3"/>
  <c r="AG48" i="3"/>
  <c r="AG44" i="3"/>
  <c r="AG40" i="3"/>
  <c r="AG36" i="3"/>
  <c r="AG209" i="3"/>
  <c r="AG205" i="3"/>
  <c r="AG201" i="3"/>
  <c r="AG197" i="3"/>
  <c r="AG193" i="3"/>
  <c r="AG189" i="3"/>
  <c r="AG185" i="3"/>
  <c r="AG181" i="3"/>
  <c r="AG177" i="3"/>
  <c r="AG173" i="3"/>
  <c r="AG169" i="3"/>
  <c r="AG165" i="3"/>
  <c r="AG161" i="3"/>
  <c r="AG157" i="3"/>
  <c r="AG153" i="3"/>
  <c r="AG149" i="3"/>
  <c r="AG145" i="3"/>
  <c r="AG141" i="3"/>
  <c r="AG137" i="3"/>
  <c r="AG133" i="3"/>
  <c r="AG129" i="3"/>
  <c r="AG125" i="3"/>
  <c r="AG121" i="3"/>
  <c r="AG117" i="3"/>
  <c r="AG113" i="3"/>
  <c r="AG109" i="3"/>
  <c r="AG105" i="3"/>
  <c r="AG101" i="3"/>
  <c r="AG97" i="3"/>
  <c r="AG93" i="3"/>
  <c r="AG89" i="3"/>
  <c r="AG85" i="3"/>
  <c r="AG81" i="3"/>
  <c r="AG77" i="3"/>
  <c r="AG73" i="3"/>
  <c r="AG69" i="3"/>
  <c r="AG65" i="3"/>
  <c r="AG61" i="3"/>
  <c r="AG57" i="3"/>
  <c r="AG53" i="3"/>
  <c r="AG49" i="3"/>
  <c r="AG45" i="3"/>
  <c r="AG41" i="3"/>
  <c r="AG37" i="3"/>
  <c r="AG33" i="3"/>
  <c r="AG210" i="3"/>
  <c r="AG206" i="3"/>
  <c r="AG202" i="3"/>
  <c r="AG198" i="3"/>
  <c r="AG194" i="3"/>
  <c r="AG190" i="3"/>
  <c r="AG186" i="3"/>
  <c r="AG182" i="3"/>
  <c r="AG178" i="3"/>
  <c r="AG174" i="3"/>
  <c r="AG170" i="3"/>
  <c r="AG166" i="3"/>
  <c r="F165" i="3"/>
  <c r="AG162" i="3"/>
  <c r="F161" i="3"/>
  <c r="AG158" i="3"/>
  <c r="F157" i="3"/>
  <c r="AG154" i="3"/>
  <c r="F153" i="3"/>
  <c r="AG150" i="3"/>
  <c r="F149" i="3"/>
  <c r="AG146" i="3"/>
  <c r="F145" i="3"/>
  <c r="AG142" i="3"/>
  <c r="F141" i="3"/>
  <c r="AG138" i="3"/>
  <c r="F137" i="3"/>
  <c r="AG134" i="3"/>
  <c r="F133" i="3"/>
  <c r="AG130" i="3"/>
  <c r="F129" i="3"/>
  <c r="AG126" i="3"/>
  <c r="F125" i="3"/>
  <c r="AG122" i="3"/>
  <c r="AG118" i="3"/>
  <c r="AG114" i="3"/>
  <c r="AG110" i="3"/>
  <c r="AG106" i="3"/>
  <c r="AG102" i="3"/>
  <c r="AG98" i="3"/>
  <c r="AG94" i="3"/>
  <c r="AG90" i="3"/>
  <c r="AG86" i="3"/>
  <c r="AG82" i="3"/>
  <c r="AG78" i="3"/>
  <c r="AG74" i="3"/>
  <c r="AG70" i="3"/>
  <c r="AG66" i="3"/>
  <c r="AG62" i="3"/>
  <c r="AG58" i="3"/>
  <c r="AG54" i="3"/>
  <c r="AG50" i="3"/>
  <c r="AG46" i="3"/>
  <c r="AG42" i="3"/>
  <c r="AG38" i="3"/>
  <c r="AG34" i="3"/>
  <c r="F121" i="3"/>
  <c r="F117" i="3"/>
  <c r="F113" i="3"/>
  <c r="F211" i="3"/>
  <c r="F207" i="3"/>
  <c r="F203" i="3"/>
  <c r="F199" i="3"/>
  <c r="F123" i="3"/>
  <c r="F119" i="3"/>
  <c r="F115" i="3"/>
  <c r="F208" i="3"/>
  <c r="F204" i="3"/>
  <c r="F200" i="3"/>
  <c r="F196" i="3"/>
  <c r="F124" i="3"/>
  <c r="F120" i="3"/>
  <c r="F116" i="3"/>
  <c r="F195" i="3"/>
  <c r="F191" i="3"/>
  <c r="F187" i="3"/>
  <c r="F183" i="3"/>
  <c r="F179" i="3"/>
  <c r="F175" i="3"/>
  <c r="F171" i="3"/>
  <c r="F167" i="3"/>
  <c r="F163" i="3"/>
  <c r="F159" i="3"/>
  <c r="F155" i="3"/>
  <c r="F151" i="3"/>
  <c r="F147" i="3"/>
  <c r="F143" i="3"/>
  <c r="F139" i="3"/>
  <c r="F135" i="3"/>
  <c r="F131" i="3"/>
  <c r="F127" i="3"/>
  <c r="F192" i="3"/>
  <c r="F188" i="3"/>
  <c r="F184" i="3"/>
  <c r="F180" i="3"/>
  <c r="F176" i="3"/>
  <c r="F172" i="3"/>
  <c r="F168" i="3"/>
  <c r="F164" i="3"/>
  <c r="F160" i="3"/>
  <c r="F156" i="3"/>
  <c r="F152" i="3"/>
  <c r="F148" i="3"/>
  <c r="F144" i="3"/>
  <c r="F140" i="3"/>
  <c r="F136" i="3"/>
  <c r="F132" i="3"/>
  <c r="F128" i="3"/>
  <c r="F112" i="3"/>
  <c r="F108" i="3"/>
  <c r="F104" i="3"/>
  <c r="F100" i="3"/>
  <c r="F96" i="3"/>
  <c r="F92" i="3"/>
  <c r="F88" i="3"/>
  <c r="F84" i="3"/>
  <c r="F80" i="3"/>
  <c r="F76" i="3"/>
  <c r="F72" i="3"/>
  <c r="F68" i="3"/>
  <c r="F64" i="3"/>
  <c r="F60" i="3"/>
  <c r="F56" i="3"/>
  <c r="F52" i="3"/>
  <c r="F48" i="3"/>
  <c r="F44" i="3"/>
  <c r="F40" i="3"/>
  <c r="F36" i="3"/>
  <c r="F111" i="3"/>
  <c r="F107" i="3"/>
  <c r="F103" i="3"/>
  <c r="F99" i="3"/>
  <c r="F95" i="3"/>
  <c r="F91" i="3"/>
  <c r="F87" i="3"/>
  <c r="F83" i="3"/>
  <c r="F79" i="3"/>
  <c r="F75" i="3"/>
  <c r="F71" i="3"/>
  <c r="F67" i="3"/>
  <c r="F63" i="3"/>
  <c r="F59" i="3"/>
  <c r="F55" i="3"/>
  <c r="F51" i="3"/>
  <c r="F47" i="3"/>
  <c r="F43" i="3"/>
  <c r="F39" i="3"/>
  <c r="F35" i="3"/>
  <c r="K183" i="3"/>
  <c r="K211" i="3"/>
  <c r="K207" i="3"/>
  <c r="K203" i="3"/>
  <c r="K200" i="3"/>
  <c r="K193" i="3"/>
  <c r="K187" i="3"/>
  <c r="K184" i="3"/>
  <c r="K181" i="3"/>
  <c r="K176" i="3"/>
  <c r="K173" i="3"/>
  <c r="K208" i="3"/>
  <c r="K204" i="3"/>
  <c r="K197" i="3"/>
  <c r="K191" i="3"/>
  <c r="K188" i="3"/>
  <c r="K209" i="3"/>
  <c r="K205" i="3"/>
  <c r="K201" i="3"/>
  <c r="K195" i="3"/>
  <c r="K192" i="3"/>
  <c r="K185" i="3"/>
  <c r="K180" i="3"/>
  <c r="K177" i="3"/>
  <c r="K172" i="3"/>
  <c r="K169" i="3"/>
  <c r="K210" i="3"/>
  <c r="K206" i="3"/>
  <c r="K202" i="3"/>
  <c r="K199" i="3"/>
  <c r="K196" i="3"/>
  <c r="K189" i="3"/>
  <c r="K198" i="3"/>
  <c r="K194" i="3"/>
  <c r="K190" i="3"/>
  <c r="K186" i="3"/>
  <c r="K182" i="3"/>
  <c r="K178" i="3"/>
  <c r="K174" i="3"/>
  <c r="K170" i="3"/>
  <c r="K166" i="3"/>
  <c r="F49" i="3"/>
  <c r="F45" i="3"/>
  <c r="F41" i="3"/>
  <c r="F37" i="3"/>
  <c r="F33" i="3"/>
  <c r="K179" i="3"/>
  <c r="K175" i="3"/>
  <c r="K171" i="3"/>
  <c r="K167" i="3"/>
  <c r="F46" i="3"/>
  <c r="F42" i="3"/>
  <c r="F38" i="3"/>
  <c r="F34" i="3"/>
  <c r="K168" i="3"/>
  <c r="F109" i="3"/>
  <c r="F105" i="3"/>
  <c r="F101" i="3"/>
  <c r="F97" i="3"/>
  <c r="F93" i="3"/>
  <c r="F89" i="3"/>
  <c r="F85" i="3"/>
  <c r="F81" i="3"/>
  <c r="F77" i="3"/>
  <c r="F73" i="3"/>
  <c r="F69" i="3"/>
  <c r="F65" i="3"/>
  <c r="F61" i="3"/>
  <c r="F57" i="3"/>
  <c r="F53" i="3"/>
  <c r="F110" i="3"/>
  <c r="F106" i="3"/>
  <c r="F102" i="3"/>
  <c r="F98" i="3"/>
  <c r="F94" i="3"/>
  <c r="F90" i="3"/>
  <c r="F86" i="3"/>
  <c r="F82" i="3"/>
  <c r="F78" i="3"/>
  <c r="F74" i="3"/>
  <c r="F70" i="3"/>
  <c r="F66" i="3"/>
  <c r="F62" i="3"/>
  <c r="F58" i="3"/>
  <c r="F54" i="3"/>
  <c r="F50" i="3"/>
  <c r="K165" i="3"/>
  <c r="K161" i="3"/>
  <c r="K157" i="3"/>
  <c r="K153" i="3"/>
  <c r="K149" i="3"/>
  <c r="K145" i="3"/>
  <c r="K141" i="3"/>
  <c r="K137" i="3"/>
  <c r="K133" i="3"/>
  <c r="K129" i="3"/>
  <c r="K125" i="3"/>
  <c r="K121" i="3"/>
  <c r="K117" i="3"/>
  <c r="K113" i="3"/>
  <c r="K162" i="3"/>
  <c r="K158" i="3"/>
  <c r="K154" i="3"/>
  <c r="K150" i="3"/>
  <c r="K146" i="3"/>
  <c r="K142" i="3"/>
  <c r="K138" i="3"/>
  <c r="K134" i="3"/>
  <c r="K130" i="3"/>
  <c r="K126" i="3"/>
  <c r="K122" i="3"/>
  <c r="K118" i="3"/>
  <c r="K114" i="3"/>
  <c r="K163" i="3"/>
  <c r="K159" i="3"/>
  <c r="K155" i="3"/>
  <c r="K151" i="3"/>
  <c r="K147" i="3"/>
  <c r="K143" i="3"/>
  <c r="K139" i="3"/>
  <c r="K135" i="3"/>
  <c r="K131" i="3"/>
  <c r="K127" i="3"/>
  <c r="K123" i="3"/>
  <c r="K119" i="3"/>
  <c r="K115" i="3"/>
  <c r="K164" i="3"/>
  <c r="K160" i="3"/>
  <c r="K156" i="3"/>
  <c r="K152" i="3"/>
  <c r="K148" i="3"/>
  <c r="K144" i="3"/>
  <c r="K140" i="3"/>
  <c r="K136" i="3"/>
  <c r="K132" i="3"/>
  <c r="K128" i="3"/>
  <c r="K124" i="3"/>
  <c r="K120" i="3"/>
  <c r="K116" i="3"/>
  <c r="K79" i="3"/>
  <c r="K77" i="3"/>
  <c r="K75" i="3"/>
  <c r="K73" i="3"/>
  <c r="K71" i="3"/>
  <c r="K69" i="3"/>
  <c r="K67" i="3"/>
  <c r="K65" i="3"/>
  <c r="K63" i="3"/>
  <c r="K61" i="3"/>
  <c r="K59" i="3"/>
  <c r="K57" i="3"/>
  <c r="K55" i="3"/>
  <c r="K53" i="3"/>
  <c r="K51" i="3"/>
  <c r="K49" i="3"/>
  <c r="K47" i="3"/>
  <c r="K111" i="3"/>
  <c r="K109" i="3"/>
  <c r="K107" i="3"/>
  <c r="K105" i="3"/>
  <c r="K103" i="3"/>
  <c r="K101" i="3"/>
  <c r="K99" i="3"/>
  <c r="K97" i="3"/>
  <c r="K95" i="3"/>
  <c r="K93" i="3"/>
  <c r="K91" i="3"/>
  <c r="K89" i="3"/>
  <c r="K87" i="3"/>
  <c r="K85" i="3"/>
  <c r="K83" i="3"/>
  <c r="K81" i="3"/>
  <c r="K112" i="3"/>
  <c r="K110" i="3"/>
  <c r="K108" i="3"/>
  <c r="K106" i="3"/>
  <c r="K104" i="3"/>
  <c r="K102" i="3"/>
  <c r="K100" i="3"/>
  <c r="K98" i="3"/>
  <c r="K96" i="3"/>
  <c r="K94" i="3"/>
  <c r="K92" i="3"/>
  <c r="K90" i="3"/>
  <c r="K88" i="3"/>
  <c r="K86" i="3"/>
  <c r="K84" i="3"/>
  <c r="K82" i="3"/>
  <c r="K80" i="3"/>
  <c r="K78" i="3"/>
  <c r="K76" i="3"/>
  <c r="K74" i="3"/>
  <c r="K72" i="3"/>
  <c r="K70" i="3"/>
  <c r="K68" i="3"/>
  <c r="K66" i="3"/>
  <c r="K64" i="3"/>
  <c r="K62" i="3"/>
  <c r="K60" i="3"/>
  <c r="K58" i="3"/>
  <c r="K56" i="3"/>
  <c r="K54" i="3"/>
  <c r="K52" i="3"/>
  <c r="K50" i="3"/>
  <c r="K48" i="3"/>
  <c r="K46" i="3"/>
  <c r="K45" i="3"/>
  <c r="K44" i="3"/>
  <c r="K43" i="3"/>
  <c r="K42" i="3"/>
  <c r="K41" i="3"/>
  <c r="K40" i="3"/>
  <c r="K39" i="3"/>
  <c r="K38" i="3"/>
  <c r="K37" i="3"/>
  <c r="K36" i="3"/>
  <c r="K35" i="3"/>
  <c r="K34" i="3"/>
  <c r="K33" i="3"/>
  <c r="AE30" i="3" l="1"/>
  <c r="AE31" i="3"/>
  <c r="AE32" i="3"/>
  <c r="AE33" i="3"/>
  <c r="AE34" i="3"/>
  <c r="AE35" i="3"/>
  <c r="AE36" i="3"/>
  <c r="AE37" i="3"/>
  <c r="AE38" i="3"/>
  <c r="AE39" i="3"/>
  <c r="AE40" i="3"/>
  <c r="AE41" i="3"/>
  <c r="AE42" i="3"/>
  <c r="AE43" i="3"/>
  <c r="AE44" i="3"/>
  <c r="AE45" i="3"/>
  <c r="AE46" i="3"/>
  <c r="AE47" i="3"/>
  <c r="AE48" i="3"/>
  <c r="AE49" i="3"/>
  <c r="AE50" i="3"/>
  <c r="AE51" i="3"/>
  <c r="AE52" i="3"/>
  <c r="AE53" i="3"/>
  <c r="AE54" i="3"/>
  <c r="AE55" i="3"/>
  <c r="AE56" i="3"/>
  <c r="AE57" i="3"/>
  <c r="AE58" i="3"/>
  <c r="AE59" i="3"/>
  <c r="AE60" i="3"/>
  <c r="AE61" i="3"/>
  <c r="AE62" i="3"/>
  <c r="AE63" i="3"/>
  <c r="AE64" i="3"/>
  <c r="AE65" i="3"/>
  <c r="AE66" i="3"/>
  <c r="AE67" i="3"/>
  <c r="AE68" i="3"/>
  <c r="AE69" i="3"/>
  <c r="AE70" i="3"/>
  <c r="AE71" i="3"/>
  <c r="AE72" i="3"/>
  <c r="AE73" i="3"/>
  <c r="AE74" i="3"/>
  <c r="AE75" i="3"/>
  <c r="AE76" i="3"/>
  <c r="AE77" i="3"/>
  <c r="AE78" i="3"/>
  <c r="AE79" i="3"/>
  <c r="AE80" i="3"/>
  <c r="AE81" i="3"/>
  <c r="AE82" i="3"/>
  <c r="AE83" i="3"/>
  <c r="AE84" i="3"/>
  <c r="AE85" i="3"/>
  <c r="AE86" i="3"/>
  <c r="AE87" i="3"/>
  <c r="AE88" i="3"/>
  <c r="AE89" i="3"/>
  <c r="AE90" i="3"/>
  <c r="AE91" i="3"/>
  <c r="AE92" i="3"/>
  <c r="AE93" i="3"/>
  <c r="AE94" i="3"/>
  <c r="AE95" i="3"/>
  <c r="AE96" i="3"/>
  <c r="AE97" i="3"/>
  <c r="AE98" i="3"/>
  <c r="AE99" i="3"/>
  <c r="AE100" i="3"/>
  <c r="AE101" i="3"/>
  <c r="AE102" i="3"/>
  <c r="AE103" i="3"/>
  <c r="AE104" i="3"/>
  <c r="AE105" i="3"/>
  <c r="AE106" i="3"/>
  <c r="AE107" i="3"/>
  <c r="AE108" i="3"/>
  <c r="AE109" i="3"/>
  <c r="AE110" i="3"/>
  <c r="AE111" i="3"/>
  <c r="AE112" i="3"/>
  <c r="AE113" i="3"/>
  <c r="AE114" i="3"/>
  <c r="AE115" i="3"/>
  <c r="AE116" i="3"/>
  <c r="AE117" i="3"/>
  <c r="AE118" i="3"/>
  <c r="AE119" i="3"/>
  <c r="AE120" i="3"/>
  <c r="AE121" i="3"/>
  <c r="AE122" i="3"/>
  <c r="AE123" i="3"/>
  <c r="AE124" i="3"/>
  <c r="AE125" i="3"/>
  <c r="AE126" i="3"/>
  <c r="AE127" i="3"/>
  <c r="AE128" i="3"/>
  <c r="AE129" i="3"/>
  <c r="AE130" i="3"/>
  <c r="AE131" i="3"/>
  <c r="AE132" i="3"/>
  <c r="AE133" i="3"/>
  <c r="AE134" i="3"/>
  <c r="AE135" i="3"/>
  <c r="AE136" i="3"/>
  <c r="AE137" i="3"/>
  <c r="AE138" i="3"/>
  <c r="AE139" i="3"/>
  <c r="AE140" i="3"/>
  <c r="AE141" i="3"/>
  <c r="AE142" i="3"/>
  <c r="AE143" i="3"/>
  <c r="AE144" i="3"/>
  <c r="AE145" i="3"/>
  <c r="AE146" i="3"/>
  <c r="AE147" i="3"/>
  <c r="AE148" i="3"/>
  <c r="AE149" i="3"/>
  <c r="AE150" i="3"/>
  <c r="AE151" i="3"/>
  <c r="AE152" i="3"/>
  <c r="AE153" i="3"/>
  <c r="AE154" i="3"/>
  <c r="AE155" i="3"/>
  <c r="AE156" i="3"/>
  <c r="AE157" i="3"/>
  <c r="AE158" i="3"/>
  <c r="AE159" i="3"/>
  <c r="AE160" i="3"/>
  <c r="AE161" i="3"/>
  <c r="AE162" i="3"/>
  <c r="AE163" i="3"/>
  <c r="AE164" i="3"/>
  <c r="AE165" i="3"/>
  <c r="AE166" i="3"/>
  <c r="AE167" i="3"/>
  <c r="AE168" i="3"/>
  <c r="AE169" i="3"/>
  <c r="AE170" i="3"/>
  <c r="AE171" i="3"/>
  <c r="AE172" i="3"/>
  <c r="AE173" i="3"/>
  <c r="AE174" i="3"/>
  <c r="AE175" i="3"/>
  <c r="AE176" i="3"/>
  <c r="AE177" i="3"/>
  <c r="AE178" i="3"/>
  <c r="AE179" i="3"/>
  <c r="AE180" i="3"/>
  <c r="AE181" i="3"/>
  <c r="AE182" i="3"/>
  <c r="AE183" i="3"/>
  <c r="AE184" i="3"/>
  <c r="AE185" i="3"/>
  <c r="AE186" i="3"/>
  <c r="AE187" i="3"/>
  <c r="AE188" i="3"/>
  <c r="AE189" i="3"/>
  <c r="AE190" i="3"/>
  <c r="AE191" i="3"/>
  <c r="AE192" i="3"/>
  <c r="AE193" i="3"/>
  <c r="AE194" i="3"/>
  <c r="AE195" i="3"/>
  <c r="AE196" i="3"/>
  <c r="AE197" i="3"/>
  <c r="AE198" i="3"/>
  <c r="AE199" i="3"/>
  <c r="AE200" i="3"/>
  <c r="AE201" i="3"/>
  <c r="AE202" i="3"/>
  <c r="AE203" i="3"/>
  <c r="AE204" i="3"/>
  <c r="AE205" i="3"/>
  <c r="AE206" i="3"/>
  <c r="AE207" i="3"/>
  <c r="AE208" i="3"/>
  <c r="AE209" i="3"/>
  <c r="AE210" i="3"/>
  <c r="AE211" i="3"/>
  <c r="AE212" i="3"/>
  <c r="AE213" i="3"/>
  <c r="AE214" i="3"/>
  <c r="AE215" i="3"/>
  <c r="L29" i="1" l="1"/>
  <c r="L28" i="1"/>
  <c r="P2" i="8"/>
  <c r="B2" i="8"/>
  <c r="G18" i="1"/>
  <c r="L27" i="1"/>
  <c r="F16" i="1"/>
  <c r="AE16" i="1" s="1"/>
  <c r="F17" i="1"/>
  <c r="AE17" i="1" s="1"/>
  <c r="H8" i="1"/>
  <c r="L24" i="1"/>
  <c r="I17" i="3"/>
  <c r="D17" i="3"/>
  <c r="L14" i="3"/>
  <c r="L21" i="3" s="1"/>
  <c r="M22" i="3" s="1"/>
  <c r="O2" i="3"/>
  <c r="B2" i="3"/>
  <c r="AE22" i="3"/>
  <c r="AE23" i="3"/>
  <c r="AE24" i="3"/>
  <c r="AE25" i="3"/>
  <c r="AE26" i="3"/>
  <c r="AE27" i="3"/>
  <c r="AE28" i="3"/>
  <c r="AE29" i="3"/>
  <c r="AE216" i="3"/>
  <c r="AE217" i="3"/>
  <c r="AE218" i="3"/>
  <c r="AE219" i="3"/>
  <c r="AE220" i="3"/>
  <c r="AE21" i="3"/>
  <c r="AK21" i="5"/>
  <c r="AK22" i="5"/>
  <c r="AK45" i="5"/>
  <c r="AK44" i="5"/>
  <c r="AK43" i="5"/>
  <c r="AK42" i="5"/>
  <c r="AK41" i="5"/>
  <c r="AK40" i="5"/>
  <c r="AK39" i="5"/>
  <c r="AK38" i="5"/>
  <c r="AK37" i="5"/>
  <c r="AK36" i="5"/>
  <c r="AK35" i="5"/>
  <c r="AK34" i="5"/>
  <c r="AK33" i="5"/>
  <c r="AK32" i="5"/>
  <c r="AK31" i="5"/>
  <c r="AK30" i="5"/>
  <c r="AK29" i="5"/>
  <c r="AK28" i="5"/>
  <c r="AK27" i="5"/>
  <c r="AK26" i="5"/>
  <c r="AK25" i="5"/>
  <c r="AK24" i="5"/>
  <c r="AK23" i="5"/>
  <c r="A45" i="5"/>
  <c r="A44" i="5"/>
  <c r="A43" i="5"/>
  <c r="A42" i="5"/>
  <c r="A41" i="5"/>
  <c r="A40" i="5"/>
  <c r="A39" i="5"/>
  <c r="A38" i="5"/>
  <c r="A37" i="5"/>
  <c r="A36" i="5"/>
  <c r="A35" i="5"/>
  <c r="A34" i="5"/>
  <c r="A33" i="5"/>
  <c r="A32" i="5"/>
  <c r="A31" i="5"/>
  <c r="A30" i="5"/>
  <c r="A29" i="5"/>
  <c r="A28" i="5"/>
  <c r="A27" i="5"/>
  <c r="A25" i="5"/>
  <c r="A24" i="5"/>
  <c r="A23" i="5"/>
  <c r="A22" i="5"/>
  <c r="A26" i="5"/>
  <c r="I17" i="5"/>
  <c r="D17" i="5"/>
  <c r="B2" i="5"/>
  <c r="G45" i="5"/>
  <c r="L45" i="5"/>
  <c r="K45" i="5"/>
  <c r="F45" i="5"/>
  <c r="M45" i="5"/>
  <c r="H45" i="5"/>
  <c r="B45" i="5"/>
  <c r="L21" i="5"/>
  <c r="K21" i="5"/>
  <c r="G21" i="5"/>
  <c r="F21" i="5"/>
  <c r="L22" i="5"/>
  <c r="K22" i="5"/>
  <c r="G22" i="5"/>
  <c r="F22" i="5"/>
  <c r="L23" i="5"/>
  <c r="K23" i="5"/>
  <c r="G23" i="5"/>
  <c r="F23" i="5"/>
  <c r="L24" i="5"/>
  <c r="K24" i="5"/>
  <c r="G24" i="5"/>
  <c r="F24" i="5"/>
  <c r="L25" i="5"/>
  <c r="K25" i="5"/>
  <c r="G25" i="5"/>
  <c r="F25" i="5"/>
  <c r="L26" i="5"/>
  <c r="K26" i="5"/>
  <c r="G26" i="5"/>
  <c r="F26" i="5"/>
  <c r="L27" i="5"/>
  <c r="K27" i="5"/>
  <c r="G27" i="5"/>
  <c r="F27" i="5"/>
  <c r="L28" i="5"/>
  <c r="K28" i="5"/>
  <c r="G28" i="5"/>
  <c r="F28" i="5"/>
  <c r="L29" i="5"/>
  <c r="K29" i="5"/>
  <c r="G29" i="5"/>
  <c r="F29" i="5"/>
  <c r="L30" i="5"/>
  <c r="K30" i="5"/>
  <c r="G30" i="5"/>
  <c r="F30" i="5"/>
  <c r="L31" i="5"/>
  <c r="K31" i="5"/>
  <c r="G31" i="5"/>
  <c r="F31" i="5"/>
  <c r="L32" i="5"/>
  <c r="K32" i="5"/>
  <c r="G32" i="5"/>
  <c r="F32" i="5"/>
  <c r="L33" i="5"/>
  <c r="K33" i="5"/>
  <c r="G33" i="5"/>
  <c r="F33" i="5"/>
  <c r="G34" i="5"/>
  <c r="L34" i="5"/>
  <c r="K34" i="5"/>
  <c r="F34" i="5"/>
  <c r="G35" i="5"/>
  <c r="L35" i="5"/>
  <c r="K35" i="5"/>
  <c r="F35" i="5"/>
  <c r="G36" i="5"/>
  <c r="L36" i="5"/>
  <c r="K36" i="5"/>
  <c r="F36" i="5"/>
  <c r="G37" i="5"/>
  <c r="L37" i="5"/>
  <c r="K37" i="5"/>
  <c r="F37" i="5"/>
  <c r="G38" i="5"/>
  <c r="L38" i="5"/>
  <c r="K38" i="5"/>
  <c r="F38" i="5"/>
  <c r="G39" i="5"/>
  <c r="L39" i="5"/>
  <c r="K39" i="5"/>
  <c r="F39" i="5"/>
  <c r="G40" i="5"/>
  <c r="L40" i="5"/>
  <c r="K40" i="5"/>
  <c r="F40" i="5"/>
  <c r="G41" i="5"/>
  <c r="L41" i="5"/>
  <c r="K41" i="5"/>
  <c r="F41" i="5"/>
  <c r="G42" i="5"/>
  <c r="L42" i="5"/>
  <c r="K42" i="5"/>
  <c r="F42" i="5"/>
  <c r="G43" i="5"/>
  <c r="L43" i="5"/>
  <c r="K43" i="5"/>
  <c r="F43" i="5"/>
  <c r="G44" i="5"/>
  <c r="L44" i="5"/>
  <c r="K44" i="5"/>
  <c r="F44" i="5"/>
  <c r="M21" i="5"/>
  <c r="M22" i="5"/>
  <c r="M23" i="5"/>
  <c r="M24" i="5"/>
  <c r="M25" i="5"/>
  <c r="M26" i="5"/>
  <c r="M27" i="5"/>
  <c r="M28" i="5"/>
  <c r="M29" i="5"/>
  <c r="M30" i="5"/>
  <c r="M31" i="5"/>
  <c r="M32" i="5"/>
  <c r="M33" i="5"/>
  <c r="M34" i="5"/>
  <c r="M35" i="5"/>
  <c r="M36" i="5"/>
  <c r="M37" i="5"/>
  <c r="M38" i="5"/>
  <c r="M39" i="5"/>
  <c r="M40" i="5"/>
  <c r="M41" i="5"/>
  <c r="M42" i="5"/>
  <c r="M43" i="5"/>
  <c r="M44" i="5"/>
  <c r="H21" i="5"/>
  <c r="H22" i="5"/>
  <c r="H23" i="5"/>
  <c r="H24" i="5"/>
  <c r="H25" i="5"/>
  <c r="H26" i="5"/>
  <c r="H27" i="5"/>
  <c r="H28" i="5"/>
  <c r="H29" i="5"/>
  <c r="H30" i="5"/>
  <c r="H31" i="5"/>
  <c r="AI31" i="5" s="1"/>
  <c r="H32" i="5"/>
  <c r="H33" i="5"/>
  <c r="H34" i="5"/>
  <c r="H35" i="5"/>
  <c r="H36" i="5"/>
  <c r="H37" i="5"/>
  <c r="AI37" i="5" s="1"/>
  <c r="H38" i="5"/>
  <c r="H39" i="5"/>
  <c r="H40" i="5"/>
  <c r="H41" i="5"/>
  <c r="H42" i="5"/>
  <c r="H43" i="5"/>
  <c r="H44" i="5"/>
  <c r="P2" i="5"/>
  <c r="B44" i="5"/>
  <c r="B43" i="5"/>
  <c r="B42" i="5"/>
  <c r="B41" i="5"/>
  <c r="B40" i="5"/>
  <c r="B39" i="5"/>
  <c r="B38" i="5"/>
  <c r="B37" i="5"/>
  <c r="B36" i="5"/>
  <c r="B35" i="5"/>
  <c r="B34" i="5"/>
  <c r="B33" i="5"/>
  <c r="B32" i="5"/>
  <c r="B31" i="5"/>
  <c r="B30" i="5"/>
  <c r="B29" i="5"/>
  <c r="B28" i="5"/>
  <c r="B27" i="5"/>
  <c r="B26" i="5"/>
  <c r="B25" i="5"/>
  <c r="B24" i="5"/>
  <c r="B23" i="5"/>
  <c r="B22" i="5"/>
  <c r="B21" i="5"/>
  <c r="AI41" i="5" l="1"/>
  <c r="AJ24" i="5"/>
  <c r="AH43" i="5"/>
  <c r="AH39" i="5"/>
  <c r="AH37" i="5"/>
  <c r="AJ35" i="5"/>
  <c r="AI25" i="5"/>
  <c r="AI42" i="5"/>
  <c r="AI38" i="5"/>
  <c r="AI34" i="5"/>
  <c r="AJ22" i="5"/>
  <c r="AI30" i="5"/>
  <c r="AI28" i="5"/>
  <c r="AI27" i="5"/>
  <c r="AH25" i="5"/>
  <c r="AJ45" i="5"/>
  <c r="AI23" i="5"/>
  <c r="AI43" i="5"/>
  <c r="AH41" i="5"/>
  <c r="AH33" i="5"/>
  <c r="AH32" i="5"/>
  <c r="AH31" i="5"/>
  <c r="AJ29" i="5"/>
  <c r="AH26" i="5"/>
  <c r="AH24" i="5"/>
  <c r="AI24" i="5"/>
  <c r="AG23" i="5"/>
  <c r="O23" i="5" s="1"/>
  <c r="AI45" i="5"/>
  <c r="AI33" i="5"/>
  <c r="AJ39" i="5"/>
  <c r="AI32" i="5"/>
  <c r="AI26" i="5"/>
  <c r="AJ26" i="5"/>
  <c r="AI39" i="5"/>
  <c r="AJ41" i="5"/>
  <c r="AJ33" i="5"/>
  <c r="AG43" i="5"/>
  <c r="N43" i="5" s="1"/>
  <c r="R43" i="5" s="1"/>
  <c r="AG34" i="5"/>
  <c r="O34" i="5" s="1"/>
  <c r="AJ40" i="5"/>
  <c r="AJ30" i="5"/>
  <c r="AJ28" i="5"/>
  <c r="AJ27" i="5"/>
  <c r="AG25" i="5"/>
  <c r="P25" i="5" s="1"/>
  <c r="AH23" i="5"/>
  <c r="L18" i="5"/>
  <c r="AJ23" i="5"/>
  <c r="AJ32" i="5"/>
  <c r="AJ44" i="5"/>
  <c r="AJ37" i="5"/>
  <c r="AJ36" i="5"/>
  <c r="AG33" i="5"/>
  <c r="N33" i="5" s="1"/>
  <c r="AJ43" i="5"/>
  <c r="AH28" i="5"/>
  <c r="AG41" i="5"/>
  <c r="O41" i="5" s="1"/>
  <c r="AG26" i="5"/>
  <c r="N26" i="5" s="1"/>
  <c r="R26" i="5" s="1"/>
  <c r="AH45" i="5"/>
  <c r="AJ25" i="5"/>
  <c r="M18" i="5"/>
  <c r="AG42" i="5"/>
  <c r="P42" i="5" s="1"/>
  <c r="AG38" i="5"/>
  <c r="O38" i="5" s="1"/>
  <c r="AG32" i="5"/>
  <c r="O32" i="5" s="1"/>
  <c r="AG30" i="5"/>
  <c r="O30" i="5" s="1"/>
  <c r="AH42" i="5"/>
  <c r="AJ31" i="5"/>
  <c r="AI44" i="5"/>
  <c r="AH40" i="5"/>
  <c r="AG39" i="5"/>
  <c r="P39" i="5" s="1"/>
  <c r="AJ34" i="5"/>
  <c r="AG31" i="5"/>
  <c r="N31" i="5" s="1"/>
  <c r="R31" i="5" s="1"/>
  <c r="AH30" i="5"/>
  <c r="AI29" i="5"/>
  <c r="AG24" i="5"/>
  <c r="P24" i="5" s="1"/>
  <c r="AH22" i="5"/>
  <c r="AH35" i="5"/>
  <c r="AH44" i="5"/>
  <c r="AG37" i="5"/>
  <c r="O37" i="5" s="1"/>
  <c r="AG35" i="5"/>
  <c r="P35" i="5" s="1"/>
  <c r="AH29" i="5"/>
  <c r="AG28" i="5"/>
  <c r="P28" i="5" s="1"/>
  <c r="AH34" i="5"/>
  <c r="AJ42" i="5"/>
  <c r="AH27" i="5"/>
  <c r="AG36" i="5"/>
  <c r="N36" i="5" s="1"/>
  <c r="R36" i="5" s="1"/>
  <c r="AH38" i="5"/>
  <c r="AJ38" i="5"/>
  <c r="AG27" i="5"/>
  <c r="N27" i="5" s="1"/>
  <c r="R27" i="5" s="1"/>
  <c r="AI40" i="5"/>
  <c r="H18" i="5"/>
  <c r="AG44" i="5"/>
  <c r="AI35" i="5"/>
  <c r="AG40" i="5"/>
  <c r="AG29" i="5"/>
  <c r="AI36" i="5"/>
  <c r="AH36" i="5"/>
  <c r="AG45" i="5"/>
  <c r="AG22" i="5"/>
  <c r="P22" i="5" s="1"/>
  <c r="G18" i="5"/>
  <c r="AI22" i="5"/>
  <c r="AH21" i="5"/>
  <c r="AG21" i="5"/>
  <c r="O21" i="5" s="1"/>
  <c r="AF21" i="3"/>
  <c r="O42" i="5" l="1"/>
  <c r="P32" i="5"/>
  <c r="P23" i="5"/>
  <c r="O31" i="5"/>
  <c r="N28" i="5"/>
  <c r="R28" i="5" s="1"/>
  <c r="P36" i="5"/>
  <c r="N23" i="5"/>
  <c r="R23" i="5" s="1"/>
  <c r="O43" i="5"/>
  <c r="O36" i="5"/>
  <c r="P43" i="5"/>
  <c r="O24" i="5"/>
  <c r="N25" i="5"/>
  <c r="R25" i="5" s="1"/>
  <c r="O26" i="5"/>
  <c r="O39" i="5"/>
  <c r="O25" i="5"/>
  <c r="O28" i="5"/>
  <c r="P31" i="5"/>
  <c r="N41" i="5"/>
  <c r="R41" i="5" s="1"/>
  <c r="AI15" i="1"/>
  <c r="H8" i="8" s="1"/>
  <c r="P41" i="5"/>
  <c r="P27" i="5"/>
  <c r="N32" i="5"/>
  <c r="R32" i="5" s="1"/>
  <c r="N35" i="5"/>
  <c r="R35" i="5" s="1"/>
  <c r="O27" i="5"/>
  <c r="N34" i="5"/>
  <c r="R34" i="5" s="1"/>
  <c r="P34" i="5"/>
  <c r="P37" i="5"/>
  <c r="O33" i="5"/>
  <c r="P33" i="5"/>
  <c r="N38" i="5"/>
  <c r="R38" i="5" s="1"/>
  <c r="P38" i="5"/>
  <c r="N39" i="5"/>
  <c r="N42" i="5"/>
  <c r="N30" i="5"/>
  <c r="P30" i="5"/>
  <c r="N24" i="5"/>
  <c r="R24" i="5" s="1"/>
  <c r="P26" i="5"/>
  <c r="Q26" i="5"/>
  <c r="Q31" i="5"/>
  <c r="Q36" i="5"/>
  <c r="O35" i="5"/>
  <c r="N37" i="5"/>
  <c r="R37" i="5" s="1"/>
  <c r="Q43" i="5"/>
  <c r="Q27" i="5"/>
  <c r="O45" i="5"/>
  <c r="P45" i="5"/>
  <c r="N45" i="5"/>
  <c r="R45" i="5" s="1"/>
  <c r="R33" i="5"/>
  <c r="Q33" i="5"/>
  <c r="P21" i="5"/>
  <c r="N40" i="5"/>
  <c r="R40" i="5" s="1"/>
  <c r="P40" i="5"/>
  <c r="O40" i="5"/>
  <c r="N44" i="5"/>
  <c r="R44" i="5" s="1"/>
  <c r="P44" i="5"/>
  <c r="O44" i="5"/>
  <c r="N21" i="5"/>
  <c r="R21" i="5" s="1"/>
  <c r="N22" i="5"/>
  <c r="R22" i="5" s="1"/>
  <c r="N29" i="5"/>
  <c r="R29" i="5" s="1"/>
  <c r="P29" i="5"/>
  <c r="O29" i="5"/>
  <c r="Q32" i="5"/>
  <c r="O22" i="5"/>
  <c r="B30" i="8"/>
  <c r="Q30" i="8" s="1"/>
  <c r="B29" i="8"/>
  <c r="Q29" i="8" s="1"/>
  <c r="AG21" i="3"/>
  <c r="F22" i="3"/>
  <c r="G22" i="3" s="1"/>
  <c r="E23" i="3" s="1"/>
  <c r="H23" i="3" s="1"/>
  <c r="O21" i="3"/>
  <c r="N21" i="3"/>
  <c r="Q23" i="5" l="1"/>
  <c r="AO25" i="8"/>
  <c r="AO21" i="8"/>
  <c r="L20" i="8"/>
  <c r="AO24" i="8"/>
  <c r="AO20" i="8"/>
  <c r="L21" i="8"/>
  <c r="AO23" i="8"/>
  <c r="L25" i="8"/>
  <c r="L22" i="8"/>
  <c r="L16" i="8" s="1"/>
  <c r="L10" i="8" s="1"/>
  <c r="AO22" i="8"/>
  <c r="L24" i="8"/>
  <c r="L15" i="8" s="1"/>
  <c r="L14" i="8" s="1"/>
  <c r="L23" i="8"/>
  <c r="AN23" i="8"/>
  <c r="AN19" i="8"/>
  <c r="AN22" i="8"/>
  <c r="AN18" i="8"/>
  <c r="AN27" i="8"/>
  <c r="AN21" i="8"/>
  <c r="AN26" i="8"/>
  <c r="AN20" i="8"/>
  <c r="K19" i="8"/>
  <c r="K26" i="8"/>
  <c r="K18" i="8"/>
  <c r="K27" i="8"/>
  <c r="Q25" i="5"/>
  <c r="Q22" i="5"/>
  <c r="Q28" i="5"/>
  <c r="Q35" i="5"/>
  <c r="Q41" i="5"/>
  <c r="K23" i="8"/>
  <c r="O18" i="5"/>
  <c r="Q34" i="5"/>
  <c r="H10" i="8"/>
  <c r="AK28" i="8"/>
  <c r="AK10" i="8"/>
  <c r="AK16" i="8"/>
  <c r="AK13" i="8"/>
  <c r="Q24" i="5"/>
  <c r="Q29" i="5"/>
  <c r="R30" i="5"/>
  <c r="Q30" i="5"/>
  <c r="R42" i="5"/>
  <c r="Q42" i="5"/>
  <c r="R39" i="5"/>
  <c r="Q39" i="5"/>
  <c r="Q45" i="5"/>
  <c r="Q38" i="5"/>
  <c r="D26" i="8"/>
  <c r="D27" i="8"/>
  <c r="D24" i="8"/>
  <c r="D25" i="8"/>
  <c r="I28" i="8"/>
  <c r="I15" i="8" s="1"/>
  <c r="J21" i="8"/>
  <c r="J20" i="8"/>
  <c r="J22" i="8"/>
  <c r="G25" i="8"/>
  <c r="G24" i="8"/>
  <c r="P18" i="5"/>
  <c r="Q14" i="5" s="1"/>
  <c r="Q37" i="5"/>
  <c r="Q21" i="5"/>
  <c r="Q44" i="5"/>
  <c r="Q40" i="5"/>
  <c r="P21" i="3"/>
  <c r="Q21" i="3" s="1"/>
  <c r="L11" i="8" l="1"/>
  <c r="L13" i="8"/>
  <c r="L12" i="8"/>
  <c r="K15" i="8"/>
  <c r="K14" i="8" s="1"/>
  <c r="I14" i="8"/>
  <c r="F23" i="3"/>
  <c r="G23" i="3" s="1"/>
  <c r="E24" i="3" s="1"/>
  <c r="H24" i="3" s="1"/>
  <c r="Q13" i="5"/>
  <c r="P8" i="8" s="1"/>
  <c r="P14" i="8" s="1"/>
  <c r="H13" i="8"/>
  <c r="D15" i="8"/>
  <c r="D14" i="8" s="1"/>
  <c r="D10" i="8"/>
  <c r="K22" i="8"/>
  <c r="K16" i="8" s="1"/>
  <c r="K10" i="8" s="1"/>
  <c r="K20" i="8"/>
  <c r="K21" i="8"/>
  <c r="H28" i="8"/>
  <c r="H15" i="8" s="1"/>
  <c r="K11" i="8" l="1"/>
  <c r="K12" i="8"/>
  <c r="K13" i="8"/>
  <c r="H16" i="8"/>
  <c r="H14" i="8"/>
  <c r="G14" i="8"/>
  <c r="G10" i="8"/>
  <c r="G13" i="8" s="1"/>
  <c r="P10" i="8"/>
  <c r="P12" i="8"/>
  <c r="P16" i="8"/>
  <c r="P13" i="8"/>
  <c r="P15" i="8"/>
  <c r="P11" i="8"/>
  <c r="H12" i="8"/>
  <c r="D13" i="8"/>
  <c r="D16" i="8" s="1"/>
  <c r="D11" i="8"/>
  <c r="D12" i="8"/>
  <c r="H11" i="8"/>
  <c r="F24" i="3"/>
  <c r="G24" i="3" s="1"/>
  <c r="E25" i="3" s="1"/>
  <c r="H25" i="3" s="1"/>
  <c r="G16" i="8" l="1"/>
  <c r="G12" i="8"/>
  <c r="G11" i="8"/>
  <c r="F25" i="3"/>
  <c r="G25" i="3" s="1"/>
  <c r="E26" i="3" s="1"/>
  <c r="F26" i="3" l="1"/>
  <c r="K22" i="3" l="1"/>
  <c r="L22" i="3" l="1"/>
  <c r="J23" i="3" s="1"/>
  <c r="M23" i="3" s="1"/>
  <c r="F27" i="3"/>
  <c r="AF22" i="3"/>
  <c r="AG22" i="3" l="1"/>
  <c r="F28" i="3"/>
  <c r="O22" i="3"/>
  <c r="N22" i="3"/>
  <c r="P22" i="3" l="1"/>
  <c r="Q22" i="3" s="1"/>
  <c r="K23" i="3"/>
  <c r="L23" i="3" l="1"/>
  <c r="J24" i="3" s="1"/>
  <c r="M24" i="3" s="1"/>
  <c r="F29" i="3"/>
  <c r="AF23" i="3"/>
  <c r="AG23" i="3" l="1"/>
  <c r="F30" i="3"/>
  <c r="AG30" i="3" s="1"/>
  <c r="O23" i="3"/>
  <c r="N23" i="3"/>
  <c r="P23" i="3" l="1"/>
  <c r="Q23" i="3" s="1"/>
  <c r="K24" i="3"/>
  <c r="L24" i="3" l="1"/>
  <c r="J25" i="3" s="1"/>
  <c r="M25" i="3" s="1"/>
  <c r="AG31" i="3"/>
  <c r="F31" i="3"/>
  <c r="AF24" i="3"/>
  <c r="AG24" i="3" l="1"/>
  <c r="F32" i="3"/>
  <c r="AG32" i="3"/>
  <c r="N24" i="3"/>
  <c r="O24" i="3"/>
  <c r="P24" i="3" l="1"/>
  <c r="Q24" i="3" s="1"/>
  <c r="K25" i="3"/>
  <c r="L25" i="3" l="1"/>
  <c r="J26" i="3" s="1"/>
  <c r="M26" i="3" s="1"/>
  <c r="AF25" i="3"/>
  <c r="AG25" i="3" l="1"/>
  <c r="N25" i="3"/>
  <c r="O25" i="3"/>
  <c r="P25" i="3" l="1"/>
  <c r="Q25" i="3" s="1"/>
  <c r="K26" i="3"/>
  <c r="AG26" i="3" s="1"/>
  <c r="AF26" i="3" l="1"/>
  <c r="O26" i="3" l="1"/>
  <c r="N26" i="3"/>
  <c r="P26" i="3" l="1"/>
  <c r="Q26" i="3" s="1"/>
  <c r="K27" i="3"/>
  <c r="AG27" i="3" s="1"/>
  <c r="AF27" i="3" l="1"/>
  <c r="K28" i="3" l="1"/>
  <c r="AG28" i="3" s="1"/>
  <c r="O27" i="3"/>
  <c r="N27" i="3"/>
  <c r="P27" i="3" l="1"/>
  <c r="Q27" i="3" s="1"/>
  <c r="AF28" i="3"/>
  <c r="K29" i="3" l="1"/>
  <c r="AG29" i="3" s="1"/>
  <c r="N28" i="3"/>
  <c r="O28" i="3"/>
  <c r="P28" i="3" l="1"/>
  <c r="Q28" i="3" s="1"/>
  <c r="AF29" i="3"/>
  <c r="K30" i="3" l="1"/>
  <c r="N29" i="3"/>
  <c r="O29" i="3"/>
  <c r="P29" i="3" l="1"/>
  <c r="Q29" i="3" s="1"/>
  <c r="AF30" i="3"/>
  <c r="K31" i="3" l="1"/>
  <c r="O30" i="3"/>
  <c r="N30" i="3"/>
  <c r="K32" i="3" l="1"/>
  <c r="P30" i="3"/>
  <c r="Q30" i="3" s="1"/>
  <c r="AF31" i="3"/>
  <c r="N31" i="3" l="1"/>
  <c r="O31" i="3"/>
  <c r="P31" i="3" l="1"/>
  <c r="Q31" i="3" s="1"/>
  <c r="AF32" i="3"/>
  <c r="N32" i="3" l="1"/>
  <c r="O32" i="3"/>
  <c r="P32" i="3" l="1"/>
  <c r="Q32" i="3" s="1"/>
  <c r="AF33" i="3"/>
  <c r="N33" i="3" l="1"/>
  <c r="O33" i="3"/>
  <c r="P33" i="3" l="1"/>
  <c r="Q33" i="3" s="1"/>
  <c r="AF34" i="3"/>
  <c r="O34" i="3" l="1"/>
  <c r="N34" i="3"/>
  <c r="P34" i="3" l="1"/>
  <c r="Q34" i="3" s="1"/>
  <c r="AF35" i="3"/>
  <c r="O35" i="3" l="1"/>
  <c r="N35" i="3"/>
  <c r="P35" i="3" l="1"/>
  <c r="Q35" i="3" s="1"/>
  <c r="AF36" i="3"/>
  <c r="N36" i="3" l="1"/>
  <c r="O36" i="3"/>
  <c r="P36" i="3" l="1"/>
  <c r="Q36" i="3" s="1"/>
  <c r="AF37" i="3"/>
  <c r="O37" i="3" l="1"/>
  <c r="N37" i="3"/>
  <c r="P37" i="3" l="1"/>
  <c r="Q37" i="3" s="1"/>
  <c r="AF38" i="3"/>
  <c r="O38" i="3" l="1"/>
  <c r="N38" i="3"/>
  <c r="P38" i="3" l="1"/>
  <c r="Q38" i="3" s="1"/>
  <c r="AF39" i="3"/>
  <c r="N39" i="3" l="1"/>
  <c r="O39" i="3"/>
  <c r="P39" i="3" l="1"/>
  <c r="Q39" i="3" s="1"/>
  <c r="AF40" i="3"/>
  <c r="N40" i="3" l="1"/>
  <c r="O40" i="3"/>
  <c r="P40" i="3" l="1"/>
  <c r="Q40" i="3" s="1"/>
  <c r="AF41" i="3"/>
  <c r="O41" i="3" l="1"/>
  <c r="N41" i="3"/>
  <c r="P41" i="3" l="1"/>
  <c r="Q41" i="3" s="1"/>
  <c r="AF42" i="3"/>
  <c r="O42" i="3" l="1"/>
  <c r="N42" i="3"/>
  <c r="P42" i="3" l="1"/>
  <c r="Q42" i="3" s="1"/>
  <c r="AF43" i="3"/>
  <c r="O43" i="3" l="1"/>
  <c r="N43" i="3"/>
  <c r="P43" i="3" l="1"/>
  <c r="Q43" i="3" s="1"/>
  <c r="AF44" i="3"/>
  <c r="N44" i="3" l="1"/>
  <c r="O44" i="3"/>
  <c r="P44" i="3" l="1"/>
  <c r="Q44" i="3" s="1"/>
  <c r="AF45" i="3"/>
  <c r="N45" i="3" l="1"/>
  <c r="O45" i="3"/>
  <c r="P45" i="3" l="1"/>
  <c r="Q45" i="3" s="1"/>
  <c r="AF46" i="3"/>
  <c r="N46" i="3" l="1"/>
  <c r="O46" i="3"/>
  <c r="P46" i="3" l="1"/>
  <c r="Q46" i="3" s="1"/>
  <c r="AF47" i="3"/>
  <c r="N47" i="3" l="1"/>
  <c r="O47" i="3"/>
  <c r="P47" i="3" l="1"/>
  <c r="Q47" i="3" s="1"/>
  <c r="AF48" i="3"/>
  <c r="N48" i="3" l="1"/>
  <c r="O48" i="3"/>
  <c r="P48" i="3" l="1"/>
  <c r="Q48" i="3" s="1"/>
  <c r="AF49" i="3"/>
  <c r="O49" i="3" l="1"/>
  <c r="N49" i="3"/>
  <c r="P49" i="3" l="1"/>
  <c r="Q49" i="3" s="1"/>
  <c r="AF50" i="3"/>
  <c r="O50" i="3" l="1"/>
  <c r="N50" i="3"/>
  <c r="P50" i="3" l="1"/>
  <c r="Q50" i="3" s="1"/>
  <c r="AF51" i="3"/>
  <c r="N51" i="3" l="1"/>
  <c r="O51" i="3"/>
  <c r="P51" i="3" l="1"/>
  <c r="Q51" i="3" s="1"/>
  <c r="AF52" i="3"/>
  <c r="O52" i="3" l="1"/>
  <c r="N52" i="3"/>
  <c r="P52" i="3" l="1"/>
  <c r="Q52" i="3" s="1"/>
  <c r="AF53" i="3"/>
  <c r="N53" i="3" l="1"/>
  <c r="O53" i="3"/>
  <c r="P53" i="3" l="1"/>
  <c r="Q53" i="3" s="1"/>
  <c r="AF54" i="3"/>
  <c r="O54" i="3" l="1"/>
  <c r="N54" i="3"/>
  <c r="P54" i="3" l="1"/>
  <c r="Q54" i="3" s="1"/>
  <c r="AF55" i="3"/>
  <c r="N55" i="3" l="1"/>
  <c r="O55" i="3"/>
  <c r="P55" i="3" l="1"/>
  <c r="Q55" i="3" s="1"/>
  <c r="AF56" i="3"/>
  <c r="N56" i="3" l="1"/>
  <c r="O56" i="3"/>
  <c r="P56" i="3" l="1"/>
  <c r="Q56" i="3" s="1"/>
  <c r="AF57" i="3"/>
  <c r="O57" i="3" l="1"/>
  <c r="N57" i="3"/>
  <c r="P57" i="3" l="1"/>
  <c r="Q57" i="3" s="1"/>
  <c r="AF58" i="3"/>
  <c r="O58" i="3" l="1"/>
  <c r="N58" i="3"/>
  <c r="P58" i="3" l="1"/>
  <c r="Q58" i="3" s="1"/>
  <c r="AF59" i="3"/>
  <c r="O59" i="3" l="1"/>
  <c r="N59" i="3"/>
  <c r="P59" i="3" l="1"/>
  <c r="Q59" i="3" s="1"/>
  <c r="AF60" i="3"/>
  <c r="N60" i="3" l="1"/>
  <c r="O60" i="3"/>
  <c r="P60" i="3" l="1"/>
  <c r="Q60" i="3" s="1"/>
  <c r="AF61" i="3"/>
  <c r="N61" i="3" l="1"/>
  <c r="O61" i="3"/>
  <c r="P61" i="3" l="1"/>
  <c r="Q61" i="3" s="1"/>
  <c r="AF62" i="3"/>
  <c r="N62" i="3" l="1"/>
  <c r="O62" i="3"/>
  <c r="P62" i="3" l="1"/>
  <c r="Q62" i="3" s="1"/>
  <c r="AF63" i="3"/>
  <c r="O63" i="3" l="1"/>
  <c r="N63" i="3"/>
  <c r="P63" i="3" l="1"/>
  <c r="Q63" i="3" s="1"/>
  <c r="AF64" i="3"/>
  <c r="N64" i="3" l="1"/>
  <c r="O64" i="3"/>
  <c r="P64" i="3" l="1"/>
  <c r="Q64" i="3" s="1"/>
  <c r="AF65" i="3"/>
  <c r="N65" i="3" l="1"/>
  <c r="O65" i="3"/>
  <c r="P65" i="3" l="1"/>
  <c r="Q65" i="3" s="1"/>
  <c r="AF66" i="3"/>
  <c r="N66" i="3" l="1"/>
  <c r="O66" i="3"/>
  <c r="P66" i="3" l="1"/>
  <c r="Q66" i="3" s="1"/>
  <c r="AF67" i="3"/>
  <c r="O67" i="3" l="1"/>
  <c r="N67" i="3"/>
  <c r="P67" i="3" l="1"/>
  <c r="Q67" i="3" s="1"/>
  <c r="AF68" i="3"/>
  <c r="N68" i="3" l="1"/>
  <c r="O68" i="3"/>
  <c r="P68" i="3" l="1"/>
  <c r="Q68" i="3" s="1"/>
  <c r="AF69" i="3"/>
  <c r="O69" i="3" l="1"/>
  <c r="N69" i="3"/>
  <c r="P69" i="3" l="1"/>
  <c r="Q69" i="3" s="1"/>
  <c r="AF70" i="3"/>
  <c r="N70" i="3" l="1"/>
  <c r="O70" i="3"/>
  <c r="P70" i="3" l="1"/>
  <c r="Q70" i="3" s="1"/>
  <c r="AF71" i="3"/>
  <c r="O71" i="3" l="1"/>
  <c r="N71" i="3"/>
  <c r="P71" i="3" l="1"/>
  <c r="Q71" i="3" s="1"/>
  <c r="AF72" i="3"/>
  <c r="N72" i="3" l="1"/>
  <c r="O72" i="3"/>
  <c r="P72" i="3" l="1"/>
  <c r="Q72" i="3" s="1"/>
  <c r="AF73" i="3"/>
  <c r="N73" i="3" l="1"/>
  <c r="O73" i="3"/>
  <c r="P73" i="3" l="1"/>
  <c r="Q73" i="3" s="1"/>
  <c r="AF74" i="3"/>
  <c r="O74" i="3" l="1"/>
  <c r="N74" i="3"/>
  <c r="P74" i="3" l="1"/>
  <c r="Q74" i="3" s="1"/>
  <c r="AF75" i="3"/>
  <c r="O75" i="3" l="1"/>
  <c r="N75" i="3"/>
  <c r="P75" i="3" l="1"/>
  <c r="Q75" i="3" s="1"/>
  <c r="AF76" i="3"/>
  <c r="N76" i="3" l="1"/>
  <c r="O76" i="3"/>
  <c r="P76" i="3" l="1"/>
  <c r="Q76" i="3" s="1"/>
  <c r="AF77" i="3"/>
  <c r="O77" i="3" l="1"/>
  <c r="N77" i="3"/>
  <c r="P77" i="3" l="1"/>
  <c r="Q77" i="3" s="1"/>
  <c r="AF78" i="3"/>
  <c r="O78" i="3" l="1"/>
  <c r="N78" i="3"/>
  <c r="P78" i="3" l="1"/>
  <c r="Q78" i="3" s="1"/>
  <c r="AF79" i="3"/>
  <c r="N79" i="3" l="1"/>
  <c r="O79" i="3"/>
  <c r="P79" i="3" l="1"/>
  <c r="Q79" i="3" s="1"/>
  <c r="AF80" i="3"/>
  <c r="O80" i="3" l="1"/>
  <c r="N80" i="3"/>
  <c r="P80" i="3" l="1"/>
  <c r="Q80" i="3" s="1"/>
  <c r="AF81" i="3"/>
  <c r="O81" i="3" l="1"/>
  <c r="N81" i="3"/>
  <c r="P81" i="3" l="1"/>
  <c r="Q81" i="3" s="1"/>
  <c r="AF82" i="3"/>
  <c r="N82" i="3" l="1"/>
  <c r="O82" i="3"/>
  <c r="P82" i="3" l="1"/>
  <c r="Q82" i="3" s="1"/>
  <c r="AF83" i="3"/>
  <c r="N83" i="3" l="1"/>
  <c r="O83" i="3"/>
  <c r="P83" i="3" l="1"/>
  <c r="Q83" i="3" s="1"/>
  <c r="AF84" i="3"/>
  <c r="N84" i="3" l="1"/>
  <c r="O84" i="3"/>
  <c r="P84" i="3" l="1"/>
  <c r="Q84" i="3" s="1"/>
  <c r="AF85" i="3"/>
  <c r="O85" i="3" l="1"/>
  <c r="N85" i="3"/>
  <c r="P85" i="3" l="1"/>
  <c r="Q85" i="3" s="1"/>
  <c r="AF86" i="3"/>
  <c r="O86" i="3" l="1"/>
  <c r="N86" i="3"/>
  <c r="P86" i="3" l="1"/>
  <c r="Q86" i="3" s="1"/>
  <c r="AF87" i="3"/>
  <c r="O87" i="3" l="1"/>
  <c r="N87" i="3"/>
  <c r="P87" i="3" l="1"/>
  <c r="Q87" i="3" s="1"/>
  <c r="AF88" i="3"/>
  <c r="N88" i="3" l="1"/>
  <c r="O88" i="3"/>
  <c r="P88" i="3" l="1"/>
  <c r="Q88" i="3" s="1"/>
  <c r="AF89" i="3"/>
  <c r="O89" i="3" l="1"/>
  <c r="N89" i="3"/>
  <c r="P89" i="3" l="1"/>
  <c r="Q89" i="3" s="1"/>
  <c r="AF90" i="3"/>
  <c r="N90" i="3" l="1"/>
  <c r="O90" i="3"/>
  <c r="P90" i="3" l="1"/>
  <c r="Q90" i="3" s="1"/>
  <c r="AF91" i="3"/>
  <c r="O91" i="3" l="1"/>
  <c r="N91" i="3"/>
  <c r="P91" i="3" l="1"/>
  <c r="Q91" i="3" s="1"/>
  <c r="AF92" i="3"/>
  <c r="N92" i="3" l="1"/>
  <c r="O92" i="3"/>
  <c r="P92" i="3" l="1"/>
  <c r="Q92" i="3" s="1"/>
  <c r="AF93" i="3"/>
  <c r="O93" i="3" l="1"/>
  <c r="N93" i="3"/>
  <c r="P93" i="3" l="1"/>
  <c r="Q93" i="3" s="1"/>
  <c r="AF94" i="3"/>
  <c r="N94" i="3" l="1"/>
  <c r="O94" i="3"/>
  <c r="P94" i="3" l="1"/>
  <c r="Q94" i="3" s="1"/>
  <c r="AF95" i="3"/>
  <c r="O95" i="3" l="1"/>
  <c r="N95" i="3"/>
  <c r="P95" i="3" l="1"/>
  <c r="Q95" i="3" s="1"/>
  <c r="AF96" i="3"/>
  <c r="N96" i="3" l="1"/>
  <c r="O96" i="3"/>
  <c r="P96" i="3" l="1"/>
  <c r="Q96" i="3" s="1"/>
  <c r="AF97" i="3"/>
  <c r="N97" i="3" l="1"/>
  <c r="O97" i="3"/>
  <c r="P97" i="3" l="1"/>
  <c r="Q97" i="3" s="1"/>
  <c r="AF98" i="3"/>
  <c r="N98" i="3" l="1"/>
  <c r="O98" i="3"/>
  <c r="P98" i="3" l="1"/>
  <c r="Q98" i="3" s="1"/>
  <c r="AF99" i="3"/>
  <c r="O99" i="3" l="1"/>
  <c r="N99" i="3"/>
  <c r="P99" i="3" l="1"/>
  <c r="Q99" i="3" s="1"/>
  <c r="AF100" i="3"/>
  <c r="O100" i="3" l="1"/>
  <c r="N100" i="3"/>
  <c r="P100" i="3" l="1"/>
  <c r="Q100" i="3" s="1"/>
  <c r="AF101" i="3"/>
  <c r="O101" i="3" l="1"/>
  <c r="N101" i="3"/>
  <c r="H18" i="3"/>
  <c r="P101" i="3" l="1"/>
  <c r="Q101" i="3" s="1"/>
  <c r="AF102" i="3"/>
  <c r="G18" i="3" l="1"/>
  <c r="O102" i="3"/>
  <c r="N102" i="3"/>
  <c r="P102" i="3" l="1"/>
  <c r="Q102" i="3" s="1"/>
  <c r="AF103" i="3"/>
  <c r="N103" i="3" l="1"/>
  <c r="O103" i="3"/>
  <c r="P103" i="3" l="1"/>
  <c r="Q103" i="3" s="1"/>
  <c r="AF104" i="3"/>
  <c r="O104" i="3" l="1"/>
  <c r="N104" i="3"/>
  <c r="P104" i="3" l="1"/>
  <c r="Q104" i="3" s="1"/>
  <c r="AF105" i="3"/>
  <c r="O105" i="3" l="1"/>
  <c r="N105" i="3"/>
  <c r="P105" i="3" l="1"/>
  <c r="Q105" i="3" s="1"/>
  <c r="AF106" i="3"/>
  <c r="O106" i="3" l="1"/>
  <c r="N106" i="3"/>
  <c r="P106" i="3" l="1"/>
  <c r="Q106" i="3" s="1"/>
  <c r="AF107" i="3"/>
  <c r="O107" i="3" l="1"/>
  <c r="N107" i="3"/>
  <c r="P107" i="3" l="1"/>
  <c r="Q107" i="3" s="1"/>
  <c r="AF108" i="3"/>
  <c r="O108" i="3" l="1"/>
  <c r="N108" i="3"/>
  <c r="P108" i="3" l="1"/>
  <c r="Q108" i="3" s="1"/>
  <c r="AF109" i="3"/>
  <c r="O109" i="3" l="1"/>
  <c r="N109" i="3"/>
  <c r="P109" i="3" l="1"/>
  <c r="Q109" i="3" s="1"/>
  <c r="AF110" i="3"/>
  <c r="N110" i="3" l="1"/>
  <c r="O110" i="3"/>
  <c r="P110" i="3" l="1"/>
  <c r="Q110" i="3" s="1"/>
  <c r="AF111" i="3"/>
  <c r="O111" i="3" l="1"/>
  <c r="N111" i="3"/>
  <c r="P111" i="3" l="1"/>
  <c r="Q111" i="3" s="1"/>
  <c r="AF112" i="3"/>
  <c r="O112" i="3" l="1"/>
  <c r="N112" i="3"/>
  <c r="P112" i="3" l="1"/>
  <c r="Q112" i="3" s="1"/>
  <c r="AF113" i="3"/>
  <c r="N113" i="3" l="1"/>
  <c r="O113" i="3"/>
  <c r="P113" i="3" l="1"/>
  <c r="Q113" i="3" s="1"/>
  <c r="AF114" i="3"/>
  <c r="O114" i="3" l="1"/>
  <c r="N114" i="3"/>
  <c r="P114" i="3" l="1"/>
  <c r="Q114" i="3" s="1"/>
  <c r="AF115" i="3"/>
  <c r="N115" i="3" l="1"/>
  <c r="O115" i="3"/>
  <c r="P115" i="3" l="1"/>
  <c r="Q115" i="3" s="1"/>
  <c r="AF116" i="3"/>
  <c r="N116" i="3" l="1"/>
  <c r="O116" i="3"/>
  <c r="P116" i="3" l="1"/>
  <c r="Q116" i="3" s="1"/>
  <c r="AF117" i="3"/>
  <c r="O117" i="3" l="1"/>
  <c r="N117" i="3"/>
  <c r="P117" i="3" l="1"/>
  <c r="Q117" i="3" s="1"/>
  <c r="AF118" i="3"/>
  <c r="O118" i="3" l="1"/>
  <c r="N118" i="3"/>
  <c r="P118" i="3" l="1"/>
  <c r="Q118" i="3" s="1"/>
  <c r="AF119" i="3"/>
  <c r="O119" i="3" l="1"/>
  <c r="N119" i="3"/>
  <c r="P119" i="3" l="1"/>
  <c r="Q119" i="3" s="1"/>
  <c r="AF120" i="3"/>
  <c r="O120" i="3" l="1"/>
  <c r="N120" i="3"/>
  <c r="P120" i="3" l="1"/>
  <c r="Q120" i="3" s="1"/>
  <c r="AF121" i="3"/>
  <c r="O121" i="3" l="1"/>
  <c r="N121" i="3"/>
  <c r="P121" i="3" l="1"/>
  <c r="Q121" i="3" s="1"/>
  <c r="AF122" i="3"/>
  <c r="N122" i="3" l="1"/>
  <c r="O122" i="3"/>
  <c r="P122" i="3" l="1"/>
  <c r="Q122" i="3" s="1"/>
  <c r="AF123" i="3"/>
  <c r="O123" i="3" l="1"/>
  <c r="N123" i="3"/>
  <c r="P123" i="3" l="1"/>
  <c r="Q123" i="3" s="1"/>
  <c r="AF124" i="3"/>
  <c r="O124" i="3" l="1"/>
  <c r="N124" i="3"/>
  <c r="P124" i="3" l="1"/>
  <c r="Q124" i="3" s="1"/>
  <c r="AF125" i="3"/>
  <c r="O125" i="3" l="1"/>
  <c r="N125" i="3"/>
  <c r="P125" i="3" l="1"/>
  <c r="Q125" i="3" s="1"/>
  <c r="AF126" i="3"/>
  <c r="N126" i="3" l="1"/>
  <c r="O126" i="3"/>
  <c r="P126" i="3" l="1"/>
  <c r="Q126" i="3" s="1"/>
  <c r="AF127" i="3"/>
  <c r="N127" i="3" l="1"/>
  <c r="O127" i="3"/>
  <c r="P127" i="3" l="1"/>
  <c r="Q127" i="3" s="1"/>
  <c r="AF128" i="3"/>
  <c r="O128" i="3" l="1"/>
  <c r="N128" i="3"/>
  <c r="P128" i="3" l="1"/>
  <c r="Q128" i="3" s="1"/>
  <c r="AF129" i="3"/>
  <c r="O129" i="3" l="1"/>
  <c r="N129" i="3"/>
  <c r="P129" i="3" l="1"/>
  <c r="Q129" i="3" s="1"/>
  <c r="AF130" i="3"/>
  <c r="N130" i="3" l="1"/>
  <c r="O130" i="3"/>
  <c r="P130" i="3" l="1"/>
  <c r="Q130" i="3" s="1"/>
  <c r="AF131" i="3"/>
  <c r="N131" i="3" l="1"/>
  <c r="O131" i="3"/>
  <c r="P131" i="3" l="1"/>
  <c r="Q131" i="3" s="1"/>
  <c r="AF132" i="3"/>
  <c r="O132" i="3" l="1"/>
  <c r="N132" i="3"/>
  <c r="P132" i="3" l="1"/>
  <c r="Q132" i="3" s="1"/>
  <c r="AF133" i="3"/>
  <c r="N133" i="3" l="1"/>
  <c r="O133" i="3"/>
  <c r="P133" i="3" l="1"/>
  <c r="Q133" i="3" s="1"/>
  <c r="AF134" i="3"/>
  <c r="O134" i="3" l="1"/>
  <c r="N134" i="3"/>
  <c r="P134" i="3" l="1"/>
  <c r="Q134" i="3" s="1"/>
  <c r="AF135" i="3"/>
  <c r="O135" i="3" l="1"/>
  <c r="N135" i="3"/>
  <c r="P135" i="3" l="1"/>
  <c r="Q135" i="3" s="1"/>
  <c r="AF136" i="3"/>
  <c r="O136" i="3" l="1"/>
  <c r="N136" i="3"/>
  <c r="P136" i="3" l="1"/>
  <c r="Q136" i="3" s="1"/>
  <c r="AF137" i="3"/>
  <c r="O137" i="3" l="1"/>
  <c r="N137" i="3"/>
  <c r="P137" i="3" l="1"/>
  <c r="Q137" i="3" s="1"/>
  <c r="AF138" i="3"/>
  <c r="O138" i="3" l="1"/>
  <c r="N138" i="3"/>
  <c r="P138" i="3" l="1"/>
  <c r="Q138" i="3" s="1"/>
  <c r="AF139" i="3"/>
  <c r="N139" i="3" l="1"/>
  <c r="O139" i="3"/>
  <c r="P139" i="3" l="1"/>
  <c r="Q139" i="3" s="1"/>
  <c r="AF140" i="3"/>
  <c r="O140" i="3" l="1"/>
  <c r="N140" i="3"/>
  <c r="P140" i="3" l="1"/>
  <c r="Q140" i="3" s="1"/>
  <c r="AF141" i="3"/>
  <c r="O141" i="3" l="1"/>
  <c r="N141" i="3"/>
  <c r="P141" i="3" l="1"/>
  <c r="Q141" i="3" s="1"/>
  <c r="AF142" i="3"/>
  <c r="O142" i="3" l="1"/>
  <c r="N142" i="3"/>
  <c r="P142" i="3" l="1"/>
  <c r="Q142" i="3" s="1"/>
  <c r="AF143" i="3"/>
  <c r="O143" i="3" l="1"/>
  <c r="N143" i="3"/>
  <c r="P143" i="3" l="1"/>
  <c r="Q143" i="3" s="1"/>
  <c r="AF144" i="3"/>
  <c r="O144" i="3" l="1"/>
  <c r="N144" i="3"/>
  <c r="P144" i="3" l="1"/>
  <c r="Q144" i="3" s="1"/>
  <c r="AF145" i="3"/>
  <c r="O145" i="3" l="1"/>
  <c r="N145" i="3"/>
  <c r="P145" i="3" l="1"/>
  <c r="Q145" i="3" s="1"/>
  <c r="AF146" i="3"/>
  <c r="O146" i="3" l="1"/>
  <c r="N146" i="3"/>
  <c r="P146" i="3" l="1"/>
  <c r="Q146" i="3" s="1"/>
  <c r="AF147" i="3"/>
  <c r="O147" i="3" l="1"/>
  <c r="N147" i="3"/>
  <c r="P147" i="3" l="1"/>
  <c r="Q147" i="3" s="1"/>
  <c r="AF148" i="3"/>
  <c r="N148" i="3" l="1"/>
  <c r="O148" i="3"/>
  <c r="P148" i="3" l="1"/>
  <c r="Q148" i="3" s="1"/>
  <c r="AF149" i="3"/>
  <c r="N149" i="3" l="1"/>
  <c r="O149" i="3"/>
  <c r="P149" i="3" l="1"/>
  <c r="Q149" i="3" s="1"/>
  <c r="AF150" i="3"/>
  <c r="N150" i="3" l="1"/>
  <c r="O150" i="3"/>
  <c r="P150" i="3" l="1"/>
  <c r="Q150" i="3" s="1"/>
  <c r="AF151" i="3"/>
  <c r="O151" i="3" l="1"/>
  <c r="N151" i="3"/>
  <c r="P151" i="3" l="1"/>
  <c r="Q151" i="3" s="1"/>
  <c r="AF152" i="3"/>
  <c r="N152" i="3" l="1"/>
  <c r="O152" i="3"/>
  <c r="P152" i="3" l="1"/>
  <c r="Q152" i="3" s="1"/>
  <c r="AF153" i="3"/>
  <c r="O153" i="3" l="1"/>
  <c r="N153" i="3"/>
  <c r="P153" i="3" l="1"/>
  <c r="Q153" i="3" s="1"/>
  <c r="AF154" i="3"/>
  <c r="O154" i="3" l="1"/>
  <c r="N154" i="3"/>
  <c r="P154" i="3" l="1"/>
  <c r="Q154" i="3" s="1"/>
  <c r="AF155" i="3"/>
  <c r="N155" i="3" l="1"/>
  <c r="O155" i="3"/>
  <c r="P155" i="3" l="1"/>
  <c r="Q155" i="3" s="1"/>
  <c r="AF156" i="3"/>
  <c r="N156" i="3" l="1"/>
  <c r="O156" i="3"/>
  <c r="P156" i="3" l="1"/>
  <c r="Q156" i="3" s="1"/>
  <c r="AF157" i="3"/>
  <c r="N157" i="3" l="1"/>
  <c r="O157" i="3"/>
  <c r="P157" i="3" l="1"/>
  <c r="Q157" i="3" s="1"/>
  <c r="AF158" i="3"/>
  <c r="O158" i="3" l="1"/>
  <c r="N158" i="3"/>
  <c r="P158" i="3" l="1"/>
  <c r="Q158" i="3" s="1"/>
  <c r="AF159" i="3"/>
  <c r="N159" i="3" l="1"/>
  <c r="O159" i="3"/>
  <c r="P159" i="3" l="1"/>
  <c r="Q159" i="3" s="1"/>
  <c r="AF160" i="3"/>
  <c r="N160" i="3" l="1"/>
  <c r="O160" i="3"/>
  <c r="P160" i="3" l="1"/>
  <c r="Q160" i="3" s="1"/>
  <c r="AF161" i="3"/>
  <c r="O161" i="3" l="1"/>
  <c r="N161" i="3"/>
  <c r="P161" i="3" l="1"/>
  <c r="Q161" i="3" s="1"/>
  <c r="AF162" i="3"/>
  <c r="O162" i="3" l="1"/>
  <c r="N162" i="3"/>
  <c r="P162" i="3" l="1"/>
  <c r="Q162" i="3" s="1"/>
  <c r="AF163" i="3"/>
  <c r="O163" i="3" l="1"/>
  <c r="N163" i="3"/>
  <c r="P163" i="3" l="1"/>
  <c r="Q163" i="3" s="1"/>
  <c r="AF164" i="3"/>
  <c r="O164" i="3" l="1"/>
  <c r="N164" i="3"/>
  <c r="P164" i="3" l="1"/>
  <c r="Q164" i="3" s="1"/>
  <c r="AF165" i="3"/>
  <c r="O165" i="3" l="1"/>
  <c r="N165" i="3"/>
  <c r="P165" i="3" l="1"/>
  <c r="Q165" i="3" s="1"/>
  <c r="AF166" i="3"/>
  <c r="N166" i="3" l="1"/>
  <c r="O166" i="3"/>
  <c r="P166" i="3" l="1"/>
  <c r="Q166" i="3" s="1"/>
  <c r="AF167" i="3"/>
  <c r="O167" i="3" l="1"/>
  <c r="N167" i="3"/>
  <c r="P167" i="3" l="1"/>
  <c r="Q167" i="3" s="1"/>
  <c r="AF168" i="3"/>
  <c r="N168" i="3" l="1"/>
  <c r="O168" i="3"/>
  <c r="P168" i="3" l="1"/>
  <c r="Q168" i="3" s="1"/>
  <c r="AF169" i="3"/>
  <c r="N169" i="3" l="1"/>
  <c r="O169" i="3"/>
  <c r="P169" i="3" l="1"/>
  <c r="Q169" i="3" s="1"/>
  <c r="AF170" i="3"/>
  <c r="O170" i="3" l="1"/>
  <c r="N170" i="3"/>
  <c r="P170" i="3" l="1"/>
  <c r="Q170" i="3" s="1"/>
  <c r="AF171" i="3"/>
  <c r="O171" i="3" l="1"/>
  <c r="N171" i="3"/>
  <c r="P171" i="3" l="1"/>
  <c r="Q171" i="3" s="1"/>
  <c r="AF172" i="3"/>
  <c r="O172" i="3" l="1"/>
  <c r="N172" i="3"/>
  <c r="P172" i="3" l="1"/>
  <c r="Q172" i="3" s="1"/>
  <c r="AF173" i="3"/>
  <c r="O173" i="3" l="1"/>
  <c r="N173" i="3"/>
  <c r="P173" i="3" l="1"/>
  <c r="Q173" i="3" s="1"/>
  <c r="AF174" i="3"/>
  <c r="O174" i="3" l="1"/>
  <c r="N174" i="3"/>
  <c r="P174" i="3" l="1"/>
  <c r="Q174" i="3" s="1"/>
  <c r="AF175" i="3"/>
  <c r="N175" i="3" l="1"/>
  <c r="O175" i="3"/>
  <c r="P175" i="3" l="1"/>
  <c r="Q175" i="3" s="1"/>
  <c r="AF176" i="3"/>
  <c r="N176" i="3" l="1"/>
  <c r="O176" i="3"/>
  <c r="P176" i="3" l="1"/>
  <c r="Q176" i="3" s="1"/>
  <c r="AF177" i="3"/>
  <c r="N177" i="3" l="1"/>
  <c r="O177" i="3"/>
  <c r="P177" i="3" l="1"/>
  <c r="Q177" i="3" s="1"/>
  <c r="AF178" i="3"/>
  <c r="N178" i="3" l="1"/>
  <c r="O178" i="3"/>
  <c r="P178" i="3" l="1"/>
  <c r="Q178" i="3" s="1"/>
  <c r="AF179" i="3"/>
  <c r="O179" i="3" l="1"/>
  <c r="N179" i="3"/>
  <c r="P179" i="3" l="1"/>
  <c r="Q179" i="3" s="1"/>
  <c r="AF180" i="3"/>
  <c r="O180" i="3" l="1"/>
  <c r="N180" i="3"/>
  <c r="P180" i="3" l="1"/>
  <c r="Q180" i="3" s="1"/>
  <c r="AF181" i="3"/>
  <c r="O181" i="3" l="1"/>
  <c r="N181" i="3"/>
  <c r="P181" i="3" l="1"/>
  <c r="Q181" i="3" s="1"/>
  <c r="AF182" i="3"/>
  <c r="O182" i="3" l="1"/>
  <c r="N182" i="3"/>
  <c r="P182" i="3" l="1"/>
  <c r="Q182" i="3" s="1"/>
  <c r="AF183" i="3"/>
  <c r="N183" i="3" l="1"/>
  <c r="O183" i="3"/>
  <c r="P183" i="3" l="1"/>
  <c r="Q183" i="3" s="1"/>
  <c r="AF184" i="3"/>
  <c r="O184" i="3" l="1"/>
  <c r="N184" i="3"/>
  <c r="P184" i="3" l="1"/>
  <c r="Q184" i="3" s="1"/>
  <c r="AF185" i="3"/>
  <c r="O185" i="3" l="1"/>
  <c r="N185" i="3"/>
  <c r="P185" i="3" l="1"/>
  <c r="Q185" i="3" s="1"/>
  <c r="AF186" i="3"/>
  <c r="O186" i="3" l="1"/>
  <c r="N186" i="3"/>
  <c r="P186" i="3" l="1"/>
  <c r="Q186" i="3" s="1"/>
  <c r="AF187" i="3"/>
  <c r="N187" i="3" l="1"/>
  <c r="O187" i="3"/>
  <c r="P187" i="3" l="1"/>
  <c r="Q187" i="3" s="1"/>
  <c r="AF188" i="3"/>
  <c r="O188" i="3" l="1"/>
  <c r="N188" i="3"/>
  <c r="P188" i="3" l="1"/>
  <c r="Q188" i="3" s="1"/>
  <c r="AF189" i="3"/>
  <c r="O189" i="3" l="1"/>
  <c r="N189" i="3"/>
  <c r="P189" i="3" l="1"/>
  <c r="Q189" i="3" s="1"/>
  <c r="AF190" i="3"/>
  <c r="N190" i="3" l="1"/>
  <c r="O190" i="3"/>
  <c r="P190" i="3" l="1"/>
  <c r="Q190" i="3" s="1"/>
  <c r="AF191" i="3"/>
  <c r="N191" i="3" l="1"/>
  <c r="O191" i="3"/>
  <c r="P191" i="3" l="1"/>
  <c r="Q191" i="3" s="1"/>
  <c r="AF192" i="3"/>
  <c r="O192" i="3" l="1"/>
  <c r="N192" i="3"/>
  <c r="P192" i="3" l="1"/>
  <c r="Q192" i="3" s="1"/>
  <c r="AF193" i="3"/>
  <c r="O193" i="3" l="1"/>
  <c r="N193" i="3"/>
  <c r="P193" i="3" l="1"/>
  <c r="Q193" i="3" s="1"/>
  <c r="AF194" i="3"/>
  <c r="O194" i="3" l="1"/>
  <c r="N194" i="3"/>
  <c r="P194" i="3" l="1"/>
  <c r="Q194" i="3" s="1"/>
  <c r="AF195" i="3"/>
  <c r="N195" i="3" l="1"/>
  <c r="O195" i="3"/>
  <c r="P195" i="3" l="1"/>
  <c r="Q195" i="3" s="1"/>
  <c r="AF196" i="3"/>
  <c r="O196" i="3" l="1"/>
  <c r="N196" i="3"/>
  <c r="P196" i="3" l="1"/>
  <c r="Q196" i="3" s="1"/>
  <c r="AF197" i="3"/>
  <c r="N197" i="3" l="1"/>
  <c r="O197" i="3"/>
  <c r="P197" i="3" l="1"/>
  <c r="Q197" i="3" s="1"/>
  <c r="AF198" i="3"/>
  <c r="O198" i="3" l="1"/>
  <c r="N198" i="3"/>
  <c r="P198" i="3" l="1"/>
  <c r="Q198" i="3" s="1"/>
  <c r="AF199" i="3"/>
  <c r="N199" i="3" l="1"/>
  <c r="O199" i="3"/>
  <c r="P199" i="3" l="1"/>
  <c r="Q199" i="3" s="1"/>
  <c r="AF200" i="3"/>
  <c r="N200" i="3" l="1"/>
  <c r="O200" i="3"/>
  <c r="P200" i="3" l="1"/>
  <c r="Q200" i="3" s="1"/>
  <c r="AF201" i="3"/>
  <c r="O201" i="3" l="1"/>
  <c r="N201" i="3"/>
  <c r="P201" i="3" l="1"/>
  <c r="Q201" i="3" s="1"/>
  <c r="AF202" i="3"/>
  <c r="N202" i="3" l="1"/>
  <c r="O202" i="3"/>
  <c r="P202" i="3" l="1"/>
  <c r="Q202" i="3" s="1"/>
  <c r="AF203" i="3"/>
  <c r="N203" i="3" l="1"/>
  <c r="O203" i="3"/>
  <c r="P203" i="3" l="1"/>
  <c r="Q203" i="3" s="1"/>
  <c r="AF204" i="3"/>
  <c r="O204" i="3" l="1"/>
  <c r="N204" i="3"/>
  <c r="P204" i="3" l="1"/>
  <c r="Q204" i="3" s="1"/>
  <c r="AF205" i="3"/>
  <c r="O205" i="3" l="1"/>
  <c r="N205" i="3"/>
  <c r="P205" i="3" l="1"/>
  <c r="Q205" i="3" s="1"/>
  <c r="AF206" i="3"/>
  <c r="O206" i="3" l="1"/>
  <c r="N206" i="3"/>
  <c r="P206" i="3" l="1"/>
  <c r="Q206" i="3" s="1"/>
  <c r="AF207" i="3"/>
  <c r="N207" i="3" l="1"/>
  <c r="O207" i="3"/>
  <c r="P207" i="3" l="1"/>
  <c r="Q207" i="3" s="1"/>
  <c r="AF208" i="3"/>
  <c r="N208" i="3" l="1"/>
  <c r="O208" i="3"/>
  <c r="P208" i="3" l="1"/>
  <c r="Q208" i="3" s="1"/>
  <c r="AF209" i="3"/>
  <c r="N209" i="3" l="1"/>
  <c r="O209" i="3"/>
  <c r="P209" i="3" l="1"/>
  <c r="Q209" i="3" s="1"/>
  <c r="AF210" i="3"/>
  <c r="N210" i="3" l="1"/>
  <c r="O210" i="3"/>
  <c r="P210" i="3" l="1"/>
  <c r="Q210" i="3" s="1"/>
  <c r="AF211" i="3"/>
  <c r="N211" i="3" l="1"/>
  <c r="O211" i="3"/>
  <c r="P211" i="3" l="1"/>
  <c r="Q211" i="3" s="1"/>
  <c r="AF212" i="3"/>
  <c r="N212" i="3" l="1"/>
  <c r="O212" i="3"/>
  <c r="AF213" i="3"/>
  <c r="N213" i="3" l="1"/>
  <c r="O213" i="3"/>
  <c r="P212" i="3"/>
  <c r="Q212" i="3" s="1"/>
  <c r="AF214" i="3"/>
  <c r="P213" i="3" l="1"/>
  <c r="Q213" i="3" s="1"/>
  <c r="N214" i="3"/>
  <c r="O214" i="3"/>
  <c r="AF215" i="3"/>
  <c r="P214" i="3" l="1"/>
  <c r="Q214" i="3" s="1"/>
  <c r="O215" i="3"/>
  <c r="N215" i="3"/>
  <c r="AF216" i="3"/>
  <c r="P215" i="3" l="1"/>
  <c r="Q215" i="3" s="1"/>
  <c r="N216" i="3"/>
  <c r="O216" i="3"/>
  <c r="AF217" i="3"/>
  <c r="N217" i="3" l="1"/>
  <c r="O217" i="3"/>
  <c r="P216" i="3"/>
  <c r="Q216" i="3" s="1"/>
  <c r="AF218" i="3"/>
  <c r="N218" i="3" l="1"/>
  <c r="O218" i="3"/>
  <c r="P217" i="3"/>
  <c r="Q217" i="3" s="1"/>
  <c r="AF219" i="3"/>
  <c r="P218" i="3" l="1"/>
  <c r="Q218" i="3" s="1"/>
  <c r="O219" i="3"/>
  <c r="N219" i="3"/>
  <c r="M18" i="3"/>
  <c r="P219" i="3" l="1"/>
  <c r="Q219" i="3" s="1"/>
  <c r="L18" i="3"/>
  <c r="AF220" i="3"/>
  <c r="O220" i="3" l="1"/>
  <c r="N220" i="3"/>
  <c r="P220" i="3" l="1"/>
  <c r="Q220" i="3" s="1"/>
  <c r="AG18" i="3"/>
  <c r="Q18" i="3" l="1"/>
  <c r="P14" i="3" s="1"/>
  <c r="P18" i="3"/>
  <c r="P13" i="3" l="1"/>
  <c r="O8" i="8" s="1"/>
  <c r="O14" i="8" s="1"/>
  <c r="O16" i="8" l="1"/>
  <c r="O15" i="8"/>
  <c r="O10" i="8"/>
  <c r="O12" i="8" s="1"/>
  <c r="O13" i="8" l="1"/>
  <c r="O11" i="8"/>
  <c r="F19" i="8" l="1"/>
  <c r="F18" i="8"/>
  <c r="F14" i="8" l="1"/>
  <c r="F15" i="8" s="1"/>
  <c r="F10" i="8" l="1"/>
  <c r="F16" i="8" s="1"/>
  <c r="F13" i="8" l="1"/>
  <c r="F12" i="8"/>
  <c r="F11" i="8"/>
  <c r="I10" i="8" l="1"/>
  <c r="I16" i="8" s="1"/>
  <c r="I13" i="8" l="1"/>
  <c r="I12" i="8"/>
  <c r="I11" i="8"/>
  <c r="J10" i="8" l="1"/>
  <c r="J14" i="8" s="1"/>
  <c r="J13" i="8" l="1"/>
  <c r="J15" i="8"/>
  <c r="J16" i="8" l="1"/>
  <c r="J12" i="8"/>
  <c r="J11" i="8"/>
  <c r="E8" i="8"/>
  <c r="E16" i="8" l="1"/>
  <c r="E15" i="8"/>
  <c r="E10" i="8"/>
  <c r="E26" i="8"/>
  <c r="AH14" i="8"/>
  <c r="E27" i="8"/>
  <c r="AH13" i="8"/>
  <c r="AH10" i="8"/>
  <c r="AH26" i="8"/>
  <c r="AH27" i="8"/>
  <c r="AH16" i="8"/>
  <c r="AH15" i="8"/>
  <c r="D36" i="8" l="1"/>
  <c r="E14" i="8" l="1"/>
  <c r="E36" i="8"/>
  <c r="F36" i="8" s="1"/>
  <c r="E37" i="8"/>
  <c r="D37" i="8" l="1"/>
  <c r="F37" i="8" s="1"/>
  <c r="D35" i="8"/>
  <c r="E35" i="8" l="1"/>
  <c r="F35" i="8" s="1"/>
  <c r="E12" i="8"/>
  <c r="E13" i="8"/>
  <c r="E11" i="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Matt Sydes</author>
  </authors>
  <commentList>
    <comment ref="B15" authorId="0" shapeId="0" xr:uid="{00000000-0006-0000-0200-000001000000}">
      <text>
        <r>
          <rPr>
            <sz val="8"/>
            <color indexed="81"/>
            <rFont val="Tahoma"/>
            <family val="2"/>
          </rPr>
          <t>Allocation ratio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6" authorId="0" shapeId="0" xr:uid="{00000000-0006-0000-0200-000002000000}">
      <text>
        <r>
          <rPr>
            <sz val="8"/>
            <color indexed="81"/>
            <rFont val="Tahoma"/>
            <family val="2"/>
          </rPr>
          <t>i.e. patients randomised, allocated or grouped into arm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Matt Sydes</author>
  </authors>
  <commentList>
    <comment ref="E12" authorId="0" shapeId="0" xr:uid="{00000000-0006-0000-0300-000001000000}">
      <text>
        <r>
          <rPr>
            <sz val="8"/>
            <color indexed="81"/>
            <rFont val="Tahoma"/>
            <family val="2"/>
          </rPr>
          <t xml:space="preserve">Censoring is assumed to be constant between time zero and the final survival point unless you specify a minimum survival time for patients on follow-up and a maximum time (censoring is then assumed to be constant between these two points)
</t>
        </r>
      </text>
    </comment>
    <comment ref="L12" authorId="0" shapeId="0" xr:uid="{00000000-0006-0000-0300-000002000000}">
      <text>
        <r>
          <rPr>
            <sz val="8"/>
            <color indexed="81"/>
            <rFont val="Tahoma"/>
            <family val="2"/>
          </rPr>
          <t>ie proportion event-free at the latest timepoint data is available</t>
        </r>
      </text>
    </comment>
    <comment ref="G18" authorId="0" shapeId="0" xr:uid="{00000000-0006-0000-0300-000003000000}">
      <text>
        <r>
          <rPr>
            <sz val="8"/>
            <color indexed="81"/>
            <rFont val="Tahoma"/>
            <family val="2"/>
          </rPr>
          <t>Total number of deaths (events) on research arm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8" authorId="0" shapeId="0" xr:uid="{00000000-0006-0000-0300-000004000000}">
      <text>
        <r>
          <rPr>
            <sz val="8"/>
            <color indexed="81"/>
            <rFont val="Tahoma"/>
            <family val="2"/>
          </rPr>
          <t>Total number censored on research arm</t>
        </r>
      </text>
    </comment>
    <comment ref="L18" authorId="0" shapeId="0" xr:uid="{00000000-0006-0000-0300-000005000000}">
      <text>
        <r>
          <rPr>
            <sz val="8"/>
            <color indexed="81"/>
            <rFont val="Tahoma"/>
            <family val="2"/>
          </rPr>
          <t>Total number of deaths (events) on control arm</t>
        </r>
      </text>
    </comment>
    <comment ref="M18" authorId="0" shapeId="0" xr:uid="{00000000-0006-0000-0300-000006000000}">
      <text>
        <r>
          <rPr>
            <sz val="8"/>
            <color indexed="81"/>
            <rFont val="Tahoma"/>
            <family val="2"/>
          </rPr>
          <t>Total censored on control arm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P18" authorId="0" shapeId="0" xr:uid="{00000000-0006-0000-0300-000007000000}">
      <text>
        <r>
          <rPr>
            <sz val="8"/>
            <color indexed="81"/>
            <rFont val="Tahoma"/>
            <family val="2"/>
          </rPr>
          <t>Sum of O-E over all time periods</t>
        </r>
      </text>
    </comment>
    <comment ref="Q18" authorId="0" shapeId="0" xr:uid="{00000000-0006-0000-0300-000008000000}">
      <text>
        <r>
          <rPr>
            <sz val="8"/>
            <color indexed="81"/>
            <rFont val="Tahoma"/>
            <family val="2"/>
          </rPr>
          <t>Sum of V over all time periods</t>
        </r>
      </text>
    </comment>
    <comment ref="B19" authorId="0" shapeId="0" xr:uid="{00000000-0006-0000-0300-000009000000}">
      <text>
        <r>
          <rPr>
            <sz val="8"/>
            <color indexed="81"/>
            <rFont val="Tahoma"/>
            <family val="2"/>
          </rPr>
          <t>Time interval: preferably in months</t>
        </r>
      </text>
    </comment>
    <comment ref="C19" authorId="0" shapeId="0" xr:uid="{00000000-0006-0000-0300-00000A000000}">
      <text>
        <r>
          <rPr>
            <sz val="8"/>
            <color indexed="81"/>
            <rFont val="Tahoma"/>
            <family val="2"/>
          </rPr>
          <t>Start of interval (t)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19" authorId="0" shapeId="0" xr:uid="{00000000-0006-0000-0300-00000B000000}">
      <text>
        <r>
          <rPr>
            <sz val="8"/>
            <color indexed="81"/>
            <rFont val="Tahoma"/>
            <family val="2"/>
          </rPr>
          <t>Survival probability at start of t (%)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19" authorId="0" shapeId="0" xr:uid="{00000000-0006-0000-0300-00000C000000}">
      <text>
        <r>
          <rPr>
            <sz val="8"/>
            <color indexed="81"/>
            <rFont val="Tahoma"/>
            <family val="2"/>
          </rPr>
          <t>Effective number alive at start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 shapeId="0" xr:uid="{00000000-0006-0000-0300-00000D000000}">
      <text>
        <r>
          <rPr>
            <sz val="8"/>
            <color indexed="81"/>
            <rFont val="Tahoma"/>
            <family val="2"/>
          </rPr>
          <t>Effective number at risk in 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19" authorId="0" shapeId="0" xr:uid="{00000000-0006-0000-0300-00000E000000}">
      <text>
        <r>
          <rPr>
            <sz val="8"/>
            <color indexed="81"/>
            <rFont val="Tahoma"/>
            <family val="2"/>
          </rPr>
          <t>Effective number of deaths in 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9" authorId="0" shapeId="0" xr:uid="{00000000-0006-0000-0300-00000F000000}">
      <text>
        <r>
          <rPr>
            <sz val="8"/>
            <color indexed="81"/>
            <rFont val="Tahoma"/>
            <family val="2"/>
          </rPr>
          <t>Effective number censored in 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9" authorId="0" shapeId="0" xr:uid="{00000000-0006-0000-0300-000010000000}">
      <text>
        <r>
          <rPr>
            <sz val="8"/>
            <color indexed="81"/>
            <rFont val="Tahoma"/>
            <family val="2"/>
          </rPr>
          <t>Survival probability at start of t (%)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9" authorId="0" shapeId="0" xr:uid="{00000000-0006-0000-0300-000011000000}">
      <text>
        <r>
          <rPr>
            <sz val="8"/>
            <color indexed="81"/>
            <rFont val="Tahoma"/>
            <family val="2"/>
          </rPr>
          <t>Effective number alive at start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K19" authorId="0" shapeId="0" xr:uid="{00000000-0006-0000-0300-000012000000}">
      <text>
        <r>
          <rPr>
            <sz val="8"/>
            <color indexed="81"/>
            <rFont val="Tahoma"/>
            <family val="2"/>
          </rPr>
          <t>Effective number at risk in t</t>
        </r>
      </text>
    </comment>
    <comment ref="L19" authorId="0" shapeId="0" xr:uid="{00000000-0006-0000-0300-000013000000}">
      <text>
        <r>
          <rPr>
            <sz val="8"/>
            <color indexed="81"/>
            <rFont val="Tahoma"/>
            <family val="2"/>
          </rPr>
          <t>Effective number of deaths in t</t>
        </r>
      </text>
    </comment>
    <comment ref="M19" authorId="0" shapeId="0" xr:uid="{00000000-0006-0000-0300-000014000000}">
      <text>
        <r>
          <rPr>
            <sz val="8"/>
            <color indexed="81"/>
            <rFont val="Tahoma"/>
            <family val="2"/>
          </rPr>
          <t>Effective number censored in t</t>
        </r>
      </text>
    </comment>
    <comment ref="N19" authorId="0" shapeId="0" xr:uid="{00000000-0006-0000-0300-000015000000}">
      <text>
        <r>
          <rPr>
            <sz val="8"/>
            <color indexed="81"/>
            <rFont val="Tahoma"/>
            <family val="2"/>
          </rPr>
          <t>Log hazard ratio for 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O19" authorId="0" shapeId="0" xr:uid="{00000000-0006-0000-0300-000016000000}">
      <text>
        <r>
          <rPr>
            <sz val="8"/>
            <color indexed="81"/>
            <rFont val="Tahoma"/>
            <family val="2"/>
          </rPr>
          <t xml:space="preserve">Reciprocal of hypergeometric variance V(D_r)(t)
 = Variance of log hazard ratio for t
</t>
        </r>
      </text>
    </comment>
    <comment ref="P19" authorId="0" shapeId="0" xr:uid="{00000000-0006-0000-0300-000017000000}">
      <text>
        <r>
          <rPr>
            <sz val="8"/>
            <color indexed="81"/>
            <rFont val="Tahoma"/>
            <family val="2"/>
          </rPr>
          <t>Log hazard ratio divided by its variance for 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Q19" authorId="0" shapeId="0" xr:uid="{00000000-0006-0000-0300-000018000000}">
      <text>
        <r>
          <rPr>
            <sz val="8"/>
            <color indexed="81"/>
            <rFont val="Tahoma"/>
            <family val="2"/>
          </rPr>
          <t>Hypergeometric variance V(D_r)(t)
 = Reciprocal of the variance of the log hazard ratio for t</t>
        </r>
      </text>
    </comment>
    <comment ref="A20" authorId="0" shapeId="0" xr:uid="{00000000-0006-0000-0300-000019000000}">
      <text>
        <r>
          <rPr>
            <sz val="8"/>
            <color indexed="81"/>
            <rFont val="Tahoma"/>
            <family val="2"/>
          </rPr>
          <t>Checks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Matt Sydes</author>
  </authors>
  <commentList>
    <comment ref="G18" authorId="0" shapeId="0" xr:uid="{00000000-0006-0000-0500-000001000000}">
      <text>
        <r>
          <rPr>
            <sz val="8"/>
            <color indexed="81"/>
            <rFont val="Tahoma"/>
            <family val="2"/>
          </rPr>
          <t>Total deaths (events) on research arm</t>
        </r>
      </text>
    </comment>
    <comment ref="H18" authorId="0" shapeId="0" xr:uid="{00000000-0006-0000-0500-000002000000}">
      <text>
        <r>
          <rPr>
            <sz val="8"/>
            <color indexed="81"/>
            <rFont val="Tahoma"/>
            <family val="2"/>
          </rPr>
          <t>Total censored on research arm</t>
        </r>
      </text>
    </comment>
    <comment ref="L18" authorId="0" shapeId="0" xr:uid="{00000000-0006-0000-0500-000003000000}">
      <text>
        <r>
          <rPr>
            <sz val="8"/>
            <color indexed="81"/>
            <rFont val="Tahoma"/>
            <family val="2"/>
          </rPr>
          <t>Total deaths (events) on control arm</t>
        </r>
      </text>
    </comment>
    <comment ref="M18" authorId="0" shapeId="0" xr:uid="{00000000-0006-0000-0500-000004000000}">
      <text>
        <r>
          <rPr>
            <sz val="8"/>
            <color indexed="81"/>
            <rFont val="Tahoma"/>
            <family val="2"/>
          </rPr>
          <t>Total censored on control arm</t>
        </r>
      </text>
    </comment>
    <comment ref="O18" authorId="0" shapeId="0" xr:uid="{00000000-0006-0000-0500-000005000000}">
      <text>
        <r>
          <rPr>
            <sz val="8"/>
            <color indexed="81"/>
            <rFont val="Tahoma"/>
            <family val="2"/>
          </rPr>
          <t>O-E</t>
        </r>
      </text>
    </comment>
    <comment ref="P18" authorId="0" shapeId="0" xr:uid="{00000000-0006-0000-0500-000006000000}">
      <text>
        <r>
          <rPr>
            <sz val="8"/>
            <color indexed="81"/>
            <rFont val="Tahoma"/>
            <family val="2"/>
          </rPr>
          <t>Log-rank variance</t>
        </r>
      </text>
    </comment>
    <comment ref="B19" authorId="0" shapeId="0" xr:uid="{00000000-0006-0000-0500-000007000000}">
      <text>
        <r>
          <rPr>
            <sz val="8"/>
            <color indexed="81"/>
            <rFont val="Tahoma"/>
            <family val="2"/>
          </rPr>
          <t>Time interval (preferably in months)</t>
        </r>
      </text>
    </comment>
    <comment ref="C19" authorId="0" shapeId="0" xr:uid="{00000000-0006-0000-0500-000008000000}">
      <text>
        <r>
          <rPr>
            <sz val="8"/>
            <color indexed="81"/>
            <rFont val="Tahoma"/>
            <family val="2"/>
          </rPr>
          <t>Start of interval (t)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19" authorId="0" shapeId="0" xr:uid="{00000000-0006-0000-0500-000009000000}">
      <text>
        <r>
          <rPr>
            <sz val="8"/>
            <color indexed="81"/>
            <rFont val="Tahoma"/>
            <family val="2"/>
          </rPr>
          <t>Survival prob at t(i-1) (%)</t>
        </r>
      </text>
    </comment>
    <comment ref="E19" authorId="0" shapeId="0" xr:uid="{00000000-0006-0000-0500-00000A000000}">
      <text>
        <r>
          <rPr>
            <sz val="8"/>
            <color indexed="81"/>
            <rFont val="Tahoma"/>
            <family val="2"/>
          </rPr>
          <t xml:space="preserve">Number alive at t(I-1)
</t>
        </r>
      </text>
    </comment>
    <comment ref="F19" authorId="0" shapeId="0" xr:uid="{00000000-0006-0000-0500-00000B000000}">
      <text>
        <r>
          <rPr>
            <sz val="8"/>
            <color indexed="81"/>
            <rFont val="Tahoma"/>
            <family val="2"/>
          </rPr>
          <t>Effective number at risk in t(i-1),t(i)</t>
        </r>
      </text>
    </comment>
    <comment ref="G19" authorId="0" shapeId="0" xr:uid="{00000000-0006-0000-0500-00000C000000}">
      <text>
        <r>
          <rPr>
            <sz val="8"/>
            <color indexed="81"/>
            <rFont val="Tahoma"/>
            <family val="2"/>
          </rPr>
          <t>Effective number of deaths in t(i-1),t(i)</t>
        </r>
      </text>
    </comment>
    <comment ref="H19" authorId="0" shapeId="0" xr:uid="{00000000-0006-0000-0500-00000D000000}">
      <text>
        <r>
          <rPr>
            <sz val="8"/>
            <color indexed="81"/>
            <rFont val="Tahoma"/>
            <family val="2"/>
          </rPr>
          <t>Effective number of censored in t(i-1),t(i)</t>
        </r>
      </text>
    </comment>
    <comment ref="I19" authorId="0" shapeId="0" xr:uid="{00000000-0006-0000-0500-00000E000000}">
      <text>
        <r>
          <rPr>
            <sz val="8"/>
            <color indexed="81"/>
            <rFont val="Tahoma"/>
            <family val="2"/>
          </rPr>
          <t>Survival prob at t(i-1) (%)</t>
        </r>
      </text>
    </comment>
    <comment ref="J19" authorId="0" shapeId="0" xr:uid="{00000000-0006-0000-0500-00000F000000}">
      <text>
        <r>
          <rPr>
            <sz val="8"/>
            <color indexed="81"/>
            <rFont val="Tahoma"/>
            <family val="2"/>
          </rPr>
          <t>Number alive at t(i-1)</t>
        </r>
      </text>
    </comment>
    <comment ref="K19" authorId="0" shapeId="0" xr:uid="{00000000-0006-0000-0500-000010000000}">
      <text>
        <r>
          <rPr>
            <sz val="8"/>
            <color indexed="81"/>
            <rFont val="Tahoma"/>
            <family val="2"/>
          </rPr>
          <t>Effective number at risk in t(i-1),t(i)</t>
        </r>
      </text>
    </comment>
    <comment ref="L19" authorId="0" shapeId="0" xr:uid="{00000000-0006-0000-0500-000011000000}">
      <text>
        <r>
          <rPr>
            <sz val="8"/>
            <color indexed="81"/>
            <rFont val="Tahoma"/>
            <family val="2"/>
          </rPr>
          <t>Effective number of deaths in t(i-1),t(i)</t>
        </r>
      </text>
    </comment>
    <comment ref="M19" authorId="0" shapeId="0" xr:uid="{00000000-0006-0000-0500-000012000000}">
      <text>
        <r>
          <rPr>
            <sz val="8"/>
            <color indexed="81"/>
            <rFont val="Tahoma"/>
            <family val="2"/>
          </rPr>
          <t>Effective number of deaths in t(i-1),t(i)</t>
        </r>
      </text>
    </comment>
    <comment ref="N19" authorId="0" shapeId="0" xr:uid="{00000000-0006-0000-0500-000013000000}">
      <text>
        <r>
          <rPr>
            <sz val="8"/>
            <color indexed="81"/>
            <rFont val="Tahoma"/>
            <family val="2"/>
          </rPr>
          <t>Proportion of events in research arm</t>
        </r>
      </text>
    </comment>
    <comment ref="O19" authorId="0" shapeId="0" xr:uid="{00000000-0006-0000-0500-000014000000}">
      <text>
        <r>
          <rPr>
            <sz val="8"/>
            <color indexed="81"/>
            <rFont val="Tahoma"/>
            <family val="2"/>
          </rPr>
          <t>Difference in events in t(k)</t>
        </r>
      </text>
    </comment>
    <comment ref="P19" authorId="0" shapeId="0" xr:uid="{00000000-0006-0000-0500-000015000000}">
      <text>
        <r>
          <rPr>
            <sz val="8"/>
            <color indexed="81"/>
            <rFont val="Tahoma"/>
            <family val="2"/>
          </rPr>
          <t>Variance of ln(HR)(k)</t>
        </r>
      </text>
    </comment>
    <comment ref="Q19" authorId="0" shapeId="0" xr:uid="{00000000-0006-0000-0500-000016000000}">
      <text>
        <r>
          <rPr>
            <sz val="8"/>
            <color indexed="81"/>
            <rFont val="Tahoma"/>
            <family val="2"/>
          </rPr>
          <t>ln(HR)(k)</t>
        </r>
      </text>
    </comment>
    <comment ref="R19" authorId="0" shapeId="0" xr:uid="{00000000-0006-0000-0500-000017000000}">
      <text>
        <r>
          <rPr>
            <sz val="8"/>
            <color indexed="81"/>
            <rFont val="Tahoma"/>
            <family val="2"/>
          </rPr>
          <t>se(ln(HR)(k))</t>
        </r>
      </text>
    </comment>
    <comment ref="A20" authorId="0" shapeId="0" xr:uid="{00000000-0006-0000-0500-000018000000}">
      <text>
        <r>
          <rPr>
            <sz val="8"/>
            <color indexed="81"/>
            <rFont val="Tahoma"/>
            <family val="2"/>
          </rPr>
          <t>Checks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Matt Sydes</author>
    <author>David Fisher</author>
  </authors>
  <commentList>
    <comment ref="D7" authorId="0" shapeId="0" xr:uid="{00000000-0006-0000-0700-000001000000}">
      <text>
        <r>
          <rPr>
            <sz val="8"/>
            <color indexed="81"/>
            <rFont val="Tahoma"/>
            <family val="2"/>
          </rPr>
          <t>Report presents observed and expected events on research and control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7" authorId="0" shapeId="0" xr:uid="{00000000-0006-0000-0700-000002000000}">
      <text>
        <r>
          <rPr>
            <sz val="8"/>
            <color indexed="81"/>
            <rFont val="Tahoma"/>
            <family val="2"/>
          </rPr>
          <t>Report presents HR and V</t>
        </r>
      </text>
    </comment>
    <comment ref="F7" authorId="0" shapeId="0" xr:uid="{00000000-0006-0000-0700-000003000000}">
      <text>
        <r>
          <rPr>
            <sz val="8"/>
            <color indexed="81"/>
            <rFont val="Tahoma"/>
            <family val="2"/>
          </rPr>
          <t>Report presents HR and CI</t>
        </r>
      </text>
    </comment>
    <comment ref="G7" authorId="0" shapeId="0" xr:uid="{00000000-0006-0000-0700-000004000000}">
      <text>
        <r>
          <rPr>
            <sz val="8"/>
            <color indexed="81"/>
            <rFont val="Tahoma"/>
            <family val="2"/>
          </rPr>
          <t>Report presents HR and events in each arm;
randomisation ratio need not be 1:1</t>
        </r>
      </text>
    </comment>
    <comment ref="H7" authorId="0" shapeId="0" xr:uid="{00000000-0006-0000-0700-000005000000}">
      <text>
        <r>
          <rPr>
            <sz val="8"/>
            <color indexed="81"/>
            <rFont val="Tahoma"/>
            <family val="2"/>
          </rPr>
          <t>Report presents HR and total events; randomisation ratio must be 1:1</t>
        </r>
      </text>
    </comment>
    <comment ref="I7" authorId="0" shapeId="0" xr:uid="{00000000-0006-0000-0700-000006000000}">
      <text>
        <r>
          <rPr>
            <sz val="8"/>
            <color indexed="81"/>
            <rFont val="Tahoma"/>
            <family val="2"/>
          </rPr>
          <t>Report presents HR, total events and the no.s randomised on each arm; randomisation ratio need not be 1:1</t>
        </r>
      </text>
    </comment>
    <comment ref="J7" authorId="1" shapeId="0" xr:uid="{00000000-0006-0000-0700-000007000000}">
      <text>
        <r>
          <rPr>
            <sz val="8"/>
            <color indexed="81"/>
            <rFont val="Tahoma"/>
            <family val="2"/>
          </rPr>
          <t>Report presents HR and p-value</t>
        </r>
      </text>
    </comment>
    <comment ref="K7" authorId="0" shapeId="0" xr:uid="{00000000-0006-0000-0700-000008000000}">
      <text>
        <r>
          <rPr>
            <sz val="8"/>
            <color indexed="81"/>
            <rFont val="Tahoma"/>
            <family val="2"/>
          </rPr>
          <t>Report presents p-value and events on each arm; randomisation ratio need not be 1:1</t>
        </r>
      </text>
    </comment>
    <comment ref="L7" authorId="0" shapeId="0" xr:uid="{00000000-0006-0000-0700-000009000000}">
      <text>
        <r>
          <rPr>
            <sz val="8"/>
            <color indexed="81"/>
            <rFont val="Tahoma"/>
            <family val="2"/>
          </rPr>
          <t>Report presents p-value and total events; randomisation ratio must be 1:1</t>
        </r>
      </text>
    </comment>
    <comment ref="M7" authorId="0" shapeId="0" xr:uid="{00000000-0006-0000-0700-00000A000000}">
      <text>
        <r>
          <rPr>
            <sz val="8"/>
            <color indexed="81"/>
            <rFont val="Tahoma"/>
            <family val="2"/>
          </rPr>
          <t>Report presents p-value, total events &amp; no.s randomised on each arm; randomisation ratio need not be 1:1</t>
        </r>
      </text>
    </comment>
    <comment ref="N7" authorId="1" shapeId="0" xr:uid="{00000000-0006-0000-0700-00000B000000}">
      <text>
        <r>
          <rPr>
            <sz val="8"/>
            <color indexed="81"/>
            <rFont val="Tahoma"/>
            <family val="2"/>
          </rPr>
          <t>Report presents p-value and CI</t>
        </r>
      </text>
    </comment>
    <comment ref="O7" authorId="0" shapeId="0" xr:uid="{00000000-0006-0000-0700-00000C000000}">
      <text>
        <r>
          <rPr>
            <sz val="8"/>
            <color indexed="81"/>
            <rFont val="Tahoma"/>
            <family val="2"/>
          </rPr>
          <t xml:space="preserve">Data extracted from curve; Parmar method
</t>
        </r>
      </text>
    </comment>
    <comment ref="P7" authorId="1" shapeId="0" xr:uid="{00000000-0006-0000-0700-00000D000000}">
      <text>
        <r>
          <rPr>
            <sz val="8"/>
            <color indexed="81"/>
            <rFont val="Tahoma"/>
            <family val="2"/>
          </rPr>
          <t>Data extracted from curve; numbers at risk available</t>
        </r>
      </text>
    </comment>
    <comment ref="C8" authorId="0" shapeId="0" xr:uid="{00000000-0006-0000-0700-00000E000000}">
      <text>
        <r>
          <rPr>
            <sz val="8"/>
            <color indexed="81"/>
            <rFont val="Tahoma"/>
            <family val="2"/>
          </rPr>
          <t>Data available for method?</t>
        </r>
      </text>
    </comment>
    <comment ref="B29" authorId="0" shapeId="0" xr:uid="{00000000-0006-0000-0700-00000F000000}">
      <text>
        <r>
          <rPr>
            <sz val="8"/>
            <color indexed="81"/>
            <rFont val="Tahoma"/>
            <family val="2"/>
          </rPr>
          <t xml:space="preserve">Number entered is substituted if in number analysed is not available
</t>
        </r>
      </text>
    </comment>
    <comment ref="B30" authorId="0" shapeId="0" xr:uid="{00000000-0006-0000-0700-000010000000}">
      <text>
        <r>
          <rPr>
            <sz val="8"/>
            <color indexed="81"/>
            <rFont val="Tahoma"/>
            <family val="2"/>
          </rPr>
          <t>Number entered is substituted if in number analysed is not available</t>
        </r>
      </text>
    </comment>
    <comment ref="B47" authorId="0" shapeId="0" xr:uid="{00000000-0006-0000-0700-000011000000}">
      <text>
        <r>
          <rPr>
            <sz val="8"/>
            <color indexed="81"/>
            <rFont val="Tahoma"/>
            <family val="2"/>
          </rPr>
          <t>Spreadsheet substitutes in numbers randomised for numbers analysed if numbers analysed are not provided (ie assumes all patients randomised are analysed)</t>
        </r>
      </text>
    </comment>
  </commentList>
</comments>
</file>

<file path=xl/sharedStrings.xml><?xml version="1.0" encoding="utf-8"?>
<sst xmlns="http://schemas.openxmlformats.org/spreadsheetml/2006/main" count="368" uniqueCount="305">
  <si>
    <t>HR</t>
  </si>
  <si>
    <t>V</t>
  </si>
  <si>
    <t>O-E</t>
  </si>
  <si>
    <t>Method</t>
  </si>
  <si>
    <t>Avail</t>
  </si>
  <si>
    <t>p-value</t>
  </si>
  <si>
    <t>Total events</t>
  </si>
  <si>
    <t>Total</t>
  </si>
  <si>
    <t>Data</t>
  </si>
  <si>
    <t>R</t>
  </si>
  <si>
    <t>C</t>
  </si>
  <si>
    <t>Min</t>
  </si>
  <si>
    <t>Max</t>
  </si>
  <si>
    <t>Control</t>
  </si>
  <si>
    <t>Research</t>
  </si>
  <si>
    <t>t</t>
  </si>
  <si>
    <t>B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</si>
  <si>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</si>
  <si>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</si>
  <si>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</si>
  <si>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</si>
  <si>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</si>
  <si>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</si>
  <si>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</si>
  <si>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</si>
  <si>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</si>
  <si>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</si>
  <si>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</si>
  <si>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</si>
  <si>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</si>
  <si>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Key</t>
  </si>
  <si>
    <t>Calcs</t>
  </si>
  <si>
    <t>Q</t>
  </si>
  <si>
    <t>Lower CI</t>
  </si>
  <si>
    <t>Upper CI</t>
  </si>
  <si>
    <t>Range</t>
  </si>
  <si>
    <t>Variance</t>
  </si>
  <si>
    <t>R: Research</t>
  </si>
  <si>
    <t>Adv</t>
  </si>
  <si>
    <t>Advantage to R or C?</t>
  </si>
  <si>
    <t>-</t>
  </si>
  <si>
    <t>to</t>
  </si>
  <si>
    <t>Data Entered</t>
  </si>
  <si>
    <t>Data fields calculated from inputted data</t>
  </si>
  <si>
    <t>HR: Hazard Ratio</t>
  </si>
  <si>
    <t>Randomisation ratio</t>
  </si>
  <si>
    <t>ratio</t>
  </si>
  <si>
    <t>Pts analysed</t>
  </si>
  <si>
    <t>Observed events</t>
  </si>
  <si>
    <t>Expected events</t>
  </si>
  <si>
    <t>Obs events Research</t>
  </si>
  <si>
    <t xml:space="preserve">Obs events Control </t>
  </si>
  <si>
    <t>Expt events Research</t>
  </si>
  <si>
    <t>Expt events Control</t>
  </si>
  <si>
    <t>Pts randomised</t>
  </si>
  <si>
    <t>Data Checks</t>
  </si>
  <si>
    <t>Outcomes</t>
  </si>
  <si>
    <t>ln(HR)</t>
  </si>
  <si>
    <t>se(ln(HR))</t>
  </si>
  <si>
    <t>e and v(eq8)</t>
  </si>
  <si>
    <t>v(eq7)</t>
  </si>
  <si>
    <t>numbers</t>
  </si>
  <si>
    <t>avail</t>
  </si>
  <si>
    <t>Hazard ratio (CI)</t>
  </si>
  <si>
    <t>Estimate</t>
  </si>
  <si>
    <t>C: Control</t>
  </si>
  <si>
    <t>CI: Confidence interval</t>
  </si>
  <si>
    <t>Data entered by:</t>
  </si>
  <si>
    <t>Date:</t>
  </si>
  <si>
    <t>Lower 95% CI</t>
  </si>
  <si>
    <t>Upper 95% CI</t>
  </si>
  <si>
    <t>Diff</t>
  </si>
  <si>
    <t>Summary data</t>
  </si>
  <si>
    <t xml:space="preserve"> </t>
  </si>
  <si>
    <t>R(t) avail</t>
  </si>
  <si>
    <t>Zero D(t)</t>
  </si>
  <si>
    <t>Data?</t>
  </si>
  <si>
    <t>Key to methods</t>
  </si>
  <si>
    <t>Sidedness of p-value</t>
  </si>
  <si>
    <t>* Or expected events on each arm, from which V may be estimated</t>
  </si>
  <si>
    <t>Sidedness</t>
  </si>
  <si>
    <t>"Expected events" are logrank expected events</t>
  </si>
  <si>
    <t xml:space="preserve">  Advantage to R or C</t>
  </si>
  <si>
    <t>chi-square</t>
  </si>
  <si>
    <t>References:</t>
  </si>
  <si>
    <t>HR from lnHR</t>
  </si>
  <si>
    <t>V from selnHR</t>
  </si>
  <si>
    <t>Variations for Method 2 (to avoid circular references)</t>
  </si>
  <si>
    <r>
      <t>S</t>
    </r>
    <r>
      <rPr>
        <b/>
        <vertAlign val="subscript"/>
        <sz val="8"/>
        <rFont val="Arial"/>
        <family val="2"/>
      </rPr>
      <t>r</t>
    </r>
    <r>
      <rPr>
        <b/>
        <sz val="8"/>
        <rFont val="Arial"/>
        <family val="2"/>
      </rPr>
      <t>(t</t>
    </r>
    <r>
      <rPr>
        <b/>
        <vertAlign val="subscript"/>
        <sz val="8"/>
        <rFont val="Arial"/>
        <family val="2"/>
      </rPr>
      <t>s</t>
    </r>
    <r>
      <rPr>
        <b/>
        <sz val="8"/>
        <rFont val="Arial"/>
        <family val="2"/>
      </rPr>
      <t>)</t>
    </r>
  </si>
  <si>
    <r>
      <t>R</t>
    </r>
    <r>
      <rPr>
        <b/>
        <vertAlign val="subscript"/>
        <sz val="8"/>
        <rFont val="Arial"/>
        <family val="2"/>
      </rPr>
      <t>r</t>
    </r>
    <r>
      <rPr>
        <b/>
        <sz val="8"/>
        <rFont val="Arial"/>
        <family val="2"/>
      </rPr>
      <t>(t</t>
    </r>
    <r>
      <rPr>
        <b/>
        <vertAlign val="subscript"/>
        <sz val="8"/>
        <rFont val="Arial"/>
        <family val="2"/>
      </rPr>
      <t>s</t>
    </r>
    <r>
      <rPr>
        <b/>
        <sz val="8"/>
        <rFont val="Arial"/>
        <family val="2"/>
      </rPr>
      <t>)</t>
    </r>
  </si>
  <si>
    <r>
      <t>R</t>
    </r>
    <r>
      <rPr>
        <b/>
        <vertAlign val="subscript"/>
        <sz val="8"/>
        <rFont val="Arial"/>
        <family val="2"/>
      </rPr>
      <t>r</t>
    </r>
    <r>
      <rPr>
        <b/>
        <sz val="8"/>
        <rFont val="Arial"/>
        <family val="2"/>
      </rPr>
      <t>(t)</t>
    </r>
  </si>
  <si>
    <r>
      <t>D</t>
    </r>
    <r>
      <rPr>
        <b/>
        <vertAlign val="subscript"/>
        <sz val="8"/>
        <rFont val="Arial"/>
        <family val="2"/>
      </rPr>
      <t>r</t>
    </r>
    <r>
      <rPr>
        <b/>
        <sz val="8"/>
        <rFont val="Arial"/>
        <family val="2"/>
      </rPr>
      <t>(t)</t>
    </r>
  </si>
  <si>
    <r>
      <t>C</t>
    </r>
    <r>
      <rPr>
        <b/>
        <vertAlign val="subscript"/>
        <sz val="8"/>
        <rFont val="Arial"/>
        <family val="2"/>
      </rPr>
      <t>r</t>
    </r>
    <r>
      <rPr>
        <b/>
        <sz val="8"/>
        <rFont val="Arial"/>
        <family val="2"/>
      </rPr>
      <t>(t)</t>
    </r>
  </si>
  <si>
    <r>
      <t>S</t>
    </r>
    <r>
      <rPr>
        <b/>
        <vertAlign val="subscript"/>
        <sz val="8"/>
        <rFont val="Arial"/>
        <family val="2"/>
      </rPr>
      <t>c</t>
    </r>
    <r>
      <rPr>
        <b/>
        <sz val="8"/>
        <rFont val="Arial"/>
        <family val="2"/>
      </rPr>
      <t>(t</t>
    </r>
    <r>
      <rPr>
        <b/>
        <vertAlign val="subscript"/>
        <sz val="8"/>
        <rFont val="Arial"/>
        <family val="2"/>
      </rPr>
      <t>s</t>
    </r>
    <r>
      <rPr>
        <b/>
        <sz val="8"/>
        <rFont val="Arial"/>
        <family val="2"/>
      </rPr>
      <t>)</t>
    </r>
  </si>
  <si>
    <r>
      <t>R</t>
    </r>
    <r>
      <rPr>
        <b/>
        <vertAlign val="subscript"/>
        <sz val="8"/>
        <rFont val="Arial"/>
        <family val="2"/>
      </rPr>
      <t>c</t>
    </r>
    <r>
      <rPr>
        <b/>
        <sz val="8"/>
        <rFont val="Arial"/>
        <family val="2"/>
      </rPr>
      <t>(t</t>
    </r>
    <r>
      <rPr>
        <b/>
        <vertAlign val="subscript"/>
        <sz val="8"/>
        <rFont val="Arial"/>
        <family val="2"/>
      </rPr>
      <t>s</t>
    </r>
    <r>
      <rPr>
        <b/>
        <sz val="8"/>
        <rFont val="Arial"/>
        <family val="2"/>
      </rPr>
      <t>)</t>
    </r>
  </si>
  <si>
    <r>
      <t>R</t>
    </r>
    <r>
      <rPr>
        <b/>
        <vertAlign val="subscript"/>
        <sz val="8"/>
        <rFont val="Arial"/>
        <family val="2"/>
      </rPr>
      <t>c</t>
    </r>
    <r>
      <rPr>
        <b/>
        <sz val="8"/>
        <rFont val="Arial"/>
        <family val="2"/>
      </rPr>
      <t>(t)</t>
    </r>
  </si>
  <si>
    <r>
      <t>D</t>
    </r>
    <r>
      <rPr>
        <b/>
        <vertAlign val="subscript"/>
        <sz val="8"/>
        <rFont val="Arial"/>
        <family val="2"/>
      </rPr>
      <t>c</t>
    </r>
    <r>
      <rPr>
        <b/>
        <sz val="8"/>
        <rFont val="Arial"/>
        <family val="2"/>
      </rPr>
      <t>(t)</t>
    </r>
  </si>
  <si>
    <r>
      <t>C</t>
    </r>
    <r>
      <rPr>
        <b/>
        <vertAlign val="subscript"/>
        <sz val="8"/>
        <rFont val="Arial"/>
        <family val="2"/>
      </rPr>
      <t>c</t>
    </r>
    <r>
      <rPr>
        <b/>
        <sz val="8"/>
        <rFont val="Arial"/>
        <family val="2"/>
      </rPr>
      <t>(t)</t>
    </r>
  </si>
  <si>
    <r>
      <t>logHR</t>
    </r>
    <r>
      <rPr>
        <b/>
        <vertAlign val="subscript"/>
        <sz val="8"/>
        <rFont val="Arial"/>
        <family val="2"/>
      </rPr>
      <t>t</t>
    </r>
  </si>
  <si>
    <r>
      <t>Var(logHR</t>
    </r>
    <r>
      <rPr>
        <b/>
        <vertAlign val="subscript"/>
        <sz val="8"/>
        <rFont val="Arial"/>
        <family val="2"/>
      </rPr>
      <t>t</t>
    </r>
    <r>
      <rPr>
        <b/>
        <sz val="8"/>
        <rFont val="Arial"/>
        <family val="2"/>
      </rPr>
      <t>)</t>
    </r>
  </si>
  <si>
    <r>
      <t>O</t>
    </r>
    <r>
      <rPr>
        <b/>
        <vertAlign val="subscript"/>
        <sz val="8"/>
        <rFont val="Arial"/>
        <family val="2"/>
      </rPr>
      <t>t</t>
    </r>
    <r>
      <rPr>
        <b/>
        <sz val="8"/>
        <rFont val="Arial"/>
        <family val="2"/>
      </rPr>
      <t>-E</t>
    </r>
    <r>
      <rPr>
        <b/>
        <vertAlign val="subscript"/>
        <sz val="8"/>
        <rFont val="Arial"/>
        <family val="2"/>
      </rPr>
      <t>t</t>
    </r>
  </si>
  <si>
    <r>
      <t>V</t>
    </r>
    <r>
      <rPr>
        <b/>
        <vertAlign val="subscript"/>
        <sz val="8"/>
        <rFont val="Arial"/>
        <family val="2"/>
      </rPr>
      <t>t</t>
    </r>
  </si>
  <si>
    <t>Results (by Parmar method):</t>
  </si>
  <si>
    <r>
      <t>t</t>
    </r>
    <r>
      <rPr>
        <b/>
        <vertAlign val="subscript"/>
        <sz val="8"/>
        <rFont val="Arial"/>
        <family val="2"/>
      </rPr>
      <t>i,i-1</t>
    </r>
  </si>
  <si>
    <r>
      <t>t</t>
    </r>
    <r>
      <rPr>
        <b/>
        <vertAlign val="subscript"/>
        <sz val="8"/>
        <rFont val="Arial"/>
        <family val="2"/>
      </rPr>
      <t>i-1</t>
    </r>
  </si>
  <si>
    <r>
      <t>s</t>
    </r>
    <r>
      <rPr>
        <b/>
        <vertAlign val="subscript"/>
        <sz val="8"/>
        <rFont val="Arial"/>
        <family val="2"/>
      </rPr>
      <t>2,i</t>
    </r>
  </si>
  <si>
    <r>
      <t>n</t>
    </r>
    <r>
      <rPr>
        <b/>
        <vertAlign val="subscript"/>
        <sz val="8"/>
        <rFont val="Arial"/>
        <family val="2"/>
      </rPr>
      <t>2,i</t>
    </r>
  </si>
  <si>
    <r>
      <t>n</t>
    </r>
    <r>
      <rPr>
        <b/>
        <vertAlign val="superscript"/>
        <sz val="8"/>
        <rFont val="Arial"/>
        <family val="2"/>
      </rPr>
      <t>*</t>
    </r>
    <r>
      <rPr>
        <b/>
        <vertAlign val="subscript"/>
        <sz val="8"/>
        <rFont val="Arial"/>
        <family val="2"/>
      </rPr>
      <t>2,i</t>
    </r>
  </si>
  <si>
    <r>
      <t>d</t>
    </r>
    <r>
      <rPr>
        <b/>
        <vertAlign val="superscript"/>
        <sz val="8"/>
        <rFont val="Arial"/>
        <family val="2"/>
      </rPr>
      <t>*</t>
    </r>
    <r>
      <rPr>
        <b/>
        <vertAlign val="subscript"/>
        <sz val="8"/>
        <rFont val="Arial"/>
        <family val="2"/>
      </rPr>
      <t>2,i</t>
    </r>
  </si>
  <si>
    <r>
      <t>c</t>
    </r>
    <r>
      <rPr>
        <b/>
        <vertAlign val="superscript"/>
        <sz val="8"/>
        <rFont val="Arial"/>
        <family val="2"/>
      </rPr>
      <t>*</t>
    </r>
    <r>
      <rPr>
        <b/>
        <vertAlign val="subscript"/>
        <sz val="8"/>
        <rFont val="Arial"/>
        <family val="2"/>
      </rPr>
      <t>2,i</t>
    </r>
  </si>
  <si>
    <r>
      <t>s</t>
    </r>
    <r>
      <rPr>
        <b/>
        <vertAlign val="subscript"/>
        <sz val="8"/>
        <rFont val="Arial"/>
        <family val="2"/>
      </rPr>
      <t>1,i</t>
    </r>
  </si>
  <si>
    <r>
      <t>n</t>
    </r>
    <r>
      <rPr>
        <b/>
        <vertAlign val="subscript"/>
        <sz val="8"/>
        <rFont val="Arial"/>
        <family val="2"/>
      </rPr>
      <t>1,i</t>
    </r>
  </si>
  <si>
    <r>
      <t>n</t>
    </r>
    <r>
      <rPr>
        <b/>
        <vertAlign val="superscript"/>
        <sz val="8"/>
        <rFont val="Arial"/>
        <family val="2"/>
      </rPr>
      <t>*</t>
    </r>
    <r>
      <rPr>
        <b/>
        <vertAlign val="subscript"/>
        <sz val="8"/>
        <rFont val="Arial"/>
        <family val="2"/>
      </rPr>
      <t>1,i</t>
    </r>
  </si>
  <si>
    <r>
      <t>d</t>
    </r>
    <r>
      <rPr>
        <b/>
        <vertAlign val="superscript"/>
        <sz val="8"/>
        <rFont val="Arial"/>
        <family val="2"/>
      </rPr>
      <t>*</t>
    </r>
    <r>
      <rPr>
        <b/>
        <vertAlign val="subscript"/>
        <sz val="8"/>
        <rFont val="Arial"/>
        <family val="2"/>
      </rPr>
      <t>1,i</t>
    </r>
  </si>
  <si>
    <r>
      <t>c</t>
    </r>
    <r>
      <rPr>
        <b/>
        <vertAlign val="superscript"/>
        <sz val="8"/>
        <rFont val="Arial"/>
        <family val="2"/>
      </rPr>
      <t>*</t>
    </r>
    <r>
      <rPr>
        <b/>
        <vertAlign val="subscript"/>
        <sz val="8"/>
        <rFont val="Arial"/>
        <family val="2"/>
      </rPr>
      <t>1,i</t>
    </r>
  </si>
  <si>
    <r>
      <t>e</t>
    </r>
    <r>
      <rPr>
        <b/>
        <vertAlign val="superscript"/>
        <sz val="8"/>
        <rFont val="Arial"/>
        <family val="2"/>
      </rPr>
      <t>*</t>
    </r>
    <r>
      <rPr>
        <b/>
        <vertAlign val="subscript"/>
        <sz val="8"/>
        <rFont val="Arial"/>
        <family val="2"/>
      </rPr>
      <t>2,k</t>
    </r>
  </si>
  <si>
    <r>
      <t>d</t>
    </r>
    <r>
      <rPr>
        <b/>
        <vertAlign val="superscript"/>
        <sz val="8"/>
        <rFont val="Arial"/>
        <family val="2"/>
      </rPr>
      <t>*</t>
    </r>
    <r>
      <rPr>
        <b/>
        <vertAlign val="subscript"/>
        <sz val="8"/>
        <rFont val="Arial"/>
        <family val="2"/>
      </rPr>
      <t>2,k</t>
    </r>
    <r>
      <rPr>
        <b/>
        <sz val="8"/>
        <rFont val="Arial"/>
        <family val="2"/>
      </rPr>
      <t>-e</t>
    </r>
    <r>
      <rPr>
        <b/>
        <vertAlign val="superscript"/>
        <sz val="8"/>
        <rFont val="Arial"/>
        <family val="2"/>
      </rPr>
      <t>*</t>
    </r>
    <r>
      <rPr>
        <b/>
        <vertAlign val="subscript"/>
        <sz val="8"/>
        <rFont val="Arial"/>
        <family val="2"/>
      </rPr>
      <t>2,k</t>
    </r>
  </si>
  <si>
    <r>
      <t>v</t>
    </r>
    <r>
      <rPr>
        <b/>
        <vertAlign val="subscript"/>
        <sz val="8"/>
        <rFont val="Arial"/>
        <family val="2"/>
      </rPr>
      <t>k</t>
    </r>
  </si>
  <si>
    <r>
      <t>ln(HR)</t>
    </r>
    <r>
      <rPr>
        <b/>
        <vertAlign val="subscript"/>
        <sz val="8"/>
        <rFont val="Arial"/>
        <family val="2"/>
      </rPr>
      <t>k</t>
    </r>
  </si>
  <si>
    <r>
      <t>1/v</t>
    </r>
    <r>
      <rPr>
        <b/>
        <vertAlign val="subscript"/>
        <sz val="8"/>
        <rFont val="Arial"/>
        <family val="2"/>
      </rPr>
      <t>k</t>
    </r>
  </si>
  <si>
    <t>method with</t>
  </si>
  <si>
    <t>numbers at risk):</t>
  </si>
  <si>
    <t>Results (by Parmar</t>
  </si>
  <si>
    <t>Final survival proportions:</t>
  </si>
  <si>
    <r>
      <t xml:space="preserve">Calculation method </t>
    </r>
    <r>
      <rPr>
        <sz val="8"/>
        <rFont val="Arial"/>
        <family val="2"/>
      </rPr>
      <t>(see key)</t>
    </r>
  </si>
  <si>
    <t xml:space="preserve"> - Use Tab to move between white boxes</t>
  </si>
  <si>
    <t>Spreadsheet contents:</t>
  </si>
  <si>
    <t>(3a)</t>
  </si>
  <si>
    <t>(0)</t>
  </si>
  <si>
    <t>(1)</t>
  </si>
  <si>
    <t>Summary Data</t>
  </si>
  <si>
    <t>(2a)</t>
  </si>
  <si>
    <t>Curve Data</t>
  </si>
  <si>
    <t>(2b)</t>
  </si>
  <si>
    <t>Curve Copy</t>
  </si>
  <si>
    <t>(3b)</t>
  </si>
  <si>
    <t>Output Information</t>
  </si>
  <si>
    <t>Description:</t>
  </si>
  <si>
    <t>This spreadsheet is disseminated alongside the following reference:</t>
  </si>
  <si>
    <t>General instructions:</t>
  </si>
  <si>
    <t>Comments:</t>
  </si>
  <si>
    <t>Notes:</t>
  </si>
  <si>
    <t>It is important to enter a Randomisation ratio if applicable,</t>
  </si>
  <si>
    <t>as certain calculations cannot be done if it is missing</t>
  </si>
  <si>
    <r>
      <rPr>
        <b/>
        <sz val="8"/>
        <color rgb="FF822F5A"/>
        <rFont val="Arial"/>
        <family val="2"/>
      </rPr>
      <t>K:</t>
    </r>
    <r>
      <rPr>
        <b/>
        <sz val="8"/>
        <color indexed="16"/>
        <rFont val="Arial"/>
        <family val="2"/>
      </rPr>
      <t xml:space="preserve"> </t>
    </r>
    <r>
      <rPr>
        <sz val="8"/>
        <rFont val="Arial"/>
        <family val="2"/>
      </rPr>
      <t>Effective number at risk during t</t>
    </r>
  </si>
  <si>
    <r>
      <rPr>
        <b/>
        <sz val="8"/>
        <color rgb="FF822F5A"/>
        <rFont val="Arial"/>
        <family val="2"/>
      </rPr>
      <t>L:</t>
    </r>
    <r>
      <rPr>
        <b/>
        <sz val="8"/>
        <color indexed="16"/>
        <rFont val="Arial"/>
        <family val="2"/>
      </rPr>
      <t xml:space="preserve"> </t>
    </r>
    <r>
      <rPr>
        <sz val="8"/>
        <rFont val="Arial"/>
        <family val="2"/>
      </rPr>
      <t>Effective number of events during t</t>
    </r>
  </si>
  <si>
    <r>
      <rPr>
        <b/>
        <sz val="8"/>
        <color rgb="FF822F5A"/>
        <rFont val="Arial"/>
        <family val="2"/>
      </rPr>
      <t>M:</t>
    </r>
    <r>
      <rPr>
        <b/>
        <sz val="8"/>
        <color indexed="16"/>
        <rFont val="Arial"/>
        <family val="2"/>
      </rPr>
      <t xml:space="preserve"> </t>
    </r>
    <r>
      <rPr>
        <sz val="8"/>
        <rFont val="Arial"/>
        <family val="2"/>
      </rPr>
      <t>Effective number censored during t</t>
    </r>
  </si>
  <si>
    <r>
      <rPr>
        <b/>
        <sz val="8"/>
        <color rgb="FF6C7F1B"/>
        <rFont val="Arial"/>
        <family val="2"/>
      </rPr>
      <t>N:</t>
    </r>
    <r>
      <rPr>
        <b/>
        <sz val="8"/>
        <color indexed="58"/>
        <rFont val="Arial"/>
        <family val="2"/>
      </rPr>
      <t xml:space="preserve"> </t>
    </r>
    <r>
      <rPr>
        <sz val="8"/>
        <rFont val="Arial"/>
        <family val="2"/>
      </rPr>
      <t>Log hazard ratio (HR) for t</t>
    </r>
  </si>
  <si>
    <r>
      <rPr>
        <b/>
        <sz val="8"/>
        <color rgb="FF6C7F1B"/>
        <rFont val="Arial"/>
        <family val="2"/>
      </rPr>
      <t>O:</t>
    </r>
    <r>
      <rPr>
        <b/>
        <sz val="8"/>
        <color indexed="58"/>
        <rFont val="Arial"/>
        <family val="2"/>
      </rPr>
      <t xml:space="preserve"> </t>
    </r>
    <r>
      <rPr>
        <sz val="8"/>
        <rFont val="Arial"/>
        <family val="2"/>
      </rPr>
      <t>Variance of log HR for t</t>
    </r>
  </si>
  <si>
    <r>
      <rPr>
        <b/>
        <sz val="8"/>
        <color rgb="FF6C7F1B"/>
        <rFont val="Arial"/>
        <family val="2"/>
      </rPr>
      <t>P:</t>
    </r>
    <r>
      <rPr>
        <b/>
        <sz val="8"/>
        <color indexed="58"/>
        <rFont val="Arial"/>
        <family val="2"/>
      </rPr>
      <t xml:space="preserve"> </t>
    </r>
    <r>
      <rPr>
        <sz val="8"/>
        <rFont val="Arial"/>
        <family val="2"/>
      </rPr>
      <t>log HR divided by its variance for t</t>
    </r>
  </si>
  <si>
    <r>
      <rPr>
        <b/>
        <sz val="8"/>
        <color rgb="FF6C7F1B"/>
        <rFont val="Arial"/>
        <family val="2"/>
      </rPr>
      <t xml:space="preserve">Q: </t>
    </r>
    <r>
      <rPr>
        <sz val="8"/>
        <rFont val="Arial"/>
        <family val="2"/>
      </rPr>
      <t>Reciprocal of the variance of log HR for t</t>
    </r>
  </si>
  <si>
    <r>
      <rPr>
        <b/>
        <sz val="8"/>
        <color rgb="FF822F5A"/>
        <rFont val="Arial"/>
        <family val="2"/>
      </rPr>
      <t>J:</t>
    </r>
    <r>
      <rPr>
        <b/>
        <sz val="8"/>
        <color indexed="16"/>
        <rFont val="Arial"/>
        <family val="2"/>
      </rPr>
      <t xml:space="preserve"> </t>
    </r>
    <r>
      <rPr>
        <sz val="8"/>
        <rFont val="Arial"/>
        <family val="2"/>
      </rPr>
      <t>Effective number event-free at start of t</t>
    </r>
  </si>
  <si>
    <t>If you make use of this spreadsheet in your research, please cite:</t>
  </si>
  <si>
    <t>O-E and V by all possible methods.</t>
  </si>
  <si>
    <t>The user can also input data extracted from Kaplan-Meier curves and estimate</t>
  </si>
  <si>
    <t>censoring using the minimum and maximum follow-up or the reported numbers</t>
  </si>
  <si>
    <t>at risk, to obtain similar summary statistics.  Graphical representations of the</t>
  </si>
  <si>
    <t>with n(risk)</t>
  </si>
  <si>
    <t>MRC Clinical Trials Unit at UCL, London, UK</t>
  </si>
  <si>
    <t>Data source:</t>
  </si>
  <si>
    <t>(e.g. reference)</t>
  </si>
  <si>
    <t>Short treatment name</t>
  </si>
  <si>
    <r>
      <t>t</t>
    </r>
    <r>
      <rPr>
        <b/>
        <vertAlign val="subscript"/>
        <sz val="8"/>
        <rFont val="Arial"/>
        <family val="2"/>
      </rPr>
      <t>s</t>
    </r>
  </si>
  <si>
    <r>
      <rPr>
        <b/>
        <sz val="8"/>
        <color rgb="FF21677E"/>
        <rFont val="Arial"/>
        <family val="2"/>
      </rPr>
      <t xml:space="preserve">F: </t>
    </r>
    <r>
      <rPr>
        <sz val="8"/>
        <rFont val="Arial"/>
        <family val="2"/>
      </rPr>
      <t>Effective number at risk during t</t>
    </r>
    <r>
      <rPr>
        <vertAlign val="subscript"/>
        <sz val="8"/>
        <rFont val="Arial"/>
        <family val="2"/>
      </rPr>
      <t>i-1</t>
    </r>
    <r>
      <rPr>
        <sz val="8"/>
        <rFont val="Arial"/>
        <family val="2"/>
      </rPr>
      <t>,t</t>
    </r>
    <r>
      <rPr>
        <vertAlign val="subscript"/>
        <sz val="8"/>
        <rFont val="Arial"/>
        <family val="2"/>
      </rPr>
      <t>i</t>
    </r>
  </si>
  <si>
    <r>
      <rPr>
        <b/>
        <sz val="8"/>
        <color rgb="FF21677E"/>
        <rFont val="Arial"/>
        <family val="2"/>
      </rPr>
      <t>H:</t>
    </r>
    <r>
      <rPr>
        <b/>
        <sz val="8"/>
        <color indexed="18"/>
        <rFont val="Arial"/>
        <family val="2"/>
      </rPr>
      <t xml:space="preserve"> </t>
    </r>
    <r>
      <rPr>
        <sz val="8"/>
        <rFont val="Arial"/>
        <family val="2"/>
      </rPr>
      <t>Effective number censored during t</t>
    </r>
    <r>
      <rPr>
        <vertAlign val="subscript"/>
        <sz val="8"/>
        <rFont val="Arial"/>
        <family val="2"/>
      </rPr>
      <t>i-1</t>
    </r>
    <r>
      <rPr>
        <sz val="8"/>
        <rFont val="Arial"/>
        <family val="2"/>
      </rPr>
      <t>,t</t>
    </r>
    <r>
      <rPr>
        <vertAlign val="subscript"/>
        <sz val="8"/>
        <rFont val="Arial"/>
        <family val="2"/>
      </rPr>
      <t>i</t>
    </r>
  </si>
  <si>
    <r>
      <rPr>
        <b/>
        <sz val="8"/>
        <color rgb="FF822F5A"/>
        <rFont val="Arial"/>
        <family val="2"/>
      </rPr>
      <t>K:</t>
    </r>
    <r>
      <rPr>
        <b/>
        <sz val="8"/>
        <color indexed="16"/>
        <rFont val="Arial"/>
        <family val="2"/>
      </rPr>
      <t xml:space="preserve"> </t>
    </r>
    <r>
      <rPr>
        <sz val="8"/>
        <rFont val="Arial"/>
        <family val="2"/>
      </rPr>
      <t>Effective number at risk during t</t>
    </r>
    <r>
      <rPr>
        <vertAlign val="subscript"/>
        <sz val="8"/>
        <rFont val="Arial"/>
        <family val="2"/>
      </rPr>
      <t>i-1</t>
    </r>
    <r>
      <rPr>
        <sz val="8"/>
        <rFont val="Arial"/>
        <family val="2"/>
      </rPr>
      <t>,t</t>
    </r>
    <r>
      <rPr>
        <vertAlign val="subscript"/>
        <sz val="8"/>
        <rFont val="Arial"/>
        <family val="2"/>
      </rPr>
      <t>i</t>
    </r>
  </si>
  <si>
    <r>
      <rPr>
        <b/>
        <sz val="8"/>
        <color rgb="FF822F5A"/>
        <rFont val="Arial"/>
        <family val="2"/>
      </rPr>
      <t>M:</t>
    </r>
    <r>
      <rPr>
        <b/>
        <sz val="8"/>
        <color indexed="16"/>
        <rFont val="Arial"/>
        <family val="2"/>
      </rPr>
      <t xml:space="preserve"> </t>
    </r>
    <r>
      <rPr>
        <sz val="8"/>
        <rFont val="Arial"/>
        <family val="2"/>
      </rPr>
      <t>Effective number censored during t</t>
    </r>
    <r>
      <rPr>
        <vertAlign val="subscript"/>
        <sz val="8"/>
        <rFont val="Arial"/>
        <family val="2"/>
      </rPr>
      <t>i-1</t>
    </r>
    <r>
      <rPr>
        <sz val="8"/>
        <rFont val="Arial"/>
        <family val="2"/>
      </rPr>
      <t>,t</t>
    </r>
    <r>
      <rPr>
        <vertAlign val="subscript"/>
        <sz val="8"/>
        <rFont val="Arial"/>
        <family val="2"/>
      </rPr>
      <t>i</t>
    </r>
  </si>
  <si>
    <r>
      <rPr>
        <b/>
        <sz val="8"/>
        <color rgb="FF6C7F1B"/>
        <rFont val="Arial"/>
        <family val="2"/>
      </rPr>
      <t>N:</t>
    </r>
    <r>
      <rPr>
        <b/>
        <sz val="8"/>
        <color indexed="17"/>
        <rFont val="Arial"/>
        <family val="2"/>
      </rPr>
      <t xml:space="preserve"> </t>
    </r>
    <r>
      <rPr>
        <sz val="8"/>
        <rFont val="Arial"/>
        <family val="2"/>
      </rPr>
      <t>Proportion of events in research arm</t>
    </r>
  </si>
  <si>
    <r>
      <rPr>
        <b/>
        <sz val="8"/>
        <color rgb="FF6C7F1B"/>
        <rFont val="Arial"/>
        <family val="2"/>
      </rPr>
      <t>O:</t>
    </r>
    <r>
      <rPr>
        <b/>
        <sz val="8"/>
        <color indexed="58"/>
        <rFont val="Arial"/>
        <family val="2"/>
      </rPr>
      <t xml:space="preserve"> </t>
    </r>
    <r>
      <rPr>
        <sz val="8"/>
        <rFont val="Arial"/>
        <family val="2"/>
      </rPr>
      <t>Difference in events</t>
    </r>
  </si>
  <si>
    <r>
      <rPr>
        <b/>
        <sz val="8"/>
        <color rgb="FF6C7F1B"/>
        <rFont val="Arial"/>
        <family val="2"/>
      </rPr>
      <t>P:</t>
    </r>
    <r>
      <rPr>
        <b/>
        <sz val="8"/>
        <color indexed="57"/>
        <rFont val="Arial"/>
        <family val="2"/>
      </rPr>
      <t xml:space="preserve"> </t>
    </r>
    <r>
      <rPr>
        <sz val="8"/>
        <rFont val="Arial"/>
        <family val="2"/>
      </rPr>
      <t>Variance of the log hazard ratio for t</t>
    </r>
    <r>
      <rPr>
        <vertAlign val="subscript"/>
        <sz val="8"/>
        <rFont val="Arial"/>
        <family val="2"/>
      </rPr>
      <t>k</t>
    </r>
  </si>
  <si>
    <r>
      <rPr>
        <b/>
        <sz val="8"/>
        <color rgb="FF6C7F1B"/>
        <rFont val="Arial"/>
        <family val="2"/>
      </rPr>
      <t xml:space="preserve">Q: </t>
    </r>
    <r>
      <rPr>
        <sz val="8"/>
        <rFont val="Arial"/>
        <family val="2"/>
      </rPr>
      <t>Log hazard ratio for t</t>
    </r>
    <r>
      <rPr>
        <vertAlign val="subscript"/>
        <sz val="8"/>
        <rFont val="Arial"/>
        <family val="2"/>
      </rPr>
      <t>k</t>
    </r>
  </si>
  <si>
    <r>
      <rPr>
        <b/>
        <sz val="8"/>
        <color rgb="FF6C7F1B"/>
        <rFont val="Arial"/>
        <family val="2"/>
      </rPr>
      <t>R:</t>
    </r>
    <r>
      <rPr>
        <b/>
        <sz val="8"/>
        <color indexed="57"/>
        <rFont val="Arial"/>
        <family val="2"/>
      </rPr>
      <t xml:space="preserve"> </t>
    </r>
    <r>
      <rPr>
        <sz val="8"/>
        <rFont val="Arial"/>
        <family val="2"/>
      </rPr>
      <t>Reciprocal of the variance of the log hazard ratio for t</t>
    </r>
    <r>
      <rPr>
        <vertAlign val="subscript"/>
        <sz val="8"/>
        <rFont val="Arial"/>
        <family val="2"/>
      </rPr>
      <t>k</t>
    </r>
  </si>
  <si>
    <t>Summary of estimates:</t>
  </si>
  <si>
    <t>ln: Natural logarithm</t>
  </si>
  <si>
    <t>se: Standard error</t>
  </si>
  <si>
    <t>Level</t>
  </si>
  <si>
    <t>Chi-square statistic</t>
  </si>
  <si>
    <t>This spreadsheet calculates hazard ratios (HRs) and associated statistics</t>
  </si>
  <si>
    <t>This work is licensed under a Creative Commons Attribution-NonCommercial 4.0 International License.</t>
  </si>
  <si>
    <t>Licence and Disclaimer:</t>
  </si>
  <si>
    <t xml:space="preserve">     A</t>
  </si>
  <si>
    <t xml:space="preserve">     Checks</t>
  </si>
  <si>
    <r>
      <rPr>
        <b/>
        <sz val="8"/>
        <color rgb="FFD07232"/>
        <rFont val="Arial"/>
        <family val="2"/>
      </rPr>
      <t xml:space="preserve">         A:</t>
    </r>
    <r>
      <rPr>
        <b/>
        <sz val="8"/>
        <color indexed="48"/>
        <rFont val="Arial"/>
        <family val="2"/>
      </rPr>
      <t xml:space="preserve"> </t>
    </r>
    <r>
      <rPr>
        <sz val="8"/>
        <rFont val="Arial"/>
        <family val="2"/>
      </rPr>
      <t>Checks</t>
    </r>
  </si>
  <si>
    <r>
      <rPr>
        <b/>
        <sz val="8"/>
        <color rgb="FFD07232"/>
        <rFont val="Arial"/>
        <family val="2"/>
      </rPr>
      <t xml:space="preserve">         B:</t>
    </r>
    <r>
      <rPr>
        <b/>
        <sz val="8"/>
        <color indexed="48"/>
        <rFont val="Arial"/>
        <family val="2"/>
      </rPr>
      <t xml:space="preserve"> </t>
    </r>
    <r>
      <rPr>
        <sz val="8"/>
        <rFont val="Arial"/>
        <family val="2"/>
      </rPr>
      <t>Time interval</t>
    </r>
  </si>
  <si>
    <r>
      <rPr>
        <b/>
        <sz val="8"/>
        <color rgb="FFD07232"/>
        <rFont val="Arial"/>
        <family val="2"/>
      </rPr>
      <t xml:space="preserve">         C:</t>
    </r>
    <r>
      <rPr>
        <b/>
        <sz val="8"/>
        <color indexed="48"/>
        <rFont val="Arial"/>
        <family val="2"/>
      </rPr>
      <t xml:space="preserve"> </t>
    </r>
    <r>
      <rPr>
        <sz val="8"/>
        <rFont val="Arial"/>
        <family val="2"/>
      </rPr>
      <t>Start of t</t>
    </r>
  </si>
  <si>
    <t>Participants entered</t>
  </si>
  <si>
    <t>Participants analysed</t>
  </si>
  <si>
    <t>CI level (e.g. 95%)</t>
  </si>
  <si>
    <t>V from expected events</t>
  </si>
  <si>
    <t>lnHR</t>
  </si>
  <si>
    <t>selnHR</t>
  </si>
  <si>
    <t>Conditional formatting</t>
  </si>
  <si>
    <t>(Replace with "1" if one-sided)</t>
  </si>
  <si>
    <t>"Sidedness" of test</t>
  </si>
  <si>
    <t>na</t>
  </si>
  <si>
    <t>Data fields inputted into worksheet "(1)_Summary_Data"</t>
  </si>
  <si>
    <t>Data fields either not inputted, or not relevant to the calculation</t>
  </si>
  <si>
    <t>Key to table cells:</t>
  </si>
  <si>
    <t>[enter description of data source]</t>
  </si>
  <si>
    <t>chisq</t>
  </si>
  <si>
    <t>P-value</t>
  </si>
  <si>
    <t>(4)</t>
  </si>
  <si>
    <t xml:space="preserve">    This tool is made available free of charge and may be freely distributed.  The authors accept no responsibility for errors (although we do welcome feedback!)</t>
  </si>
  <si>
    <t>[for example, derivation of min/max follow-up for Curve]</t>
  </si>
  <si>
    <t xml:space="preserve"> - Enabling macros will allow easy clearing of data, and printing.</t>
  </si>
  <si>
    <t>Practical methods for incorporating summary time-to-event outcomes into</t>
  </si>
  <si>
    <t>described in the references above.</t>
  </si>
  <si>
    <t>The user should input all reported summary statistics into the Summary Data</t>
  </si>
  <si>
    <t>worksheet, and the spreadsheet will estimate the HR, 95% CI, lnHR, se(lnHR),</t>
  </si>
  <si>
    <t>Parmar MK, Torri V &amp; Stewart. Extracting summary statistics to perform</t>
  </si>
  <si>
    <r>
      <t>meta-analyses of the published literature for survival endpoints.</t>
    </r>
    <r>
      <rPr>
        <i/>
        <sz val="8"/>
        <rFont val="Arial"/>
        <family val="2"/>
      </rPr>
      <t/>
    </r>
  </si>
  <si>
    <r>
      <rPr>
        <i/>
        <sz val="8"/>
        <rFont val="Arial"/>
        <family val="2"/>
      </rPr>
      <t>Statistics in Medicine</t>
    </r>
    <r>
      <rPr>
        <sz val="8"/>
        <rFont val="Arial"/>
        <family val="2"/>
      </rPr>
      <t xml:space="preserve"> 1998; </t>
    </r>
    <r>
      <rPr>
        <b/>
        <sz val="8"/>
        <rFont val="Arial"/>
        <family val="2"/>
      </rPr>
      <t>17:</t>
    </r>
    <r>
      <rPr>
        <sz val="8"/>
        <rFont val="Arial"/>
        <family val="2"/>
      </rPr>
      <t xml:space="preserve"> 2815-34</t>
    </r>
  </si>
  <si>
    <t>Tierney JF, Stewart LA, Ghersi D, Burdett S, Sydes MR.  Practical methods</t>
  </si>
  <si>
    <r>
      <t>for incorporating summary time-to-event data into meta-analysis.</t>
    </r>
    <r>
      <rPr>
        <i/>
        <sz val="8"/>
        <rFont val="Arial"/>
        <family val="2"/>
      </rPr>
      <t/>
    </r>
  </si>
  <si>
    <r>
      <rPr>
        <i/>
        <sz val="8"/>
        <rFont val="Arial"/>
        <family val="2"/>
      </rPr>
      <t xml:space="preserve">Trials </t>
    </r>
    <r>
      <rPr>
        <sz val="8"/>
        <rFont val="Arial"/>
        <family val="2"/>
      </rPr>
      <t xml:space="preserve">2007; </t>
    </r>
    <r>
      <rPr>
        <b/>
        <sz val="8"/>
        <rFont val="Arial"/>
        <family val="2"/>
      </rPr>
      <t>8:</t>
    </r>
    <r>
      <rPr>
        <sz val="8"/>
        <rFont val="Arial"/>
        <family val="2"/>
      </rPr>
      <t xml:space="preserve"> 16</t>
    </r>
  </si>
  <si>
    <t>Estimations of hazard ratios and related statistics are based on the</t>
  </si>
  <si>
    <t xml:space="preserve">   methods described in:</t>
  </si>
  <si>
    <t xml:space="preserve">       (N.B. If pasting multiple lines into the "Data source" or "Comments" boxes, you may need</t>
  </si>
  <si>
    <t xml:space="preserve">       to paste into the Excel Formula Bar.)</t>
  </si>
  <si>
    <r>
      <rPr>
        <b/>
        <sz val="8"/>
        <color rgb="FF822F5A"/>
        <rFont val="Arial"/>
        <family val="2"/>
      </rPr>
      <t>I:</t>
    </r>
    <r>
      <rPr>
        <b/>
        <sz val="8"/>
        <color indexed="16"/>
        <rFont val="Arial"/>
        <family val="2"/>
      </rPr>
      <t xml:space="preserve"> </t>
    </r>
    <r>
      <rPr>
        <sz val="8"/>
        <rFont val="Arial"/>
        <family val="2"/>
      </rPr>
      <t>Event-free probability at start of t (%)</t>
    </r>
  </si>
  <si>
    <r>
      <rPr>
        <b/>
        <sz val="8"/>
        <color rgb="FF21677E"/>
        <rFont val="Arial"/>
        <family val="2"/>
      </rPr>
      <t xml:space="preserve">D: </t>
    </r>
    <r>
      <rPr>
        <sz val="8"/>
        <rFont val="Arial"/>
        <family val="2"/>
      </rPr>
      <t>Event-free probability at t</t>
    </r>
    <r>
      <rPr>
        <vertAlign val="subscript"/>
        <sz val="8"/>
        <rFont val="Arial"/>
        <family val="2"/>
      </rPr>
      <t>i-1</t>
    </r>
    <r>
      <rPr>
        <sz val="8"/>
        <rFont val="Arial"/>
        <family val="2"/>
      </rPr>
      <t xml:space="preserve"> (%)</t>
    </r>
  </si>
  <si>
    <r>
      <rPr>
        <b/>
        <sz val="8"/>
        <color rgb="FF822F5A"/>
        <rFont val="Arial"/>
        <family val="2"/>
      </rPr>
      <t>I:</t>
    </r>
    <r>
      <rPr>
        <b/>
        <sz val="8"/>
        <color indexed="16"/>
        <rFont val="Arial"/>
        <family val="2"/>
      </rPr>
      <t xml:space="preserve"> </t>
    </r>
    <r>
      <rPr>
        <sz val="8"/>
        <rFont val="Arial"/>
        <family val="2"/>
      </rPr>
      <t>Event-free probability at t</t>
    </r>
    <r>
      <rPr>
        <vertAlign val="subscript"/>
        <sz val="8"/>
        <rFont val="Arial"/>
        <family val="2"/>
      </rPr>
      <t>i-1</t>
    </r>
    <r>
      <rPr>
        <sz val="8"/>
        <rFont val="Arial"/>
        <family val="2"/>
      </rPr>
      <t xml:space="preserve"> (%)</t>
    </r>
  </si>
  <si>
    <t>Data extracted from Kaplan-Meier curve</t>
  </si>
  <si>
    <t>Estimates of hazard ratios and related statistics</t>
  </si>
  <si>
    <t>based on all available data</t>
  </si>
  <si>
    <t>Using observed and expected events in research and control arms</t>
  </si>
  <si>
    <t>Using HR (or O-E) and confidence interval</t>
  </si>
  <si>
    <t>Using HR (or O-E) and observed events in each arm</t>
  </si>
  <si>
    <t>Using HR (or O-E) and total observed events; randomisation ratio MUST be 1:1</t>
  </si>
  <si>
    <t>Using HR (or O-E), total observed events, and numbers analysed in each arm</t>
  </si>
  <si>
    <t>Using data extracted from Kaplan-Meier curve, read where wished and assuming constant censoring</t>
  </si>
  <si>
    <t>Using data extracted from Kaplan-Meier curve with numbers at risk at set times</t>
  </si>
  <si>
    <t>Using p-value (or chi-square statistic) and observed events in each arm</t>
  </si>
  <si>
    <t>Using p-value (or chi-square statistic) and total events; randomisation ratio MUST be 1:1</t>
  </si>
  <si>
    <t>Using p-value (or chi-square statistic), total observed events, and numbers analysed in each arm</t>
  </si>
  <si>
    <t>Using p-value (or chi-square statistic) and confidence interval *</t>
  </si>
  <si>
    <t>Using HR (or O-E) and p-value (or chi-square statistic)</t>
  </si>
  <si>
    <t>Using any two of HR, O-E or V *</t>
  </si>
  <si>
    <t>[enter name and institution]</t>
  </si>
  <si>
    <t>[enter date]</t>
  </si>
  <si>
    <t>CALCULATIONS SPREADSHEET</t>
  </si>
  <si>
    <t>Practical methods for incorporating summary time-to-event data into</t>
  </si>
  <si>
    <r>
      <t xml:space="preserve">meta-analysis.  Tierney JF et al. </t>
    </r>
    <r>
      <rPr>
        <i/>
        <sz val="9"/>
        <rFont val="Arial"/>
        <family val="2"/>
      </rPr>
      <t xml:space="preserve">Trials </t>
    </r>
    <r>
      <rPr>
        <sz val="9"/>
        <rFont val="Arial"/>
        <family val="2"/>
      </rPr>
      <t>2007</t>
    </r>
  </si>
  <si>
    <r>
      <t xml:space="preserve">meta-analysis: updated guidance.  Tierney JF et al. </t>
    </r>
    <r>
      <rPr>
        <i/>
        <sz val="9"/>
        <rFont val="Arial"/>
        <family val="2"/>
      </rPr>
      <t xml:space="preserve">Trials </t>
    </r>
    <r>
      <rPr>
        <sz val="9"/>
        <rFont val="Arial"/>
        <family val="2"/>
      </rPr>
      <t>2023</t>
    </r>
  </si>
  <si>
    <r>
      <t xml:space="preserve">Follow-up: </t>
    </r>
    <r>
      <rPr>
        <sz val="8"/>
        <color rgb="FF008AAD"/>
        <rFont val="Arial"/>
        <family val="2"/>
      </rPr>
      <t>(months)</t>
    </r>
  </si>
  <si>
    <r>
      <t xml:space="preserve">         </t>
    </r>
    <r>
      <rPr>
        <b/>
        <sz val="8"/>
        <color theme="6" tint="-0.249977111117893"/>
        <rFont val="Arial"/>
        <family val="2"/>
      </rPr>
      <t>A:</t>
    </r>
    <r>
      <rPr>
        <b/>
        <sz val="8"/>
        <color rgb="FF7AA4B2"/>
        <rFont val="Arial"/>
        <family val="2"/>
      </rPr>
      <t xml:space="preserve"> </t>
    </r>
    <r>
      <rPr>
        <sz val="8"/>
        <rFont val="Arial"/>
        <family val="2"/>
      </rPr>
      <t>Checks</t>
    </r>
  </si>
  <si>
    <r>
      <t xml:space="preserve">         </t>
    </r>
    <r>
      <rPr>
        <b/>
        <sz val="8"/>
        <color theme="6" tint="-0.249977111117893"/>
        <rFont val="Arial"/>
        <family val="2"/>
      </rPr>
      <t xml:space="preserve">B: </t>
    </r>
    <r>
      <rPr>
        <sz val="8"/>
        <rFont val="Arial"/>
        <family val="2"/>
      </rPr>
      <t>Time interval</t>
    </r>
  </si>
  <si>
    <r>
      <rPr>
        <b/>
        <sz val="8"/>
        <color rgb="FFD07232"/>
        <rFont val="Arial"/>
        <family val="2"/>
      </rPr>
      <t xml:space="preserve">         </t>
    </r>
    <r>
      <rPr>
        <b/>
        <sz val="8"/>
        <color theme="6" tint="-0.249977111117893"/>
        <rFont val="Arial"/>
        <family val="2"/>
      </rPr>
      <t>C:</t>
    </r>
    <r>
      <rPr>
        <b/>
        <sz val="8"/>
        <color rgb="FFD07232"/>
        <rFont val="Arial"/>
        <family val="2"/>
      </rPr>
      <t xml:space="preserve"> </t>
    </r>
    <r>
      <rPr>
        <sz val="8"/>
        <rFont val="Arial"/>
        <family val="2"/>
      </rPr>
      <t>Start of t</t>
    </r>
  </si>
  <si>
    <r>
      <rPr>
        <b/>
        <sz val="8"/>
        <color theme="4" tint="-0.249977111117893"/>
        <rFont val="Arial"/>
        <family val="2"/>
      </rPr>
      <t>D:</t>
    </r>
    <r>
      <rPr>
        <b/>
        <sz val="8"/>
        <color indexed="18"/>
        <rFont val="Arial"/>
        <family val="2"/>
      </rPr>
      <t xml:space="preserve"> </t>
    </r>
    <r>
      <rPr>
        <sz val="8"/>
        <rFont val="Arial"/>
        <family val="2"/>
      </rPr>
      <t>Event-free probability at start of t (%)</t>
    </r>
  </si>
  <si>
    <r>
      <rPr>
        <b/>
        <sz val="8"/>
        <color theme="4" tint="-0.249977111117893"/>
        <rFont val="Arial"/>
        <family val="2"/>
      </rPr>
      <t>E:</t>
    </r>
    <r>
      <rPr>
        <b/>
        <sz val="8"/>
        <color rgb="FF21677E"/>
        <rFont val="Arial"/>
        <family val="2"/>
      </rPr>
      <t xml:space="preserve"> </t>
    </r>
    <r>
      <rPr>
        <sz val="8"/>
        <rFont val="Arial"/>
        <family val="2"/>
      </rPr>
      <t>Effective number event-free at start of t</t>
    </r>
  </si>
  <si>
    <r>
      <rPr>
        <b/>
        <sz val="8"/>
        <color theme="4" tint="-0.249977111117893"/>
        <rFont val="Arial"/>
        <family val="2"/>
      </rPr>
      <t xml:space="preserve">F: </t>
    </r>
    <r>
      <rPr>
        <sz val="8"/>
        <rFont val="Arial"/>
        <family val="2"/>
      </rPr>
      <t>Effective number at risk during t</t>
    </r>
  </si>
  <si>
    <r>
      <rPr>
        <b/>
        <sz val="8"/>
        <color theme="4" tint="-0.249977111117893"/>
        <rFont val="Arial"/>
        <family val="2"/>
      </rPr>
      <t>G:</t>
    </r>
    <r>
      <rPr>
        <b/>
        <sz val="8"/>
        <color indexed="18"/>
        <rFont val="Arial"/>
        <family val="2"/>
      </rPr>
      <t xml:space="preserve"> </t>
    </r>
    <r>
      <rPr>
        <sz val="8"/>
        <rFont val="Arial"/>
        <family val="2"/>
      </rPr>
      <t>Effective number of events during t</t>
    </r>
  </si>
  <si>
    <r>
      <rPr>
        <b/>
        <sz val="8"/>
        <color theme="4" tint="-0.249977111117893"/>
        <rFont val="Arial"/>
        <family val="2"/>
      </rPr>
      <t>H:</t>
    </r>
    <r>
      <rPr>
        <b/>
        <sz val="8"/>
        <color indexed="18"/>
        <rFont val="Arial"/>
        <family val="2"/>
      </rPr>
      <t xml:space="preserve"> </t>
    </r>
    <r>
      <rPr>
        <sz val="8"/>
        <rFont val="Arial"/>
        <family val="2"/>
      </rPr>
      <t>Effective number censored during t</t>
    </r>
  </si>
  <si>
    <r>
      <t>S</t>
    </r>
    <r>
      <rPr>
        <b/>
        <vertAlign val="subscript"/>
        <sz val="8"/>
        <color rgb="FF008AAD"/>
        <rFont val="Arial"/>
        <family val="2"/>
      </rPr>
      <t>r</t>
    </r>
    <r>
      <rPr>
        <b/>
        <sz val="8"/>
        <color rgb="FF008AAD"/>
        <rFont val="Arial"/>
        <family val="2"/>
      </rPr>
      <t>(t</t>
    </r>
    <r>
      <rPr>
        <b/>
        <vertAlign val="subscript"/>
        <sz val="8"/>
        <color rgb="FF008AAD"/>
        <rFont val="Arial"/>
        <family val="2"/>
      </rPr>
      <t>s</t>
    </r>
    <r>
      <rPr>
        <b/>
        <sz val="8"/>
        <color rgb="FF008AAD"/>
        <rFont val="Arial"/>
        <family val="2"/>
      </rPr>
      <t>)</t>
    </r>
  </si>
  <si>
    <r>
      <t>S</t>
    </r>
    <r>
      <rPr>
        <b/>
        <vertAlign val="subscript"/>
        <sz val="8"/>
        <color rgb="FF008AAD"/>
        <rFont val="Arial"/>
        <family val="2"/>
      </rPr>
      <t>c</t>
    </r>
    <r>
      <rPr>
        <b/>
        <sz val="8"/>
        <color rgb="FF008AAD"/>
        <rFont val="Arial"/>
        <family val="2"/>
      </rPr>
      <t>(t</t>
    </r>
    <r>
      <rPr>
        <b/>
        <vertAlign val="subscript"/>
        <sz val="8"/>
        <color rgb="FF008AAD"/>
        <rFont val="Arial"/>
        <family val="2"/>
      </rPr>
      <t>s</t>
    </r>
    <r>
      <rPr>
        <b/>
        <sz val="8"/>
        <color rgb="FF008AAD"/>
        <rFont val="Arial"/>
        <family val="2"/>
      </rPr>
      <t>)</t>
    </r>
  </si>
  <si>
    <t xml:space="preserve">Practical methods for incorporating summary </t>
  </si>
  <si>
    <t>time-to-event data into meta-analysis</t>
  </si>
  <si>
    <t>input data are produced for comparison with the published KM curves.</t>
  </si>
  <si>
    <t xml:space="preserve">Results from all methods are provided in a single output information sheet </t>
  </si>
  <si>
    <t>to facilitate comparison.</t>
  </si>
  <si>
    <t>Trial (or Study) Details</t>
  </si>
  <si>
    <t>Summary data from trial (or study) report</t>
  </si>
  <si>
    <t>using data extracted from trila (or study) reports, implementing the methods</t>
  </si>
  <si>
    <t>Trial  Details</t>
  </si>
  <si>
    <t>Allows user to enter their details, the trial (or study) name and reference,</t>
  </si>
  <si>
    <t xml:space="preserve"> the date of data entry, and any comments.</t>
  </si>
  <si>
    <t>Allows user to enter reported summary statistics</t>
  </si>
  <si>
    <t xml:space="preserve">Allows user to enter event-free probabilities extracted from KM curves </t>
  </si>
  <si>
    <t>at selected time points and minimum and maximum follow-up</t>
  </si>
  <si>
    <t xml:space="preserve">at selected time points and related numbers at risk </t>
  </si>
  <si>
    <t>Provides a graphical representation of the  KM curve data entered</t>
  </si>
  <si>
    <t>Provides a graphical representation of the KM curve data entered</t>
  </si>
  <si>
    <t>based on related numbers at risk</t>
  </si>
  <si>
    <t>possible methods</t>
  </si>
  <si>
    <t xml:space="preserve"> - The trial (or study) name/ID entered on this sheet will appear on other sheets</t>
  </si>
  <si>
    <t xml:space="preserve"> - If relevant, we recommend including methods for estimating min/max follow-up </t>
  </si>
  <si>
    <t xml:space="preserve">       in the "Comments" box, for future reference</t>
  </si>
  <si>
    <t xml:space="preserve"> - Enter information extracted from the trial (or study) report in the shaded boxes on sheet (2a)</t>
  </si>
  <si>
    <t xml:space="preserve">      at risk are available</t>
  </si>
  <si>
    <t xml:space="preserve"> - Enter data extracted from a KM curve in worksheet (2a), or worksheet (3a), if numbers </t>
  </si>
  <si>
    <t xml:space="preserve"> - All possible estimates of the HR and related statistics are shown on worksheet (4)</t>
  </si>
  <si>
    <t xml:space="preserve">Enter any information that can be extracted from the paper in the shaded boxes </t>
  </si>
  <si>
    <t xml:space="preserve">Calculations based on HR&lt;1 being an advantage to R and HR&gt;1 being an advantage to C </t>
  </si>
  <si>
    <t>"Variance" is the logrank variance of the number of control-arm events</t>
  </si>
  <si>
    <t>The Data Checks box below will highlight errors or missing information</t>
  </si>
  <si>
    <t xml:space="preserve">Data extracted from Kaplan-Meier curve </t>
  </si>
  <si>
    <t>with related numbers of risk</t>
  </si>
  <si>
    <r>
      <rPr>
        <b/>
        <sz val="8"/>
        <color rgb="FF21677E"/>
        <rFont val="Arial"/>
        <family val="2"/>
      </rPr>
      <t>E:</t>
    </r>
    <r>
      <rPr>
        <b/>
        <sz val="8"/>
        <color indexed="18"/>
        <rFont val="Arial"/>
        <family val="2"/>
      </rPr>
      <t xml:space="preserve"> </t>
    </r>
    <r>
      <rPr>
        <sz val="8"/>
        <rFont val="Arial"/>
        <family val="2"/>
      </rPr>
      <t>Number event-free at t</t>
    </r>
    <r>
      <rPr>
        <vertAlign val="subscript"/>
        <sz val="8"/>
        <rFont val="Arial"/>
        <family val="2"/>
      </rPr>
      <t>i-1</t>
    </r>
  </si>
  <si>
    <r>
      <rPr>
        <b/>
        <sz val="8"/>
        <color rgb="FF21677E"/>
        <rFont val="Arial"/>
        <family val="2"/>
      </rPr>
      <t xml:space="preserve">G: </t>
    </r>
    <r>
      <rPr>
        <sz val="8"/>
        <rFont val="Arial"/>
        <family val="2"/>
      </rPr>
      <t>Effective number of events during t</t>
    </r>
    <r>
      <rPr>
        <vertAlign val="subscript"/>
        <sz val="8"/>
        <rFont val="Arial"/>
        <family val="2"/>
      </rPr>
      <t>i-1</t>
    </r>
    <r>
      <rPr>
        <sz val="8"/>
        <rFont val="Arial"/>
        <family val="2"/>
      </rPr>
      <t>,t</t>
    </r>
    <r>
      <rPr>
        <vertAlign val="subscript"/>
        <sz val="8"/>
        <rFont val="Arial"/>
        <family val="2"/>
      </rPr>
      <t>i</t>
    </r>
  </si>
  <si>
    <r>
      <rPr>
        <sz val="8"/>
        <color rgb="FF822F5A"/>
        <rFont val="Arial"/>
        <family val="2"/>
      </rPr>
      <t>J:</t>
    </r>
    <r>
      <rPr>
        <sz val="8"/>
        <color indexed="16"/>
        <rFont val="Arial"/>
        <family val="2"/>
      </rPr>
      <t xml:space="preserve"> </t>
    </r>
    <r>
      <rPr>
        <sz val="8"/>
        <rFont val="Arial"/>
        <family val="2"/>
      </rPr>
      <t>Effective number event-free at t</t>
    </r>
    <r>
      <rPr>
        <vertAlign val="subscript"/>
        <sz val="8"/>
        <rFont val="Arial"/>
        <family val="2"/>
      </rPr>
      <t>i-1</t>
    </r>
  </si>
  <si>
    <r>
      <rPr>
        <b/>
        <sz val="8"/>
        <color rgb="FF822F5A"/>
        <rFont val="Arial"/>
        <family val="2"/>
      </rPr>
      <t>L:</t>
    </r>
    <r>
      <rPr>
        <b/>
        <sz val="8"/>
        <color indexed="16"/>
        <rFont val="Arial"/>
        <family val="2"/>
      </rPr>
      <t xml:space="preserve"> </t>
    </r>
    <r>
      <rPr>
        <sz val="8"/>
        <rFont val="Arial"/>
        <family val="2"/>
      </rPr>
      <t>Effective number of events during t</t>
    </r>
    <r>
      <rPr>
        <vertAlign val="subscript"/>
        <sz val="8"/>
        <rFont val="Arial"/>
        <family val="2"/>
      </rPr>
      <t>i-1</t>
    </r>
    <r>
      <rPr>
        <sz val="8"/>
        <rFont val="Arial"/>
        <family val="2"/>
      </rPr>
      <t>,t</t>
    </r>
    <r>
      <rPr>
        <vertAlign val="subscript"/>
        <sz val="8"/>
        <rFont val="Arial"/>
        <family val="2"/>
      </rPr>
      <t>i</t>
    </r>
  </si>
  <si>
    <t>with min and max follow-up</t>
  </si>
  <si>
    <t xml:space="preserve">Displays the estimated HRs and associated statistics based on all </t>
  </si>
  <si>
    <t xml:space="preserve">Current version of the spreadheet developed by </t>
  </si>
  <si>
    <t>Matt Sydes, Sarah Simnett, Josie Sandercock</t>
  </si>
  <si>
    <t>Previous versions of the spreadheet developed by</t>
  </si>
  <si>
    <r>
      <rPr>
        <sz val="9"/>
        <rFont val="Arial"/>
        <family val="2"/>
      </rPr>
      <t>David J. Fisher (</t>
    </r>
    <r>
      <rPr>
        <u/>
        <sz val="9"/>
        <color theme="10"/>
        <rFont val="Arial"/>
        <family val="2"/>
      </rPr>
      <t>d.fisher@ucl.ac.uk</t>
    </r>
    <r>
      <rPr>
        <sz val="9"/>
        <rFont val="Arial"/>
        <family val="2"/>
      </rPr>
      <t>), Jayne F. Tierney, Sarah Burdett</t>
    </r>
  </si>
  <si>
    <t>Tierney JF, Burdett S, Fisher DJ.  Practical methods for incorporating</t>
  </si>
  <si>
    <t>summary time-to-event data into meta-analysis: updated guidance.</t>
  </si>
  <si>
    <r>
      <t xml:space="preserve"> </t>
    </r>
    <r>
      <rPr>
        <i/>
        <sz val="8"/>
        <rFont val="Arial"/>
        <family val="2"/>
      </rPr>
      <t>Trials</t>
    </r>
    <r>
      <rPr>
        <sz val="8"/>
        <rFont val="Arial"/>
        <family val="2"/>
      </rPr>
      <t xml:space="preserve"> 2023</t>
    </r>
    <r>
      <rPr>
        <i/>
        <sz val="8"/>
        <rFont val="Arial"/>
        <family val="2"/>
      </rPr>
      <t xml:space="preserve">; </t>
    </r>
    <r>
      <rPr>
        <sz val="8"/>
        <rFont val="Arial"/>
        <family val="2"/>
      </rPr>
      <t>Submitted.</t>
    </r>
  </si>
  <si>
    <t>Version 6.0</t>
  </si>
  <si>
    <t>Trial (or Study) name:</t>
  </si>
  <si>
    <t>[enter trial/study name or ID]</t>
  </si>
  <si>
    <t>Trial (or Study):</t>
  </si>
  <si>
    <t>16th February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</si>
</sst>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"/>
    <numFmt numFmtId="165" formatCode="0.00000"/>
    <numFmt numFmtId="166" formatCode="0.0000"/>
    <numFmt numFmtId="167" formatCode="0.000"/>
    <numFmt numFmtId="168" formatCode="dd\ mmm\ yyyy\ \(hh:mm\)"/>
    <numFmt numFmtId="169" formatCode="0.0%"/>
  </numFmts>
  <fonts count="69" x14ac:knownFonts="1">
    <font>
      <sz val="10"/>
      <name val="tahoma"/>
    </font>
    <font>
      <sz val="10"/>
      <name val="Tahoma"/>
      <family val="2"/>
    </font>
    <font>
      <sz val="8"/>
      <color indexed="18"/>
      <name val="TAHOMA"/>
      <family val="2"/>
    </font>
    <font>
      <sz val="8"/>
      <color indexed="81"/>
      <name val="Tahoma"/>
      <family val="2"/>
    </font>
    <font>
      <sz val="8"/>
      <color rgb="FF000080"/>
      <name val="Tahoma"/>
      <family val="2"/>
    </font>
    <font>
      <u/>
      <sz val="10"/>
      <color theme="10"/>
      <name val="Tahoma"/>
      <family val="2"/>
    </font>
    <font>
      <sz val="10"/>
      <name val="Arial"/>
      <family val="2"/>
    </font>
    <font>
      <sz val="10"/>
      <color indexed="18"/>
      <name val="Arial"/>
      <family val="2"/>
    </font>
    <font>
      <sz val="8"/>
      <color indexed="18"/>
      <name val="Arial"/>
      <family val="2"/>
    </font>
    <font>
      <b/>
      <sz val="10"/>
      <color indexed="18"/>
      <name val="Arial"/>
      <family val="2"/>
    </font>
    <font>
      <sz val="8"/>
      <name val="Arial"/>
      <family val="2"/>
    </font>
    <font>
      <b/>
      <sz val="8"/>
      <color indexed="18"/>
      <name val="Arial"/>
      <family val="2"/>
    </font>
    <font>
      <b/>
      <sz val="8"/>
      <name val="Arial"/>
      <family val="2"/>
    </font>
    <font>
      <b/>
      <u/>
      <sz val="8"/>
      <name val="Arial"/>
      <family val="2"/>
    </font>
    <font>
      <sz val="8"/>
      <color indexed="10"/>
      <name val="Arial"/>
      <family val="2"/>
    </font>
    <font>
      <sz val="8"/>
      <color indexed="8"/>
      <name val="Arial"/>
      <family val="2"/>
    </font>
    <font>
      <sz val="8"/>
      <color indexed="58"/>
      <name val="Arial"/>
      <family val="2"/>
    </font>
    <font>
      <sz val="8"/>
      <color rgb="FFFF0000"/>
      <name val="Arial"/>
      <family val="2"/>
    </font>
    <font>
      <b/>
      <sz val="8"/>
      <color indexed="8"/>
      <name val="Arial"/>
      <family val="2"/>
    </font>
    <font>
      <i/>
      <sz val="8"/>
      <name val="Arial"/>
      <family val="2"/>
    </font>
    <font>
      <b/>
      <sz val="8"/>
      <color indexed="48"/>
      <name val="Arial"/>
      <family val="2"/>
    </font>
    <font>
      <b/>
      <sz val="8"/>
      <color indexed="16"/>
      <name val="Arial"/>
      <family val="2"/>
    </font>
    <font>
      <b/>
      <sz val="8"/>
      <color indexed="58"/>
      <name val="Arial"/>
      <family val="2"/>
    </font>
    <font>
      <b/>
      <i/>
      <sz val="8"/>
      <name val="Arial"/>
      <family val="2"/>
    </font>
    <font>
      <b/>
      <vertAlign val="subscript"/>
      <sz val="8"/>
      <name val="Arial"/>
      <family val="2"/>
    </font>
    <font>
      <vertAlign val="subscript"/>
      <sz val="8"/>
      <name val="Arial"/>
      <family val="2"/>
    </font>
    <font>
      <b/>
      <sz val="8"/>
      <color indexed="17"/>
      <name val="Arial"/>
      <family val="2"/>
    </font>
    <font>
      <b/>
      <sz val="8"/>
      <color indexed="57"/>
      <name val="Arial"/>
      <family val="2"/>
    </font>
    <font>
      <b/>
      <vertAlign val="superscript"/>
      <sz val="8"/>
      <name val="Arial"/>
      <family val="2"/>
    </font>
    <font>
      <b/>
      <sz val="6"/>
      <name val="Arial"/>
      <family val="2"/>
    </font>
    <font>
      <sz val="6"/>
      <color indexed="8"/>
      <name val="Arial"/>
      <family val="2"/>
    </font>
    <font>
      <sz val="6"/>
      <color indexed="18"/>
      <name val="Arial"/>
      <family val="2"/>
    </font>
    <font>
      <sz val="8"/>
      <color indexed="17"/>
      <name val="Arial"/>
      <family val="2"/>
    </font>
    <font>
      <u/>
      <sz val="8"/>
      <color indexed="23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10"/>
      <color rgb="FF6A3B77"/>
      <name val="Arial"/>
      <family val="2"/>
    </font>
    <font>
      <sz val="10"/>
      <color rgb="FF6A3B77"/>
      <name val="Arial"/>
      <family val="2"/>
    </font>
    <font>
      <sz val="9"/>
      <color indexed="18"/>
      <name val="Arial"/>
      <family val="2"/>
    </font>
    <font>
      <b/>
      <sz val="8"/>
      <color rgb="FF6A3B77"/>
      <name val="Arial"/>
      <family val="2"/>
    </font>
    <font>
      <sz val="8"/>
      <color rgb="FF6A3B77"/>
      <name val="Arial"/>
      <family val="2"/>
    </font>
    <font>
      <b/>
      <sz val="8"/>
      <color rgb="FF7AA4B2"/>
      <name val="Arial"/>
      <family val="2"/>
    </font>
    <font>
      <b/>
      <sz val="8"/>
      <color rgb="FF21677E"/>
      <name val="Arial"/>
      <family val="2"/>
    </font>
    <font>
      <b/>
      <sz val="8"/>
      <color rgb="FFD07232"/>
      <name val="Arial"/>
      <family val="2"/>
    </font>
    <font>
      <b/>
      <sz val="8"/>
      <color rgb="FF822F5A"/>
      <name val="Arial"/>
      <family val="2"/>
    </font>
    <font>
      <b/>
      <sz val="8"/>
      <color rgb="FF6C7F1B"/>
      <name val="Arial"/>
      <family val="2"/>
    </font>
    <font>
      <sz val="8"/>
      <name val="Tahoma"/>
      <family val="2"/>
    </font>
    <font>
      <sz val="8"/>
      <color theme="1"/>
      <name val="Arial"/>
      <family val="2"/>
    </font>
    <font>
      <sz val="8"/>
      <color rgb="FFC9BACE"/>
      <name val="Arial"/>
      <family val="2"/>
    </font>
    <font>
      <i/>
      <sz val="9"/>
      <name val="Arial"/>
      <family val="2"/>
    </font>
    <font>
      <b/>
      <sz val="10"/>
      <color rgb="FF2E2D62"/>
      <name val="Arial"/>
      <family val="2"/>
    </font>
    <font>
      <b/>
      <sz val="10"/>
      <color rgb="FF008AAD"/>
      <name val="Arial"/>
      <family val="2"/>
    </font>
    <font>
      <sz val="9"/>
      <color rgb="FF008AAD"/>
      <name val="Arial"/>
      <family val="2"/>
    </font>
    <font>
      <b/>
      <sz val="8"/>
      <color rgb="FF008AAD"/>
      <name val="Arial"/>
      <family val="2"/>
    </font>
    <font>
      <sz val="8"/>
      <color rgb="FF008AAD"/>
      <name val="Arial"/>
      <family val="2"/>
    </font>
    <font>
      <sz val="8"/>
      <color rgb="FF2E2D62"/>
      <name val="Arial"/>
      <family val="2"/>
    </font>
    <font>
      <sz val="8"/>
      <color theme="8" tint="0.39997558519241921"/>
      <name val="Arial"/>
      <family val="2"/>
    </font>
    <font>
      <sz val="8"/>
      <color theme="2" tint="-0.249977111117893"/>
      <name val="Arial"/>
      <family val="2"/>
    </font>
    <font>
      <b/>
      <sz val="8"/>
      <color theme="6" tint="-0.249977111117893"/>
      <name val="Arial"/>
      <family val="2"/>
    </font>
    <font>
      <b/>
      <sz val="8"/>
      <color theme="4" tint="-0.249977111117893"/>
      <name val="Arial"/>
      <family val="2"/>
    </font>
    <font>
      <b/>
      <sz val="8"/>
      <color theme="5" tint="-0.249977111117893"/>
      <name val="Arial"/>
      <family val="2"/>
    </font>
    <font>
      <b/>
      <vertAlign val="subscript"/>
      <sz val="8"/>
      <color rgb="FF008AAD"/>
      <name val="Arial"/>
      <family val="2"/>
    </font>
    <font>
      <b/>
      <sz val="9"/>
      <color rgb="FF2E2D62"/>
      <name val="Arial"/>
      <family val="2"/>
    </font>
    <font>
      <sz val="9"/>
      <color rgb="FF2E2D62"/>
      <name val="Arial"/>
      <family val="2"/>
    </font>
    <font>
      <sz val="10"/>
      <color rgb="FF2E2D62"/>
      <name val="Arial"/>
      <family val="2"/>
    </font>
    <font>
      <sz val="8"/>
      <color indexed="16"/>
      <name val="Arial"/>
      <family val="2"/>
    </font>
    <font>
      <sz val="8"/>
      <color rgb="FF822F5A"/>
      <name val="Arial"/>
      <family val="2"/>
    </font>
    <font>
      <u/>
      <sz val="9"/>
      <color theme="10"/>
      <name val="Arial"/>
      <family val="2"/>
    </font>
    <font>
      <b/>
      <sz val="8"/>
      <color theme="5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7FAFF"/>
        <bgColor indexed="64"/>
      </patternFill>
    </fill>
  </fills>
  <borders count="15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thin">
        <color indexed="64"/>
      </right>
      <top style="thin">
        <color indexed="22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22"/>
      </bottom>
      <diagonal/>
    </border>
    <border>
      <left style="thin">
        <color indexed="64"/>
      </left>
      <right/>
      <top style="thin">
        <color indexed="22"/>
      </top>
      <bottom style="thin">
        <color indexed="22"/>
      </bottom>
      <diagonal/>
    </border>
    <border>
      <left style="thin">
        <color indexed="64"/>
      </left>
      <right style="medium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medium">
        <color indexed="64"/>
      </right>
      <top style="thin">
        <color indexed="22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22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22"/>
      </bottom>
      <diagonal/>
    </border>
    <border>
      <left/>
      <right style="thin">
        <color indexed="64"/>
      </right>
      <top style="medium">
        <color indexed="64"/>
      </top>
      <bottom style="thin">
        <color indexed="22"/>
      </bottom>
      <diagonal/>
    </border>
    <border>
      <left/>
      <right style="thin">
        <color indexed="64"/>
      </right>
      <top style="thin">
        <color indexed="22"/>
      </top>
      <bottom style="thin">
        <color indexed="22"/>
      </bottom>
      <diagonal/>
    </border>
    <border>
      <left/>
      <right style="thin">
        <color indexed="64"/>
      </right>
      <top style="thin">
        <color indexed="22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22"/>
      </bottom>
      <diagonal/>
    </border>
    <border>
      <left style="medium">
        <color indexed="64"/>
      </left>
      <right style="thin">
        <color indexed="64"/>
      </right>
      <top/>
      <bottom style="thin">
        <color indexed="22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thin">
        <color indexed="23"/>
      </left>
      <right/>
      <top style="medium">
        <color indexed="64"/>
      </top>
      <bottom style="medium">
        <color indexed="64"/>
      </bottom>
      <diagonal/>
    </border>
    <border>
      <left style="thin">
        <color indexed="23"/>
      </left>
      <right/>
      <top/>
      <bottom style="medium">
        <color indexed="64"/>
      </bottom>
      <diagonal/>
    </border>
    <border>
      <left style="thin">
        <color indexed="23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medium">
        <color indexed="64"/>
      </top>
      <bottom style="medium">
        <color indexed="64"/>
      </bottom>
      <diagonal/>
    </border>
    <border>
      <left/>
      <right/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medium">
        <color indexed="64"/>
      </bottom>
      <diagonal/>
    </border>
    <border>
      <left style="medium">
        <color indexed="64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indexed="64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indexed="23"/>
      </right>
      <top style="thin">
        <color theme="0"/>
      </top>
      <bottom style="thin">
        <color theme="0"/>
      </bottom>
      <diagonal/>
    </border>
    <border>
      <left style="thin">
        <color indexed="23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23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medium">
        <color theme="0"/>
      </right>
      <top style="medium">
        <color theme="0"/>
      </top>
      <bottom style="medium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 style="medium">
        <color indexed="64"/>
      </bottom>
      <diagonal/>
    </border>
    <border>
      <left style="medium">
        <color theme="0"/>
      </left>
      <right style="medium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 style="medium">
        <color theme="0"/>
      </right>
      <top style="thin">
        <color theme="0"/>
      </top>
      <bottom style="medium">
        <color indexed="64"/>
      </bottom>
      <diagonal/>
    </border>
    <border>
      <left style="medium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medium">
        <color indexed="64"/>
      </left>
      <right style="medium">
        <color theme="0"/>
      </right>
      <top style="medium">
        <color indexed="64"/>
      </top>
      <bottom style="thin">
        <color indexed="64"/>
      </bottom>
      <diagonal/>
    </border>
    <border>
      <left style="medium">
        <color theme="0"/>
      </left>
      <right style="medium">
        <color theme="0"/>
      </right>
      <top style="medium">
        <color indexed="64"/>
      </top>
      <bottom style="thin">
        <color indexed="64"/>
      </bottom>
      <diagonal/>
    </border>
    <border>
      <left style="medium">
        <color theme="0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 style="thin">
        <color indexed="64"/>
      </left>
      <right/>
      <top style="thin">
        <color theme="0"/>
      </top>
      <bottom style="medium">
        <color indexed="64"/>
      </bottom>
      <diagonal/>
    </border>
    <border>
      <left style="thin">
        <color indexed="64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indexed="23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indexed="23"/>
      </bottom>
      <diagonal/>
    </border>
    <border>
      <left style="medium">
        <color indexed="64"/>
      </left>
      <right style="medium">
        <color theme="0"/>
      </right>
      <top/>
      <bottom style="medium">
        <color theme="0"/>
      </bottom>
      <diagonal/>
    </border>
    <border>
      <left style="medium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indexed="64"/>
      </left>
      <right style="medium">
        <color theme="0"/>
      </right>
      <top style="thin">
        <color auto="1"/>
      </top>
      <bottom style="medium">
        <color theme="0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medium">
        <color theme="0"/>
      </right>
      <top style="medium">
        <color indexed="64"/>
      </top>
      <bottom style="thin">
        <color theme="1"/>
      </bottom>
      <diagonal/>
    </border>
    <border>
      <left style="medium">
        <color theme="0"/>
      </left>
      <right style="medium">
        <color theme="0"/>
      </right>
      <top style="medium">
        <color indexed="64"/>
      </top>
      <bottom style="thin">
        <color theme="1"/>
      </bottom>
      <diagonal/>
    </border>
    <border>
      <left style="medium">
        <color theme="0"/>
      </left>
      <right style="medium">
        <color indexed="64"/>
      </right>
      <top style="medium">
        <color indexed="64"/>
      </top>
      <bottom style="thin">
        <color theme="1"/>
      </bottom>
      <diagonal/>
    </border>
    <border>
      <left style="thin">
        <color indexed="23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medium">
        <color indexed="64"/>
      </right>
      <top/>
      <bottom style="thin">
        <color theme="0"/>
      </bottom>
      <diagonal/>
    </border>
    <border>
      <left style="medium">
        <color theme="0"/>
      </left>
      <right style="thin">
        <color indexed="64"/>
      </right>
      <top style="thin">
        <color indexed="64"/>
      </top>
      <bottom style="medium">
        <color theme="0"/>
      </bottom>
      <diagonal/>
    </border>
    <border>
      <left style="medium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medium">
        <color indexed="64"/>
      </right>
      <top style="thin">
        <color theme="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medium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medium">
        <color indexed="64"/>
      </bottom>
      <diagonal/>
    </border>
    <border>
      <left style="thin">
        <color theme="0" tint="-0.24994659260841701"/>
      </left>
      <right style="medium">
        <color indexed="64"/>
      </right>
      <top style="thin">
        <color theme="0" tint="-0.24994659260841701"/>
      </top>
      <bottom style="medium">
        <color indexed="64"/>
      </bottom>
      <diagonal/>
    </border>
    <border>
      <left/>
      <right style="thin">
        <color theme="0" tint="-0.24994659260841701"/>
      </right>
      <top style="thin">
        <color theme="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medium">
        <color indexed="64"/>
      </bottom>
      <diagonal/>
    </border>
    <border>
      <left style="medium">
        <color indexed="64"/>
      </left>
      <right style="medium">
        <color theme="1"/>
      </right>
      <top style="thin">
        <color indexed="64"/>
      </top>
      <bottom style="thin">
        <color theme="0" tint="-0.24994659260841701"/>
      </bottom>
      <diagonal/>
    </border>
    <border>
      <left style="medium">
        <color indexed="64"/>
      </left>
      <right style="medium">
        <color theme="1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 style="medium">
        <color theme="1"/>
      </right>
      <top style="thin">
        <color theme="0" tint="-0.2499465926084170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theme="0" tint="-0.24994659260841701"/>
      </bottom>
      <diagonal/>
    </border>
    <border>
      <left style="medium">
        <color indexed="64"/>
      </left>
      <right style="medium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 style="medium">
        <color indexed="64"/>
      </right>
      <top style="thin">
        <color theme="0" tint="-0.24994659260841701"/>
      </top>
      <bottom style="medium">
        <color indexed="64"/>
      </bottom>
      <diagonal/>
    </border>
    <border>
      <left style="medium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medium">
        <color theme="0"/>
      </left>
      <right style="thin">
        <color indexed="23"/>
      </right>
      <top style="medium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 style="medium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theme="0"/>
      </top>
      <bottom/>
      <diagonal/>
    </border>
    <border>
      <left style="thin">
        <color indexed="64"/>
      </left>
      <right style="thin">
        <color theme="0"/>
      </right>
      <top/>
      <bottom style="thin">
        <color theme="0"/>
      </bottom>
      <diagonal/>
    </border>
    <border>
      <left style="medium">
        <color indexed="64"/>
      </left>
      <right style="thin">
        <color indexed="64"/>
      </right>
      <top/>
      <bottom style="medium">
        <color theme="1"/>
      </bottom>
      <diagonal/>
    </border>
    <border>
      <left style="thin">
        <color indexed="23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444">
    <xf numFmtId="0" fontId="0" fillId="0" borderId="0" xfId="0"/>
    <xf numFmtId="0" fontId="6" fillId="2" borderId="0" xfId="0" applyFont="1" applyFill="1"/>
    <xf numFmtId="0" fontId="7" fillId="2" borderId="0" xfId="0" applyFont="1" applyFill="1"/>
    <xf numFmtId="0" fontId="10" fillId="2" borderId="0" xfId="0" applyFont="1" applyFill="1" applyProtection="1"/>
    <xf numFmtId="0" fontId="10" fillId="2" borderId="0" xfId="0" applyFont="1" applyFill="1" applyAlignment="1" applyProtection="1">
      <alignment horizontal="center"/>
    </xf>
    <xf numFmtId="0" fontId="12" fillId="2" borderId="0" xfId="0" applyFont="1" applyFill="1" applyBorder="1" applyAlignment="1" applyProtection="1">
      <alignment horizontal="right" vertical="center"/>
    </xf>
    <xf numFmtId="0" fontId="10" fillId="2" borderId="0" xfId="0" applyFont="1" applyFill="1" applyAlignment="1" applyProtection="1">
      <alignment horizontal="right"/>
    </xf>
    <xf numFmtId="0" fontId="10" fillId="2" borderId="29" xfId="0" applyFont="1" applyFill="1" applyBorder="1" applyProtection="1"/>
    <xf numFmtId="0" fontId="10" fillId="2" borderId="28" xfId="0" applyFont="1" applyFill="1" applyBorder="1" applyProtection="1"/>
    <xf numFmtId="0" fontId="13" fillId="2" borderId="29" xfId="0" applyFont="1" applyFill="1" applyBorder="1" applyProtection="1"/>
    <xf numFmtId="0" fontId="10" fillId="2" borderId="30" xfId="0" applyFont="1" applyFill="1" applyBorder="1" applyProtection="1"/>
    <xf numFmtId="0" fontId="13" fillId="2" borderId="0" xfId="0" applyFont="1" applyFill="1" applyAlignment="1" applyProtection="1">
      <alignment horizontal="right"/>
    </xf>
    <xf numFmtId="0" fontId="10" fillId="2" borderId="18" xfId="0" applyFont="1" applyFill="1" applyBorder="1" applyAlignment="1" applyProtection="1">
      <alignment horizontal="right"/>
    </xf>
    <xf numFmtId="0" fontId="10" fillId="2" borderId="0" xfId="0" applyFont="1" applyFill="1" applyBorder="1" applyProtection="1"/>
    <xf numFmtId="0" fontId="10" fillId="2" borderId="0" xfId="0" applyFont="1" applyFill="1" applyBorder="1" applyAlignment="1" applyProtection="1">
      <alignment horizontal="center"/>
    </xf>
    <xf numFmtId="0" fontId="10" fillId="2" borderId="31" xfId="0" applyFont="1" applyFill="1" applyBorder="1" applyAlignment="1" applyProtection="1">
      <alignment horizontal="left"/>
    </xf>
    <xf numFmtId="0" fontId="10" fillId="2" borderId="18" xfId="0" applyFont="1" applyFill="1" applyBorder="1" applyProtection="1"/>
    <xf numFmtId="0" fontId="14" fillId="2" borderId="0" xfId="0" applyFont="1" applyFill="1" applyBorder="1" applyProtection="1"/>
    <xf numFmtId="0" fontId="10" fillId="2" borderId="31" xfId="0" applyFont="1" applyFill="1" applyBorder="1" applyProtection="1"/>
    <xf numFmtId="1" fontId="10" fillId="2" borderId="0" xfId="0" applyNumberFormat="1" applyFont="1" applyFill="1" applyBorder="1" applyAlignment="1" applyProtection="1">
      <alignment horizontal="center"/>
    </xf>
    <xf numFmtId="0" fontId="14" fillId="2" borderId="0" xfId="0" applyFont="1" applyFill="1" applyBorder="1" applyAlignment="1" applyProtection="1">
      <alignment horizontal="left"/>
    </xf>
    <xf numFmtId="0" fontId="14" fillId="2" borderId="0" xfId="0" applyFont="1" applyFill="1" applyProtection="1"/>
    <xf numFmtId="1" fontId="10" fillId="2" borderId="25" xfId="0" applyNumberFormat="1" applyFont="1" applyFill="1" applyBorder="1" applyAlignment="1" applyProtection="1">
      <alignment horizontal="center"/>
    </xf>
    <xf numFmtId="1" fontId="10" fillId="2" borderId="0" xfId="0" applyNumberFormat="1" applyFont="1" applyFill="1" applyAlignment="1" applyProtection="1">
      <alignment horizontal="center"/>
    </xf>
    <xf numFmtId="0" fontId="12" fillId="2" borderId="0" xfId="0" applyFont="1" applyFill="1" applyAlignment="1" applyProtection="1">
      <alignment horizontal="center"/>
    </xf>
    <xf numFmtId="0" fontId="12" fillId="2" borderId="0" xfId="0" applyFont="1" applyFill="1" applyProtection="1"/>
    <xf numFmtId="164" fontId="14" fillId="2" borderId="0" xfId="0" applyNumberFormat="1" applyFont="1" applyFill="1" applyBorder="1" applyAlignment="1" applyProtection="1">
      <alignment horizontal="left"/>
    </xf>
    <xf numFmtId="164" fontId="10" fillId="2" borderId="0" xfId="0" applyNumberFormat="1" applyFont="1" applyFill="1" applyBorder="1" applyAlignment="1" applyProtection="1">
      <alignment horizontal="center"/>
    </xf>
    <xf numFmtId="0" fontId="10" fillId="2" borderId="0" xfId="0" applyFont="1" applyFill="1" applyBorder="1" applyAlignment="1" applyProtection="1">
      <alignment horizontal="right"/>
    </xf>
    <xf numFmtId="0" fontId="10" fillId="2" borderId="31" xfId="0" applyFont="1" applyFill="1" applyBorder="1" applyAlignment="1" applyProtection="1">
      <alignment horizontal="center"/>
    </xf>
    <xf numFmtId="0" fontId="10" fillId="2" borderId="0" xfId="0" applyFont="1" applyFill="1" applyBorder="1" applyAlignment="1" applyProtection="1">
      <alignment horizontal="left"/>
    </xf>
    <xf numFmtId="0" fontId="15" fillId="2" borderId="25" xfId="0" applyFont="1" applyFill="1" applyBorder="1" applyAlignment="1" applyProtection="1">
      <alignment horizontal="center"/>
    </xf>
    <xf numFmtId="2" fontId="10" fillId="2" borderId="4" xfId="0" applyNumberFormat="1" applyFont="1" applyFill="1" applyBorder="1" applyAlignment="1" applyProtection="1">
      <alignment horizontal="center"/>
    </xf>
    <xf numFmtId="0" fontId="16" fillId="2" borderId="0" xfId="0" applyFont="1" applyFill="1" applyBorder="1" applyProtection="1"/>
    <xf numFmtId="0" fontId="10" fillId="2" borderId="10" xfId="0" applyFont="1" applyFill="1" applyBorder="1" applyProtection="1"/>
    <xf numFmtId="0" fontId="10" fillId="2" borderId="15" xfId="0" applyFont="1" applyFill="1" applyBorder="1" applyProtection="1"/>
    <xf numFmtId="0" fontId="10" fillId="2" borderId="16" xfId="0" applyFont="1" applyFill="1" applyBorder="1" applyProtection="1"/>
    <xf numFmtId="0" fontId="10" fillId="2" borderId="32" xfId="0" applyFont="1" applyFill="1" applyBorder="1" applyProtection="1"/>
    <xf numFmtId="0" fontId="14" fillId="2" borderId="24" xfId="0" applyFont="1" applyFill="1" applyBorder="1" applyProtection="1"/>
    <xf numFmtId="0" fontId="10" fillId="2" borderId="33" xfId="0" applyFont="1" applyFill="1" applyBorder="1" applyProtection="1"/>
    <xf numFmtId="0" fontId="10" fillId="2" borderId="24" xfId="0" applyFont="1" applyFill="1" applyBorder="1" applyProtection="1"/>
    <xf numFmtId="0" fontId="13" fillId="2" borderId="0" xfId="0" applyFont="1" applyFill="1" applyAlignment="1" applyProtection="1">
      <alignment horizontal="left"/>
    </xf>
    <xf numFmtId="2" fontId="14" fillId="2" borderId="0" xfId="0" applyNumberFormat="1" applyFont="1" applyFill="1" applyProtection="1"/>
    <xf numFmtId="2" fontId="10" fillId="2" borderId="0" xfId="0" applyNumberFormat="1" applyFont="1" applyFill="1" applyProtection="1"/>
    <xf numFmtId="0" fontId="10" fillId="2" borderId="0" xfId="0" applyFont="1" applyFill="1" applyAlignment="1" applyProtection="1">
      <alignment horizontal="left"/>
    </xf>
    <xf numFmtId="0" fontId="10" fillId="2" borderId="0" xfId="0" applyNumberFormat="1" applyFont="1" applyFill="1" applyProtection="1"/>
    <xf numFmtId="2" fontId="10" fillId="2" borderId="25" xfId="0" applyNumberFormat="1" applyFont="1" applyFill="1" applyBorder="1" applyAlignment="1" applyProtection="1">
      <alignment horizontal="center"/>
    </xf>
    <xf numFmtId="0" fontId="12" fillId="2" borderId="0" xfId="0" applyFont="1" applyFill="1" applyAlignment="1" applyProtection="1">
      <alignment horizontal="right"/>
    </xf>
    <xf numFmtId="0" fontId="12" fillId="2" borderId="0" xfId="0" applyFont="1" applyFill="1" applyBorder="1" applyAlignment="1" applyProtection="1">
      <alignment horizontal="center"/>
    </xf>
    <xf numFmtId="0" fontId="13" fillId="2" borderId="31" xfId="0" applyFont="1" applyFill="1" applyBorder="1" applyProtection="1"/>
    <xf numFmtId="0" fontId="10" fillId="2" borderId="0" xfId="0" applyFont="1" applyFill="1" applyAlignment="1" applyProtection="1">
      <alignment horizontal="left" vertical="center"/>
    </xf>
    <xf numFmtId="0" fontId="10" fillId="2" borderId="0" xfId="0" applyFont="1" applyFill="1" applyAlignment="1" applyProtection="1">
      <alignment horizontal="center" vertical="center"/>
    </xf>
    <xf numFmtId="0" fontId="10" fillId="2" borderId="0" xfId="0" applyFont="1" applyFill="1" applyBorder="1" applyAlignment="1" applyProtection="1">
      <alignment horizontal="left" vertical="center"/>
    </xf>
    <xf numFmtId="0" fontId="13" fillId="2" borderId="0" xfId="0" applyFont="1" applyFill="1" applyAlignment="1" applyProtection="1">
      <alignment horizontal="center"/>
    </xf>
    <xf numFmtId="0" fontId="12" fillId="2" borderId="0" xfId="0" applyFont="1" applyFill="1" applyAlignment="1" applyProtection="1">
      <alignment horizontal="left"/>
    </xf>
    <xf numFmtId="0" fontId="10" fillId="2" borderId="0" xfId="0" applyFont="1" applyFill="1" applyAlignment="1" applyProtection="1"/>
    <xf numFmtId="0" fontId="20" fillId="2" borderId="0" xfId="0" applyFont="1" applyFill="1" applyAlignment="1">
      <alignment horizontal="left" vertical="top"/>
    </xf>
    <xf numFmtId="0" fontId="10" fillId="2" borderId="0" xfId="0" applyFont="1" applyFill="1" applyBorder="1" applyAlignment="1" applyProtection="1">
      <alignment horizontal="left" vertical="top"/>
    </xf>
    <xf numFmtId="0" fontId="10" fillId="2" borderId="0" xfId="0" applyFont="1" applyFill="1" applyAlignment="1" applyProtection="1">
      <alignment vertical="top"/>
    </xf>
    <xf numFmtId="0" fontId="11" fillId="2" borderId="0" xfId="0" applyFont="1" applyFill="1" applyAlignment="1">
      <alignment horizontal="left" vertical="top"/>
    </xf>
    <xf numFmtId="0" fontId="21" fillId="2" borderId="0" xfId="0" applyFont="1" applyFill="1" applyAlignment="1">
      <alignment horizontal="left" vertical="top"/>
    </xf>
    <xf numFmtId="0" fontId="22" fillId="2" borderId="0" xfId="0" applyFont="1" applyFill="1" applyAlignment="1">
      <alignment horizontal="left" vertical="top"/>
    </xf>
    <xf numFmtId="0" fontId="12" fillId="2" borderId="0" xfId="0" applyFont="1" applyFill="1" applyAlignment="1" applyProtection="1">
      <alignment vertical="top"/>
    </xf>
    <xf numFmtId="0" fontId="12" fillId="2" borderId="0" xfId="0" applyFont="1" applyFill="1" applyAlignment="1" applyProtection="1"/>
    <xf numFmtId="0" fontId="23" fillId="2" borderId="0" xfId="0" applyFont="1" applyFill="1" applyBorder="1" applyAlignment="1" applyProtection="1"/>
    <xf numFmtId="49" fontId="12" fillId="2" borderId="6" xfId="0" applyNumberFormat="1" applyFont="1" applyFill="1" applyBorder="1" applyAlignment="1" applyProtection="1">
      <alignment horizontal="left"/>
    </xf>
    <xf numFmtId="0" fontId="12" fillId="2" borderId="4" xfId="0" applyFont="1" applyFill="1" applyBorder="1" applyAlignment="1" applyProtection="1">
      <alignment horizontal="center"/>
    </xf>
    <xf numFmtId="2" fontId="12" fillId="2" borderId="0" xfId="0" applyNumberFormat="1" applyFont="1" applyFill="1" applyBorder="1" applyAlignment="1" applyProtection="1">
      <alignment horizontal="center"/>
    </xf>
    <xf numFmtId="0" fontId="22" fillId="2" borderId="0" xfId="0" applyFont="1" applyFill="1" applyBorder="1" applyAlignment="1" applyProtection="1">
      <alignment horizontal="center" vertical="center" wrapText="1"/>
    </xf>
    <xf numFmtId="0" fontId="12" fillId="2" borderId="12" xfId="0" applyFont="1" applyFill="1" applyBorder="1" applyAlignment="1" applyProtection="1">
      <alignment horizontal="center"/>
    </xf>
    <xf numFmtId="0" fontId="12" fillId="2" borderId="13" xfId="0" applyFont="1" applyFill="1" applyBorder="1" applyAlignment="1" applyProtection="1">
      <alignment horizontal="center"/>
    </xf>
    <xf numFmtId="2" fontId="12" fillId="2" borderId="14" xfId="0" applyNumberFormat="1" applyFont="1" applyFill="1" applyBorder="1" applyAlignment="1" applyProtection="1">
      <alignment horizontal="center"/>
    </xf>
    <xf numFmtId="2" fontId="12" fillId="2" borderId="38" xfId="0" applyNumberFormat="1" applyFont="1" applyFill="1" applyBorder="1" applyAlignment="1" applyProtection="1">
      <alignment horizontal="center"/>
    </xf>
    <xf numFmtId="0" fontId="12" fillId="2" borderId="15" xfId="0" applyFont="1" applyFill="1" applyBorder="1" applyAlignment="1" applyProtection="1">
      <alignment horizontal="center"/>
    </xf>
    <xf numFmtId="0" fontId="12" fillId="2" borderId="14" xfId="0" applyFont="1" applyFill="1" applyBorder="1" applyAlignment="1" applyProtection="1">
      <alignment horizontal="center"/>
    </xf>
    <xf numFmtId="0" fontId="12" fillId="2" borderId="16" xfId="0" applyFont="1" applyFill="1" applyBorder="1" applyAlignment="1" applyProtection="1">
      <alignment horizontal="center"/>
    </xf>
    <xf numFmtId="2" fontId="10" fillId="2" borderId="17" xfId="0" applyNumberFormat="1" applyFont="1" applyFill="1" applyBorder="1" applyAlignment="1" applyProtection="1">
      <alignment horizontal="right"/>
    </xf>
    <xf numFmtId="2" fontId="10" fillId="2" borderId="0" xfId="0" applyNumberFormat="1" applyFont="1" applyFill="1" applyBorder="1" applyAlignment="1" applyProtection="1">
      <alignment horizontal="center"/>
    </xf>
    <xf numFmtId="0" fontId="10" fillId="2" borderId="30" xfId="0" applyFont="1" applyFill="1" applyBorder="1" applyAlignment="1" applyProtection="1"/>
    <xf numFmtId="0" fontId="12" fillId="2" borderId="0" xfId="0" applyFont="1" applyFill="1" applyBorder="1" applyAlignment="1" applyProtection="1">
      <alignment horizontal="left"/>
    </xf>
    <xf numFmtId="0" fontId="14" fillId="2" borderId="31" xfId="0" applyFont="1" applyFill="1" applyBorder="1" applyProtection="1"/>
    <xf numFmtId="0" fontId="10" fillId="2" borderId="33" xfId="0" applyFont="1" applyFill="1" applyBorder="1" applyAlignment="1" applyProtection="1"/>
    <xf numFmtId="0" fontId="12" fillId="2" borderId="0" xfId="0" applyFont="1" applyFill="1" applyBorder="1" applyAlignment="1" applyProtection="1">
      <alignment horizontal="right"/>
    </xf>
    <xf numFmtId="167" fontId="10" fillId="2" borderId="0" xfId="0" applyNumberFormat="1" applyFont="1" applyFill="1" applyProtection="1"/>
    <xf numFmtId="0" fontId="26" fillId="2" borderId="0" xfId="0" applyFont="1" applyFill="1" applyAlignment="1">
      <alignment horizontal="left" vertical="top"/>
    </xf>
    <xf numFmtId="0" fontId="27" fillId="2" borderId="0" xfId="0" applyFont="1" applyFill="1" applyAlignment="1">
      <alignment horizontal="left" vertical="top"/>
    </xf>
    <xf numFmtId="166" fontId="10" fillId="2" borderId="0" xfId="0" applyNumberFormat="1" applyFont="1" applyFill="1" applyAlignment="1" applyProtection="1">
      <alignment horizontal="center"/>
    </xf>
    <xf numFmtId="0" fontId="20" fillId="2" borderId="0" xfId="0" applyFont="1" applyFill="1" applyBorder="1" applyAlignment="1" applyProtection="1">
      <alignment horizontal="right" vertical="top"/>
    </xf>
    <xf numFmtId="165" fontId="10" fillId="2" borderId="0" xfId="0" applyNumberFormat="1" applyFont="1" applyFill="1" applyAlignment="1" applyProtection="1">
      <alignment horizontal="center"/>
    </xf>
    <xf numFmtId="0" fontId="20" fillId="2" borderId="0" xfId="0" applyFont="1" applyFill="1" applyBorder="1" applyAlignment="1" applyProtection="1">
      <alignment horizontal="right"/>
    </xf>
    <xf numFmtId="0" fontId="18" fillId="2" borderId="6" xfId="0" applyFont="1" applyFill="1" applyBorder="1" applyAlignment="1" applyProtection="1"/>
    <xf numFmtId="0" fontId="18" fillId="2" borderId="4" xfId="0" applyFont="1" applyFill="1" applyBorder="1" applyAlignment="1" applyProtection="1"/>
    <xf numFmtId="0" fontId="18" fillId="2" borderId="5" xfId="0" applyFont="1" applyFill="1" applyBorder="1" applyAlignment="1" applyProtection="1"/>
    <xf numFmtId="0" fontId="23" fillId="2" borderId="5" xfId="0" applyFont="1" applyFill="1" applyBorder="1" applyAlignment="1" applyProtection="1">
      <alignment horizontal="center"/>
    </xf>
    <xf numFmtId="0" fontId="12" fillId="2" borderId="37" xfId="0" applyFont="1" applyFill="1" applyBorder="1" applyAlignment="1" applyProtection="1">
      <alignment horizontal="center"/>
    </xf>
    <xf numFmtId="0" fontId="12" fillId="2" borderId="38" xfId="0" applyFont="1" applyFill="1" applyBorder="1" applyAlignment="1" applyProtection="1">
      <alignment horizontal="center"/>
    </xf>
    <xf numFmtId="9" fontId="12" fillId="2" borderId="37" xfId="1" applyFont="1" applyFill="1" applyBorder="1" applyAlignment="1" applyProtection="1">
      <alignment horizontal="center"/>
    </xf>
    <xf numFmtId="167" fontId="10" fillId="2" borderId="0" xfId="0" applyNumberFormat="1" applyFont="1" applyFill="1" applyBorder="1" applyAlignment="1" applyProtection="1">
      <alignment horizontal="center"/>
    </xf>
    <xf numFmtId="167" fontId="10" fillId="2" borderId="0" xfId="0" applyNumberFormat="1" applyFont="1" applyFill="1" applyAlignment="1" applyProtection="1">
      <alignment horizontal="center"/>
    </xf>
    <xf numFmtId="164" fontId="10" fillId="2" borderId="0" xfId="0" applyNumberFormat="1" applyFont="1" applyFill="1" applyAlignment="1" applyProtection="1">
      <alignment horizontal="center"/>
    </xf>
    <xf numFmtId="0" fontId="10" fillId="2" borderId="28" xfId="0" applyFont="1" applyFill="1" applyBorder="1" applyAlignment="1" applyProtection="1">
      <alignment horizontal="left" vertical="center"/>
    </xf>
    <xf numFmtId="165" fontId="10" fillId="2" borderId="30" xfId="0" applyNumberFormat="1" applyFont="1" applyFill="1" applyBorder="1" applyAlignment="1" applyProtection="1">
      <alignment horizontal="center"/>
    </xf>
    <xf numFmtId="0" fontId="10" fillId="2" borderId="18" xfId="0" applyFont="1" applyFill="1" applyBorder="1" applyAlignment="1" applyProtection="1">
      <alignment horizontal="left" vertical="center"/>
    </xf>
    <xf numFmtId="166" fontId="10" fillId="2" borderId="0" xfId="0" applyNumberFormat="1" applyFont="1" applyFill="1" applyBorder="1" applyAlignment="1" applyProtection="1">
      <alignment horizontal="center"/>
    </xf>
    <xf numFmtId="165" fontId="10" fillId="2" borderId="31" xfId="0" applyNumberFormat="1" applyFont="1" applyFill="1" applyBorder="1" applyAlignment="1" applyProtection="1">
      <alignment horizontal="center"/>
    </xf>
    <xf numFmtId="0" fontId="10" fillId="2" borderId="32" xfId="0" applyFont="1" applyFill="1" applyBorder="1" applyAlignment="1" applyProtection="1">
      <alignment horizontal="left" vertical="center"/>
    </xf>
    <xf numFmtId="0" fontId="10" fillId="2" borderId="24" xfId="0" applyFont="1" applyFill="1" applyBorder="1" applyAlignment="1" applyProtection="1">
      <alignment horizontal="left"/>
    </xf>
    <xf numFmtId="166" fontId="10" fillId="2" borderId="24" xfId="0" applyNumberFormat="1" applyFont="1" applyFill="1" applyBorder="1" applyAlignment="1" applyProtection="1">
      <alignment horizontal="center"/>
    </xf>
    <xf numFmtId="165" fontId="10" fillId="2" borderId="33" xfId="0" applyNumberFormat="1" applyFont="1" applyFill="1" applyBorder="1" applyAlignment="1" applyProtection="1">
      <alignment horizontal="center"/>
    </xf>
    <xf numFmtId="0" fontId="13" fillId="2" borderId="0" xfId="0" applyFont="1" applyFill="1" applyBorder="1" applyAlignment="1" applyProtection="1">
      <alignment horizontal="center" vertical="center"/>
    </xf>
    <xf numFmtId="0" fontId="12" fillId="2" borderId="1" xfId="0" applyFont="1" applyFill="1" applyBorder="1" applyAlignment="1" applyProtection="1">
      <alignment horizontal="right"/>
    </xf>
    <xf numFmtId="0" fontId="12" fillId="2" borderId="55" xfId="0" applyFont="1" applyFill="1" applyBorder="1" applyAlignment="1" applyProtection="1">
      <alignment horizontal="center"/>
    </xf>
    <xf numFmtId="0" fontId="12" fillId="2" borderId="63" xfId="0" applyFont="1" applyFill="1" applyBorder="1" applyAlignment="1" applyProtection="1">
      <alignment horizontal="center"/>
    </xf>
    <xf numFmtId="0" fontId="29" fillId="2" borderId="34" xfId="0" applyFont="1" applyFill="1" applyBorder="1" applyAlignment="1" applyProtection="1">
      <alignment horizontal="right"/>
    </xf>
    <xf numFmtId="0" fontId="30" fillId="2" borderId="56" xfId="0" applyFont="1" applyFill="1" applyBorder="1" applyAlignment="1" applyProtection="1">
      <alignment horizontal="center"/>
    </xf>
    <xf numFmtId="0" fontId="30" fillId="2" borderId="57" xfId="0" applyFont="1" applyFill="1" applyBorder="1" applyAlignment="1" applyProtection="1">
      <alignment horizontal="center"/>
    </xf>
    <xf numFmtId="0" fontId="30" fillId="2" borderId="27" xfId="0" applyFont="1" applyFill="1" applyBorder="1" applyAlignment="1" applyProtection="1">
      <alignment horizontal="right"/>
    </xf>
    <xf numFmtId="0" fontId="15" fillId="2" borderId="0" xfId="0" applyFont="1" applyFill="1" applyAlignment="1" applyProtection="1">
      <alignment horizontal="right"/>
    </xf>
    <xf numFmtId="0" fontId="10" fillId="2" borderId="64" xfId="0" applyFont="1" applyFill="1" applyBorder="1" applyProtection="1"/>
    <xf numFmtId="0" fontId="10" fillId="2" borderId="54" xfId="0" applyFont="1" applyFill="1" applyBorder="1" applyAlignment="1" applyProtection="1">
      <alignment horizontal="right"/>
    </xf>
    <xf numFmtId="0" fontId="33" fillId="2" borderId="0" xfId="0" applyFont="1" applyFill="1" applyAlignment="1" applyProtection="1">
      <alignment horizontal="right"/>
    </xf>
    <xf numFmtId="2" fontId="32" fillId="2" borderId="0" xfId="0" applyNumberFormat="1" applyFont="1" applyFill="1" applyBorder="1" applyAlignment="1" applyProtection="1">
      <alignment horizontal="center"/>
    </xf>
    <xf numFmtId="0" fontId="10" fillId="2" borderId="0" xfId="0" applyFont="1" applyFill="1" applyAlignment="1" applyProtection="1">
      <alignment vertical="center"/>
    </xf>
    <xf numFmtId="0" fontId="11" fillId="2" borderId="65" xfId="0" applyFont="1" applyFill="1" applyBorder="1" applyAlignment="1" applyProtection="1">
      <alignment horizontal="right"/>
    </xf>
    <xf numFmtId="0" fontId="17" fillId="2" borderId="0" xfId="0" applyFont="1" applyFill="1" applyAlignment="1" applyProtection="1">
      <alignment horizontal="left" vertical="top"/>
    </xf>
    <xf numFmtId="0" fontId="6" fillId="2" borderId="29" xfId="0" applyFont="1" applyFill="1" applyBorder="1"/>
    <xf numFmtId="0" fontId="6" fillId="2" borderId="30" xfId="0" applyFont="1" applyFill="1" applyBorder="1"/>
    <xf numFmtId="0" fontId="6" fillId="2" borderId="18" xfId="0" applyFont="1" applyFill="1" applyBorder="1"/>
    <xf numFmtId="0" fontId="6" fillId="2" borderId="0" xfId="0" applyFont="1" applyFill="1" applyBorder="1"/>
    <xf numFmtId="0" fontId="6" fillId="2" borderId="31" xfId="0" applyFont="1" applyFill="1" applyBorder="1"/>
    <xf numFmtId="0" fontId="35" fillId="2" borderId="0" xfId="0" applyFont="1" applyFill="1" applyBorder="1"/>
    <xf numFmtId="0" fontId="35" fillId="2" borderId="24" xfId="0" applyFont="1" applyFill="1" applyBorder="1"/>
    <xf numFmtId="0" fontId="6" fillId="2" borderId="24" xfId="0" applyFont="1" applyFill="1" applyBorder="1"/>
    <xf numFmtId="0" fontId="6" fillId="2" borderId="33" xfId="0" applyFont="1" applyFill="1" applyBorder="1"/>
    <xf numFmtId="0" fontId="7" fillId="2" borderId="29" xfId="0" applyFont="1" applyFill="1" applyBorder="1"/>
    <xf numFmtId="0" fontId="7" fillId="2" borderId="0" xfId="0" applyFont="1" applyFill="1" applyBorder="1"/>
    <xf numFmtId="0" fontId="9" fillId="2" borderId="0" xfId="0" applyFont="1" applyFill="1" applyBorder="1"/>
    <xf numFmtId="0" fontId="6" fillId="2" borderId="32" xfId="0" applyFont="1" applyFill="1" applyBorder="1"/>
    <xf numFmtId="0" fontId="37" fillId="2" borderId="29" xfId="0" applyFont="1" applyFill="1" applyBorder="1"/>
    <xf numFmtId="0" fontId="37" fillId="2" borderId="0" xfId="0" applyFont="1" applyFill="1"/>
    <xf numFmtId="0" fontId="36" fillId="2" borderId="0" xfId="0" applyFont="1" applyFill="1" applyBorder="1"/>
    <xf numFmtId="0" fontId="35" fillId="2" borderId="18" xfId="0" applyFont="1" applyFill="1" applyBorder="1"/>
    <xf numFmtId="0" fontId="35" fillId="2" borderId="32" xfId="0" applyFont="1" applyFill="1" applyBorder="1"/>
    <xf numFmtId="0" fontId="6" fillId="2" borderId="28" xfId="0" applyFont="1" applyFill="1" applyBorder="1"/>
    <xf numFmtId="0" fontId="34" fillId="2" borderId="0" xfId="0" applyFont="1" applyFill="1" applyBorder="1"/>
    <xf numFmtId="0" fontId="10" fillId="2" borderId="0" xfId="0" applyFont="1" applyFill="1" applyBorder="1"/>
    <xf numFmtId="0" fontId="10" fillId="2" borderId="18" xfId="0" applyFont="1" applyFill="1" applyBorder="1"/>
    <xf numFmtId="0" fontId="8" fillId="2" borderId="0" xfId="0" applyFont="1" applyFill="1" applyBorder="1"/>
    <xf numFmtId="0" fontId="8" fillId="2" borderId="31" xfId="0" applyFont="1" applyFill="1" applyBorder="1"/>
    <xf numFmtId="0" fontId="10" fillId="2" borderId="0" xfId="0" applyFont="1" applyFill="1" applyBorder="1" applyAlignment="1"/>
    <xf numFmtId="0" fontId="36" fillId="2" borderId="18" xfId="0" applyFont="1" applyFill="1" applyBorder="1"/>
    <xf numFmtId="0" fontId="6" fillId="2" borderId="68" xfId="0" applyFont="1" applyFill="1" applyBorder="1"/>
    <xf numFmtId="0" fontId="38" fillId="2" borderId="24" xfId="0" applyFont="1" applyFill="1" applyBorder="1"/>
    <xf numFmtId="0" fontId="39" fillId="2" borderId="0" xfId="0" applyFont="1" applyFill="1" applyBorder="1" applyAlignment="1" applyProtection="1">
      <alignment horizontal="center"/>
    </xf>
    <xf numFmtId="0" fontId="36" fillId="2" borderId="0" xfId="0" applyFont="1" applyFill="1" applyProtection="1"/>
    <xf numFmtId="168" fontId="12" fillId="2" borderId="0" xfId="0" applyNumberFormat="1" applyFont="1" applyFill="1" applyAlignment="1" applyProtection="1"/>
    <xf numFmtId="0" fontId="10" fillId="2" borderId="18" xfId="0" applyFont="1" applyFill="1" applyBorder="1" applyAlignment="1" applyProtection="1">
      <alignment horizontal="center"/>
    </xf>
    <xf numFmtId="0" fontId="10" fillId="2" borderId="19" xfId="0" applyFont="1" applyFill="1" applyBorder="1" applyAlignment="1" applyProtection="1">
      <alignment horizontal="center"/>
    </xf>
    <xf numFmtId="164" fontId="10" fillId="2" borderId="20" xfId="0" applyNumberFormat="1" applyFont="1" applyFill="1" applyBorder="1" applyAlignment="1" applyProtection="1">
      <alignment horizontal="center"/>
    </xf>
    <xf numFmtId="164" fontId="10" fillId="2" borderId="31" xfId="0" applyNumberFormat="1" applyFont="1" applyFill="1" applyBorder="1" applyAlignment="1" applyProtection="1">
      <alignment horizontal="center"/>
    </xf>
    <xf numFmtId="164" fontId="10" fillId="2" borderId="14" xfId="0" applyNumberFormat="1" applyFont="1" applyFill="1" applyBorder="1" applyAlignment="1" applyProtection="1">
      <alignment horizontal="center"/>
    </xf>
    <xf numFmtId="2" fontId="10" fillId="2" borderId="22" xfId="0" applyNumberFormat="1" applyFont="1" applyFill="1" applyBorder="1" applyAlignment="1" applyProtection="1">
      <alignment horizontal="center"/>
    </xf>
    <xf numFmtId="2" fontId="10" fillId="2" borderId="20" xfId="0" applyNumberFormat="1" applyFont="1" applyFill="1" applyBorder="1" applyAlignment="1" applyProtection="1">
      <alignment horizontal="center"/>
    </xf>
    <xf numFmtId="2" fontId="10" fillId="2" borderId="21" xfId="0" applyNumberFormat="1" applyFont="1" applyFill="1" applyBorder="1" applyAlignment="1" applyProtection="1">
      <alignment horizontal="center"/>
    </xf>
    <xf numFmtId="2" fontId="10" fillId="2" borderId="12" xfId="0" applyNumberFormat="1" applyFont="1" applyFill="1" applyBorder="1" applyAlignment="1" applyProtection="1">
      <alignment horizontal="center"/>
    </xf>
    <xf numFmtId="2" fontId="10" fillId="2" borderId="15" xfId="0" applyNumberFormat="1" applyFont="1" applyFill="1" applyBorder="1" applyAlignment="1" applyProtection="1">
      <alignment horizontal="center"/>
    </xf>
    <xf numFmtId="2" fontId="10" fillId="2" borderId="14" xfId="0" applyNumberFormat="1" applyFont="1" applyFill="1" applyBorder="1" applyAlignment="1" applyProtection="1">
      <alignment horizontal="center"/>
    </xf>
    <xf numFmtId="2" fontId="10" fillId="2" borderId="16" xfId="0" applyNumberFormat="1" applyFont="1" applyFill="1" applyBorder="1" applyAlignment="1" applyProtection="1">
      <alignment horizontal="center"/>
    </xf>
    <xf numFmtId="0" fontId="42" fillId="2" borderId="9" xfId="0" applyFont="1" applyFill="1" applyBorder="1" applyAlignment="1" applyProtection="1">
      <alignment horizontal="center" vertical="center" wrapText="1"/>
    </xf>
    <xf numFmtId="0" fontId="42" fillId="2" borderId="36" xfId="0" applyFont="1" applyFill="1" applyBorder="1" applyAlignment="1" applyProtection="1">
      <alignment horizontal="center" vertical="center" wrapText="1"/>
    </xf>
    <xf numFmtId="0" fontId="43" fillId="2" borderId="0" xfId="0" applyFont="1" applyFill="1" applyAlignment="1" applyProtection="1">
      <alignment horizontal="center"/>
    </xf>
    <xf numFmtId="0" fontId="43" fillId="2" borderId="7" xfId="0" applyFont="1" applyFill="1" applyBorder="1" applyAlignment="1" applyProtection="1">
      <alignment horizontal="center" vertical="center" wrapText="1"/>
    </xf>
    <xf numFmtId="0" fontId="44" fillId="2" borderId="7" xfId="0" applyFont="1" applyFill="1" applyBorder="1" applyAlignment="1" applyProtection="1">
      <alignment horizontal="center" vertical="center" wrapText="1"/>
    </xf>
    <xf numFmtId="0" fontId="44" fillId="2" borderId="9" xfId="0" applyFont="1" applyFill="1" applyBorder="1" applyAlignment="1" applyProtection="1">
      <alignment horizontal="center" vertical="center" wrapText="1"/>
    </xf>
    <xf numFmtId="0" fontId="44" fillId="2" borderId="36" xfId="0" applyFont="1" applyFill="1" applyBorder="1" applyAlignment="1" applyProtection="1">
      <alignment horizontal="center" vertical="center" wrapText="1"/>
    </xf>
    <xf numFmtId="0" fontId="45" fillId="2" borderId="7" xfId="0" applyFont="1" applyFill="1" applyBorder="1" applyAlignment="1" applyProtection="1">
      <alignment horizontal="center" vertical="center" wrapText="1"/>
    </xf>
    <xf numFmtId="0" fontId="45" fillId="2" borderId="10" xfId="0" applyFont="1" applyFill="1" applyBorder="1" applyAlignment="1" applyProtection="1">
      <alignment horizontal="center" vertical="center" wrapText="1"/>
    </xf>
    <xf numFmtId="0" fontId="45" fillId="2" borderId="9" xfId="0" applyFont="1" applyFill="1" applyBorder="1" applyAlignment="1" applyProtection="1">
      <alignment horizontal="center" vertical="center" wrapText="1"/>
    </xf>
    <xf numFmtId="0" fontId="45" fillId="2" borderId="11" xfId="0" applyFont="1" applyFill="1" applyBorder="1" applyAlignment="1" applyProtection="1">
      <alignment horizontal="center" vertical="center" wrapText="1"/>
    </xf>
    <xf numFmtId="0" fontId="10" fillId="2" borderId="0" xfId="0" applyFont="1" applyFill="1" applyBorder="1" applyAlignment="1" applyProtection="1">
      <alignment horizontal="right" vertical="center"/>
    </xf>
    <xf numFmtId="0" fontId="35" fillId="2" borderId="31" xfId="0" applyFont="1" applyFill="1" applyBorder="1"/>
    <xf numFmtId="0" fontId="7" fillId="2" borderId="31" xfId="0" applyFont="1" applyFill="1" applyBorder="1"/>
    <xf numFmtId="0" fontId="12" fillId="2" borderId="18" xfId="0" applyFont="1" applyFill="1" applyBorder="1" applyAlignment="1" applyProtection="1">
      <alignment horizontal="right" vertical="center"/>
    </xf>
    <xf numFmtId="168" fontId="12" fillId="2" borderId="31" xfId="0" applyNumberFormat="1" applyFont="1" applyFill="1" applyBorder="1" applyAlignment="1" applyProtection="1">
      <alignment horizontal="center"/>
    </xf>
    <xf numFmtId="2" fontId="10" fillId="2" borderId="39" xfId="0" applyNumberFormat="1" applyFont="1" applyFill="1" applyBorder="1" applyAlignment="1" applyProtection="1">
      <alignment horizontal="right"/>
    </xf>
    <xf numFmtId="0" fontId="10" fillId="2" borderId="35" xfId="0" applyFont="1" applyFill="1" applyBorder="1" applyAlignment="1" applyProtection="1">
      <alignment horizontal="center"/>
    </xf>
    <xf numFmtId="1" fontId="10" fillId="2" borderId="36" xfId="0" applyNumberFormat="1" applyFont="1" applyFill="1" applyBorder="1" applyAlignment="1" applyProtection="1">
      <alignment horizontal="center"/>
    </xf>
    <xf numFmtId="164" fontId="10" fillId="2" borderId="9" xfId="0" applyNumberFormat="1" applyFont="1" applyFill="1" applyBorder="1" applyAlignment="1" applyProtection="1">
      <alignment horizontal="center"/>
    </xf>
    <xf numFmtId="164" fontId="10" fillId="2" borderId="35" xfId="0" applyNumberFormat="1" applyFont="1" applyFill="1" applyBorder="1" applyAlignment="1" applyProtection="1">
      <alignment horizontal="center"/>
    </xf>
    <xf numFmtId="164" fontId="10" fillId="2" borderId="7" xfId="0" applyNumberFormat="1" applyFont="1" applyFill="1" applyBorder="1" applyAlignment="1" applyProtection="1">
      <alignment horizontal="center"/>
    </xf>
    <xf numFmtId="2" fontId="10" fillId="2" borderId="9" xfId="0" applyNumberFormat="1" applyFont="1" applyFill="1" applyBorder="1" applyAlignment="1" applyProtection="1">
      <alignment horizontal="center"/>
    </xf>
    <xf numFmtId="2" fontId="10" fillId="2" borderId="35" xfId="0" applyNumberFormat="1" applyFont="1" applyFill="1" applyBorder="1" applyAlignment="1" applyProtection="1">
      <alignment horizontal="center"/>
    </xf>
    <xf numFmtId="164" fontId="10" fillId="2" borderId="40" xfId="0" applyNumberFormat="1" applyFont="1" applyFill="1" applyBorder="1" applyAlignment="1" applyProtection="1">
      <alignment horizontal="center"/>
    </xf>
    <xf numFmtId="164" fontId="10" fillId="2" borderId="22" xfId="0" applyNumberFormat="1" applyFont="1" applyFill="1" applyBorder="1" applyAlignment="1" applyProtection="1">
      <alignment horizontal="center"/>
    </xf>
    <xf numFmtId="2" fontId="10" fillId="2" borderId="40" xfId="0" applyNumberFormat="1" applyFont="1" applyFill="1" applyBorder="1" applyAlignment="1" applyProtection="1">
      <alignment horizontal="center"/>
    </xf>
    <xf numFmtId="2" fontId="10" fillId="2" borderId="23" xfId="0" applyNumberFormat="1" applyFont="1" applyFill="1" applyBorder="1" applyAlignment="1" applyProtection="1">
      <alignment horizontal="right"/>
    </xf>
    <xf numFmtId="164" fontId="10" fillId="2" borderId="37" xfId="0" applyNumberFormat="1" applyFont="1" applyFill="1" applyBorder="1" applyAlignment="1" applyProtection="1">
      <alignment horizontal="center"/>
    </xf>
    <xf numFmtId="164" fontId="10" fillId="2" borderId="12" xfId="0" applyNumberFormat="1" applyFont="1" applyFill="1" applyBorder="1" applyAlignment="1" applyProtection="1">
      <alignment horizontal="center"/>
    </xf>
    <xf numFmtId="2" fontId="10" fillId="2" borderId="37" xfId="0" applyNumberFormat="1" applyFont="1" applyFill="1" applyBorder="1" applyAlignment="1" applyProtection="1">
      <alignment horizontal="center"/>
    </xf>
    <xf numFmtId="0" fontId="39" fillId="2" borderId="0" xfId="0" applyFont="1" applyFill="1" applyBorder="1" applyAlignment="1" applyProtection="1">
      <alignment horizontal="center" vertical="center"/>
    </xf>
    <xf numFmtId="0" fontId="18" fillId="2" borderId="0" xfId="0" applyFont="1" applyFill="1" applyBorder="1" applyAlignment="1" applyProtection="1">
      <alignment horizontal="left"/>
    </xf>
    <xf numFmtId="0" fontId="10" fillId="2" borderId="6" xfId="0" applyFont="1" applyFill="1" applyBorder="1" applyAlignment="1" applyProtection="1">
      <alignment horizontal="center"/>
    </xf>
    <xf numFmtId="164" fontId="10" fillId="2" borderId="1" xfId="0" applyNumberFormat="1" applyFont="1" applyFill="1" applyBorder="1" applyAlignment="1" applyProtection="1">
      <alignment horizontal="center"/>
    </xf>
    <xf numFmtId="164" fontId="10" fillId="2" borderId="6" xfId="0" applyNumberFormat="1" applyFont="1" applyFill="1" applyBorder="1" applyAlignment="1" applyProtection="1">
      <alignment horizontal="center"/>
    </xf>
    <xf numFmtId="2" fontId="10" fillId="2" borderId="5" xfId="0" applyNumberFormat="1" applyFont="1" applyFill="1" applyBorder="1" applyAlignment="1" applyProtection="1">
      <alignment horizontal="center"/>
    </xf>
    <xf numFmtId="2" fontId="10" fillId="2" borderId="6" xfId="0" applyNumberFormat="1" applyFont="1" applyFill="1" applyBorder="1" applyAlignment="1" applyProtection="1">
      <alignment horizontal="center"/>
    </xf>
    <xf numFmtId="2" fontId="10" fillId="2" borderId="1" xfId="0" applyNumberFormat="1" applyFont="1" applyFill="1" applyBorder="1" applyAlignment="1" applyProtection="1">
      <alignment horizontal="center"/>
    </xf>
    <xf numFmtId="164" fontId="10" fillId="2" borderId="5" xfId="0" applyNumberFormat="1" applyFont="1" applyFill="1" applyBorder="1" applyAlignment="1" applyProtection="1">
      <alignment horizontal="center"/>
    </xf>
    <xf numFmtId="0" fontId="10" fillId="2" borderId="23" xfId="0" applyFont="1" applyFill="1" applyBorder="1" applyAlignment="1" applyProtection="1">
      <alignment horizontal="center"/>
    </xf>
    <xf numFmtId="164" fontId="10" fillId="2" borderId="34" xfId="0" applyNumberFormat="1" applyFont="1" applyFill="1" applyBorder="1" applyAlignment="1" applyProtection="1">
      <alignment horizontal="center"/>
    </xf>
    <xf numFmtId="0" fontId="43" fillId="2" borderId="35" xfId="0" applyFont="1" applyFill="1" applyBorder="1" applyAlignment="1" applyProtection="1">
      <alignment horizontal="center" vertical="center" wrapText="1"/>
    </xf>
    <xf numFmtId="0" fontId="42" fillId="2" borderId="35" xfId="0" applyFont="1" applyFill="1" applyBorder="1" applyAlignment="1" applyProtection="1">
      <alignment horizontal="center" vertical="center" wrapText="1"/>
    </xf>
    <xf numFmtId="0" fontId="44" fillId="2" borderId="35" xfId="0" applyFont="1" applyFill="1" applyBorder="1" applyAlignment="1" applyProtection="1">
      <alignment horizontal="center" vertical="center" wrapText="1"/>
    </xf>
    <xf numFmtId="0" fontId="45" fillId="2" borderId="35" xfId="0" applyFont="1" applyFill="1" applyBorder="1" applyAlignment="1" applyProtection="1">
      <alignment horizontal="center" vertical="center" wrapText="1"/>
    </xf>
    <xf numFmtId="0" fontId="12" fillId="2" borderId="66" xfId="0" applyFont="1" applyFill="1" applyBorder="1" applyAlignment="1" applyProtection="1">
      <alignment horizontal="center"/>
    </xf>
    <xf numFmtId="0" fontId="12" fillId="2" borderId="67" xfId="0" applyFont="1" applyFill="1" applyBorder="1" applyAlignment="1" applyProtection="1">
      <alignment horizontal="center"/>
    </xf>
    <xf numFmtId="0" fontId="12" fillId="2" borderId="22" xfId="0" applyFont="1" applyFill="1" applyBorder="1" applyAlignment="1" applyProtection="1">
      <alignment horizontal="center"/>
    </xf>
    <xf numFmtId="0" fontId="46" fillId="2" borderId="0" xfId="0" applyFont="1" applyFill="1" applyProtection="1"/>
    <xf numFmtId="0" fontId="46" fillId="2" borderId="0" xfId="0" applyFont="1" applyFill="1" applyAlignment="1" applyProtection="1">
      <alignment horizontal="center"/>
    </xf>
    <xf numFmtId="0" fontId="46" fillId="2" borderId="0" xfId="0" applyFont="1" applyFill="1" applyAlignment="1" applyProtection="1">
      <alignment horizontal="right"/>
    </xf>
    <xf numFmtId="1" fontId="46" fillId="2" borderId="25" xfId="0" applyNumberFormat="1" applyFont="1" applyFill="1" applyBorder="1" applyAlignment="1" applyProtection="1">
      <alignment horizontal="center"/>
    </xf>
    <xf numFmtId="0" fontId="12" fillId="2" borderId="0" xfId="0" applyFont="1" applyFill="1" applyBorder="1" applyAlignment="1" applyProtection="1"/>
    <xf numFmtId="0" fontId="10" fillId="2" borderId="28" xfId="0" applyFont="1" applyFill="1" applyBorder="1" applyAlignment="1" applyProtection="1"/>
    <xf numFmtId="0" fontId="10" fillId="2" borderId="32" xfId="0" applyFont="1" applyFill="1" applyBorder="1" applyAlignment="1" applyProtection="1"/>
    <xf numFmtId="0" fontId="13" fillId="2" borderId="0" xfId="0" applyFont="1" applyFill="1" applyBorder="1" applyProtection="1"/>
    <xf numFmtId="168" fontId="12" fillId="2" borderId="0" xfId="0" applyNumberFormat="1" applyFont="1" applyFill="1" applyBorder="1" applyAlignment="1" applyProtection="1">
      <alignment horizontal="right"/>
    </xf>
    <xf numFmtId="14" fontId="12" fillId="2" borderId="0" xfId="0" applyNumberFormat="1" applyFont="1" applyFill="1" applyBorder="1" applyAlignment="1" applyProtection="1">
      <alignment horizontal="right"/>
    </xf>
    <xf numFmtId="164" fontId="10" fillId="2" borderId="69" xfId="0" applyNumberFormat="1" applyFont="1" applyFill="1" applyBorder="1" applyAlignment="1" applyProtection="1">
      <alignment horizontal="center"/>
    </xf>
    <xf numFmtId="164" fontId="10" fillId="2" borderId="70" xfId="0" applyNumberFormat="1" applyFont="1" applyFill="1" applyBorder="1" applyAlignment="1" applyProtection="1">
      <alignment horizontal="center"/>
    </xf>
    <xf numFmtId="0" fontId="31" fillId="2" borderId="111" xfId="0" applyFont="1" applyFill="1" applyBorder="1" applyAlignment="1" applyProtection="1">
      <alignment horizontal="center"/>
    </xf>
    <xf numFmtId="0" fontId="31" fillId="2" borderId="112" xfId="0" applyFont="1" applyFill="1" applyBorder="1" applyAlignment="1" applyProtection="1">
      <alignment horizontal="center"/>
    </xf>
    <xf numFmtId="0" fontId="31" fillId="2" borderId="113" xfId="0" applyFont="1" applyFill="1" applyBorder="1" applyAlignment="1" applyProtection="1">
      <alignment horizontal="center"/>
    </xf>
    <xf numFmtId="1" fontId="10" fillId="2" borderId="0" xfId="0" applyNumberFormat="1" applyFont="1" applyFill="1" applyProtection="1"/>
    <xf numFmtId="0" fontId="10" fillId="2" borderId="110" xfId="0" applyFont="1" applyFill="1" applyBorder="1" applyAlignment="1" applyProtection="1">
      <alignment horizontal="center"/>
    </xf>
    <xf numFmtId="0" fontId="10" fillId="2" borderId="110" xfId="0" applyFont="1" applyFill="1" applyBorder="1" applyProtection="1"/>
    <xf numFmtId="2" fontId="48" fillId="2" borderId="27" xfId="0" applyNumberFormat="1" applyFont="1" applyFill="1" applyBorder="1" applyAlignment="1" applyProtection="1">
      <alignment horizontal="center"/>
    </xf>
    <xf numFmtId="2" fontId="48" fillId="2" borderId="90" xfId="0" applyNumberFormat="1" applyFont="1" applyFill="1" applyBorder="1" applyAlignment="1" applyProtection="1">
      <alignment horizontal="center"/>
    </xf>
    <xf numFmtId="2" fontId="48" fillId="2" borderId="91" xfId="0" applyNumberFormat="1" applyFont="1" applyFill="1" applyBorder="1" applyAlignment="1" applyProtection="1">
      <alignment horizontal="center"/>
    </xf>
    <xf numFmtId="2" fontId="48" fillId="2" borderId="92" xfId="0" applyNumberFormat="1" applyFont="1" applyFill="1" applyBorder="1" applyAlignment="1" applyProtection="1">
      <alignment horizontal="center"/>
    </xf>
    <xf numFmtId="2" fontId="48" fillId="2" borderId="109" xfId="0" applyNumberFormat="1" applyFont="1" applyFill="1" applyBorder="1" applyAlignment="1" applyProtection="1">
      <alignment horizontal="center"/>
    </xf>
    <xf numFmtId="2" fontId="48" fillId="2" borderId="117" xfId="0" applyNumberFormat="1" applyFont="1" applyFill="1" applyBorder="1" applyAlignment="1" applyProtection="1">
      <alignment horizontal="center"/>
    </xf>
    <xf numFmtId="2" fontId="48" fillId="2" borderId="114" xfId="0" applyNumberFormat="1" applyFont="1" applyFill="1" applyBorder="1" applyAlignment="1" applyProtection="1">
      <alignment horizontal="center"/>
    </xf>
    <xf numFmtId="2" fontId="48" fillId="2" borderId="80" xfId="0" applyNumberFormat="1" applyFont="1" applyFill="1" applyBorder="1" applyAlignment="1" applyProtection="1">
      <alignment horizontal="center"/>
    </xf>
    <xf numFmtId="2" fontId="48" fillId="2" borderId="115" xfId="0" applyNumberFormat="1" applyFont="1" applyFill="1" applyBorder="1" applyAlignment="1" applyProtection="1">
      <alignment horizontal="center"/>
    </xf>
    <xf numFmtId="2" fontId="48" fillId="2" borderId="116" xfId="0" applyNumberFormat="1" applyFont="1" applyFill="1" applyBorder="1" applyAlignment="1" applyProtection="1">
      <alignment horizontal="center"/>
    </xf>
    <xf numFmtId="2" fontId="48" fillId="2" borderId="71" xfId="0" applyNumberFormat="1" applyFont="1" applyFill="1" applyBorder="1" applyAlignment="1" applyProtection="1">
      <alignment horizontal="center"/>
    </xf>
    <xf numFmtId="2" fontId="48" fillId="2" borderId="75" xfId="0" applyNumberFormat="1" applyFont="1" applyFill="1" applyBorder="1" applyAlignment="1" applyProtection="1">
      <alignment horizontal="center"/>
    </xf>
    <xf numFmtId="2" fontId="48" fillId="2" borderId="76" xfId="0" applyNumberFormat="1" applyFont="1" applyFill="1" applyBorder="1" applyAlignment="1" applyProtection="1">
      <alignment horizontal="center"/>
    </xf>
    <xf numFmtId="0" fontId="48" fillId="2" borderId="102" xfId="0" applyFont="1" applyFill="1" applyBorder="1" applyAlignment="1" applyProtection="1">
      <alignment horizontal="center"/>
    </xf>
    <xf numFmtId="2" fontId="48" fillId="2" borderId="94" xfId="0" applyNumberFormat="1" applyFont="1" applyFill="1" applyBorder="1" applyAlignment="1" applyProtection="1">
      <alignment horizontal="center"/>
    </xf>
    <xf numFmtId="167" fontId="48" fillId="2" borderId="71" xfId="0" applyNumberFormat="1" applyFont="1" applyFill="1" applyBorder="1" applyAlignment="1" applyProtection="1">
      <alignment horizontal="center"/>
    </xf>
    <xf numFmtId="167" fontId="48" fillId="2" borderId="78" xfId="0" applyNumberFormat="1" applyFont="1" applyFill="1" applyBorder="1" applyAlignment="1" applyProtection="1">
      <alignment horizontal="center"/>
    </xf>
    <xf numFmtId="167" fontId="48" fillId="2" borderId="79" xfId="0" applyNumberFormat="1" applyFont="1" applyFill="1" applyBorder="1" applyAlignment="1" applyProtection="1">
      <alignment horizontal="center"/>
    </xf>
    <xf numFmtId="167" fontId="48" fillId="2" borderId="76" xfId="0" applyNumberFormat="1" applyFont="1" applyFill="1" applyBorder="1" applyAlignment="1" applyProtection="1">
      <alignment horizontal="center"/>
    </xf>
    <xf numFmtId="2" fontId="48" fillId="2" borderId="74" xfId="0" applyNumberFormat="1" applyFont="1" applyFill="1" applyBorder="1" applyAlignment="1" applyProtection="1">
      <alignment horizontal="center"/>
    </xf>
    <xf numFmtId="1" fontId="48" fillId="2" borderId="94" xfId="0" applyNumberFormat="1" applyFont="1" applyFill="1" applyBorder="1" applyAlignment="1" applyProtection="1">
      <alignment horizontal="center"/>
    </xf>
    <xf numFmtId="167" fontId="48" fillId="2" borderId="73" xfId="0" applyNumberFormat="1" applyFont="1" applyFill="1" applyBorder="1" applyAlignment="1" applyProtection="1">
      <alignment horizontal="center"/>
    </xf>
    <xf numFmtId="167" fontId="48" fillId="2" borderId="72" xfId="0" applyNumberFormat="1" applyFont="1" applyFill="1" applyBorder="1" applyAlignment="1" applyProtection="1">
      <alignment horizontal="center"/>
    </xf>
    <xf numFmtId="167" fontId="48" fillId="2" borderId="80" xfId="0" applyNumberFormat="1" applyFont="1" applyFill="1" applyBorder="1" applyAlignment="1" applyProtection="1">
      <alignment horizontal="center"/>
    </xf>
    <xf numFmtId="1" fontId="48" fillId="2" borderId="101" xfId="0" applyNumberFormat="1" applyFont="1" applyFill="1" applyBorder="1" applyAlignment="1" applyProtection="1">
      <alignment horizontal="center"/>
    </xf>
    <xf numFmtId="1" fontId="48" fillId="2" borderId="74" xfId="0" applyNumberFormat="1" applyFont="1" applyFill="1" applyBorder="1" applyAlignment="1" applyProtection="1">
      <alignment horizontal="center"/>
    </xf>
    <xf numFmtId="1" fontId="48" fillId="2" borderId="81" xfId="0" applyNumberFormat="1" applyFont="1" applyFill="1" applyBorder="1" applyAlignment="1" applyProtection="1">
      <alignment horizontal="center"/>
    </xf>
    <xf numFmtId="2" fontId="48" fillId="2" borderId="101" xfId="0" applyNumberFormat="1" applyFont="1" applyFill="1" applyBorder="1" applyAlignment="1" applyProtection="1">
      <alignment horizontal="center"/>
    </xf>
    <xf numFmtId="0" fontId="48" fillId="2" borderId="94" xfId="0" applyFont="1" applyFill="1" applyBorder="1" applyAlignment="1" applyProtection="1">
      <alignment horizontal="center"/>
    </xf>
    <xf numFmtId="1" fontId="48" fillId="2" borderId="105" xfId="0" applyNumberFormat="1" applyFont="1" applyFill="1" applyBorder="1" applyAlignment="1" applyProtection="1">
      <alignment horizontal="center"/>
    </xf>
    <xf numFmtId="0" fontId="48" fillId="2" borderId="97" xfId="0" applyFont="1" applyFill="1" applyBorder="1" applyAlignment="1" applyProtection="1">
      <alignment horizontal="center"/>
    </xf>
    <xf numFmtId="0" fontId="48" fillId="2" borderId="81" xfId="0" applyFont="1" applyFill="1" applyBorder="1" applyAlignment="1" applyProtection="1">
      <alignment horizontal="center"/>
    </xf>
    <xf numFmtId="0" fontId="48" fillId="2" borderId="104" xfId="0" applyFont="1" applyFill="1" applyBorder="1" applyAlignment="1" applyProtection="1">
      <alignment horizontal="center"/>
    </xf>
    <xf numFmtId="0" fontId="48" fillId="2" borderId="76" xfId="0" applyFont="1" applyFill="1" applyBorder="1" applyAlignment="1" applyProtection="1">
      <alignment horizontal="center"/>
    </xf>
    <xf numFmtId="0" fontId="48" fillId="2" borderId="101" xfId="0" applyFont="1" applyFill="1" applyBorder="1" applyAlignment="1" applyProtection="1">
      <alignment horizontal="center"/>
    </xf>
    <xf numFmtId="0" fontId="48" fillId="2" borderId="93" xfId="0" applyFont="1" applyFill="1" applyBorder="1" applyAlignment="1" applyProtection="1">
      <alignment horizontal="center"/>
    </xf>
    <xf numFmtId="0" fontId="48" fillId="2" borderId="77" xfId="0" applyFont="1" applyFill="1" applyBorder="1" applyAlignment="1" applyProtection="1">
      <alignment horizontal="center"/>
    </xf>
    <xf numFmtId="0" fontId="48" fillId="2" borderId="98" xfId="0" applyFont="1" applyFill="1" applyBorder="1" applyAlignment="1" applyProtection="1">
      <alignment horizontal="center"/>
    </xf>
    <xf numFmtId="1" fontId="48" fillId="2" borderId="106" xfId="0" applyNumberFormat="1" applyFont="1" applyFill="1" applyBorder="1" applyAlignment="1" applyProtection="1">
      <alignment horizontal="center"/>
    </xf>
    <xf numFmtId="1" fontId="48" fillId="2" borderId="108" xfId="0" applyNumberFormat="1" applyFont="1" applyFill="1" applyBorder="1" applyAlignment="1" applyProtection="1">
      <alignment horizontal="center"/>
    </xf>
    <xf numFmtId="2" fontId="48" fillId="2" borderId="83" xfId="0" applyNumberFormat="1" applyFont="1" applyFill="1" applyBorder="1" applyAlignment="1" applyProtection="1">
      <alignment horizontal="center"/>
    </xf>
    <xf numFmtId="2" fontId="48" fillId="2" borderId="87" xfId="0" applyNumberFormat="1" applyFont="1" applyFill="1" applyBorder="1" applyAlignment="1" applyProtection="1">
      <alignment horizontal="center"/>
    </xf>
    <xf numFmtId="2" fontId="48" fillId="2" borderId="85" xfId="0" applyNumberFormat="1" applyFont="1" applyFill="1" applyBorder="1" applyAlignment="1" applyProtection="1">
      <alignment horizontal="center"/>
    </xf>
    <xf numFmtId="2" fontId="48" fillId="2" borderId="100" xfId="0" applyNumberFormat="1" applyFont="1" applyFill="1" applyBorder="1" applyAlignment="1" applyProtection="1">
      <alignment horizontal="center"/>
    </xf>
    <xf numFmtId="2" fontId="48" fillId="2" borderId="82" xfId="0" applyNumberFormat="1" applyFont="1" applyFill="1" applyBorder="1" applyAlignment="1" applyProtection="1">
      <alignment horizontal="center"/>
    </xf>
    <xf numFmtId="2" fontId="48" fillId="2" borderId="84" xfId="0" applyNumberFormat="1" applyFont="1" applyFill="1" applyBorder="1" applyAlignment="1" applyProtection="1">
      <alignment horizontal="center"/>
    </xf>
    <xf numFmtId="2" fontId="48" fillId="2" borderId="88" xfId="0" applyNumberFormat="1" applyFont="1" applyFill="1" applyBorder="1" applyAlignment="1" applyProtection="1">
      <alignment horizontal="center"/>
    </xf>
    <xf numFmtId="2" fontId="48" fillId="2" borderId="89" xfId="0" applyNumberFormat="1" applyFont="1" applyFill="1" applyBorder="1" applyAlignment="1" applyProtection="1">
      <alignment horizontal="center"/>
    </xf>
    <xf numFmtId="2" fontId="48" fillId="2" borderId="86" xfId="0" applyNumberFormat="1" applyFont="1" applyFill="1" applyBorder="1" applyAlignment="1" applyProtection="1">
      <alignment horizontal="center"/>
    </xf>
    <xf numFmtId="2" fontId="48" fillId="2" borderId="99" xfId="0" applyNumberFormat="1" applyFont="1" applyFill="1" applyBorder="1" applyAlignment="1" applyProtection="1">
      <alignment horizontal="center"/>
    </xf>
    <xf numFmtId="2" fontId="48" fillId="2" borderId="95" xfId="0" applyNumberFormat="1" applyFont="1" applyFill="1" applyBorder="1" applyAlignment="1" applyProtection="1">
      <alignment horizontal="center"/>
    </xf>
    <xf numFmtId="2" fontId="48" fillId="2" borderId="103" xfId="0" applyNumberFormat="1" applyFont="1" applyFill="1" applyBorder="1" applyAlignment="1" applyProtection="1">
      <alignment horizontal="center"/>
    </xf>
    <xf numFmtId="1" fontId="48" fillId="2" borderId="96" xfId="0" applyNumberFormat="1" applyFont="1" applyFill="1" applyBorder="1" applyAlignment="1" applyProtection="1">
      <alignment horizontal="center"/>
    </xf>
    <xf numFmtId="2" fontId="48" fillId="2" borderId="0" xfId="0" applyNumberFormat="1" applyFont="1" applyFill="1" applyBorder="1" applyAlignment="1" applyProtection="1">
      <alignment horizontal="center"/>
    </xf>
    <xf numFmtId="1" fontId="48" fillId="2" borderId="0" xfId="0" applyNumberFormat="1" applyFont="1" applyFill="1" applyBorder="1" applyAlignment="1" applyProtection="1">
      <alignment horizontal="center"/>
    </xf>
    <xf numFmtId="2" fontId="10" fillId="2" borderId="110" xfId="0" applyNumberFormat="1" applyFont="1" applyFill="1" applyBorder="1" applyAlignment="1" applyProtection="1">
      <alignment horizontal="center"/>
    </xf>
    <xf numFmtId="2" fontId="47" fillId="2" borderId="60" xfId="0" applyNumberFormat="1" applyFont="1" applyFill="1" applyBorder="1" applyAlignment="1" applyProtection="1">
      <alignment horizontal="center"/>
    </xf>
    <xf numFmtId="0" fontId="47" fillId="2" borderId="0" xfId="0" applyFont="1" applyFill="1" applyAlignment="1" applyProtection="1">
      <alignment horizontal="left"/>
    </xf>
    <xf numFmtId="0" fontId="47" fillId="2" borderId="0" xfId="0" applyFont="1" applyFill="1" applyAlignment="1" applyProtection="1">
      <alignment horizontal="left" vertical="top"/>
    </xf>
    <xf numFmtId="1" fontId="48" fillId="2" borderId="135" xfId="0" applyNumberFormat="1" applyFont="1" applyFill="1" applyBorder="1" applyAlignment="1" applyProtection="1">
      <alignment horizontal="center"/>
    </xf>
    <xf numFmtId="0" fontId="48" fillId="2" borderId="79" xfId="0" applyFont="1" applyFill="1" applyBorder="1" applyAlignment="1" applyProtection="1">
      <alignment horizontal="center"/>
    </xf>
    <xf numFmtId="2" fontId="48" fillId="2" borderId="118" xfId="0" applyNumberFormat="1" applyFont="1" applyFill="1" applyBorder="1" applyAlignment="1" applyProtection="1">
      <alignment horizontal="center"/>
    </xf>
    <xf numFmtId="2" fontId="48" fillId="2" borderId="137" xfId="0" applyNumberFormat="1" applyFont="1" applyFill="1" applyBorder="1" applyAlignment="1" applyProtection="1">
      <alignment horizontal="center"/>
    </xf>
    <xf numFmtId="0" fontId="40" fillId="2" borderId="0" xfId="0" applyFont="1" applyFill="1" applyBorder="1" applyProtection="1"/>
    <xf numFmtId="2" fontId="48" fillId="2" borderId="138" xfId="0" applyNumberFormat="1" applyFont="1" applyFill="1" applyBorder="1" applyAlignment="1" applyProtection="1">
      <alignment horizontal="center"/>
    </xf>
    <xf numFmtId="2" fontId="48" fillId="2" borderId="97" xfId="0" applyNumberFormat="1" applyFont="1" applyFill="1" applyBorder="1" applyAlignment="1" applyProtection="1">
      <alignment horizontal="center"/>
    </xf>
    <xf numFmtId="2" fontId="48" fillId="2" borderId="79" xfId="0" applyNumberFormat="1" applyFont="1" applyFill="1" applyBorder="1" applyAlignment="1" applyProtection="1">
      <alignment horizontal="center"/>
    </xf>
    <xf numFmtId="2" fontId="48" fillId="2" borderId="139" xfId="0" applyNumberFormat="1" applyFont="1" applyFill="1" applyBorder="1" applyAlignment="1" applyProtection="1">
      <alignment horizontal="center"/>
    </xf>
    <xf numFmtId="167" fontId="48" fillId="2" borderId="118" xfId="0" applyNumberFormat="1" applyFont="1" applyFill="1" applyBorder="1" applyAlignment="1" applyProtection="1">
      <alignment horizontal="center"/>
    </xf>
    <xf numFmtId="0" fontId="48" fillId="2" borderId="138" xfId="0" applyFont="1" applyFill="1" applyBorder="1" applyAlignment="1" applyProtection="1">
      <alignment horizontal="center"/>
    </xf>
    <xf numFmtId="2" fontId="48" fillId="2" borderId="142" xfId="0" applyNumberFormat="1" applyFont="1" applyFill="1" applyBorder="1" applyAlignment="1" applyProtection="1">
      <alignment horizontal="center"/>
    </xf>
    <xf numFmtId="1" fontId="48" fillId="2" borderId="143" xfId="0" applyNumberFormat="1" applyFont="1" applyFill="1" applyBorder="1" applyAlignment="1" applyProtection="1">
      <alignment horizontal="center"/>
    </xf>
    <xf numFmtId="0" fontId="48" fillId="2" borderId="140" xfId="0" applyFont="1" applyFill="1" applyBorder="1" applyAlignment="1" applyProtection="1">
      <alignment horizontal="center"/>
    </xf>
    <xf numFmtId="0" fontId="10" fillId="2" borderId="18" xfId="0" applyFont="1" applyFill="1" applyBorder="1" applyAlignment="1" applyProtection="1">
      <alignment horizontal="left"/>
    </xf>
    <xf numFmtId="2" fontId="10" fillId="2" borderId="144" xfId="0" applyNumberFormat="1" applyFont="1" applyFill="1" applyBorder="1" applyAlignment="1" applyProtection="1">
      <alignment horizontal="right"/>
    </xf>
    <xf numFmtId="0" fontId="10" fillId="2" borderId="18" xfId="0" quotePrefix="1" applyFont="1" applyFill="1" applyBorder="1"/>
    <xf numFmtId="0" fontId="12" fillId="2" borderId="145" xfId="0" applyFont="1" applyFill="1" applyBorder="1" applyAlignment="1" applyProtection="1">
      <alignment horizontal="center"/>
    </xf>
    <xf numFmtId="0" fontId="6" fillId="2" borderId="148" xfId="0" applyFont="1" applyFill="1" applyBorder="1"/>
    <xf numFmtId="0" fontId="6" fillId="2" borderId="149" xfId="0" applyFont="1" applyFill="1" applyBorder="1"/>
    <xf numFmtId="0" fontId="35" fillId="2" borderId="18" xfId="0" quotePrefix="1" applyFont="1" applyFill="1" applyBorder="1" applyProtection="1"/>
    <xf numFmtId="0" fontId="35" fillId="2" borderId="32" xfId="0" quotePrefix="1" applyFont="1" applyFill="1" applyBorder="1" applyProtection="1"/>
    <xf numFmtId="0" fontId="35" fillId="2" borderId="18" xfId="0" quotePrefix="1" applyFont="1" applyFill="1" applyBorder="1" applyAlignment="1">
      <alignment horizontal="left"/>
    </xf>
    <xf numFmtId="0" fontId="35" fillId="2" borderId="18" xfId="0" quotePrefix="1" applyFont="1" applyFill="1" applyBorder="1"/>
    <xf numFmtId="0" fontId="12" fillId="2" borderId="0" xfId="0" applyFont="1" applyFill="1" applyAlignment="1" applyProtection="1">
      <alignment vertical="center"/>
    </xf>
    <xf numFmtId="9" fontId="35" fillId="2" borderId="0" xfId="0" applyNumberFormat="1" applyFont="1" applyFill="1" applyBorder="1"/>
    <xf numFmtId="0" fontId="36" fillId="2" borderId="0" xfId="0" applyFont="1" applyFill="1" applyAlignment="1" applyProtection="1"/>
    <xf numFmtId="0" fontId="10" fillId="3" borderId="0" xfId="0" applyFont="1" applyFill="1" applyProtection="1"/>
    <xf numFmtId="0" fontId="50" fillId="2" borderId="0" xfId="0" applyFont="1" applyFill="1" applyAlignment="1">
      <alignment horizontal="center"/>
    </xf>
    <xf numFmtId="0" fontId="51" fillId="2" borderId="18" xfId="0" applyFont="1" applyFill="1" applyBorder="1" applyAlignment="1">
      <alignment horizontal="left"/>
    </xf>
    <xf numFmtId="0" fontId="51" fillId="2" borderId="147" xfId="0" applyFont="1" applyFill="1" applyBorder="1" applyAlignment="1">
      <alignment horizontal="left"/>
    </xf>
    <xf numFmtId="0" fontId="51" fillId="2" borderId="0" xfId="0" applyFont="1" applyFill="1" applyBorder="1" applyAlignment="1">
      <alignment horizontal="left"/>
    </xf>
    <xf numFmtId="0" fontId="52" fillId="2" borderId="18" xfId="0" applyFont="1" applyFill="1" applyBorder="1"/>
    <xf numFmtId="0" fontId="50" fillId="2" borderId="0" xfId="0" applyFont="1" applyFill="1" applyAlignment="1">
      <alignment horizontal="left"/>
    </xf>
    <xf numFmtId="0" fontId="53" fillId="2" borderId="0" xfId="0" applyFont="1" applyFill="1" applyBorder="1" applyAlignment="1" applyProtection="1">
      <alignment horizontal="center"/>
    </xf>
    <xf numFmtId="0" fontId="40" fillId="4" borderId="1" xfId="0" applyFont="1" applyFill="1" applyBorder="1" applyAlignment="1" applyProtection="1">
      <alignment horizontal="center"/>
      <protection locked="0"/>
    </xf>
    <xf numFmtId="1" fontId="40" fillId="4" borderId="1" xfId="0" applyNumberFormat="1" applyFont="1" applyFill="1" applyBorder="1" applyAlignment="1" applyProtection="1">
      <alignment horizontal="center"/>
      <protection locked="0"/>
    </xf>
    <xf numFmtId="1" fontId="40" fillId="4" borderId="5" xfId="0" applyNumberFormat="1" applyFont="1" applyFill="1" applyBorder="1" applyAlignment="1" applyProtection="1">
      <alignment horizontal="center"/>
      <protection locked="0"/>
    </xf>
    <xf numFmtId="164" fontId="40" fillId="4" borderId="1" xfId="0" applyNumberFormat="1" applyFont="1" applyFill="1" applyBorder="1" applyAlignment="1" applyProtection="1">
      <alignment horizontal="center"/>
      <protection locked="0"/>
    </xf>
    <xf numFmtId="2" fontId="40" fillId="4" borderId="1" xfId="0" applyNumberFormat="1" applyFont="1" applyFill="1" applyBorder="1" applyAlignment="1" applyProtection="1">
      <alignment horizontal="center"/>
      <protection locked="0"/>
    </xf>
    <xf numFmtId="169" fontId="55" fillId="4" borderId="1" xfId="1" applyNumberFormat="1" applyFont="1" applyFill="1" applyBorder="1" applyAlignment="1" applyProtection="1">
      <alignment horizontal="center"/>
      <protection locked="0"/>
    </xf>
    <xf numFmtId="167" fontId="40" fillId="4" borderId="1" xfId="0" applyNumberFormat="1" applyFont="1" applyFill="1" applyBorder="1" applyAlignment="1" applyProtection="1">
      <alignment horizontal="center"/>
      <protection locked="0"/>
    </xf>
    <xf numFmtId="0" fontId="40" fillId="4" borderId="1" xfId="0" applyNumberFormat="1" applyFont="1" applyFill="1" applyBorder="1" applyAlignment="1" applyProtection="1">
      <alignment horizontal="center"/>
      <protection locked="0"/>
    </xf>
    <xf numFmtId="0" fontId="55" fillId="4" borderId="1" xfId="0" applyNumberFormat="1" applyFont="1" applyFill="1" applyBorder="1" applyAlignment="1" applyProtection="1">
      <alignment horizontal="center"/>
      <protection locked="0"/>
    </xf>
    <xf numFmtId="0" fontId="50" fillId="2" borderId="0" xfId="0" applyFont="1" applyFill="1" applyAlignment="1" applyProtection="1"/>
    <xf numFmtId="0" fontId="53" fillId="2" borderId="0" xfId="0" applyFont="1" applyFill="1" applyBorder="1" applyAlignment="1" applyProtection="1">
      <alignment horizontal="center" vertical="center"/>
    </xf>
    <xf numFmtId="0" fontId="53" fillId="2" borderId="0" xfId="0" applyFont="1" applyFill="1" applyBorder="1" applyAlignment="1" applyProtection="1">
      <alignment horizontal="left"/>
    </xf>
    <xf numFmtId="0" fontId="40" fillId="4" borderId="41" xfId="0" applyFont="1" applyFill="1" applyBorder="1" applyAlignment="1" applyProtection="1">
      <alignment horizontal="center"/>
      <protection locked="0"/>
    </xf>
    <xf numFmtId="0" fontId="40" fillId="4" borderId="2" xfId="0" applyFont="1" applyFill="1" applyBorder="1" applyAlignment="1" applyProtection="1">
      <alignment horizontal="center"/>
      <protection locked="0"/>
    </xf>
    <xf numFmtId="0" fontId="40" fillId="4" borderId="42" xfId="0" applyFont="1" applyFill="1" applyBorder="1" applyAlignment="1" applyProtection="1">
      <alignment horizontal="center"/>
      <protection locked="0"/>
    </xf>
    <xf numFmtId="0" fontId="40" fillId="4" borderId="43" xfId="0" applyFont="1" applyFill="1" applyBorder="1" applyAlignment="1" applyProtection="1">
      <alignment horizontal="center"/>
      <protection locked="0"/>
    </xf>
    <xf numFmtId="0" fontId="40" fillId="4" borderId="44" xfId="0" applyFont="1" applyFill="1" applyBorder="1" applyAlignment="1" applyProtection="1">
      <alignment horizontal="center"/>
      <protection locked="0"/>
    </xf>
    <xf numFmtId="0" fontId="40" fillId="4" borderId="3" xfId="0" applyFont="1" applyFill="1" applyBorder="1" applyAlignment="1" applyProtection="1">
      <alignment horizontal="center"/>
      <protection locked="0"/>
    </xf>
    <xf numFmtId="164" fontId="40" fillId="4" borderId="49" xfId="0" applyNumberFormat="1" applyFont="1" applyFill="1" applyBorder="1" applyAlignment="1" applyProtection="1">
      <alignment horizontal="center"/>
      <protection locked="0"/>
    </xf>
    <xf numFmtId="0" fontId="40" fillId="4" borderId="45" xfId="0" applyFont="1" applyFill="1" applyBorder="1" applyAlignment="1" applyProtection="1">
      <alignment horizontal="center"/>
      <protection locked="0"/>
    </xf>
    <xf numFmtId="0" fontId="40" fillId="4" borderId="52" xfId="0" applyNumberFormat="1" applyFont="1" applyFill="1" applyBorder="1" applyAlignment="1" applyProtection="1">
      <alignment horizontal="center"/>
      <protection locked="0"/>
    </xf>
    <xf numFmtId="0" fontId="40" fillId="4" borderId="46" xfId="0" applyFont="1" applyFill="1" applyBorder="1" applyAlignment="1" applyProtection="1">
      <alignment horizontal="center"/>
      <protection locked="0"/>
    </xf>
    <xf numFmtId="0" fontId="40" fillId="4" borderId="50" xfId="0" applyNumberFormat="1" applyFont="1" applyFill="1" applyBorder="1" applyAlignment="1" applyProtection="1">
      <alignment horizontal="center"/>
      <protection locked="0"/>
    </xf>
    <xf numFmtId="164" fontId="40" fillId="4" borderId="46" xfId="0" applyNumberFormat="1" applyFont="1" applyFill="1" applyBorder="1" applyAlignment="1" applyProtection="1">
      <alignment horizontal="center"/>
      <protection locked="0"/>
    </xf>
    <xf numFmtId="0" fontId="40" fillId="4" borderId="51" xfId="0" applyNumberFormat="1" applyFont="1" applyFill="1" applyBorder="1" applyAlignment="1" applyProtection="1">
      <alignment horizontal="center"/>
      <protection locked="0"/>
    </xf>
    <xf numFmtId="164" fontId="40" fillId="4" borderId="47" xfId="0" applyNumberFormat="1" applyFont="1" applyFill="1" applyBorder="1" applyAlignment="1" applyProtection="1">
      <alignment horizontal="center"/>
      <protection locked="0"/>
    </xf>
    <xf numFmtId="0" fontId="40" fillId="4" borderId="48" xfId="0" applyFont="1" applyFill="1" applyBorder="1" applyAlignment="1" applyProtection="1">
      <alignment horizontal="center"/>
      <protection locked="0"/>
    </xf>
    <xf numFmtId="0" fontId="40" fillId="4" borderId="53" xfId="0" applyNumberFormat="1" applyFont="1" applyFill="1" applyBorder="1" applyAlignment="1" applyProtection="1">
      <alignment horizontal="center"/>
      <protection locked="0"/>
    </xf>
    <xf numFmtId="0" fontId="40" fillId="4" borderId="2" xfId="0" applyNumberFormat="1" applyFont="1" applyFill="1" applyBorder="1" applyAlignment="1" applyProtection="1">
      <alignment horizontal="center"/>
      <protection locked="0"/>
    </xf>
    <xf numFmtId="0" fontId="40" fillId="4" borderId="3" xfId="0" applyNumberFormat="1" applyFont="1" applyFill="1" applyBorder="1" applyAlignment="1" applyProtection="1">
      <alignment horizontal="center"/>
      <protection locked="0"/>
    </xf>
    <xf numFmtId="2" fontId="55" fillId="2" borderId="0" xfId="0" applyNumberFormat="1" applyFont="1" applyFill="1" applyBorder="1" applyAlignment="1" applyProtection="1">
      <alignment horizontal="center"/>
    </xf>
    <xf numFmtId="2" fontId="55" fillId="2" borderId="21" xfId="0" applyNumberFormat="1" applyFont="1" applyFill="1" applyBorder="1" applyAlignment="1" applyProtection="1">
      <alignment horizontal="center"/>
    </xf>
    <xf numFmtId="2" fontId="55" fillId="2" borderId="15" xfId="0" applyNumberFormat="1" applyFont="1" applyFill="1" applyBorder="1" applyAlignment="1" applyProtection="1">
      <alignment horizontal="center"/>
    </xf>
    <xf numFmtId="2" fontId="55" fillId="2" borderId="16" xfId="0" applyNumberFormat="1" applyFont="1" applyFill="1" applyBorder="1" applyAlignment="1" applyProtection="1">
      <alignment horizontal="center"/>
    </xf>
    <xf numFmtId="2" fontId="56" fillId="0" borderId="129" xfId="0" applyNumberFormat="1" applyFont="1" applyFill="1" applyBorder="1" applyAlignment="1" applyProtection="1">
      <alignment horizontal="center"/>
    </xf>
    <xf numFmtId="2" fontId="56" fillId="0" borderId="130" xfId="0" applyNumberFormat="1" applyFont="1" applyFill="1" applyBorder="1" applyAlignment="1" applyProtection="1">
      <alignment horizontal="center"/>
    </xf>
    <xf numFmtId="2" fontId="56" fillId="0" borderId="131" xfId="0" applyNumberFormat="1" applyFont="1" applyFill="1" applyBorder="1" applyAlignment="1" applyProtection="1">
      <alignment horizontal="center"/>
    </xf>
    <xf numFmtId="1" fontId="56" fillId="2" borderId="25" xfId="0" applyNumberFormat="1" applyFont="1" applyFill="1" applyBorder="1" applyAlignment="1" applyProtection="1">
      <alignment horizontal="center"/>
    </xf>
    <xf numFmtId="1" fontId="55" fillId="4" borderId="27" xfId="0" applyNumberFormat="1" applyFont="1" applyFill="1" applyBorder="1" applyAlignment="1" applyProtection="1">
      <alignment horizontal="center"/>
    </xf>
    <xf numFmtId="2" fontId="56" fillId="2" borderId="34" xfId="0" applyNumberFormat="1" applyFont="1" applyFill="1" applyBorder="1" applyAlignment="1" applyProtection="1">
      <alignment horizontal="center"/>
    </xf>
    <xf numFmtId="2" fontId="57" fillId="0" borderId="126" xfId="0" applyNumberFormat="1" applyFont="1" applyFill="1" applyBorder="1" applyAlignment="1" applyProtection="1">
      <alignment horizontal="center"/>
    </xf>
    <xf numFmtId="2" fontId="57" fillId="0" borderId="120" xfId="0" applyNumberFormat="1" applyFont="1" applyFill="1" applyBorder="1" applyAlignment="1" applyProtection="1">
      <alignment horizontal="center"/>
    </xf>
    <xf numFmtId="2" fontId="57" fillId="0" borderId="119" xfId="0" applyNumberFormat="1" applyFont="1" applyFill="1" applyBorder="1" applyAlignment="1" applyProtection="1">
      <alignment horizontal="center"/>
    </xf>
    <xf numFmtId="2" fontId="57" fillId="0" borderId="121" xfId="0" applyNumberFormat="1" applyFont="1" applyFill="1" applyBorder="1" applyAlignment="1" applyProtection="1">
      <alignment horizontal="center"/>
    </xf>
    <xf numFmtId="2" fontId="57" fillId="0" borderId="127" xfId="0" applyNumberFormat="1" applyFont="1" applyFill="1" applyBorder="1" applyAlignment="1" applyProtection="1">
      <alignment horizontal="center"/>
    </xf>
    <xf numFmtId="2" fontId="57" fillId="0" borderId="122" xfId="0" applyNumberFormat="1" applyFont="1" applyFill="1" applyBorder="1" applyAlignment="1" applyProtection="1">
      <alignment horizontal="center"/>
    </xf>
    <xf numFmtId="2" fontId="57" fillId="0" borderId="123" xfId="0" applyNumberFormat="1" applyFont="1" applyFill="1" applyBorder="1" applyAlignment="1" applyProtection="1">
      <alignment horizontal="center"/>
    </xf>
    <xf numFmtId="2" fontId="57" fillId="0" borderId="146" xfId="0" applyNumberFormat="1" applyFont="1" applyFill="1" applyBorder="1" applyAlignment="1" applyProtection="1">
      <alignment horizontal="center"/>
    </xf>
    <xf numFmtId="2" fontId="57" fillId="0" borderId="128" xfId="0" applyNumberFormat="1" applyFont="1" applyFill="1" applyBorder="1" applyAlignment="1" applyProtection="1">
      <alignment horizontal="center"/>
    </xf>
    <xf numFmtId="2" fontId="57" fillId="0" borderId="124" xfId="0" applyNumberFormat="1" applyFont="1" applyFill="1" applyBorder="1" applyAlignment="1" applyProtection="1">
      <alignment horizontal="center"/>
    </xf>
    <xf numFmtId="2" fontId="57" fillId="0" borderId="125" xfId="0" applyNumberFormat="1" applyFont="1" applyFill="1" applyBorder="1" applyAlignment="1" applyProtection="1">
      <alignment horizontal="center"/>
    </xf>
    <xf numFmtId="2" fontId="57" fillId="2" borderId="132" xfId="0" applyNumberFormat="1" applyFont="1" applyFill="1" applyBorder="1" applyAlignment="1" applyProtection="1">
      <alignment horizontal="center"/>
    </xf>
    <xf numFmtId="2" fontId="57" fillId="2" borderId="133" xfId="0" applyNumberFormat="1" applyFont="1" applyFill="1" applyBorder="1" applyAlignment="1" applyProtection="1">
      <alignment horizontal="center"/>
    </xf>
    <xf numFmtId="167" fontId="57" fillId="2" borderId="133" xfId="0" applyNumberFormat="1" applyFont="1" applyFill="1" applyBorder="1" applyAlignment="1" applyProtection="1">
      <alignment horizontal="center"/>
    </xf>
    <xf numFmtId="1" fontId="57" fillId="2" borderId="133" xfId="0" applyNumberFormat="1" applyFont="1" applyFill="1" applyBorder="1" applyAlignment="1" applyProtection="1">
      <alignment horizontal="center"/>
    </xf>
    <xf numFmtId="0" fontId="57" fillId="2" borderId="133" xfId="0" applyFont="1" applyFill="1" applyBorder="1" applyAlignment="1" applyProtection="1">
      <alignment horizontal="center"/>
    </xf>
    <xf numFmtId="0" fontId="57" fillId="2" borderId="134" xfId="0" applyFont="1" applyFill="1" applyBorder="1" applyAlignment="1" applyProtection="1">
      <alignment horizontal="center"/>
    </xf>
    <xf numFmtId="2" fontId="57" fillId="2" borderId="26" xfId="0" applyNumberFormat="1" applyFont="1" applyFill="1" applyBorder="1" applyAlignment="1" applyProtection="1">
      <alignment horizontal="center"/>
    </xf>
    <xf numFmtId="2" fontId="57" fillId="2" borderId="136" xfId="0" applyNumberFormat="1" applyFont="1" applyFill="1" applyBorder="1" applyAlignment="1" applyProtection="1">
      <alignment horizontal="center"/>
    </xf>
    <xf numFmtId="167" fontId="57" fillId="2" borderId="136" xfId="0" applyNumberFormat="1" applyFont="1" applyFill="1" applyBorder="1" applyAlignment="1" applyProtection="1">
      <alignment horizontal="center"/>
    </xf>
    <xf numFmtId="1" fontId="57" fillId="2" borderId="25" xfId="0" applyNumberFormat="1" applyFont="1" applyFill="1" applyBorder="1" applyAlignment="1" applyProtection="1">
      <alignment horizontal="center"/>
    </xf>
    <xf numFmtId="1" fontId="57" fillId="2" borderId="136" xfId="0" applyNumberFormat="1" applyFont="1" applyFill="1" applyBorder="1" applyAlignment="1" applyProtection="1">
      <alignment horizontal="center"/>
    </xf>
    <xf numFmtId="1" fontId="57" fillId="2" borderId="59" xfId="0" applyNumberFormat="1" applyFont="1" applyFill="1" applyBorder="1" applyAlignment="1" applyProtection="1">
      <alignment horizontal="center"/>
    </xf>
    <xf numFmtId="1" fontId="57" fillId="2" borderId="141" xfId="0" applyNumberFormat="1" applyFont="1" applyFill="1" applyBorder="1" applyAlignment="1" applyProtection="1">
      <alignment horizontal="center"/>
    </xf>
    <xf numFmtId="1" fontId="57" fillId="2" borderId="107" xfId="0" applyNumberFormat="1" applyFont="1" applyFill="1" applyBorder="1" applyAlignment="1" applyProtection="1">
      <alignment horizontal="center"/>
    </xf>
    <xf numFmtId="2" fontId="57" fillId="2" borderId="110" xfId="0" applyNumberFormat="1" applyFont="1" applyFill="1" applyBorder="1" applyAlignment="1" applyProtection="1">
      <alignment horizontal="center"/>
    </xf>
    <xf numFmtId="1" fontId="57" fillId="2" borderId="58" xfId="0" applyNumberFormat="1" applyFont="1" applyFill="1" applyBorder="1" applyAlignment="1" applyProtection="1">
      <alignment horizontal="center"/>
    </xf>
    <xf numFmtId="0" fontId="58" fillId="2" borderId="0" xfId="0" applyFont="1" applyFill="1" applyAlignment="1" applyProtection="1">
      <alignment horizontal="center"/>
    </xf>
    <xf numFmtId="0" fontId="58" fillId="2" borderId="7" xfId="0" applyFont="1" applyFill="1" applyBorder="1" applyAlignment="1" applyProtection="1">
      <alignment horizontal="center" vertical="center" wrapText="1"/>
    </xf>
    <xf numFmtId="0" fontId="58" fillId="2" borderId="8" xfId="0" applyFont="1" applyFill="1" applyBorder="1" applyAlignment="1" applyProtection="1">
      <alignment horizontal="center" vertical="center" wrapText="1"/>
    </xf>
    <xf numFmtId="0" fontId="60" fillId="2" borderId="7" xfId="0" applyFont="1" applyFill="1" applyBorder="1" applyAlignment="1" applyProtection="1">
      <alignment horizontal="center" vertical="center" wrapText="1"/>
    </xf>
    <xf numFmtId="0" fontId="60" fillId="2" borderId="9" xfId="0" applyFont="1" applyFill="1" applyBorder="1" applyAlignment="1" applyProtection="1">
      <alignment horizontal="center" vertical="center" wrapText="1"/>
    </xf>
    <xf numFmtId="0" fontId="60" fillId="2" borderId="36" xfId="0" applyFont="1" applyFill="1" applyBorder="1" applyAlignment="1" applyProtection="1">
      <alignment horizontal="center" vertical="center" wrapText="1"/>
    </xf>
    <xf numFmtId="0" fontId="53" fillId="2" borderId="0" xfId="0" applyFont="1" applyFill="1" applyBorder="1" applyAlignment="1" applyProtection="1">
      <alignment horizontal="right"/>
    </xf>
    <xf numFmtId="0" fontId="62" fillId="2" borderId="0" xfId="0" applyFont="1" applyFill="1" applyAlignment="1">
      <alignment horizontal="right"/>
    </xf>
    <xf numFmtId="0" fontId="63" fillId="2" borderId="0" xfId="0" applyFont="1" applyFill="1"/>
    <xf numFmtId="0" fontId="62" fillId="2" borderId="0" xfId="0" applyFont="1" applyFill="1" applyAlignment="1">
      <alignment horizontal="left"/>
    </xf>
    <xf numFmtId="0" fontId="64" fillId="2" borderId="0" xfId="0" applyFont="1" applyFill="1"/>
    <xf numFmtId="0" fontId="65" fillId="2" borderId="0" xfId="0" applyFont="1" applyFill="1" applyAlignment="1">
      <alignment horizontal="left" vertical="top"/>
    </xf>
    <xf numFmtId="0" fontId="68" fillId="2" borderId="0" xfId="0" applyFont="1" applyFill="1" applyBorder="1" applyAlignment="1" applyProtection="1">
      <alignment horizontal="right"/>
    </xf>
    <xf numFmtId="0" fontId="6" fillId="2" borderId="0" xfId="0" applyFont="1" applyFill="1" applyBorder="1" applyAlignment="1">
      <alignment horizontal="center" wrapText="1"/>
    </xf>
    <xf numFmtId="0" fontId="50" fillId="2" borderId="0" xfId="0" applyFont="1" applyFill="1" applyAlignment="1">
      <alignment horizontal="center"/>
    </xf>
    <xf numFmtId="0" fontId="50" fillId="2" borderId="0" xfId="0" applyFont="1" applyFill="1" applyAlignment="1">
      <alignment horizontal="center" vertical="center"/>
    </xf>
    <xf numFmtId="0" fontId="67" fillId="2" borderId="18" xfId="2" applyFont="1" applyFill="1" applyBorder="1" applyAlignment="1">
      <alignment horizontal="left"/>
    </xf>
    <xf numFmtId="0" fontId="67" fillId="2" borderId="0" xfId="2" applyFont="1" applyFill="1" applyBorder="1" applyAlignment="1">
      <alignment horizontal="left"/>
    </xf>
    <xf numFmtId="0" fontId="67" fillId="2" borderId="31" xfId="2" applyFont="1" applyFill="1" applyBorder="1" applyAlignment="1">
      <alignment horizontal="left"/>
    </xf>
    <xf numFmtId="0" fontId="5" fillId="2" borderId="0" xfId="2" applyFill="1" applyBorder="1" applyAlignment="1">
      <alignment horizontal="center" wrapText="1"/>
    </xf>
    <xf numFmtId="14" fontId="6" fillId="4" borderId="6" xfId="0" applyNumberFormat="1" applyFont="1" applyFill="1" applyBorder="1" applyAlignment="1" applyProtection="1">
      <alignment horizontal="left"/>
      <protection locked="0"/>
    </xf>
    <xf numFmtId="14" fontId="6" fillId="4" borderId="5" xfId="0" applyNumberFormat="1" applyFont="1" applyFill="1" applyBorder="1" applyAlignment="1" applyProtection="1">
      <alignment horizontal="left"/>
      <protection locked="0"/>
    </xf>
    <xf numFmtId="14" fontId="6" fillId="4" borderId="4" xfId="0" applyNumberFormat="1" applyFont="1" applyFill="1" applyBorder="1" applyAlignment="1" applyProtection="1">
      <alignment horizontal="left"/>
      <protection locked="0"/>
    </xf>
    <xf numFmtId="14" fontId="6" fillId="4" borderId="39" xfId="0" applyNumberFormat="1" applyFont="1" applyFill="1" applyBorder="1" applyAlignment="1" applyProtection="1">
      <alignment horizontal="left"/>
      <protection locked="0"/>
    </xf>
    <xf numFmtId="14" fontId="6" fillId="4" borderId="10" xfId="0" applyNumberFormat="1" applyFont="1" applyFill="1" applyBorder="1" applyAlignment="1" applyProtection="1">
      <alignment horizontal="left"/>
      <protection locked="0"/>
    </xf>
    <xf numFmtId="14" fontId="6" fillId="4" borderId="11" xfId="0" applyNumberFormat="1" applyFont="1" applyFill="1" applyBorder="1" applyAlignment="1" applyProtection="1">
      <alignment horizontal="left"/>
      <protection locked="0"/>
    </xf>
    <xf numFmtId="14" fontId="6" fillId="4" borderId="17" xfId="0" applyNumberFormat="1" applyFont="1" applyFill="1" applyBorder="1" applyAlignment="1" applyProtection="1">
      <alignment horizontal="left"/>
      <protection locked="0"/>
    </xf>
    <xf numFmtId="14" fontId="6" fillId="4" borderId="0" xfId="0" applyNumberFormat="1" applyFont="1" applyFill="1" applyBorder="1" applyAlignment="1" applyProtection="1">
      <alignment horizontal="left"/>
      <protection locked="0"/>
    </xf>
    <xf numFmtId="14" fontId="6" fillId="4" borderId="21" xfId="0" applyNumberFormat="1" applyFont="1" applyFill="1" applyBorder="1" applyAlignment="1" applyProtection="1">
      <alignment horizontal="left"/>
      <protection locked="0"/>
    </xf>
    <xf numFmtId="14" fontId="6" fillId="4" borderId="23" xfId="0" applyNumberFormat="1" applyFont="1" applyFill="1" applyBorder="1" applyAlignment="1" applyProtection="1">
      <alignment horizontal="left"/>
      <protection locked="0"/>
    </xf>
    <xf numFmtId="14" fontId="6" fillId="4" borderId="15" xfId="0" applyNumberFormat="1" applyFont="1" applyFill="1" applyBorder="1" applyAlignment="1" applyProtection="1">
      <alignment horizontal="left"/>
      <protection locked="0"/>
    </xf>
    <xf numFmtId="14" fontId="6" fillId="4" borderId="16" xfId="0" applyNumberFormat="1" applyFont="1" applyFill="1" applyBorder="1" applyAlignment="1" applyProtection="1">
      <alignment horizontal="left"/>
      <protection locked="0"/>
    </xf>
    <xf numFmtId="14" fontId="12" fillId="2" borderId="6" xfId="0" applyNumberFormat="1" applyFont="1" applyFill="1" applyBorder="1" applyAlignment="1" applyProtection="1">
      <alignment horizontal="left"/>
    </xf>
    <xf numFmtId="0" fontId="12" fillId="2" borderId="4" xfId="0" applyFont="1" applyFill="1" applyBorder="1" applyAlignment="1" applyProtection="1">
      <alignment horizontal="left"/>
    </xf>
    <xf numFmtId="0" fontId="12" fillId="2" borderId="5" xfId="0" applyFont="1" applyFill="1" applyBorder="1" applyAlignment="1" applyProtection="1">
      <alignment horizontal="left"/>
    </xf>
    <xf numFmtId="0" fontId="18" fillId="2" borderId="61" xfId="0" applyFont="1" applyFill="1" applyBorder="1" applyAlignment="1" applyProtection="1">
      <alignment horizontal="left"/>
    </xf>
    <xf numFmtId="0" fontId="18" fillId="2" borderId="62" xfId="0" applyFont="1" applyFill="1" applyBorder="1" applyAlignment="1" applyProtection="1">
      <alignment horizontal="left"/>
    </xf>
    <xf numFmtId="0" fontId="18" fillId="2" borderId="58" xfId="0" applyFont="1" applyFill="1" applyBorder="1" applyAlignment="1" applyProtection="1">
      <alignment horizontal="left"/>
    </xf>
    <xf numFmtId="168" fontId="12" fillId="2" borderId="0" xfId="0" applyNumberFormat="1" applyFont="1" applyFill="1" applyAlignment="1" applyProtection="1">
      <alignment horizontal="right"/>
    </xf>
    <xf numFmtId="0" fontId="18" fillId="2" borderId="6" xfId="0" applyFont="1" applyFill="1" applyBorder="1" applyAlignment="1" applyProtection="1">
      <alignment horizontal="center"/>
    </xf>
    <xf numFmtId="0" fontId="18" fillId="2" borderId="4" xfId="0" applyFont="1" applyFill="1" applyBorder="1" applyAlignment="1" applyProtection="1">
      <alignment horizontal="center"/>
    </xf>
    <xf numFmtId="0" fontId="18" fillId="2" borderId="5" xfId="0" applyFont="1" applyFill="1" applyBorder="1" applyAlignment="1" applyProtection="1">
      <alignment horizontal="center"/>
    </xf>
    <xf numFmtId="14" fontId="12" fillId="2" borderId="0" xfId="0" applyNumberFormat="1" applyFont="1" applyFill="1" applyAlignment="1" applyProtection="1">
      <alignment horizontal="right"/>
    </xf>
    <xf numFmtId="0" fontId="50" fillId="2" borderId="0" xfId="0" applyFont="1" applyFill="1" applyAlignment="1" applyProtection="1">
      <alignment horizontal="left"/>
    </xf>
    <xf numFmtId="0" fontId="12" fillId="2" borderId="0" xfId="0" applyFont="1" applyFill="1" applyBorder="1" applyAlignment="1" applyProtection="1">
      <alignment horizontal="center" vertical="center"/>
    </xf>
    <xf numFmtId="0" fontId="50" fillId="2" borderId="0" xfId="0" applyFont="1" applyFill="1" applyAlignment="1" applyProtection="1">
      <alignment horizontal="center"/>
    </xf>
    <xf numFmtId="0" fontId="68" fillId="2" borderId="18" xfId="0" applyFont="1" applyFill="1" applyBorder="1" applyAlignment="1" applyProtection="1">
      <alignment horizontal="right"/>
    </xf>
    <xf numFmtId="0" fontId="68" fillId="2" borderId="0" xfId="0" applyFont="1" applyFill="1" applyBorder="1" applyAlignment="1" applyProtection="1">
      <alignment horizontal="right" vertical="center"/>
    </xf>
  </cellXfs>
  <cellStyles count="3">
    <cellStyle name="Hyperlink" xfId="2" builtinId="8"/>
    <cellStyle name="Normal" xfId="0" builtinId="0"/>
    <cellStyle name="Percent" xfId="1" builtinId="5"/>
  </cellStyles>
  <dxfs count="15">
    <dxf>
      <font>
        <color rgb="FF2E2D62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rgb="FF2E2D62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rgb="FF2E2D62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strike val="0"/>
        <color theme="1"/>
      </font>
    </dxf>
    <dxf>
      <font>
        <strike val="0"/>
        <color theme="1"/>
      </font>
    </dxf>
    <dxf>
      <font>
        <color rgb="FF2E2D62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strike val="0"/>
        <color theme="1"/>
      </font>
    </dxf>
    <dxf>
      <font>
        <color rgb="FF2E2D62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vertical/>
        <horizontal/>
      </border>
    </dxf>
    <dxf>
      <font>
        <color rgb="FF2E2D62"/>
      </font>
      <fill>
        <patternFill>
          <bgColor theme="4" tint="0.79998168889431442"/>
        </patternFill>
      </fill>
      <border>
        <top style="thin">
          <color theme="1"/>
        </top>
        <vertical/>
        <horizontal/>
      </border>
    </dxf>
    <dxf>
      <font>
        <color rgb="FF2E2D62"/>
      </font>
      <fill>
        <patternFill>
          <bgColor theme="4" tint="0.79998168889431442"/>
        </patternFill>
      </fill>
      <border>
        <right style="thin">
          <color theme="1"/>
        </right>
        <top style="thin">
          <color theme="1"/>
        </top>
        <vertical/>
        <horizontal/>
      </border>
    </dxf>
    <dxf>
      <font>
        <color rgb="FF2E2D62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vertical/>
        <horizontal/>
      </border>
    </dxf>
    <dxf>
      <font>
        <color rgb="FF2E2D62"/>
      </font>
      <fill>
        <patternFill>
          <bgColor theme="4" tint="0.79998168889431442"/>
        </patternFill>
      </fill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2E2D62"/>
      </font>
      <fill>
        <patternFill>
          <bgColor theme="4" tint="0.79998168889431442"/>
        </patternFill>
      </fill>
      <border>
        <top style="thin">
          <color theme="1"/>
        </top>
        <bottom style="thin">
          <color theme="1"/>
        </bottom>
        <vertical/>
        <horizontal/>
      </border>
    </dxf>
    <dxf>
      <font>
        <color rgb="FF2E2D62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strike val="0"/>
        <color theme="1"/>
      </font>
    </dxf>
  </dxfs>
  <tableStyles count="0" defaultTableStyle="TableStyleMedium2" defaultPivotStyle="PivotStyleLight16"/>
  <colors>
    <mruColors>
      <color rgb="FF2E2D62"/>
      <color rgb="FF008AAD"/>
      <color rgb="FF005468"/>
      <color rgb="FFE7FAFF"/>
      <color rgb="FFEFFCFF"/>
      <color rgb="FFDDF9FF"/>
      <color rgb="FFD5F7FF"/>
      <color rgb="FFB3F1FF"/>
      <color rgb="FFCDF5FF"/>
      <color rgb="FF93EA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6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hartsheet" Target="chartsheets/sheet2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5.xml"/><Relationship Id="rId11" Type="http://schemas.openxmlformats.org/officeDocument/2006/relationships/sharedStrings" Target="sharedStrings.xml"/><Relationship Id="rId5" Type="http://schemas.openxmlformats.org/officeDocument/2006/relationships/chartsheet" Target="chartsheets/sheet1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rotection>
    <c:chartObject val="0"/>
    <c:data val="0"/>
    <c:formatting val="0"/>
    <c:selection val="0"/>
    <c:userInterface val="0"/>
  </c:protection>
  <c:chart>
    <c:title>
      <c:tx>
        <c:rich>
          <a:bodyPr/>
          <a:lstStyle/>
          <a:p>
            <a:pPr algn="l">
              <a:defRPr sz="900" b="1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r>
              <a:rPr lang="en-GB"/>
              <a:t>Reconstructed version of Kaplan-Meier curves based on data entered in (2a)_Curve_Data sheet</a:t>
            </a:r>
          </a:p>
        </c:rich>
      </c:tx>
      <c:layout>
        <c:manualLayout>
          <c:xMode val="edge"/>
          <c:yMode val="edge"/>
          <c:x val="0.1251292501480793"/>
          <c:y val="3.389828393691875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340227507755947"/>
          <c:y val="8.8135593220338981E-2"/>
          <c:w val="0.67321613236814892"/>
          <c:h val="0.45593220338983048"/>
        </c:manualLayout>
      </c:layout>
      <c:scatterChart>
        <c:scatterStyle val="lineMarker"/>
        <c:varyColors val="0"/>
        <c:ser>
          <c:idx val="0"/>
          <c:order val="0"/>
          <c:tx>
            <c:v>Research Arm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8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xVal>
            <c:numRef>
              <c:f>'(2a)_Curve_Data'!$C$21:$C$220</c:f>
              <c:numCache>
                <c:formatCode>General</c:formatCode>
                <c:ptCount val="200"/>
                <c:pt idx="0">
                  <c:v>0</c:v>
                </c:pt>
              </c:numCache>
            </c:numRef>
          </c:xVal>
          <c:yVal>
            <c:numRef>
              <c:f>'(2a)_Curve_Data'!$D$21:$D$220</c:f>
              <c:numCache>
                <c:formatCode>General</c:formatCode>
                <c:ptCount val="200"/>
                <c:pt idx="0">
                  <c:v>100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382-42A2-88C0-DE4986F12645}"/>
            </c:ext>
          </c:extLst>
        </c:ser>
        <c:ser>
          <c:idx val="1"/>
          <c:order val="1"/>
          <c:tx>
            <c:v>Control Arm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8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errBars>
            <c:errDir val="y"/>
            <c:errBarType val="plus"/>
            <c:errValType val="cust"/>
            <c:noEndCap val="1"/>
            <c:plus>
              <c:numRef>
                <c:f>'(2a)_Curve_Data'!$AE$21:$AE$220</c:f>
                <c:numCache>
                  <c:formatCode>General</c:formatCode>
                  <c:ptCount val="200"/>
                  <c:pt idx="0">
                    <c:v>0</c:v>
                  </c:pt>
                  <c:pt idx="1">
                    <c:v>0</c:v>
                  </c:pt>
                  <c:pt idx="2">
                    <c:v>0</c:v>
                  </c:pt>
                  <c:pt idx="3">
                    <c:v>0</c:v>
                  </c:pt>
                  <c:pt idx="4">
                    <c:v>0</c:v>
                  </c:pt>
                  <c:pt idx="5">
                    <c:v>0</c:v>
                  </c:pt>
                  <c:pt idx="6">
                    <c:v>0</c:v>
                  </c:pt>
                  <c:pt idx="7">
                    <c:v>0</c:v>
                  </c:pt>
                  <c:pt idx="8">
                    <c:v>0</c:v>
                  </c:pt>
                  <c:pt idx="9">
                    <c:v>0</c:v>
                  </c:pt>
                  <c:pt idx="10">
                    <c:v>0</c:v>
                  </c:pt>
                  <c:pt idx="11">
                    <c:v>0</c:v>
                  </c:pt>
                  <c:pt idx="12">
                    <c:v>0</c:v>
                  </c:pt>
                  <c:pt idx="13">
                    <c:v>0</c:v>
                  </c:pt>
                  <c:pt idx="14">
                    <c:v>0</c:v>
                  </c:pt>
                  <c:pt idx="15">
                    <c:v>0</c:v>
                  </c:pt>
                  <c:pt idx="16">
                    <c:v>0</c:v>
                  </c:pt>
                  <c:pt idx="17">
                    <c:v>0</c:v>
                  </c:pt>
                  <c:pt idx="18">
                    <c:v>0</c:v>
                  </c:pt>
                  <c:pt idx="19">
                    <c:v>0</c:v>
                  </c:pt>
                  <c:pt idx="20">
                    <c:v>0</c:v>
                  </c:pt>
                  <c:pt idx="21">
                    <c:v>0</c:v>
                  </c:pt>
                  <c:pt idx="22">
                    <c:v>0</c:v>
                  </c:pt>
                  <c:pt idx="23">
                    <c:v>0</c:v>
                  </c:pt>
                  <c:pt idx="24">
                    <c:v>0</c:v>
                  </c:pt>
                  <c:pt idx="25">
                    <c:v>0</c:v>
                  </c:pt>
                  <c:pt idx="26">
                    <c:v>0</c:v>
                  </c:pt>
                  <c:pt idx="27">
                    <c:v>0</c:v>
                  </c:pt>
                  <c:pt idx="28">
                    <c:v>0</c:v>
                  </c:pt>
                  <c:pt idx="29">
                    <c:v>0</c:v>
                  </c:pt>
                  <c:pt idx="30">
                    <c:v>0</c:v>
                  </c:pt>
                  <c:pt idx="31">
                    <c:v>0</c:v>
                  </c:pt>
                  <c:pt idx="32">
                    <c:v>0</c:v>
                  </c:pt>
                  <c:pt idx="33">
                    <c:v>0</c:v>
                  </c:pt>
                  <c:pt idx="34">
                    <c:v>0</c:v>
                  </c:pt>
                  <c:pt idx="35">
                    <c:v>0</c:v>
                  </c:pt>
                  <c:pt idx="36">
                    <c:v>0</c:v>
                  </c:pt>
                  <c:pt idx="37">
                    <c:v>0</c:v>
                  </c:pt>
                  <c:pt idx="38">
                    <c:v>0</c:v>
                  </c:pt>
                  <c:pt idx="39">
                    <c:v>0</c:v>
                  </c:pt>
                  <c:pt idx="40">
                    <c:v>0</c:v>
                  </c:pt>
                  <c:pt idx="41">
                    <c:v>0</c:v>
                  </c:pt>
                  <c:pt idx="42">
                    <c:v>0</c:v>
                  </c:pt>
                  <c:pt idx="43">
                    <c:v>0</c:v>
                  </c:pt>
                  <c:pt idx="44">
                    <c:v>0</c:v>
                  </c:pt>
                  <c:pt idx="45">
                    <c:v>0</c:v>
                  </c:pt>
                  <c:pt idx="46">
                    <c:v>0</c:v>
                  </c:pt>
                  <c:pt idx="47">
                    <c:v>0</c:v>
                  </c:pt>
                  <c:pt idx="48">
                    <c:v>0</c:v>
                  </c:pt>
                  <c:pt idx="49">
                    <c:v>0</c:v>
                  </c:pt>
                  <c:pt idx="50">
                    <c:v>0</c:v>
                  </c:pt>
                  <c:pt idx="51">
                    <c:v>0</c:v>
                  </c:pt>
                  <c:pt idx="52">
                    <c:v>0</c:v>
                  </c:pt>
                  <c:pt idx="53">
                    <c:v>0</c:v>
                  </c:pt>
                  <c:pt idx="54">
                    <c:v>0</c:v>
                  </c:pt>
                  <c:pt idx="55">
                    <c:v>0</c:v>
                  </c:pt>
                  <c:pt idx="56">
                    <c:v>0</c:v>
                  </c:pt>
                  <c:pt idx="57">
                    <c:v>0</c:v>
                  </c:pt>
                  <c:pt idx="58">
                    <c:v>0</c:v>
                  </c:pt>
                  <c:pt idx="59">
                    <c:v>0</c:v>
                  </c:pt>
                  <c:pt idx="60">
                    <c:v>0</c:v>
                  </c:pt>
                  <c:pt idx="61">
                    <c:v>0</c:v>
                  </c:pt>
                  <c:pt idx="62">
                    <c:v>0</c:v>
                  </c:pt>
                  <c:pt idx="63">
                    <c:v>0</c:v>
                  </c:pt>
                  <c:pt idx="64">
                    <c:v>0</c:v>
                  </c:pt>
                  <c:pt idx="65">
                    <c:v>0</c:v>
                  </c:pt>
                  <c:pt idx="66">
                    <c:v>0</c:v>
                  </c:pt>
                  <c:pt idx="67">
                    <c:v>0</c:v>
                  </c:pt>
                  <c:pt idx="68">
                    <c:v>0</c:v>
                  </c:pt>
                  <c:pt idx="69">
                    <c:v>0</c:v>
                  </c:pt>
                  <c:pt idx="70">
                    <c:v>0</c:v>
                  </c:pt>
                  <c:pt idx="71">
                    <c:v>0</c:v>
                  </c:pt>
                  <c:pt idx="72">
                    <c:v>0</c:v>
                  </c:pt>
                  <c:pt idx="73">
                    <c:v>0</c:v>
                  </c:pt>
                  <c:pt idx="74">
                    <c:v>0</c:v>
                  </c:pt>
                  <c:pt idx="75">
                    <c:v>0</c:v>
                  </c:pt>
                  <c:pt idx="76">
                    <c:v>0</c:v>
                  </c:pt>
                  <c:pt idx="77">
                    <c:v>0</c:v>
                  </c:pt>
                  <c:pt idx="78">
                    <c:v>0</c:v>
                  </c:pt>
                  <c:pt idx="79">
                    <c:v>0</c:v>
                  </c:pt>
                  <c:pt idx="80">
                    <c:v>0</c:v>
                  </c:pt>
                  <c:pt idx="81">
                    <c:v>0</c:v>
                  </c:pt>
                  <c:pt idx="82">
                    <c:v>0</c:v>
                  </c:pt>
                  <c:pt idx="83">
                    <c:v>0</c:v>
                  </c:pt>
                  <c:pt idx="84">
                    <c:v>0</c:v>
                  </c:pt>
                  <c:pt idx="85">
                    <c:v>0</c:v>
                  </c:pt>
                  <c:pt idx="86">
                    <c:v>0</c:v>
                  </c:pt>
                  <c:pt idx="87">
                    <c:v>0</c:v>
                  </c:pt>
                  <c:pt idx="88">
                    <c:v>0</c:v>
                  </c:pt>
                  <c:pt idx="89">
                    <c:v>0</c:v>
                  </c:pt>
                  <c:pt idx="90">
                    <c:v>0</c:v>
                  </c:pt>
                  <c:pt idx="91">
                    <c:v>0</c:v>
                  </c:pt>
                  <c:pt idx="92">
                    <c:v>0</c:v>
                  </c:pt>
                  <c:pt idx="93">
                    <c:v>0</c:v>
                  </c:pt>
                  <c:pt idx="94">
                    <c:v>0</c:v>
                  </c:pt>
                  <c:pt idx="95">
                    <c:v>0</c:v>
                  </c:pt>
                  <c:pt idx="96">
                    <c:v>0</c:v>
                  </c:pt>
                  <c:pt idx="97">
                    <c:v>0</c:v>
                  </c:pt>
                  <c:pt idx="98">
                    <c:v>0</c:v>
                  </c:pt>
                  <c:pt idx="99">
                    <c:v>0</c:v>
                  </c:pt>
                  <c:pt idx="100">
                    <c:v>0</c:v>
                  </c:pt>
                  <c:pt idx="101">
                    <c:v>0</c:v>
                  </c:pt>
                  <c:pt idx="102">
                    <c:v>0</c:v>
                  </c:pt>
                  <c:pt idx="103">
                    <c:v>0</c:v>
                  </c:pt>
                  <c:pt idx="104">
                    <c:v>0</c:v>
                  </c:pt>
                  <c:pt idx="105">
                    <c:v>0</c:v>
                  </c:pt>
                  <c:pt idx="106">
                    <c:v>0</c:v>
                  </c:pt>
                  <c:pt idx="107">
                    <c:v>0</c:v>
                  </c:pt>
                  <c:pt idx="108">
                    <c:v>0</c:v>
                  </c:pt>
                  <c:pt idx="109">
                    <c:v>0</c:v>
                  </c:pt>
                  <c:pt idx="110">
                    <c:v>0</c:v>
                  </c:pt>
                  <c:pt idx="111">
                    <c:v>0</c:v>
                  </c:pt>
                  <c:pt idx="112">
                    <c:v>0</c:v>
                  </c:pt>
                  <c:pt idx="113">
                    <c:v>0</c:v>
                  </c:pt>
                  <c:pt idx="114">
                    <c:v>0</c:v>
                  </c:pt>
                  <c:pt idx="115">
                    <c:v>0</c:v>
                  </c:pt>
                  <c:pt idx="116">
                    <c:v>0</c:v>
                  </c:pt>
                  <c:pt idx="117">
                    <c:v>0</c:v>
                  </c:pt>
                  <c:pt idx="118">
                    <c:v>0</c:v>
                  </c:pt>
                  <c:pt idx="119">
                    <c:v>0</c:v>
                  </c:pt>
                  <c:pt idx="120">
                    <c:v>0</c:v>
                  </c:pt>
                  <c:pt idx="121">
                    <c:v>0</c:v>
                  </c:pt>
                  <c:pt idx="122">
                    <c:v>0</c:v>
                  </c:pt>
                  <c:pt idx="123">
                    <c:v>0</c:v>
                  </c:pt>
                  <c:pt idx="124">
                    <c:v>0</c:v>
                  </c:pt>
                  <c:pt idx="125">
                    <c:v>0</c:v>
                  </c:pt>
                  <c:pt idx="126">
                    <c:v>0</c:v>
                  </c:pt>
                  <c:pt idx="127">
                    <c:v>0</c:v>
                  </c:pt>
                  <c:pt idx="128">
                    <c:v>0</c:v>
                  </c:pt>
                  <c:pt idx="129">
                    <c:v>0</c:v>
                  </c:pt>
                  <c:pt idx="130">
                    <c:v>0</c:v>
                  </c:pt>
                  <c:pt idx="131">
                    <c:v>0</c:v>
                  </c:pt>
                  <c:pt idx="132">
                    <c:v>0</c:v>
                  </c:pt>
                  <c:pt idx="133">
                    <c:v>0</c:v>
                  </c:pt>
                  <c:pt idx="134">
                    <c:v>0</c:v>
                  </c:pt>
                  <c:pt idx="135">
                    <c:v>0</c:v>
                  </c:pt>
                  <c:pt idx="136">
                    <c:v>0</c:v>
                  </c:pt>
                  <c:pt idx="137">
                    <c:v>0</c:v>
                  </c:pt>
                  <c:pt idx="138">
                    <c:v>0</c:v>
                  </c:pt>
                  <c:pt idx="139">
                    <c:v>0</c:v>
                  </c:pt>
                  <c:pt idx="140">
                    <c:v>0</c:v>
                  </c:pt>
                  <c:pt idx="141">
                    <c:v>0</c:v>
                  </c:pt>
                  <c:pt idx="142">
                    <c:v>0</c:v>
                  </c:pt>
                  <c:pt idx="143">
                    <c:v>0</c:v>
                  </c:pt>
                  <c:pt idx="144">
                    <c:v>0</c:v>
                  </c:pt>
                  <c:pt idx="145">
                    <c:v>0</c:v>
                  </c:pt>
                  <c:pt idx="146">
                    <c:v>0</c:v>
                  </c:pt>
                  <c:pt idx="147">
                    <c:v>0</c:v>
                  </c:pt>
                  <c:pt idx="148">
                    <c:v>0</c:v>
                  </c:pt>
                  <c:pt idx="149">
                    <c:v>0</c:v>
                  </c:pt>
                  <c:pt idx="150">
                    <c:v>0</c:v>
                  </c:pt>
                  <c:pt idx="151">
                    <c:v>0</c:v>
                  </c:pt>
                  <c:pt idx="152">
                    <c:v>0</c:v>
                  </c:pt>
                  <c:pt idx="153">
                    <c:v>0</c:v>
                  </c:pt>
                  <c:pt idx="154">
                    <c:v>0</c:v>
                  </c:pt>
                  <c:pt idx="155">
                    <c:v>0</c:v>
                  </c:pt>
                  <c:pt idx="156">
                    <c:v>0</c:v>
                  </c:pt>
                  <c:pt idx="157">
                    <c:v>0</c:v>
                  </c:pt>
                  <c:pt idx="158">
                    <c:v>0</c:v>
                  </c:pt>
                  <c:pt idx="159">
                    <c:v>0</c:v>
                  </c:pt>
                  <c:pt idx="160">
                    <c:v>0</c:v>
                  </c:pt>
                  <c:pt idx="161">
                    <c:v>0</c:v>
                  </c:pt>
                  <c:pt idx="162">
                    <c:v>0</c:v>
                  </c:pt>
                  <c:pt idx="163">
                    <c:v>0</c:v>
                  </c:pt>
                  <c:pt idx="164">
                    <c:v>0</c:v>
                  </c:pt>
                  <c:pt idx="165">
                    <c:v>0</c:v>
                  </c:pt>
                  <c:pt idx="166">
                    <c:v>0</c:v>
                  </c:pt>
                  <c:pt idx="167">
                    <c:v>0</c:v>
                  </c:pt>
                  <c:pt idx="168">
                    <c:v>0</c:v>
                  </c:pt>
                  <c:pt idx="169">
                    <c:v>0</c:v>
                  </c:pt>
                  <c:pt idx="170">
                    <c:v>0</c:v>
                  </c:pt>
                  <c:pt idx="171">
                    <c:v>0</c:v>
                  </c:pt>
                  <c:pt idx="172">
                    <c:v>0</c:v>
                  </c:pt>
                  <c:pt idx="173">
                    <c:v>0</c:v>
                  </c:pt>
                  <c:pt idx="174">
                    <c:v>0</c:v>
                  </c:pt>
                  <c:pt idx="175">
                    <c:v>0</c:v>
                  </c:pt>
                  <c:pt idx="176">
                    <c:v>0</c:v>
                  </c:pt>
                  <c:pt idx="177">
                    <c:v>0</c:v>
                  </c:pt>
                  <c:pt idx="178">
                    <c:v>0</c:v>
                  </c:pt>
                  <c:pt idx="179">
                    <c:v>0</c:v>
                  </c:pt>
                  <c:pt idx="180">
                    <c:v>0</c:v>
                  </c:pt>
                  <c:pt idx="181">
                    <c:v>0</c:v>
                  </c:pt>
                  <c:pt idx="182">
                    <c:v>0</c:v>
                  </c:pt>
                  <c:pt idx="183">
                    <c:v>0</c:v>
                  </c:pt>
                  <c:pt idx="184">
                    <c:v>0</c:v>
                  </c:pt>
                  <c:pt idx="185">
                    <c:v>0</c:v>
                  </c:pt>
                  <c:pt idx="186">
                    <c:v>0</c:v>
                  </c:pt>
                  <c:pt idx="187">
                    <c:v>0</c:v>
                  </c:pt>
                  <c:pt idx="188">
                    <c:v>0</c:v>
                  </c:pt>
                  <c:pt idx="189">
                    <c:v>0</c:v>
                  </c:pt>
                  <c:pt idx="190">
                    <c:v>0</c:v>
                  </c:pt>
                  <c:pt idx="191">
                    <c:v>0</c:v>
                  </c:pt>
                  <c:pt idx="192">
                    <c:v>0</c:v>
                  </c:pt>
                  <c:pt idx="193">
                    <c:v>0</c:v>
                  </c:pt>
                  <c:pt idx="194">
                    <c:v>0</c:v>
                  </c:pt>
                  <c:pt idx="195">
                    <c:v>0</c:v>
                  </c:pt>
                  <c:pt idx="196">
                    <c:v>0</c:v>
                  </c:pt>
                  <c:pt idx="197">
                    <c:v>0</c:v>
                  </c:pt>
                  <c:pt idx="198">
                    <c:v>0</c:v>
                  </c:pt>
                  <c:pt idx="199">
                    <c:v>0</c:v>
                  </c:pt>
                </c:numCache>
              </c:numRef>
            </c:plus>
            <c:spPr>
              <a:ln w="38100">
                <a:solidFill>
                  <a:srgbClr val="808080"/>
                </a:solidFill>
                <a:prstDash val="solid"/>
              </a:ln>
            </c:spPr>
          </c:errBars>
          <c:xVal>
            <c:numRef>
              <c:f>'(2a)_Curve_Data'!$C$21:$C$220</c:f>
              <c:numCache>
                <c:formatCode>General</c:formatCode>
                <c:ptCount val="200"/>
                <c:pt idx="0">
                  <c:v>0</c:v>
                </c:pt>
              </c:numCache>
            </c:numRef>
          </c:xVal>
          <c:yVal>
            <c:numRef>
              <c:f>'(2a)_Curve_Data'!$I$21:$I$220</c:f>
              <c:numCache>
                <c:formatCode>General</c:formatCode>
                <c:ptCount val="200"/>
                <c:pt idx="0">
                  <c:v>100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4382-42A2-88C0-DE4986F126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91328"/>
        <c:axId val="78294016"/>
      </c:scatterChart>
      <c:valAx>
        <c:axId val="78291328"/>
        <c:scaling>
          <c:orientation val="minMax"/>
          <c:min val="0"/>
        </c:scaling>
        <c:delete val="0"/>
        <c:axPos val="b"/>
        <c:majorGridlines>
          <c:spPr>
            <a:ln w="12700">
              <a:solidFill>
                <a:srgbClr val="808080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r>
                  <a:rPr lang="en-GB"/>
                  <a:t>Time from randomisation</a:t>
                </a:r>
              </a:p>
            </c:rich>
          </c:tx>
          <c:layout>
            <c:manualLayout>
              <c:xMode val="edge"/>
              <c:yMode val="edge"/>
              <c:x val="0.38883150475755746"/>
              <c:y val="0.58983035439755094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cross"/>
        <c:minorTickMark val="in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n-US"/>
          </a:p>
        </c:txPr>
        <c:crossAx val="78294016"/>
        <c:crosses val="autoZero"/>
        <c:crossBetween val="midCat"/>
      </c:valAx>
      <c:valAx>
        <c:axId val="78294016"/>
        <c:scaling>
          <c:orientation val="minMax"/>
          <c:max val="100"/>
          <c:min val="0"/>
        </c:scaling>
        <c:delete val="0"/>
        <c:axPos val="l"/>
        <c:majorGridlines>
          <c:spPr>
            <a:ln w="12700">
              <a:solidFill>
                <a:srgbClr val="808080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r>
                  <a:rPr lang="en-GB"/>
                  <a:t>Pct endpoint-free</a:t>
                </a:r>
              </a:p>
            </c:rich>
          </c:tx>
          <c:layout>
            <c:manualLayout>
              <c:xMode val="edge"/>
              <c:yMode val="edge"/>
              <c:x val="7.9627655238747333E-2"/>
              <c:y val="0.22033893471295715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in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n-US"/>
          </a:p>
        </c:txPr>
        <c:crossAx val="78291328"/>
        <c:crosses val="autoZero"/>
        <c:crossBetween val="midCat"/>
        <c:majorUnit val="20"/>
        <c:minorUnit val="5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262668253424843"/>
          <c:y val="0.26949150880757905"/>
          <c:w val="0.11789037239910227"/>
          <c:h val="5.9322041451100427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55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defRPr>
          </a:pPr>
          <a:endParaRPr lang="en-US"/>
        </a:p>
      </c:tx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Tahoma"/>
          <a:ea typeface="Tahoma"/>
          <a:cs typeface="Tahoma"/>
        </a:defRPr>
      </a:pPr>
      <a:endParaRPr lang="en-US"/>
    </a:p>
  </c:txPr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rotection>
    <c:chartObject val="0"/>
    <c:data val="0"/>
    <c:formatting val="0"/>
    <c:selection val="0"/>
    <c:userInterface val="0"/>
  </c:protection>
  <c:chart>
    <c:title>
      <c:tx>
        <c:rich>
          <a:bodyPr/>
          <a:lstStyle/>
          <a:p>
            <a:pPr algn="l">
              <a:defRPr sz="900" b="1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r>
              <a:rPr lang="en-GB"/>
              <a:t>Reconstructed version of Kaplan-Meier graph based on data inputted to (3a)_Curve_Data_with_n(risk) sheet</a:t>
            </a:r>
          </a:p>
        </c:rich>
      </c:tx>
      <c:layout>
        <c:manualLayout>
          <c:xMode val="edge"/>
          <c:yMode val="edge"/>
          <c:x val="0.12719749753613871"/>
          <c:y val="4.237287682525799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547052740434332"/>
          <c:y val="0.10338983050847457"/>
          <c:w val="0.67321613236814892"/>
          <c:h val="0.44067796610169491"/>
        </c:manualLayout>
      </c:layout>
      <c:scatterChart>
        <c:scatterStyle val="lineMarker"/>
        <c:varyColors val="0"/>
        <c:ser>
          <c:idx val="0"/>
          <c:order val="0"/>
          <c:tx>
            <c:v>Research Arm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8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xVal>
            <c:numRef>
              <c:f>'(3a)_Curve_Data_with_n(risk)'!$C$21:$C$51</c:f>
              <c:numCache>
                <c:formatCode>General</c:formatCode>
                <c:ptCount val="31"/>
                <c:pt idx="0">
                  <c:v>0</c:v>
                </c:pt>
              </c:numCache>
            </c:numRef>
          </c:xVal>
          <c:yVal>
            <c:numRef>
              <c:f>'(3a)_Curve_Data_with_n(risk)'!$D$21:$D$51</c:f>
              <c:numCache>
                <c:formatCode>General</c:formatCode>
                <c:ptCount val="31"/>
                <c:pt idx="0" formatCode="0">
                  <c:v>100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312-4FE1-8748-B1D42C71C5B1}"/>
            </c:ext>
          </c:extLst>
        </c:ser>
        <c:ser>
          <c:idx val="1"/>
          <c:order val="1"/>
          <c:tx>
            <c:v>Control Arm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8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errBars>
            <c:errDir val="y"/>
            <c:errBarType val="minus"/>
            <c:errValType val="cust"/>
            <c:noEndCap val="1"/>
            <c:minus>
              <c:numRef>
                <c:f>'(3a)_Curve_Data_with_n(risk)'!$AK$21:$AK$45</c:f>
                <c:numCache>
                  <c:formatCode>General</c:formatCode>
                  <c:ptCount val="25"/>
                  <c:pt idx="0">
                    <c:v>0</c:v>
                  </c:pt>
                  <c:pt idx="1">
                    <c:v>0</c:v>
                  </c:pt>
                  <c:pt idx="2">
                    <c:v>0</c:v>
                  </c:pt>
                  <c:pt idx="3">
                    <c:v>0</c:v>
                  </c:pt>
                  <c:pt idx="4">
                    <c:v>0</c:v>
                  </c:pt>
                  <c:pt idx="5">
                    <c:v>0</c:v>
                  </c:pt>
                  <c:pt idx="6">
                    <c:v>0</c:v>
                  </c:pt>
                  <c:pt idx="7">
                    <c:v>0</c:v>
                  </c:pt>
                  <c:pt idx="8">
                    <c:v>0</c:v>
                  </c:pt>
                  <c:pt idx="9">
                    <c:v>0</c:v>
                  </c:pt>
                  <c:pt idx="10">
                    <c:v>0</c:v>
                  </c:pt>
                  <c:pt idx="11">
                    <c:v>0</c:v>
                  </c:pt>
                  <c:pt idx="12">
                    <c:v>0</c:v>
                  </c:pt>
                  <c:pt idx="13">
                    <c:v>0</c:v>
                  </c:pt>
                  <c:pt idx="14">
                    <c:v>0</c:v>
                  </c:pt>
                  <c:pt idx="15">
                    <c:v>0</c:v>
                  </c:pt>
                  <c:pt idx="16">
                    <c:v>0</c:v>
                  </c:pt>
                  <c:pt idx="17">
                    <c:v>0</c:v>
                  </c:pt>
                  <c:pt idx="18">
                    <c:v>0</c:v>
                  </c:pt>
                  <c:pt idx="19">
                    <c:v>0</c:v>
                  </c:pt>
                  <c:pt idx="20">
                    <c:v>0</c:v>
                  </c:pt>
                  <c:pt idx="21">
                    <c:v>0</c:v>
                  </c:pt>
                  <c:pt idx="22">
                    <c:v>0</c:v>
                  </c:pt>
                  <c:pt idx="23">
                    <c:v>0</c:v>
                  </c:pt>
                  <c:pt idx="24">
                    <c:v>0</c:v>
                  </c:pt>
                </c:numCache>
              </c:numRef>
            </c:minus>
            <c:spPr>
              <a:ln w="38100">
                <a:solidFill>
                  <a:srgbClr val="808080"/>
                </a:solidFill>
                <a:prstDash val="solid"/>
              </a:ln>
            </c:spPr>
          </c:errBars>
          <c:xVal>
            <c:numRef>
              <c:f>'(3a)_Curve_Data_with_n(risk)'!$C$21:$C$51</c:f>
              <c:numCache>
                <c:formatCode>General</c:formatCode>
                <c:ptCount val="31"/>
                <c:pt idx="0">
                  <c:v>0</c:v>
                </c:pt>
              </c:numCache>
            </c:numRef>
          </c:xVal>
          <c:yVal>
            <c:numRef>
              <c:f>'(3a)_Curve_Data_with_n(risk)'!$I$21:$I$51</c:f>
              <c:numCache>
                <c:formatCode>General</c:formatCode>
                <c:ptCount val="31"/>
                <c:pt idx="0" formatCode="0">
                  <c:v>100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312-4FE1-8748-B1D42C71C5B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8666496"/>
        <c:axId val="88668800"/>
      </c:scatterChart>
      <c:valAx>
        <c:axId val="88666496"/>
        <c:scaling>
          <c:orientation val="minMax"/>
          <c:min val="0"/>
        </c:scaling>
        <c:delete val="0"/>
        <c:axPos val="b"/>
        <c:majorGridlines>
          <c:spPr>
            <a:ln w="12700">
              <a:solidFill>
                <a:srgbClr val="808080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r>
                  <a:rPr lang="en-GB"/>
                  <a:t>Time from randomisation</a:t>
                </a:r>
              </a:p>
            </c:rich>
          </c:tx>
          <c:layout>
            <c:manualLayout>
              <c:xMode val="edge"/>
              <c:yMode val="edge"/>
              <c:x val="0.39089970077299674"/>
              <c:y val="0.5898304311510697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in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n-US"/>
          </a:p>
        </c:txPr>
        <c:crossAx val="88668800"/>
        <c:crosses val="autoZero"/>
        <c:crossBetween val="midCat"/>
      </c:valAx>
      <c:valAx>
        <c:axId val="88668800"/>
        <c:scaling>
          <c:orientation val="minMax"/>
          <c:max val="100"/>
          <c:min val="0"/>
        </c:scaling>
        <c:delete val="0"/>
        <c:axPos val="l"/>
        <c:majorGridlines>
          <c:spPr>
            <a:ln w="12700">
              <a:solidFill>
                <a:srgbClr val="808080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r>
                  <a:rPr lang="en-GB"/>
                  <a:t>Pct endpoint-free</a:t>
                </a:r>
              </a:p>
            </c:rich>
          </c:tx>
          <c:layout>
            <c:manualLayout>
              <c:xMode val="edge"/>
              <c:yMode val="edge"/>
              <c:x val="8.1696001401122487E-2"/>
              <c:y val="0.22881360613900073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cross"/>
        <c:minorTickMark val="in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n-US"/>
          </a:p>
        </c:txPr>
        <c:crossAx val="88666496"/>
        <c:crosses val="autoZero"/>
        <c:crossBetween val="midCat"/>
        <c:majorUnit val="20"/>
        <c:minorUnit val="5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2730089768100967"/>
          <c:y val="0.26949156076298764"/>
          <c:w val="0.11789039801939338"/>
          <c:h val="5.932209883796874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55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defRPr>
          </a:pPr>
          <a:endParaRPr lang="en-US"/>
        </a:p>
      </c:tx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Tahoma"/>
          <a:ea typeface="Tahoma"/>
          <a:cs typeface="Tahoma"/>
        </a:defRPr>
      </a:pPr>
      <a:endParaRPr lang="en-US"/>
    </a:p>
  </c:txPr>
  <c:userShapes r:id="rId1"/>
</c:chartSpace>
</file>

<file path=xl/chart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chart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chartsheets/sheet1.xml><?xml version="1.0" encoding="utf-8"?>
<chart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r="http://schemas.microsoft.com/office/spreadsheetml/2014/revision" xmlns:xr3="http://schemas.microsoft.com/office/spreadsheetml/2016/revision3" mc:Ignorable="xr xr3" xr:uid="{00000000-0001-0000-0400-000000000000}">
  <sheetPr codeName="Chart2"/>
  <sheetViews>
    <sheetView zoomScale="92" workbookViewId="0"/>
  </sheetViews>
  <sheetProtection algorithmName="SHA-512" hashValue="YlNWEVdxkIFfUo/32Zz1fTbY1bhS/H0Q/KoHp0AYJNwGiXLe9h5fc2ZdDfzvHHsdbf/NTjDLURXvkKbr1EVlhw==" saltValue="k+wlA/wPs3bXhpjzks7vjQ==" spinCount="100000" content="1" objects="1"/>
  <pageMargins left="0.75" right="0.75" top="1" bottom="1" header="0.5" footer="0.5"/>
  <pageSetup paperSize="9" orientation="landscape" horizontalDpi="200" verticalDpi="200" r:id="rId1"/>
  <headerFooter alignWithMargins="0"/>
  <drawing r:id="rId2"/>
  <legacyDrawing r:id="rId3"/>
</chartsheet>
</file>

<file path=xl/chartsheets/sheet2.xml><?xml version="1.0" encoding="utf-8"?>
<chart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r="http://schemas.microsoft.com/office/spreadsheetml/2014/revision" xmlns:xr3="http://schemas.microsoft.com/office/spreadsheetml/2016/revision3" mc:Ignorable="xr xr3" xr:uid="{00000000-0001-0000-0600-000000000000}">
  <sheetPr codeName="Chart3"/>
  <sheetViews>
    <sheetView zoomScale="92" workbookViewId="0"/>
  </sheetViews>
  <sheetProtection algorithmName="SHA-512" hashValue="L8MJI47vuHFgvlEfDww/GyZkcUq3FUfpTPdN38voUSfUdZtUWAAzd/4MWMQ6SmdskxPck1tcNLRyAVuIA+X/Sg==" saltValue="+B3OOh+kUlutLbUM4h3KiA==" spinCount="100000" content="1" objects="1"/>
  <pageMargins left="0.75" right="0.75" top="1" bottom="1" header="0.5" footer="0.5"/>
  <pageSetup paperSize="9" orientation="landscape" horizontalDpi="200" verticalDpi="200" r:id="rId1"/>
  <headerFooter alignWithMargins="0"/>
  <drawing r:id="rId2"/>
  <legacyDrawing r:id="rId3"/>
</chartsheet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im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365760</xdr:colOff>
          <xdr:row>8</xdr:row>
          <xdr:rowOff>91440</xdr:rowOff>
        </xdr:from>
        <xdr:to>
          <xdr:col>18</xdr:col>
          <xdr:colOff>1295400</xdr:colOff>
          <xdr:row>10</xdr:row>
          <xdr:rowOff>22860</xdr:rowOff>
        </xdr:to>
        <xdr:sp macro="" textlink="">
          <xdr:nvSpPr>
            <xdr:cNvPr id="28673" name="Button 1" hidden="1">
              <a:extLst>
                <a:ext uri="{63B3BB69-23CF-44E3-9099-C40C66FF867C}">
                  <a14:compatExt spid="_x0000_s28673"/>
                </a:ext>
                <a:ext uri="{FF2B5EF4-FFF2-40B4-BE49-F238E27FC236}">
                  <a16:creationId xmlns:a16="http://schemas.microsoft.com/office/drawing/2014/main" id="{00000000-0008-0000-0000-0000017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800" b="0" i="0" u="none" strike="noStrike" baseline="0">
                  <a:solidFill>
                    <a:srgbClr val="000080"/>
                  </a:solidFill>
                  <a:latin typeface="Tahoma"/>
                  <a:ea typeface="Tahoma"/>
                  <a:cs typeface="Tahoma"/>
                </a:rPr>
                <a:t>Print page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0</xdr:colOff>
      <xdr:row>0</xdr:row>
      <xdr:rowOff>70184</xdr:rowOff>
    </xdr:from>
    <xdr:to>
      <xdr:col>5</xdr:col>
      <xdr:colOff>274387</xdr:colOff>
      <xdr:row>4</xdr:row>
      <xdr:rowOff>126711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" r="47067"/>
        <a:stretch/>
      </xdr:blipFill>
      <xdr:spPr bwMode="auto">
        <a:xfrm>
          <a:off x="190500" y="70184"/>
          <a:ext cx="2165684" cy="69186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17</xdr:col>
      <xdr:colOff>140366</xdr:colOff>
      <xdr:row>0</xdr:row>
      <xdr:rowOff>160420</xdr:rowOff>
    </xdr:from>
    <xdr:to>
      <xdr:col>19</xdr:col>
      <xdr:colOff>8019</xdr:colOff>
      <xdr:row>4</xdr:row>
      <xdr:rowOff>140368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084" t="19535" b="8370"/>
        <a:stretch/>
      </xdr:blipFill>
      <xdr:spPr bwMode="auto">
        <a:xfrm>
          <a:off x="7920787" y="160420"/>
          <a:ext cx="2081464" cy="653716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1924050</xdr:colOff>
      <xdr:row>32</xdr:row>
      <xdr:rowOff>9525</xdr:rowOff>
    </xdr:from>
    <xdr:to>
      <xdr:col>15</xdr:col>
      <xdr:colOff>71247</xdr:colOff>
      <xdr:row>33</xdr:row>
      <xdr:rowOff>131064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15375" y="5257800"/>
          <a:ext cx="804672" cy="28346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510540</xdr:colOff>
          <xdr:row>9</xdr:row>
          <xdr:rowOff>144780</xdr:rowOff>
        </xdr:from>
        <xdr:to>
          <xdr:col>5</xdr:col>
          <xdr:colOff>716280</xdr:colOff>
          <xdr:row>11</xdr:row>
          <xdr:rowOff>68580</xdr:rowOff>
        </xdr:to>
        <xdr:sp macro="" textlink="">
          <xdr:nvSpPr>
            <xdr:cNvPr id="37890" name="Button 2" hidden="1">
              <a:extLst>
                <a:ext uri="{63B3BB69-23CF-44E3-9099-C40C66FF867C}">
                  <a14:compatExt spid="_x0000_s37890"/>
                </a:ext>
                <a:ext uri="{FF2B5EF4-FFF2-40B4-BE49-F238E27FC236}">
                  <a16:creationId xmlns:a16="http://schemas.microsoft.com/office/drawing/2014/main" id="{00000000-0008-0000-0100-000002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800" b="0" i="0" u="none" strike="noStrike" baseline="0">
                  <a:solidFill>
                    <a:srgbClr val="000080"/>
                  </a:solidFill>
                  <a:latin typeface="Tahoma"/>
                  <a:ea typeface="Tahoma"/>
                  <a:cs typeface="Tahoma"/>
                </a:rPr>
                <a:t>Clear all data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243840</xdr:colOff>
          <xdr:row>9</xdr:row>
          <xdr:rowOff>144780</xdr:rowOff>
        </xdr:from>
        <xdr:to>
          <xdr:col>7</xdr:col>
          <xdr:colOff>0</xdr:colOff>
          <xdr:row>11</xdr:row>
          <xdr:rowOff>68580</xdr:rowOff>
        </xdr:to>
        <xdr:sp macro="" textlink="">
          <xdr:nvSpPr>
            <xdr:cNvPr id="37891" name="Button 3" hidden="1">
              <a:extLst>
                <a:ext uri="{63B3BB69-23CF-44E3-9099-C40C66FF867C}">
                  <a14:compatExt spid="_x0000_s37891"/>
                </a:ext>
                <a:ext uri="{FF2B5EF4-FFF2-40B4-BE49-F238E27FC236}">
                  <a16:creationId xmlns:a16="http://schemas.microsoft.com/office/drawing/2014/main" id="{00000000-0008-0000-0100-000003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800" b="0" i="0" u="none" strike="noStrike" baseline="0">
                  <a:solidFill>
                    <a:srgbClr val="000080"/>
                  </a:solidFill>
                  <a:latin typeface="Tahoma"/>
                  <a:ea typeface="Tahoma"/>
                  <a:cs typeface="Tahoma"/>
                </a:rPr>
                <a:t>Print page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647700</xdr:colOff>
          <xdr:row>9</xdr:row>
          <xdr:rowOff>144780</xdr:rowOff>
        </xdr:from>
        <xdr:to>
          <xdr:col>4</xdr:col>
          <xdr:colOff>220980</xdr:colOff>
          <xdr:row>11</xdr:row>
          <xdr:rowOff>68580</xdr:rowOff>
        </xdr:to>
        <xdr:sp macro="" textlink="">
          <xdr:nvSpPr>
            <xdr:cNvPr id="37892" name="Button 4" hidden="1">
              <a:extLst>
                <a:ext uri="{63B3BB69-23CF-44E3-9099-C40C66FF867C}">
                  <a14:compatExt spid="_x0000_s37892"/>
                </a:ext>
                <a:ext uri="{FF2B5EF4-FFF2-40B4-BE49-F238E27FC236}">
                  <a16:creationId xmlns:a16="http://schemas.microsoft.com/office/drawing/2014/main" id="{00000000-0008-0000-0100-000004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800" b="0" i="0" u="none" strike="noStrike" baseline="0">
                  <a:solidFill>
                    <a:srgbClr val="000080"/>
                  </a:solidFill>
                  <a:latin typeface="Tahoma"/>
                  <a:ea typeface="Tahoma"/>
                  <a:cs typeface="Tahoma"/>
                </a:rPr>
                <a:t>Clear this data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1066800</xdr:colOff>
          <xdr:row>7</xdr:row>
          <xdr:rowOff>15240</xdr:rowOff>
        </xdr:from>
        <xdr:to>
          <xdr:col>2</xdr:col>
          <xdr:colOff>647700</xdr:colOff>
          <xdr:row>8</xdr:row>
          <xdr:rowOff>129540</xdr:rowOff>
        </xdr:to>
        <xdr:sp macro="" textlink="">
          <xdr:nvSpPr>
            <xdr:cNvPr id="8267" name="Button 75" hidden="1">
              <a:extLst>
                <a:ext uri="{63B3BB69-23CF-44E3-9099-C40C66FF867C}">
                  <a14:compatExt spid="_x0000_s8267"/>
                </a:ext>
                <a:ext uri="{FF2B5EF4-FFF2-40B4-BE49-F238E27FC236}">
                  <a16:creationId xmlns:a16="http://schemas.microsoft.com/office/drawing/2014/main" id="{00000000-0008-0000-0200-00004B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800" b="0" i="0" u="none" strike="noStrike" baseline="0">
                  <a:solidFill>
                    <a:srgbClr val="000080"/>
                  </a:solidFill>
                  <a:latin typeface="Tahoma"/>
                  <a:ea typeface="Tahoma"/>
                  <a:cs typeface="Tahoma"/>
                </a:rPr>
                <a:t>Clear data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175260</xdr:colOff>
          <xdr:row>7</xdr:row>
          <xdr:rowOff>15240</xdr:rowOff>
        </xdr:from>
        <xdr:to>
          <xdr:col>4</xdr:col>
          <xdr:colOff>213360</xdr:colOff>
          <xdr:row>8</xdr:row>
          <xdr:rowOff>129540</xdr:rowOff>
        </xdr:to>
        <xdr:sp macro="" textlink="">
          <xdr:nvSpPr>
            <xdr:cNvPr id="8268" name="Button 76" hidden="1">
              <a:extLst>
                <a:ext uri="{63B3BB69-23CF-44E3-9099-C40C66FF867C}">
                  <a14:compatExt spid="_x0000_s8268"/>
                </a:ext>
                <a:ext uri="{FF2B5EF4-FFF2-40B4-BE49-F238E27FC236}">
                  <a16:creationId xmlns:a16="http://schemas.microsoft.com/office/drawing/2014/main" id="{00000000-0008-0000-0200-00004C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800" b="0" i="0" u="none" strike="noStrike" baseline="0">
                  <a:solidFill>
                    <a:srgbClr val="000080"/>
                  </a:solidFill>
                  <a:latin typeface="Tahoma"/>
                  <a:ea typeface="Tahoma"/>
                  <a:cs typeface="Tahoma"/>
                </a:rPr>
                <a:t>Print page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53340</xdr:colOff>
          <xdr:row>10</xdr:row>
          <xdr:rowOff>0</xdr:rowOff>
        </xdr:from>
        <xdr:to>
          <xdr:col>2</xdr:col>
          <xdr:colOff>213360</xdr:colOff>
          <xdr:row>12</xdr:row>
          <xdr:rowOff>0</xdr:rowOff>
        </xdr:to>
        <xdr:sp macro="" textlink="">
          <xdr:nvSpPr>
            <xdr:cNvPr id="7198" name="Button 30" hidden="1">
              <a:extLst>
                <a:ext uri="{63B3BB69-23CF-44E3-9099-C40C66FF867C}">
                  <a14:compatExt spid="_x0000_s7198"/>
                </a:ext>
                <a:ext uri="{FF2B5EF4-FFF2-40B4-BE49-F238E27FC236}">
                  <a16:creationId xmlns:a16="http://schemas.microsoft.com/office/drawing/2014/main" id="{00000000-0008-0000-0300-00001E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800" b="0" i="0" u="none" strike="noStrike" baseline="0">
                  <a:solidFill>
                    <a:srgbClr val="000080"/>
                  </a:solidFill>
                  <a:latin typeface="Tahoma"/>
                  <a:ea typeface="Tahoma"/>
                  <a:cs typeface="Tahoma"/>
                </a:rPr>
                <a:t>Clear data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30480</xdr:colOff>
          <xdr:row>12</xdr:row>
          <xdr:rowOff>129540</xdr:rowOff>
        </xdr:from>
        <xdr:to>
          <xdr:col>2</xdr:col>
          <xdr:colOff>220980</xdr:colOff>
          <xdr:row>14</xdr:row>
          <xdr:rowOff>99060</xdr:rowOff>
        </xdr:to>
        <xdr:sp macro="" textlink="">
          <xdr:nvSpPr>
            <xdr:cNvPr id="7199" name="Button 31" hidden="1">
              <a:extLst>
                <a:ext uri="{63B3BB69-23CF-44E3-9099-C40C66FF867C}">
                  <a14:compatExt spid="_x0000_s7199"/>
                </a:ext>
                <a:ext uri="{FF2B5EF4-FFF2-40B4-BE49-F238E27FC236}">
                  <a16:creationId xmlns:a16="http://schemas.microsoft.com/office/drawing/2014/main" id="{00000000-0008-0000-0300-00001F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800" b="0" i="0" u="none" strike="noStrike" baseline="0">
                  <a:solidFill>
                    <a:srgbClr val="000080"/>
                  </a:solidFill>
                  <a:latin typeface="Tahoma"/>
                  <a:ea typeface="Tahoma"/>
                  <a:cs typeface="Tahoma"/>
                </a:rPr>
                <a:t>Print page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9210261" cy="5615609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</cdr:x>
      <cdr:y>0.7475</cdr:y>
    </cdr:from>
    <cdr:to>
      <cdr:x>0.79675</cdr:x>
      <cdr:y>0.7965</cdr:y>
    </cdr:to>
    <cdr:sp macro="" textlink="">
      <cdr:nvSpPr>
        <cdr:cNvPr id="1025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0" y="4200763"/>
          <a:ext cx="7338605" cy="275368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 vertOverflow="clip" wrap="square" lIns="27432" tIns="18288" rIns="27432" bIns="18288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en-GB" sz="900" b="1" i="0" u="none" strike="noStrike" baseline="0">
              <a:solidFill>
                <a:srgbClr val="FF0000"/>
              </a:solidFill>
              <a:latin typeface="Tahoma"/>
              <a:ea typeface="Tahoma"/>
              <a:cs typeface="Tahoma"/>
            </a:rPr>
            <a:t>The HR estimate will be based on these data entered in the (2a) Curve_Data sheet.  Do these curves this look similar to the published KM curve?</a:t>
          </a:r>
          <a:endParaRPr lang="en-GB"/>
        </a:p>
      </cdr:txBody>
    </cdr:sp>
  </cdr:relSizeAnchor>
  <cdr:relSizeAnchor xmlns:cdr="http://schemas.openxmlformats.org/drawingml/2006/chartDrawing">
    <cdr:from>
      <cdr:x>0.028</cdr:x>
      <cdr:y>0.642</cdr:y>
    </cdr:from>
    <cdr:to>
      <cdr:x>0.30975</cdr:x>
      <cdr:y>0.70275</cdr:y>
    </cdr:to>
    <cdr:sp macro="" textlink="">
      <cdr:nvSpPr>
        <cdr:cNvPr id="1026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262504" y="3607880"/>
          <a:ext cx="2597411" cy="34139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 vertOverflow="clip" wrap="square" lIns="27432" tIns="18288" rIns="0" bIns="18288" anchor="ctr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GB" sz="900" b="1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Trial ID: ___________________________</a:t>
          </a:r>
          <a:endParaRPr lang="en-GB"/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30480</xdr:colOff>
          <xdr:row>10</xdr:row>
          <xdr:rowOff>30480</xdr:rowOff>
        </xdr:from>
        <xdr:to>
          <xdr:col>2</xdr:col>
          <xdr:colOff>76200</xdr:colOff>
          <xdr:row>12</xdr:row>
          <xdr:rowOff>30480</xdr:rowOff>
        </xdr:to>
        <xdr:sp macro="" textlink="">
          <xdr:nvSpPr>
            <xdr:cNvPr id="10276" name="Button 36" hidden="1">
              <a:extLst>
                <a:ext uri="{63B3BB69-23CF-44E3-9099-C40C66FF867C}">
                  <a14:compatExt spid="_x0000_s10276"/>
                </a:ext>
                <a:ext uri="{FF2B5EF4-FFF2-40B4-BE49-F238E27FC236}">
                  <a16:creationId xmlns:a16="http://schemas.microsoft.com/office/drawing/2014/main" id="{00000000-0008-0000-0500-00002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800" b="0" i="0" u="none" strike="noStrike" baseline="0">
                  <a:solidFill>
                    <a:srgbClr val="000080"/>
                  </a:solidFill>
                  <a:latin typeface="Tahoma"/>
                  <a:ea typeface="Tahoma"/>
                  <a:cs typeface="Tahoma"/>
                </a:rPr>
                <a:t>Clear data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22860</xdr:colOff>
          <xdr:row>13</xdr:row>
          <xdr:rowOff>22860</xdr:rowOff>
        </xdr:from>
        <xdr:to>
          <xdr:col>2</xdr:col>
          <xdr:colOff>91440</xdr:colOff>
          <xdr:row>15</xdr:row>
          <xdr:rowOff>22860</xdr:rowOff>
        </xdr:to>
        <xdr:sp macro="" textlink="">
          <xdr:nvSpPr>
            <xdr:cNvPr id="10277" name="Button 37" hidden="1">
              <a:extLst>
                <a:ext uri="{63B3BB69-23CF-44E3-9099-C40C66FF867C}">
                  <a14:compatExt spid="_x0000_s10277"/>
                </a:ext>
                <a:ext uri="{FF2B5EF4-FFF2-40B4-BE49-F238E27FC236}">
                  <a16:creationId xmlns:a16="http://schemas.microsoft.com/office/drawing/2014/main" id="{00000000-0008-0000-0500-000025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800" b="0" i="0" u="none" strike="noStrike" baseline="0">
                  <a:solidFill>
                    <a:srgbClr val="000080"/>
                  </a:solidFill>
                  <a:latin typeface="Tahoma"/>
                  <a:ea typeface="Tahoma"/>
                  <a:cs typeface="Tahoma"/>
                </a:rPr>
                <a:t>Print page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9210261" cy="5615609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</cdr:x>
      <cdr:y>0.7475</cdr:y>
    </cdr:from>
    <cdr:to>
      <cdr:x>0.79875</cdr:x>
      <cdr:y>0.7965</cdr:y>
    </cdr:to>
    <cdr:sp macro="" textlink="">
      <cdr:nvSpPr>
        <cdr:cNvPr id="11265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0" y="4200763"/>
          <a:ext cx="7357027" cy="275368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 vertOverflow="clip" wrap="square" lIns="27432" tIns="18288" rIns="27432" bIns="18288" anchor="ctr" upright="1"/>
        <a:lstStyle xmlns:a="http://schemas.openxmlformats.org/drawingml/2006/main"/>
        <a:p xmlns:a="http://schemas.openxmlformats.org/drawingml/2006/main">
          <a:pPr algn="ctr" rtl="0"/>
          <a:r>
            <a:rPr lang="en-GB" sz="1100" b="1" i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The HR estimate will be based on these data entered in the (3a) Curve_Data_with_n(risk) sheet.  Do these curves this look similar to the published KM curve?</a:t>
          </a:r>
          <a:endParaRPr lang="en-GB" sz="900">
            <a:solidFill>
              <a:srgbClr val="FF0000"/>
            </a:solidFill>
            <a:effectLst/>
          </a:endParaRPr>
        </a:p>
      </cdr:txBody>
    </cdr:sp>
  </cdr:relSizeAnchor>
  <cdr:relSizeAnchor xmlns:cdr="http://schemas.openxmlformats.org/drawingml/2006/chartDrawing">
    <cdr:from>
      <cdr:x>0.02875</cdr:x>
      <cdr:y>0.642</cdr:y>
    </cdr:from>
    <cdr:to>
      <cdr:x>0.349</cdr:x>
      <cdr:y>0.68075</cdr:y>
    </cdr:to>
    <cdr:sp macro="" textlink="">
      <cdr:nvSpPr>
        <cdr:cNvPr id="11266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264807" y="3607880"/>
          <a:ext cx="2949719" cy="217765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 vertOverflow="clip" wrap="square" lIns="27432" tIns="18288" rIns="27432" bIns="18288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en-GB" sz="900" b="1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Trial ID: ____________________________</a:t>
          </a:r>
          <a:endParaRPr lang="en-GB"/>
        </a:p>
      </cdr:txBody>
    </cdr:sp>
  </cdr:relSizeAnchor>
</c:userShapes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708660</xdr:colOff>
          <xdr:row>2</xdr:row>
          <xdr:rowOff>106680</xdr:rowOff>
        </xdr:from>
        <xdr:to>
          <xdr:col>2</xdr:col>
          <xdr:colOff>22860</xdr:colOff>
          <xdr:row>4</xdr:row>
          <xdr:rowOff>99060</xdr:rowOff>
        </xdr:to>
        <xdr:sp macro="" textlink="">
          <xdr:nvSpPr>
            <xdr:cNvPr id="23627" name="Button 75" hidden="1">
              <a:extLst>
                <a:ext uri="{63B3BB69-23CF-44E3-9099-C40C66FF867C}">
                  <a14:compatExt spid="_x0000_s23627"/>
                </a:ext>
                <a:ext uri="{FF2B5EF4-FFF2-40B4-BE49-F238E27FC236}">
                  <a16:creationId xmlns:a16="http://schemas.microsoft.com/office/drawing/2014/main" id="{00000000-0008-0000-0700-00004B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800" b="0" i="0" u="none" strike="noStrike" baseline="0">
                  <a:solidFill>
                    <a:srgbClr val="000080"/>
                  </a:solidFill>
                  <a:latin typeface="Tahoma"/>
                  <a:ea typeface="Tahoma"/>
                  <a:cs typeface="Tahoma"/>
                </a:rPr>
                <a:t>Print page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Custom 1">
      <a:dk1>
        <a:sysClr val="windowText" lastClr="000000"/>
      </a:dk1>
      <a:lt1>
        <a:sysClr val="window" lastClr="FFFFFF"/>
      </a:lt1>
      <a:dk2>
        <a:srgbClr val="2E2D62"/>
      </a:dk2>
      <a:lt2>
        <a:srgbClr val="E7E6E6"/>
      </a:lt2>
      <a:accent1>
        <a:srgbClr val="22B8D1"/>
      </a:accent1>
      <a:accent2>
        <a:srgbClr val="008AAD"/>
      </a:accent2>
      <a:accent3>
        <a:srgbClr val="FF6900"/>
      </a:accent3>
      <a:accent4>
        <a:srgbClr val="2E2D62"/>
      </a:accent4>
      <a:accent5>
        <a:srgbClr val="676767"/>
      </a:accent5>
      <a:accent6>
        <a:srgbClr val="FFFFFF"/>
      </a:accent6>
      <a:hlink>
        <a:srgbClr val="0563C1"/>
      </a:hlink>
      <a:folHlink>
        <a:srgbClr val="8A1A9B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.fisher@ucl.ac.uk?subject=Practical%20methods%20for%20incorporating%20summary%20time-to-event%20data%20into%20meta-analysis:%20Calculations%20spreadsheet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7" Type="http://schemas.openxmlformats.org/officeDocument/2006/relationships/ctrlProp" Target="../ctrlProps/ctrlProp4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creativecommons.org/licenses/by-nc/4.0/" TargetMode="External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mments" Target="../comments1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omments" Target="../comments2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Relationship Id="rId6" Type="http://schemas.openxmlformats.org/officeDocument/2006/relationships/comments" Target="../comments3.xml"/><Relationship Id="rId5" Type="http://schemas.openxmlformats.org/officeDocument/2006/relationships/ctrlProp" Target="../ctrlProps/ctrlProp10.xml"/><Relationship Id="rId4" Type="http://schemas.openxmlformats.org/officeDocument/2006/relationships/ctrlProp" Target="../ctrlProps/ctrlProp9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8.bin"/><Relationship Id="rId5" Type="http://schemas.openxmlformats.org/officeDocument/2006/relationships/comments" Target="../comments4.xml"/><Relationship Id="rId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/>
  <dimension ref="B2:U37"/>
  <sheetViews>
    <sheetView tabSelected="1" zoomScaleNormal="100" workbookViewId="0">
      <pane xSplit="20" ySplit="37" topLeftCell="U38" activePane="bottomRight" state="frozen"/>
      <selection pane="topRight" activeCell="U1" sqref="U1"/>
      <selection pane="bottomLeft" activeCell="A38" sqref="A38"/>
      <selection pane="bottomRight" activeCell="U38" sqref="U38"/>
    </sheetView>
  </sheetViews>
  <sheetFormatPr defaultColWidth="9.21875" defaultRowHeight="13.2" x14ac:dyDescent="0.25"/>
  <cols>
    <col min="1" max="1" width="2.77734375" style="1" customWidth="1"/>
    <col min="2" max="2" width="3.109375" style="1" customWidth="1"/>
    <col min="3" max="3" width="6.88671875" style="1" customWidth="1"/>
    <col min="4" max="5" width="9.21875" style="1"/>
    <col min="6" max="6" width="5.21875" style="1" customWidth="1"/>
    <col min="7" max="7" width="4.21875" style="1" customWidth="1"/>
    <col min="8" max="8" width="9.5546875" style="1" customWidth="1"/>
    <col min="9" max="9" width="17.109375" style="1" customWidth="1"/>
    <col min="10" max="10" width="2.77734375" style="1" customWidth="1"/>
    <col min="11" max="11" width="4" style="1" customWidth="1"/>
    <col min="12" max="12" width="2.5546875" style="1" customWidth="1"/>
    <col min="13" max="13" width="7" style="1" customWidth="1"/>
    <col min="14" max="14" width="5.77734375" style="1" customWidth="1"/>
    <col min="15" max="15" width="3" style="1" customWidth="1"/>
    <col min="16" max="16" width="4.77734375" style="1" customWidth="1"/>
    <col min="17" max="17" width="16" style="1" customWidth="1"/>
    <col min="18" max="18" width="11.21875" style="1" customWidth="1"/>
    <col min="19" max="19" width="21" style="1" customWidth="1"/>
    <col min="20" max="20" width="3.21875" style="1" customWidth="1"/>
    <col min="21" max="16384" width="9.21875" style="1"/>
  </cols>
  <sheetData>
    <row r="2" spans="2:21" x14ac:dyDescent="0.25">
      <c r="H2" s="327"/>
      <c r="I2" s="410" t="s">
        <v>255</v>
      </c>
      <c r="J2" s="410"/>
      <c r="K2" s="410"/>
      <c r="L2" s="410"/>
      <c r="M2" s="410"/>
      <c r="N2" s="410"/>
      <c r="O2" s="410"/>
    </row>
    <row r="3" spans="2:21" x14ac:dyDescent="0.25">
      <c r="H3" s="139"/>
      <c r="I3" s="410" t="s">
        <v>256</v>
      </c>
      <c r="J3" s="410"/>
      <c r="K3" s="410"/>
      <c r="L3" s="410"/>
      <c r="M3" s="410"/>
      <c r="N3" s="410"/>
      <c r="O3" s="410"/>
    </row>
    <row r="4" spans="2:21" x14ac:dyDescent="0.25">
      <c r="I4" s="411" t="s">
        <v>240</v>
      </c>
      <c r="J4" s="411"/>
      <c r="K4" s="411"/>
      <c r="L4" s="411"/>
      <c r="M4" s="411"/>
      <c r="N4" s="411"/>
      <c r="O4" s="411"/>
    </row>
    <row r="5" spans="2:21" x14ac:dyDescent="0.25">
      <c r="I5" s="411"/>
      <c r="J5" s="411"/>
      <c r="K5" s="411"/>
      <c r="L5" s="411"/>
      <c r="M5" s="411"/>
      <c r="N5" s="411"/>
      <c r="O5" s="411"/>
    </row>
    <row r="6" spans="2:21" x14ac:dyDescent="0.25">
      <c r="I6" s="403" t="s">
        <v>300</v>
      </c>
      <c r="J6" s="404"/>
      <c r="K6" s="405" t="s">
        <v>304</v>
      </c>
      <c r="L6" s="406"/>
      <c r="M6" s="406"/>
      <c r="N6" s="406"/>
    </row>
    <row r="7" spans="2:21" ht="9" customHeight="1" x14ac:dyDescent="0.25"/>
    <row r="8" spans="2:21" x14ac:dyDescent="0.25">
      <c r="B8" s="324" t="s">
        <v>152</v>
      </c>
      <c r="C8" s="138"/>
      <c r="D8" s="138"/>
      <c r="E8" s="138"/>
      <c r="F8" s="125"/>
      <c r="G8" s="125"/>
      <c r="H8" s="125"/>
      <c r="I8" s="126"/>
      <c r="J8" s="2"/>
      <c r="K8" s="324" t="s">
        <v>293</v>
      </c>
      <c r="L8" s="134"/>
      <c r="M8" s="134"/>
      <c r="N8" s="125"/>
      <c r="O8" s="125"/>
      <c r="P8" s="125"/>
      <c r="Q8" s="125"/>
      <c r="R8" s="126"/>
    </row>
    <row r="9" spans="2:21" x14ac:dyDescent="0.25">
      <c r="B9" s="141" t="s">
        <v>241</v>
      </c>
      <c r="C9" s="136"/>
      <c r="D9" s="139"/>
      <c r="E9" s="139"/>
      <c r="I9" s="129"/>
      <c r="K9" s="412" t="s">
        <v>296</v>
      </c>
      <c r="L9" s="413"/>
      <c r="M9" s="413"/>
      <c r="N9" s="413"/>
      <c r="O9" s="413"/>
      <c r="P9" s="413"/>
      <c r="Q9" s="413"/>
      <c r="R9" s="414"/>
    </row>
    <row r="10" spans="2:21" x14ac:dyDescent="0.25">
      <c r="B10" s="127"/>
      <c r="C10" s="130" t="s">
        <v>243</v>
      </c>
      <c r="D10" s="128"/>
      <c r="E10" s="128"/>
      <c r="F10" s="128"/>
      <c r="G10" s="128"/>
      <c r="H10" s="128"/>
      <c r="I10" s="129"/>
      <c r="K10" s="141" t="s">
        <v>158</v>
      </c>
      <c r="L10" s="130"/>
      <c r="M10" s="130"/>
      <c r="N10" s="130"/>
      <c r="O10" s="130"/>
      <c r="P10" s="130"/>
      <c r="Q10" s="130"/>
      <c r="R10" s="129"/>
    </row>
    <row r="11" spans="2:21" x14ac:dyDescent="0.25">
      <c r="B11" s="141" t="s">
        <v>205</v>
      </c>
      <c r="C11" s="136"/>
      <c r="D11" s="128"/>
      <c r="E11" s="128"/>
      <c r="F11" s="128"/>
      <c r="G11" s="128"/>
      <c r="H11" s="128"/>
      <c r="I11" s="129"/>
      <c r="K11" s="323" t="s">
        <v>295</v>
      </c>
      <c r="L11" s="323"/>
      <c r="M11" s="323"/>
      <c r="N11" s="323"/>
      <c r="O11" s="323"/>
      <c r="P11" s="323"/>
      <c r="Q11" s="323"/>
      <c r="R11" s="129"/>
    </row>
    <row r="12" spans="2:21" x14ac:dyDescent="0.25">
      <c r="B12" s="137"/>
      <c r="C12" s="131" t="s">
        <v>242</v>
      </c>
      <c r="D12" s="132"/>
      <c r="E12" s="132"/>
      <c r="F12" s="132"/>
      <c r="G12" s="132"/>
      <c r="H12" s="132"/>
      <c r="I12" s="133"/>
      <c r="K12" s="142" t="s">
        <v>294</v>
      </c>
      <c r="L12" s="131"/>
      <c r="M12" s="152"/>
      <c r="N12" s="132"/>
      <c r="O12" s="132"/>
      <c r="P12" s="152"/>
      <c r="Q12" s="131"/>
      <c r="R12" s="133"/>
    </row>
    <row r="13" spans="2:21" x14ac:dyDescent="0.25">
      <c r="U13" s="141"/>
    </row>
    <row r="15" spans="2:21" x14ac:dyDescent="0.25">
      <c r="B15" s="324" t="s">
        <v>137</v>
      </c>
      <c r="C15" s="125"/>
      <c r="D15" s="125"/>
      <c r="E15" s="125"/>
      <c r="F15" s="125"/>
      <c r="G15" s="125"/>
      <c r="H15" s="125"/>
      <c r="I15" s="126"/>
      <c r="K15" s="324" t="s">
        <v>126</v>
      </c>
      <c r="L15" s="125"/>
      <c r="M15" s="125"/>
      <c r="N15" s="125"/>
      <c r="O15" s="125"/>
      <c r="P15" s="134"/>
      <c r="Q15" s="125"/>
      <c r="R15" s="125"/>
      <c r="S15" s="126"/>
      <c r="T15" s="128"/>
      <c r="U15" s="128"/>
    </row>
    <row r="16" spans="2:21" x14ac:dyDescent="0.25">
      <c r="B16" s="141"/>
      <c r="C16" s="130"/>
      <c r="D16" s="130"/>
      <c r="E16" s="130"/>
      <c r="F16" s="130"/>
      <c r="G16" s="130"/>
      <c r="H16" s="130"/>
      <c r="I16" s="180"/>
      <c r="K16" s="127"/>
      <c r="L16" s="128"/>
      <c r="M16" s="128"/>
      <c r="N16" s="128"/>
      <c r="O16" s="128"/>
      <c r="P16" s="128"/>
      <c r="Q16" s="128"/>
      <c r="R16" s="128"/>
      <c r="S16" s="129"/>
      <c r="T16" s="128"/>
      <c r="U16" s="128"/>
    </row>
    <row r="17" spans="2:21" x14ac:dyDescent="0.25">
      <c r="B17" s="141" t="s">
        <v>177</v>
      </c>
      <c r="C17" s="130"/>
      <c r="D17" s="130"/>
      <c r="E17" s="130"/>
      <c r="F17" s="130"/>
      <c r="G17" s="130"/>
      <c r="H17" s="130"/>
      <c r="I17" s="180"/>
      <c r="K17" s="146" t="s">
        <v>128</v>
      </c>
      <c r="L17" s="145" t="s">
        <v>263</v>
      </c>
      <c r="M17" s="145"/>
      <c r="N17" s="128"/>
      <c r="O17" s="145" t="s">
        <v>264</v>
      </c>
      <c r="P17" s="128"/>
      <c r="Q17" s="128"/>
      <c r="R17" s="128"/>
      <c r="S17" s="129"/>
      <c r="T17" s="128"/>
      <c r="U17" s="128"/>
    </row>
    <row r="18" spans="2:21" x14ac:dyDescent="0.25">
      <c r="B18" s="141" t="s">
        <v>262</v>
      </c>
      <c r="C18" s="130"/>
      <c r="D18" s="130"/>
      <c r="E18" s="130"/>
      <c r="F18" s="130"/>
      <c r="G18" s="130"/>
      <c r="H18" s="130"/>
      <c r="I18" s="180"/>
      <c r="K18" s="146"/>
      <c r="L18" s="145"/>
      <c r="M18" s="145"/>
      <c r="N18" s="128"/>
      <c r="O18" s="128"/>
      <c r="P18" s="145" t="s">
        <v>265</v>
      </c>
      <c r="Q18" s="128"/>
      <c r="R18" s="135"/>
      <c r="S18" s="181"/>
      <c r="T18" s="128"/>
      <c r="U18" s="128"/>
    </row>
    <row r="19" spans="2:21" x14ac:dyDescent="0.25">
      <c r="B19" s="141" t="s">
        <v>206</v>
      </c>
      <c r="C19" s="130"/>
      <c r="D19" s="130"/>
      <c r="E19" s="130"/>
      <c r="F19" s="130"/>
      <c r="G19" s="130"/>
      <c r="H19" s="130"/>
      <c r="I19" s="180"/>
      <c r="K19" s="127"/>
      <c r="L19" s="128"/>
      <c r="M19" s="128"/>
      <c r="N19" s="128"/>
      <c r="O19" s="128"/>
      <c r="P19" s="128"/>
      <c r="Q19" s="135"/>
      <c r="R19" s="135"/>
      <c r="S19" s="181"/>
      <c r="T19" s="128"/>
      <c r="U19" s="128"/>
    </row>
    <row r="20" spans="2:21" x14ac:dyDescent="0.25">
      <c r="B20" s="141"/>
      <c r="C20" s="130"/>
      <c r="D20" s="130"/>
      <c r="E20" s="130"/>
      <c r="F20" s="130"/>
      <c r="G20" s="130"/>
      <c r="H20" s="130"/>
      <c r="I20" s="180"/>
      <c r="K20" s="146" t="s">
        <v>129</v>
      </c>
      <c r="L20" s="145" t="s">
        <v>130</v>
      </c>
      <c r="M20" s="145"/>
      <c r="N20" s="128"/>
      <c r="O20" s="145" t="s">
        <v>266</v>
      </c>
      <c r="P20" s="128"/>
      <c r="Q20" s="135"/>
      <c r="R20" s="135"/>
      <c r="S20" s="181"/>
      <c r="T20" s="128"/>
      <c r="U20" s="128"/>
    </row>
    <row r="21" spans="2:21" x14ac:dyDescent="0.25">
      <c r="B21" s="141" t="s">
        <v>207</v>
      </c>
      <c r="C21" s="130"/>
      <c r="D21" s="130"/>
      <c r="E21" s="130"/>
      <c r="F21" s="130"/>
      <c r="G21" s="130"/>
      <c r="H21" s="130"/>
      <c r="I21" s="180"/>
      <c r="K21" s="127"/>
      <c r="L21" s="128"/>
      <c r="M21" s="128"/>
      <c r="N21" s="128"/>
      <c r="O21" s="128"/>
      <c r="P21" s="128"/>
      <c r="Q21" s="135"/>
      <c r="R21" s="135"/>
      <c r="S21" s="181"/>
      <c r="T21" s="128"/>
      <c r="U21" s="128"/>
    </row>
    <row r="22" spans="2:21" x14ac:dyDescent="0.25">
      <c r="B22" s="141" t="s">
        <v>208</v>
      </c>
      <c r="C22" s="130"/>
      <c r="D22" s="130"/>
      <c r="E22" s="130"/>
      <c r="F22" s="130"/>
      <c r="G22" s="130"/>
      <c r="H22" s="130"/>
      <c r="I22" s="180"/>
      <c r="K22" s="146" t="s">
        <v>131</v>
      </c>
      <c r="L22" s="145" t="s">
        <v>132</v>
      </c>
      <c r="M22" s="145"/>
      <c r="N22" s="128"/>
      <c r="O22" s="145" t="s">
        <v>267</v>
      </c>
      <c r="P22" s="128"/>
      <c r="Q22" s="135"/>
      <c r="R22" s="128"/>
      <c r="S22" s="129"/>
      <c r="T22" s="128"/>
      <c r="U22" s="128"/>
    </row>
    <row r="23" spans="2:21" x14ac:dyDescent="0.25">
      <c r="B23" s="141" t="s">
        <v>153</v>
      </c>
      <c r="C23" s="128"/>
      <c r="D23" s="130"/>
      <c r="E23" s="130"/>
      <c r="F23" s="130"/>
      <c r="G23" s="130"/>
      <c r="H23" s="130"/>
      <c r="I23" s="180"/>
      <c r="K23" s="146"/>
      <c r="L23" s="145"/>
      <c r="M23" s="145"/>
      <c r="N23" s="128"/>
      <c r="O23" s="128"/>
      <c r="P23" s="145" t="s">
        <v>268</v>
      </c>
      <c r="Q23" s="128"/>
      <c r="R23" s="128"/>
      <c r="S23" s="129"/>
      <c r="T23" s="128"/>
      <c r="U23" s="128"/>
    </row>
    <row r="24" spans="2:21" x14ac:dyDescent="0.25">
      <c r="B24" s="127"/>
      <c r="D24" s="130"/>
      <c r="E24" s="130"/>
      <c r="F24" s="130"/>
      <c r="G24" s="130"/>
      <c r="H24" s="130"/>
      <c r="I24" s="180"/>
      <c r="K24" s="127"/>
      <c r="L24" s="128"/>
      <c r="M24" s="128"/>
      <c r="N24" s="128"/>
      <c r="O24" s="128"/>
      <c r="P24" s="128"/>
      <c r="Q24" s="128"/>
      <c r="R24" s="128"/>
      <c r="S24" s="129"/>
      <c r="T24" s="128"/>
      <c r="U24" s="128"/>
    </row>
    <row r="25" spans="2:21" x14ac:dyDescent="0.25">
      <c r="B25" s="141" t="s">
        <v>154</v>
      </c>
      <c r="C25" s="130"/>
      <c r="D25" s="130"/>
      <c r="E25" s="130"/>
      <c r="F25" s="130"/>
      <c r="G25" s="130"/>
      <c r="H25" s="130"/>
      <c r="I25" s="180"/>
      <c r="K25" s="146" t="s">
        <v>133</v>
      </c>
      <c r="L25" s="145" t="s">
        <v>134</v>
      </c>
      <c r="M25" s="145"/>
      <c r="N25" s="128"/>
      <c r="O25" s="145" t="s">
        <v>270</v>
      </c>
      <c r="P25" s="128"/>
      <c r="Q25" s="128"/>
      <c r="R25" s="128"/>
      <c r="S25" s="129"/>
      <c r="T25" s="128"/>
      <c r="U25" s="128"/>
    </row>
    <row r="26" spans="2:21" x14ac:dyDescent="0.25">
      <c r="B26" s="141" t="s">
        <v>155</v>
      </c>
      <c r="C26" s="130"/>
      <c r="D26" s="130"/>
      <c r="E26" s="130"/>
      <c r="F26" s="130"/>
      <c r="G26" s="130"/>
      <c r="H26" s="130"/>
      <c r="I26" s="180"/>
      <c r="K26" s="127"/>
      <c r="L26" s="128"/>
      <c r="M26" s="128"/>
      <c r="N26" s="128"/>
      <c r="O26" s="128"/>
      <c r="P26" s="128"/>
      <c r="Q26" s="128"/>
      <c r="R26" s="128"/>
      <c r="S26" s="129"/>
      <c r="T26" s="128"/>
      <c r="U26" s="128"/>
    </row>
    <row r="27" spans="2:21" x14ac:dyDescent="0.25">
      <c r="B27" s="141" t="s">
        <v>156</v>
      </c>
      <c r="C27" s="130"/>
      <c r="D27" s="130"/>
      <c r="E27" s="130"/>
      <c r="F27" s="130"/>
      <c r="G27" s="130"/>
      <c r="H27" s="130"/>
      <c r="I27" s="180"/>
      <c r="K27" s="146" t="s">
        <v>127</v>
      </c>
      <c r="L27" s="145" t="s">
        <v>132</v>
      </c>
      <c r="M27" s="145"/>
      <c r="N27" s="128"/>
      <c r="O27" s="145" t="s">
        <v>267</v>
      </c>
      <c r="P27" s="128"/>
      <c r="Q27" s="128"/>
      <c r="R27" s="128"/>
      <c r="S27" s="129"/>
      <c r="T27" s="128"/>
      <c r="U27" s="128"/>
    </row>
    <row r="28" spans="2:21" x14ac:dyDescent="0.25">
      <c r="B28" s="141" t="s">
        <v>257</v>
      </c>
      <c r="C28" s="130"/>
      <c r="D28" s="130"/>
      <c r="E28" s="130"/>
      <c r="F28" s="130"/>
      <c r="G28" s="130"/>
      <c r="H28" s="130"/>
      <c r="I28" s="180"/>
      <c r="K28" s="146"/>
      <c r="L28" s="145"/>
      <c r="M28" s="145" t="s">
        <v>157</v>
      </c>
      <c r="N28" s="128"/>
      <c r="O28" s="128"/>
      <c r="P28" s="145" t="s">
        <v>269</v>
      </c>
      <c r="Q28" s="128"/>
      <c r="R28" s="128"/>
      <c r="S28" s="129"/>
      <c r="T28" s="128"/>
      <c r="U28" s="128"/>
    </row>
    <row r="29" spans="2:21" x14ac:dyDescent="0.25">
      <c r="B29" s="127"/>
      <c r="C29" s="130"/>
      <c r="D29" s="130"/>
      <c r="E29" s="130"/>
      <c r="F29" s="130"/>
      <c r="G29" s="130"/>
      <c r="H29" s="130"/>
      <c r="I29" s="180"/>
      <c r="K29" s="127"/>
      <c r="L29" s="128"/>
      <c r="M29" s="128"/>
      <c r="N29" s="128"/>
      <c r="O29" s="128"/>
      <c r="P29" s="128"/>
      <c r="Q29" s="128"/>
      <c r="R29" s="128"/>
      <c r="S29" s="129"/>
      <c r="T29" s="128"/>
      <c r="U29" s="128"/>
    </row>
    <row r="30" spans="2:21" x14ac:dyDescent="0.25">
      <c r="B30" s="141" t="s">
        <v>258</v>
      </c>
      <c r="C30" s="128"/>
      <c r="D30" s="130"/>
      <c r="E30" s="130"/>
      <c r="F30" s="130"/>
      <c r="G30" s="130"/>
      <c r="H30" s="130"/>
      <c r="I30" s="180"/>
      <c r="K30" s="146" t="s">
        <v>135</v>
      </c>
      <c r="L30" s="145" t="s">
        <v>134</v>
      </c>
      <c r="M30" s="145"/>
      <c r="N30" s="128"/>
      <c r="O30" s="145" t="s">
        <v>271</v>
      </c>
      <c r="P30" s="128"/>
      <c r="Q30" s="128"/>
      <c r="R30" s="128"/>
      <c r="S30" s="129"/>
      <c r="T30" s="128"/>
      <c r="U30" s="128"/>
    </row>
    <row r="31" spans="2:21" x14ac:dyDescent="0.25">
      <c r="B31" s="141" t="s">
        <v>259</v>
      </c>
      <c r="C31" s="128"/>
      <c r="D31" s="130"/>
      <c r="E31" s="130"/>
      <c r="F31" s="130"/>
      <c r="G31" s="130"/>
      <c r="H31" s="130"/>
      <c r="I31" s="180"/>
      <c r="K31" s="146"/>
      <c r="L31" s="145"/>
      <c r="M31" s="145"/>
      <c r="N31" s="128"/>
      <c r="O31" s="128"/>
      <c r="P31" s="145" t="s">
        <v>272</v>
      </c>
      <c r="Q31" s="128"/>
      <c r="R31" s="128"/>
      <c r="S31" s="129"/>
      <c r="T31" s="128"/>
      <c r="U31" s="128"/>
    </row>
    <row r="32" spans="2:21" x14ac:dyDescent="0.25">
      <c r="B32" s="127"/>
      <c r="D32" s="128"/>
      <c r="E32" s="128"/>
      <c r="F32" s="128"/>
      <c r="G32" s="128"/>
      <c r="H32" s="128"/>
      <c r="I32" s="129"/>
      <c r="K32" s="127"/>
      <c r="L32" s="128"/>
      <c r="M32" s="128"/>
      <c r="N32" s="128"/>
      <c r="O32" s="128"/>
      <c r="P32" s="128"/>
      <c r="Q32" s="128"/>
      <c r="R32" s="128"/>
      <c r="S32" s="129"/>
      <c r="T32" s="128"/>
      <c r="U32" s="128"/>
    </row>
    <row r="33" spans="2:19" x14ac:dyDescent="0.25">
      <c r="B33" s="127"/>
      <c r="D33" s="128"/>
      <c r="E33" s="128"/>
      <c r="F33" s="128"/>
      <c r="G33" s="128"/>
      <c r="H33" s="128"/>
      <c r="I33" s="129"/>
      <c r="K33" s="310" t="s">
        <v>201</v>
      </c>
      <c r="L33" s="145" t="s">
        <v>136</v>
      </c>
      <c r="M33" s="145"/>
      <c r="N33" s="128"/>
      <c r="O33" s="145" t="s">
        <v>292</v>
      </c>
      <c r="P33" s="128"/>
      <c r="Q33" s="128"/>
      <c r="R33" s="128"/>
      <c r="S33" s="129"/>
    </row>
    <row r="34" spans="2:19" x14ac:dyDescent="0.25">
      <c r="B34" s="127"/>
      <c r="D34" s="128"/>
      <c r="E34" s="128"/>
      <c r="F34" s="128"/>
      <c r="G34" s="128"/>
      <c r="H34" s="128"/>
      <c r="I34" s="129"/>
      <c r="K34" s="146"/>
      <c r="L34" s="145"/>
      <c r="M34" s="145"/>
      <c r="N34" s="128"/>
      <c r="O34" s="128"/>
      <c r="P34" s="145" t="s">
        <v>273</v>
      </c>
      <c r="Q34" s="128"/>
      <c r="R34" s="128"/>
      <c r="S34" s="129"/>
    </row>
    <row r="35" spans="2:19" x14ac:dyDescent="0.25">
      <c r="B35" s="137"/>
      <c r="C35" s="132"/>
      <c r="D35" s="132"/>
      <c r="E35" s="132"/>
      <c r="F35" s="132"/>
      <c r="G35" s="132"/>
      <c r="H35" s="132"/>
      <c r="I35" s="133"/>
      <c r="K35" s="137"/>
      <c r="L35" s="132"/>
      <c r="M35" s="132"/>
      <c r="N35" s="132"/>
      <c r="O35" s="132"/>
      <c r="P35" s="132"/>
      <c r="Q35" s="132"/>
      <c r="R35" s="132"/>
      <c r="S35" s="133"/>
    </row>
    <row r="36" spans="2:19" x14ac:dyDescent="0.25">
      <c r="B36" s="128"/>
      <c r="C36" s="128"/>
      <c r="D36" s="128"/>
      <c r="E36" s="128"/>
      <c r="F36" s="128"/>
      <c r="G36" s="128"/>
      <c r="H36" s="128"/>
      <c r="I36" s="128"/>
      <c r="J36" s="128"/>
      <c r="K36" s="128"/>
      <c r="L36" s="128"/>
      <c r="M36" s="128"/>
      <c r="N36" s="128"/>
      <c r="O36" s="128"/>
      <c r="P36" s="128"/>
      <c r="Q36" s="128"/>
      <c r="R36" s="128"/>
      <c r="S36" s="128"/>
    </row>
    <row r="37" spans="2:19" x14ac:dyDescent="0.25">
      <c r="B37" s="409"/>
      <c r="C37" s="409"/>
      <c r="D37" s="409"/>
      <c r="E37" s="409"/>
      <c r="F37" s="409"/>
      <c r="G37" s="409"/>
      <c r="H37" s="409"/>
      <c r="I37" s="409"/>
      <c r="J37" s="409"/>
      <c r="K37" s="128"/>
      <c r="L37" s="128"/>
      <c r="M37" s="128"/>
      <c r="N37" s="128"/>
      <c r="O37" s="128"/>
      <c r="P37" s="128"/>
      <c r="Q37" s="128"/>
      <c r="R37" s="128"/>
      <c r="S37" s="128"/>
    </row>
  </sheetData>
  <sheetProtection algorithmName="SHA-512" hashValue="ooPlQBmp5b0WyRyx+MAAH+qtXj+NADwvIJwqBEG4TK78CRHIKzV4h4ZnRHrPs5nmdYL1XvJ0BAPuW46x5CxAhg==" saltValue="AIcxZb33J6sEGIoVXblBNA==" spinCount="100000" sheet="1" objects="1" scenarios="1"/>
  <mergeCells count="5">
    <mergeCell ref="B37:J37"/>
    <mergeCell ref="I2:O2"/>
    <mergeCell ref="I3:O3"/>
    <mergeCell ref="I4:O5"/>
    <mergeCell ref="K9:R9"/>
  </mergeCells>
  <hyperlinks>
    <hyperlink ref="K9" r:id="rId1" xr:uid="{7799504E-D527-4625-BA2C-F0746FE3D8FF}"/>
  </hyperlinks>
  <pageMargins left="0.25" right="0.25" top="0.75" bottom="0.75" header="0.3" footer="0.3"/>
  <pageSetup paperSize="9" orientation="landscape" r:id="rId2"/>
  <ignoredErrors>
    <ignoredError sqref="K17:K33 K35" numberStoredAsText="1"/>
  </ignoredError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8673" r:id="rId5" name="Button 1">
              <controlPr defaultSize="0" print="0" autoFill="0" autoPict="0" macro="[0]!PrintPage">
                <anchor moveWithCells="1" sizeWithCells="1">
                  <from>
                    <xdr:col>18</xdr:col>
                    <xdr:colOff>365760</xdr:colOff>
                    <xdr:row>8</xdr:row>
                    <xdr:rowOff>91440</xdr:rowOff>
                  </from>
                  <to>
                    <xdr:col>18</xdr:col>
                    <xdr:colOff>1295400</xdr:colOff>
                    <xdr:row>10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8"/>
  <dimension ref="B2:R36"/>
  <sheetViews>
    <sheetView zoomScale="80" zoomScaleNormal="80" workbookViewId="0">
      <pane xSplit="17" ySplit="37" topLeftCell="R38" activePane="bottomRight" state="frozen"/>
      <selection pane="topRight" activeCell="R1" sqref="R1"/>
      <selection pane="bottomLeft" activeCell="A38" sqref="A38"/>
      <selection pane="bottomRight" activeCell="R38" sqref="R38"/>
    </sheetView>
  </sheetViews>
  <sheetFormatPr defaultColWidth="9.21875" defaultRowHeight="13.2" x14ac:dyDescent="0.25"/>
  <cols>
    <col min="1" max="1" width="3.77734375" style="1" customWidth="1"/>
    <col min="2" max="2" width="9.21875" style="1" customWidth="1"/>
    <col min="3" max="3" width="10.88671875" style="1" customWidth="1"/>
    <col min="4" max="5" width="9.21875" style="1"/>
    <col min="6" max="6" width="11" style="1" customWidth="1"/>
    <col min="7" max="7" width="16" style="1" customWidth="1"/>
    <col min="8" max="9" width="4.21875" style="1" customWidth="1"/>
    <col min="10" max="10" width="3.21875" style="1" customWidth="1"/>
    <col min="11" max="11" width="5.6640625" style="1" customWidth="1"/>
    <col min="12" max="12" width="3.44140625" style="1" customWidth="1"/>
    <col min="13" max="13" width="2.5546875" style="1" customWidth="1"/>
    <col min="14" max="14" width="9.21875" style="1"/>
    <col min="15" max="15" width="39.77734375" style="1" customWidth="1"/>
    <col min="16" max="16" width="3.21875" style="1" customWidth="1"/>
    <col min="17" max="17" width="3.77734375" style="1" customWidth="1"/>
    <col min="18" max="16384" width="9.21875" style="1"/>
  </cols>
  <sheetData>
    <row r="2" spans="2:18" x14ac:dyDescent="0.25">
      <c r="H2" s="322" t="s">
        <v>260</v>
      </c>
    </row>
    <row r="3" spans="2:18" x14ac:dyDescent="0.25">
      <c r="P3" s="128"/>
    </row>
    <row r="4" spans="2:18" ht="13.8" thickBot="1" x14ac:dyDescent="0.3">
      <c r="B4" s="143"/>
      <c r="C4" s="125"/>
      <c r="D4" s="151"/>
      <c r="E4" s="125"/>
      <c r="F4" s="125"/>
      <c r="G4" s="125"/>
      <c r="H4" s="125"/>
      <c r="I4" s="125"/>
      <c r="J4" s="125"/>
      <c r="K4" s="125"/>
      <c r="L4" s="125"/>
      <c r="M4" s="125"/>
      <c r="N4" s="125"/>
      <c r="O4" s="125"/>
      <c r="P4" s="126"/>
      <c r="Q4" s="128"/>
      <c r="R4" s="128"/>
    </row>
    <row r="5" spans="2:18" ht="13.5" customHeight="1" thickBot="1" x14ac:dyDescent="0.3">
      <c r="B5" s="323" t="s">
        <v>301</v>
      </c>
      <c r="C5" s="128"/>
      <c r="D5" s="416" t="s">
        <v>302</v>
      </c>
      <c r="E5" s="418"/>
      <c r="F5" s="418"/>
      <c r="G5" s="417"/>
      <c r="H5" s="128"/>
      <c r="I5" s="325" t="s">
        <v>159</v>
      </c>
      <c r="J5" s="128"/>
      <c r="K5" s="128"/>
      <c r="L5" s="419" t="s">
        <v>198</v>
      </c>
      <c r="M5" s="420"/>
      <c r="N5" s="420"/>
      <c r="O5" s="421"/>
      <c r="P5" s="129"/>
      <c r="Q5" s="128"/>
      <c r="R5" s="128"/>
    </row>
    <row r="6" spans="2:18" ht="13.8" thickBot="1" x14ac:dyDescent="0.3">
      <c r="B6" s="127"/>
      <c r="C6" s="128"/>
      <c r="D6" s="128"/>
      <c r="E6" s="128"/>
      <c r="F6" s="128"/>
      <c r="G6" s="128"/>
      <c r="H6" s="128"/>
      <c r="I6" s="128" t="s">
        <v>160</v>
      </c>
      <c r="J6" s="128"/>
      <c r="K6" s="128"/>
      <c r="L6" s="422"/>
      <c r="M6" s="423"/>
      <c r="N6" s="423"/>
      <c r="O6" s="424"/>
      <c r="P6" s="129"/>
      <c r="Q6" s="128"/>
      <c r="R6" s="128"/>
    </row>
    <row r="7" spans="2:18" ht="13.8" thickBot="1" x14ac:dyDescent="0.3">
      <c r="B7" s="323" t="s">
        <v>67</v>
      </c>
      <c r="C7" s="128"/>
      <c r="D7" s="416" t="s">
        <v>238</v>
      </c>
      <c r="E7" s="418"/>
      <c r="F7" s="418"/>
      <c r="G7" s="417"/>
      <c r="H7" s="128"/>
      <c r="I7" s="128"/>
      <c r="J7" s="128"/>
      <c r="K7" s="128"/>
      <c r="L7" s="425"/>
      <c r="M7" s="426"/>
      <c r="N7" s="426"/>
      <c r="O7" s="427"/>
      <c r="P7" s="129"/>
      <c r="Q7" s="128"/>
      <c r="R7" s="128"/>
    </row>
    <row r="8" spans="2:18" ht="13.8" thickBot="1" x14ac:dyDescent="0.3">
      <c r="B8" s="150"/>
      <c r="C8" s="128"/>
      <c r="D8" s="128"/>
      <c r="E8" s="128"/>
      <c r="F8" s="128"/>
      <c r="G8" s="128"/>
      <c r="H8" s="128"/>
      <c r="I8" s="128"/>
      <c r="J8" s="140"/>
      <c r="K8" s="128"/>
      <c r="L8" s="128"/>
      <c r="M8" s="128"/>
      <c r="N8" s="128"/>
      <c r="O8" s="128"/>
      <c r="P8" s="129"/>
      <c r="Q8" s="128"/>
      <c r="R8" s="128"/>
    </row>
    <row r="9" spans="2:18" ht="13.5" customHeight="1" thickBot="1" x14ac:dyDescent="0.3">
      <c r="B9" s="323" t="s">
        <v>68</v>
      </c>
      <c r="C9" s="128"/>
      <c r="D9" s="416" t="s">
        <v>239</v>
      </c>
      <c r="E9" s="417"/>
      <c r="F9" s="128"/>
      <c r="G9" s="128"/>
      <c r="H9" s="128"/>
      <c r="I9" s="325" t="s">
        <v>140</v>
      </c>
      <c r="J9" s="128"/>
      <c r="K9" s="128"/>
      <c r="L9" s="419" t="s">
        <v>203</v>
      </c>
      <c r="M9" s="420"/>
      <c r="N9" s="420"/>
      <c r="O9" s="421"/>
      <c r="P9" s="129"/>
      <c r="Q9" s="128"/>
      <c r="R9" s="128"/>
    </row>
    <row r="10" spans="2:18" x14ac:dyDescent="0.25">
      <c r="B10" s="127"/>
      <c r="C10" s="128"/>
      <c r="D10" s="128"/>
      <c r="E10" s="128"/>
      <c r="F10" s="128"/>
      <c r="G10" s="128"/>
      <c r="H10" s="128"/>
      <c r="I10" s="128"/>
      <c r="J10" s="128"/>
      <c r="K10" s="128"/>
      <c r="L10" s="422"/>
      <c r="M10" s="423"/>
      <c r="N10" s="423"/>
      <c r="O10" s="424"/>
      <c r="P10" s="129"/>
      <c r="Q10" s="128"/>
      <c r="R10" s="128"/>
    </row>
    <row r="11" spans="2:18" ht="13.8" thickBot="1" x14ac:dyDescent="0.3">
      <c r="B11" s="127"/>
      <c r="C11" s="128"/>
      <c r="D11" s="128"/>
      <c r="E11" s="128"/>
      <c r="F11" s="144"/>
      <c r="G11" s="128"/>
      <c r="H11" s="128"/>
      <c r="I11" s="128"/>
      <c r="J11" s="128"/>
      <c r="K11" s="128"/>
      <c r="L11" s="425"/>
      <c r="M11" s="426"/>
      <c r="N11" s="426"/>
      <c r="O11" s="427"/>
      <c r="P11" s="129"/>
      <c r="Q11" s="128"/>
      <c r="R11" s="128"/>
    </row>
    <row r="12" spans="2:18" x14ac:dyDescent="0.25">
      <c r="B12" s="137"/>
      <c r="C12" s="132"/>
      <c r="D12" s="132"/>
      <c r="E12" s="132"/>
      <c r="F12" s="132"/>
      <c r="G12" s="132"/>
      <c r="H12" s="132"/>
      <c r="I12" s="132"/>
      <c r="J12" s="132"/>
      <c r="K12" s="132"/>
      <c r="L12" s="132"/>
      <c r="M12" s="132"/>
      <c r="N12" s="132"/>
      <c r="O12" s="132"/>
      <c r="P12" s="133"/>
      <c r="Q12" s="128"/>
      <c r="R12" s="128"/>
    </row>
    <row r="14" spans="2:18" x14ac:dyDescent="0.25">
      <c r="B14" s="324" t="s">
        <v>139</v>
      </c>
      <c r="C14" s="312"/>
      <c r="D14" s="312"/>
      <c r="E14" s="312"/>
      <c r="F14" s="312"/>
      <c r="G14" s="312"/>
      <c r="H14" s="312"/>
      <c r="I14" s="312"/>
      <c r="J14" s="313"/>
      <c r="L14" s="324" t="s">
        <v>84</v>
      </c>
      <c r="M14" s="125"/>
      <c r="N14" s="125"/>
      <c r="O14" s="125"/>
      <c r="P14" s="126"/>
      <c r="Q14" s="128"/>
      <c r="R14" s="128"/>
    </row>
    <row r="15" spans="2:18" x14ac:dyDescent="0.25">
      <c r="B15" s="127"/>
      <c r="C15" s="128"/>
      <c r="D15" s="128"/>
      <c r="E15" s="128"/>
      <c r="F15" s="128"/>
      <c r="G15" s="128"/>
      <c r="H15" s="128"/>
      <c r="I15" s="128"/>
      <c r="J15" s="129"/>
      <c r="L15" s="127"/>
      <c r="M15" s="128"/>
      <c r="N15" s="128"/>
      <c r="O15" s="128"/>
      <c r="P15" s="129"/>
      <c r="Q15" s="128"/>
      <c r="R15" s="128"/>
    </row>
    <row r="16" spans="2:18" x14ac:dyDescent="0.25">
      <c r="B16" s="314" t="s">
        <v>274</v>
      </c>
      <c r="C16" s="130"/>
      <c r="D16" s="130"/>
      <c r="E16" s="130"/>
      <c r="F16" s="130"/>
      <c r="G16" s="130"/>
      <c r="H16" s="128"/>
      <c r="I16" s="128"/>
      <c r="J16" s="129"/>
      <c r="L16" s="326" t="s">
        <v>138</v>
      </c>
      <c r="M16" s="145"/>
      <c r="N16" s="145"/>
      <c r="O16" s="128"/>
      <c r="P16" s="129"/>
      <c r="Q16" s="128"/>
      <c r="R16" s="128"/>
    </row>
    <row r="17" spans="2:18" x14ac:dyDescent="0.25">
      <c r="B17" s="127"/>
      <c r="C17" s="128"/>
      <c r="D17" s="128"/>
      <c r="E17" s="128"/>
      <c r="F17" s="128"/>
      <c r="G17" s="130"/>
      <c r="H17" s="128"/>
      <c r="I17" s="128"/>
      <c r="J17" s="129"/>
      <c r="L17" s="146"/>
      <c r="M17" s="145" t="s">
        <v>297</v>
      </c>
      <c r="N17" s="145"/>
      <c r="O17" s="128"/>
      <c r="P17" s="129"/>
      <c r="Q17" s="128"/>
      <c r="R17" s="128"/>
    </row>
    <row r="18" spans="2:18" x14ac:dyDescent="0.25">
      <c r="B18" s="314" t="s">
        <v>275</v>
      </c>
      <c r="C18" s="128"/>
      <c r="D18" s="128"/>
      <c r="E18" s="128"/>
      <c r="F18" s="128"/>
      <c r="G18" s="130"/>
      <c r="H18" s="128"/>
      <c r="I18" s="128"/>
      <c r="J18" s="129"/>
      <c r="L18" s="146"/>
      <c r="M18" s="145"/>
      <c r="N18" s="145" t="s">
        <v>298</v>
      </c>
      <c r="O18" s="147"/>
      <c r="P18" s="148"/>
      <c r="Q18" s="147"/>
      <c r="R18" s="128"/>
    </row>
    <row r="19" spans="2:18" x14ac:dyDescent="0.25">
      <c r="B19" s="314" t="s">
        <v>276</v>
      </c>
      <c r="C19" s="128"/>
      <c r="D19" s="128"/>
      <c r="E19" s="128"/>
      <c r="F19" s="128"/>
      <c r="G19" s="130"/>
      <c r="H19" s="128"/>
      <c r="I19" s="128"/>
      <c r="J19" s="129"/>
      <c r="L19" s="127"/>
      <c r="M19" s="128"/>
      <c r="N19" s="145" t="s">
        <v>299</v>
      </c>
      <c r="O19" s="128"/>
      <c r="P19" s="129"/>
      <c r="Q19" s="128"/>
      <c r="R19" s="128"/>
    </row>
    <row r="20" spans="2:18" x14ac:dyDescent="0.25">
      <c r="B20" s="317" t="s">
        <v>217</v>
      </c>
      <c r="C20" s="128"/>
      <c r="D20" s="128"/>
      <c r="E20" s="128"/>
      <c r="F20" s="128"/>
      <c r="G20" s="130"/>
      <c r="H20" s="128"/>
      <c r="I20" s="128"/>
      <c r="J20" s="129"/>
      <c r="L20" s="127"/>
      <c r="O20" s="128"/>
      <c r="P20" s="129"/>
      <c r="Q20" s="128"/>
      <c r="R20" s="128"/>
    </row>
    <row r="21" spans="2:18" x14ac:dyDescent="0.25">
      <c r="B21" s="317" t="s">
        <v>218</v>
      </c>
      <c r="C21" s="128"/>
      <c r="D21" s="128"/>
      <c r="E21" s="128"/>
      <c r="F21" s="128"/>
      <c r="G21" s="130"/>
      <c r="H21" s="128"/>
      <c r="I21" s="128"/>
      <c r="J21" s="129"/>
      <c r="L21" s="326" t="s">
        <v>215</v>
      </c>
      <c r="M21" s="145"/>
      <c r="N21" s="145"/>
      <c r="O21" s="128"/>
      <c r="P21" s="129"/>
      <c r="Q21" s="128"/>
      <c r="R21" s="128"/>
    </row>
    <row r="22" spans="2:18" x14ac:dyDescent="0.25">
      <c r="B22" s="127"/>
      <c r="C22" s="128"/>
      <c r="D22" s="128"/>
      <c r="E22" s="128"/>
      <c r="F22" s="128"/>
      <c r="G22" s="130"/>
      <c r="H22" s="128"/>
      <c r="I22" s="128"/>
      <c r="J22" s="129"/>
      <c r="L22" s="326" t="s">
        <v>216</v>
      </c>
      <c r="P22" s="129"/>
      <c r="Q22" s="128"/>
      <c r="R22" s="128"/>
    </row>
    <row r="23" spans="2:18" x14ac:dyDescent="0.25">
      <c r="B23" s="314" t="s">
        <v>277</v>
      </c>
      <c r="C23" s="130"/>
      <c r="D23" s="130"/>
      <c r="E23" s="130"/>
      <c r="F23" s="130"/>
      <c r="G23" s="319"/>
      <c r="H23" s="128"/>
      <c r="I23" s="128"/>
      <c r="J23" s="129"/>
      <c r="L23" s="146"/>
      <c r="M23" s="145" t="s">
        <v>209</v>
      </c>
      <c r="N23" s="128"/>
      <c r="O23" s="128"/>
      <c r="P23" s="129"/>
      <c r="Q23" s="128"/>
      <c r="R23" s="128"/>
    </row>
    <row r="24" spans="2:18" x14ac:dyDescent="0.25">
      <c r="B24" s="314" t="s">
        <v>279</v>
      </c>
      <c r="C24" s="130"/>
      <c r="D24" s="130"/>
      <c r="E24" s="130"/>
      <c r="F24" s="130"/>
      <c r="G24" s="128"/>
      <c r="H24" s="128"/>
      <c r="I24" s="128"/>
      <c r="J24" s="129"/>
      <c r="L24" s="146"/>
      <c r="M24" s="145"/>
      <c r="N24" s="145" t="s">
        <v>210</v>
      </c>
      <c r="O24" s="128"/>
      <c r="P24" s="129"/>
      <c r="Q24" s="128"/>
      <c r="R24" s="128"/>
    </row>
    <row r="25" spans="2:18" x14ac:dyDescent="0.25">
      <c r="B25" s="316" t="s">
        <v>278</v>
      </c>
      <c r="C25" s="128"/>
      <c r="D25" s="130"/>
      <c r="E25" s="130"/>
      <c r="F25" s="130"/>
      <c r="G25" s="128"/>
      <c r="H25" s="128"/>
      <c r="I25" s="128"/>
      <c r="J25" s="129"/>
      <c r="L25" s="127"/>
      <c r="N25" s="145" t="s">
        <v>211</v>
      </c>
      <c r="O25" s="128"/>
      <c r="P25" s="129"/>
      <c r="Q25" s="128"/>
      <c r="R25" s="128"/>
    </row>
    <row r="26" spans="2:18" x14ac:dyDescent="0.25">
      <c r="B26" s="127"/>
      <c r="C26" s="130"/>
      <c r="D26" s="130"/>
      <c r="E26" s="130"/>
      <c r="F26" s="130"/>
      <c r="G26" s="128"/>
      <c r="H26" s="128"/>
      <c r="I26" s="128"/>
      <c r="J26" s="129"/>
      <c r="L26" s="127"/>
      <c r="O26" s="128"/>
      <c r="P26" s="129"/>
      <c r="Q26" s="128"/>
      <c r="R26" s="128"/>
    </row>
    <row r="27" spans="2:18" x14ac:dyDescent="0.25">
      <c r="B27" s="314" t="s">
        <v>280</v>
      </c>
      <c r="C27" s="128"/>
      <c r="D27" s="128"/>
      <c r="E27" s="128"/>
      <c r="F27" s="128"/>
      <c r="G27" s="128"/>
      <c r="H27" s="128"/>
      <c r="I27" s="128"/>
      <c r="J27" s="129"/>
      <c r="L27" s="127"/>
      <c r="M27" s="149" t="s">
        <v>212</v>
      </c>
      <c r="N27" s="145"/>
      <c r="O27" s="128"/>
      <c r="P27" s="129"/>
    </row>
    <row r="28" spans="2:18" ht="12.75" customHeight="1" x14ac:dyDescent="0.25">
      <c r="B28" s="127"/>
      <c r="C28" s="128"/>
      <c r="D28" s="128"/>
      <c r="E28" s="128"/>
      <c r="F28" s="128"/>
      <c r="G28" s="128"/>
      <c r="H28" s="128"/>
      <c r="I28" s="128"/>
      <c r="J28" s="129"/>
      <c r="L28" s="146"/>
      <c r="M28" s="149"/>
      <c r="N28" s="149" t="s">
        <v>213</v>
      </c>
      <c r="O28" s="128"/>
      <c r="P28" s="129"/>
    </row>
    <row r="29" spans="2:18" ht="12.75" customHeight="1" x14ac:dyDescent="0.25">
      <c r="B29" s="314" t="s">
        <v>125</v>
      </c>
      <c r="C29" s="128"/>
      <c r="D29" s="128"/>
      <c r="E29" s="128"/>
      <c r="F29" s="128"/>
      <c r="G29" s="128"/>
      <c r="H29" s="128"/>
      <c r="I29" s="128"/>
      <c r="J29" s="129"/>
      <c r="L29" s="146"/>
      <c r="N29" s="145" t="s">
        <v>214</v>
      </c>
      <c r="O29" s="128"/>
      <c r="P29" s="129"/>
    </row>
    <row r="30" spans="2:18" x14ac:dyDescent="0.25">
      <c r="B30" s="315" t="s">
        <v>204</v>
      </c>
      <c r="C30" s="132"/>
      <c r="D30" s="132"/>
      <c r="E30" s="132"/>
      <c r="F30" s="132"/>
      <c r="G30" s="132"/>
      <c r="H30" s="132"/>
      <c r="I30" s="132"/>
      <c r="J30" s="133"/>
      <c r="L30" s="137"/>
      <c r="M30" s="132"/>
      <c r="N30" s="132"/>
      <c r="O30" s="132"/>
      <c r="P30" s="133"/>
    </row>
    <row r="31" spans="2:18" ht="12.75" customHeight="1" x14ac:dyDescent="0.25">
      <c r="B31" s="128"/>
      <c r="C31" s="130"/>
      <c r="D31" s="130"/>
      <c r="E31" s="130"/>
      <c r="F31" s="130"/>
      <c r="G31" s="128"/>
      <c r="Q31" s="128"/>
    </row>
    <row r="32" spans="2:18" x14ac:dyDescent="0.25">
      <c r="B32" s="324" t="s">
        <v>179</v>
      </c>
      <c r="C32" s="312"/>
      <c r="D32" s="312"/>
      <c r="E32" s="312"/>
      <c r="F32" s="312"/>
      <c r="G32" s="312"/>
      <c r="H32" s="312"/>
      <c r="I32" s="312"/>
      <c r="J32" s="312"/>
      <c r="K32" s="312"/>
      <c r="L32" s="312"/>
      <c r="M32" s="312"/>
      <c r="N32" s="312"/>
      <c r="O32" s="312"/>
      <c r="P32" s="313"/>
    </row>
    <row r="33" spans="2:16" x14ac:dyDescent="0.25">
      <c r="B33" s="127"/>
      <c r="C33" s="415" t="s">
        <v>178</v>
      </c>
      <c r="D33" s="415"/>
      <c r="E33" s="415"/>
      <c r="F33" s="415"/>
      <c r="G33" s="415"/>
      <c r="H33" s="415"/>
      <c r="I33" s="415"/>
      <c r="J33" s="415"/>
      <c r="K33" s="415"/>
      <c r="L33" s="415"/>
      <c r="M33" s="415"/>
      <c r="N33" s="415"/>
      <c r="O33" s="128"/>
      <c r="P33" s="129"/>
    </row>
    <row r="34" spans="2:16" x14ac:dyDescent="0.25">
      <c r="B34" s="141" t="s">
        <v>202</v>
      </c>
      <c r="C34" s="128"/>
      <c r="D34" s="128"/>
      <c r="E34" s="128"/>
      <c r="F34" s="128"/>
      <c r="G34" s="128"/>
      <c r="H34" s="128"/>
      <c r="I34" s="128"/>
      <c r="J34" s="128"/>
      <c r="K34" s="128"/>
      <c r="L34" s="128"/>
      <c r="M34" s="128"/>
      <c r="N34" s="128"/>
      <c r="O34" s="128"/>
      <c r="P34" s="129"/>
    </row>
    <row r="35" spans="2:16" x14ac:dyDescent="0.25">
      <c r="B35" s="142"/>
      <c r="C35" s="132"/>
      <c r="D35" s="132"/>
      <c r="E35" s="132"/>
      <c r="F35" s="132"/>
      <c r="G35" s="132"/>
      <c r="H35" s="132"/>
      <c r="I35" s="132"/>
      <c r="J35" s="132"/>
      <c r="K35" s="132"/>
      <c r="L35" s="132"/>
      <c r="M35" s="132"/>
      <c r="N35" s="132"/>
      <c r="O35" s="132"/>
      <c r="P35" s="133"/>
    </row>
    <row r="36" spans="2:16" x14ac:dyDescent="0.25">
      <c r="B36" s="128"/>
      <c r="C36" s="128"/>
      <c r="D36" s="128"/>
      <c r="E36" s="128"/>
      <c r="F36" s="128"/>
      <c r="G36" s="128"/>
      <c r="H36" s="128"/>
      <c r="I36" s="128"/>
      <c r="J36" s="128"/>
      <c r="K36" s="128"/>
      <c r="L36" s="128"/>
    </row>
  </sheetData>
  <sheetProtection algorithmName="SHA-512" hashValue="hyEdmoZFjxiIU14zbo18XIwL92f7G7hNW+ml0uRr/XG0hF6AD1T/8U6sJ6lWu1yPOqAFaHk1fWHKuJT0uFVmqA==" saltValue="/fCdSmlWE18+LswEkcB/XQ==" spinCount="100000" sheet="1" objects="1" scenarios="1"/>
  <mergeCells count="10">
    <mergeCell ref="C33:N33"/>
    <mergeCell ref="D9:E9"/>
    <mergeCell ref="D5:G5"/>
    <mergeCell ref="D7:G7"/>
    <mergeCell ref="L9:O9"/>
    <mergeCell ref="L5:O5"/>
    <mergeCell ref="L6:O6"/>
    <mergeCell ref="L7:O7"/>
    <mergeCell ref="L10:O10"/>
    <mergeCell ref="L11:O11"/>
  </mergeCells>
  <hyperlinks>
    <hyperlink ref="C33" r:id="rId1" xr:uid="{00000000-0004-0000-0100-000000000000}"/>
  </hyperlinks>
  <pageMargins left="0.25" right="0.25" top="0.75" bottom="0.75" header="0.3" footer="0.3"/>
  <pageSetup paperSize="9" orientation="landscape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7890" r:id="rId5" name="Button 2">
              <controlPr defaultSize="0" print="0" autoFill="0" autoPict="0" macro="[0]!ClearAll">
                <anchor moveWithCells="1" sizeWithCells="1">
                  <from>
                    <xdr:col>4</xdr:col>
                    <xdr:colOff>510540</xdr:colOff>
                    <xdr:row>9</xdr:row>
                    <xdr:rowOff>144780</xdr:rowOff>
                  </from>
                  <to>
                    <xdr:col>5</xdr:col>
                    <xdr:colOff>716280</xdr:colOff>
                    <xdr:row>11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91" r:id="rId6" name="Button 3">
              <controlPr defaultSize="0" print="0" autoFill="0" autoPict="0" macro="[0]!PrintPage">
                <anchor moveWithCells="1" sizeWithCells="1">
                  <from>
                    <xdr:col>6</xdr:col>
                    <xdr:colOff>243840</xdr:colOff>
                    <xdr:row>9</xdr:row>
                    <xdr:rowOff>144780</xdr:rowOff>
                  </from>
                  <to>
                    <xdr:col>7</xdr:col>
                    <xdr:colOff>0</xdr:colOff>
                    <xdr:row>11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92" r:id="rId7" name="Button 4">
              <controlPr defaultSize="0" print="0" autoFill="0" autoPict="0" macro="[0]!Clear0">
                <anchor moveWithCells="1" sizeWithCells="1">
                  <from>
                    <xdr:col>2</xdr:col>
                    <xdr:colOff>647700</xdr:colOff>
                    <xdr:row>9</xdr:row>
                    <xdr:rowOff>144780</xdr:rowOff>
                  </from>
                  <to>
                    <xdr:col>4</xdr:col>
                    <xdr:colOff>220980</xdr:colOff>
                    <xdr:row>11</xdr:row>
                    <xdr:rowOff>68580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B2:AK47"/>
  <sheetViews>
    <sheetView zoomScaleNormal="100" workbookViewId="0">
      <pane xSplit="17" ySplit="42" topLeftCell="R43" activePane="bottomRight" state="frozen"/>
      <selection pane="topRight" activeCell="R1" sqref="R1"/>
      <selection pane="bottomLeft" activeCell="A43" sqref="A43"/>
      <selection pane="bottomRight" activeCell="R43" sqref="R43"/>
    </sheetView>
  </sheetViews>
  <sheetFormatPr defaultColWidth="9.21875" defaultRowHeight="11.25" customHeight="1" x14ac:dyDescent="0.2"/>
  <cols>
    <col min="1" max="1" width="3.44140625" style="3" customWidth="1"/>
    <col min="2" max="2" width="16.21875" style="3" customWidth="1"/>
    <col min="3" max="4" width="10.21875" style="3" customWidth="1"/>
    <col min="5" max="5" width="4.21875" style="3" customWidth="1"/>
    <col min="6" max="7" width="10.21875" style="3" customWidth="1"/>
    <col min="8" max="8" width="16.21875" style="3" customWidth="1"/>
    <col min="9" max="9" width="2" style="3" customWidth="1"/>
    <col min="10" max="10" width="3.77734375" style="3" customWidth="1"/>
    <col min="11" max="15" width="8.77734375" style="3" customWidth="1"/>
    <col min="16" max="18" width="8.5546875" style="3" customWidth="1"/>
    <col min="19" max="26" width="15.77734375" style="3" customWidth="1"/>
    <col min="27" max="27" width="8.77734375" style="3" customWidth="1"/>
    <col min="28" max="31" width="9.21875" style="3"/>
    <col min="32" max="32" width="9.21875" style="3" customWidth="1"/>
    <col min="33" max="33" width="4.21875" style="3" customWidth="1"/>
    <col min="34" max="34" width="7.44140625" style="3" customWidth="1"/>
    <col min="35" max="35" width="7.44140625" style="4" customWidth="1"/>
    <col min="36" max="37" width="7.44140625" style="3" customWidth="1"/>
    <col min="38" max="16384" width="9.21875" style="3"/>
  </cols>
  <sheetData>
    <row r="2" spans="2:36" ht="11.25" customHeight="1" x14ac:dyDescent="0.25">
      <c r="G2" s="327" t="s">
        <v>261</v>
      </c>
    </row>
    <row r="3" spans="2:36" ht="11.25" customHeight="1" x14ac:dyDescent="0.25">
      <c r="G3" s="154"/>
      <c r="AH3" s="232"/>
    </row>
    <row r="4" spans="2:36" ht="11.25" customHeight="1" x14ac:dyDescent="0.2">
      <c r="AH4" s="232"/>
    </row>
    <row r="5" spans="2:36" ht="11.25" customHeight="1" thickBot="1" x14ac:dyDescent="0.25">
      <c r="B5" s="8"/>
      <c r="C5" s="7"/>
      <c r="D5" s="7"/>
      <c r="E5" s="7"/>
      <c r="F5" s="7"/>
      <c r="G5" s="7"/>
      <c r="H5" s="7"/>
      <c r="I5" s="10"/>
    </row>
    <row r="6" spans="2:36" ht="11.25" customHeight="1" thickBot="1" x14ac:dyDescent="0.25">
      <c r="B6" s="442" t="s">
        <v>303</v>
      </c>
      <c r="C6" s="428" t="str">
        <f>IF('(0)_Trial_Details'!D5="[enter trial/study name or ID]","[see worksheet (0)_Trial_Details]",'(0)_Trial_Details'!D5)</f>
        <v>[see worksheet (0)_Trial_Details]</v>
      </c>
      <c r="D6" s="429"/>
      <c r="E6" s="429"/>
      <c r="F6" s="429"/>
      <c r="G6" s="430"/>
      <c r="H6" s="13"/>
      <c r="I6" s="18"/>
      <c r="K6" s="41" t="s">
        <v>141</v>
      </c>
      <c r="L6" s="155"/>
    </row>
    <row r="7" spans="2:36" ht="11.25" customHeight="1" x14ac:dyDescent="0.2">
      <c r="B7" s="182"/>
      <c r="C7" s="5"/>
      <c r="D7" s="13"/>
      <c r="E7" s="13"/>
      <c r="F7" s="13"/>
      <c r="G7" s="13"/>
      <c r="H7" s="13"/>
      <c r="I7" s="18"/>
      <c r="K7" s="3" t="s">
        <v>281</v>
      </c>
    </row>
    <row r="8" spans="2:36" ht="11.25" customHeight="1" x14ac:dyDescent="0.2">
      <c r="B8" s="16"/>
      <c r="C8" s="13"/>
      <c r="D8" s="13"/>
      <c r="E8" s="13"/>
      <c r="F8" s="13"/>
      <c r="G8" s="13"/>
      <c r="H8" s="225">
        <f ca="1">NOW()</f>
        <v>44973.492278356483</v>
      </c>
      <c r="I8" s="183"/>
      <c r="K8" s="3" t="s">
        <v>142</v>
      </c>
      <c r="AF8" s="4"/>
    </row>
    <row r="9" spans="2:36" ht="11.25" customHeight="1" x14ac:dyDescent="0.2">
      <c r="B9" s="16"/>
      <c r="C9" s="13"/>
      <c r="D9" s="13"/>
      <c r="E9" s="13"/>
      <c r="F9" s="13"/>
      <c r="G9" s="13"/>
      <c r="H9" s="226" t="str">
        <f>IF('(0)_Trial_Details'!D7="[enter name and institution]","",'(0)_Trial_Details'!D7)</f>
        <v/>
      </c>
      <c r="I9" s="18"/>
      <c r="L9" s="3" t="s">
        <v>143</v>
      </c>
      <c r="AF9" s="4"/>
    </row>
    <row r="10" spans="2:36" ht="11.25" customHeight="1" x14ac:dyDescent="0.2">
      <c r="B10" s="37"/>
      <c r="C10" s="40"/>
      <c r="D10" s="40"/>
      <c r="E10" s="40"/>
      <c r="F10" s="40"/>
      <c r="G10" s="40"/>
      <c r="H10" s="40"/>
      <c r="I10" s="39"/>
      <c r="K10" s="3" t="s">
        <v>282</v>
      </c>
      <c r="AF10" s="4"/>
      <c r="AH10" s="24" t="s">
        <v>3</v>
      </c>
      <c r="AI10" s="24" t="s">
        <v>4</v>
      </c>
      <c r="AJ10" s="25" t="s">
        <v>3</v>
      </c>
    </row>
    <row r="11" spans="2:36" ht="11.25" customHeight="1" x14ac:dyDescent="0.2">
      <c r="J11" s="4"/>
      <c r="K11" s="44" t="s">
        <v>81</v>
      </c>
      <c r="AF11" s="4"/>
      <c r="AH11" s="24">
        <f>'(4)_Output_Information'!A42</f>
        <v>1</v>
      </c>
      <c r="AI11" s="4" t="b">
        <f>AND(AC18:AD19)</f>
        <v>0</v>
      </c>
      <c r="AJ11" s="3" t="str">
        <f>'(4)_Output_Information'!B42</f>
        <v>Using observed and expected events in research and control arms</v>
      </c>
    </row>
    <row r="12" spans="2:36" ht="11.25" customHeight="1" x14ac:dyDescent="0.2">
      <c r="B12" s="8"/>
      <c r="C12" s="7"/>
      <c r="D12" s="7"/>
      <c r="E12" s="7"/>
      <c r="F12" s="7"/>
      <c r="G12" s="7"/>
      <c r="H12" s="7"/>
      <c r="I12" s="10"/>
      <c r="J12" s="4"/>
      <c r="K12" s="3" t="s">
        <v>283</v>
      </c>
      <c r="AH12" s="24">
        <f>'(4)_Output_Information'!A43</f>
        <v>2</v>
      </c>
      <c r="AI12" s="4" t="b">
        <f>AND(AH26:AK26)</f>
        <v>0</v>
      </c>
      <c r="AJ12" s="3" t="str">
        <f>'(4)_Output_Information'!B43</f>
        <v>Using any two of HR, O-E or V *</v>
      </c>
    </row>
    <row r="13" spans="2:36" ht="11.25" customHeight="1" thickBot="1" x14ac:dyDescent="0.25">
      <c r="B13" s="12"/>
      <c r="C13" s="328" t="s">
        <v>14</v>
      </c>
      <c r="D13" s="328" t="s">
        <v>13</v>
      </c>
      <c r="E13" s="13"/>
      <c r="F13" s="153" t="s">
        <v>7</v>
      </c>
      <c r="G13" s="14"/>
      <c r="H13" s="224" t="s">
        <v>30</v>
      </c>
      <c r="I13" s="49"/>
      <c r="K13" s="25" t="s">
        <v>284</v>
      </c>
      <c r="AF13" s="4"/>
      <c r="AH13" s="24">
        <f>'(4)_Output_Information'!A44</f>
        <v>3</v>
      </c>
      <c r="AI13" s="4" t="b">
        <f>AND(AD23:AF23,OR(AI28,AC24))</f>
        <v>0</v>
      </c>
      <c r="AJ13" s="3" t="str">
        <f>'(4)_Output_Information'!B44</f>
        <v>Using HR (or O-E) and confidence interval</v>
      </c>
    </row>
    <row r="14" spans="2:36" ht="11.25" customHeight="1" thickBot="1" x14ac:dyDescent="0.25">
      <c r="B14" s="12" t="s">
        <v>161</v>
      </c>
      <c r="C14" s="329"/>
      <c r="D14" s="329"/>
      <c r="E14" s="13"/>
      <c r="F14" s="14"/>
      <c r="G14" s="14"/>
      <c r="H14" s="30" t="s">
        <v>44</v>
      </c>
      <c r="I14" s="15"/>
      <c r="AA14" s="6"/>
      <c r="AC14" s="4" t="s">
        <v>9</v>
      </c>
      <c r="AD14" s="4" t="s">
        <v>10</v>
      </c>
      <c r="AE14" s="4" t="s">
        <v>46</v>
      </c>
      <c r="AF14" s="4"/>
      <c r="AH14" s="24">
        <f>'(4)_Output_Information'!A45</f>
        <v>4</v>
      </c>
      <c r="AI14" s="4" t="b">
        <f>AND(AC18,AD18,OR(AI28,AC24))</f>
        <v>0</v>
      </c>
      <c r="AJ14" s="3" t="str">
        <f>'(4)_Output_Information'!B45</f>
        <v>Using HR (or O-E) and observed events in each arm</v>
      </c>
    </row>
    <row r="15" spans="2:36" ht="11.25" customHeight="1" thickBot="1" x14ac:dyDescent="0.25">
      <c r="B15" s="12" t="s">
        <v>45</v>
      </c>
      <c r="C15" s="330"/>
      <c r="D15" s="331"/>
      <c r="E15" s="13"/>
      <c r="F15" s="19" t="str">
        <f>IF(AND(C15&lt;&gt;"",D15&lt;&gt;""),C15&amp;"R : "&amp;D15&amp;"C","")</f>
        <v/>
      </c>
      <c r="G15" s="14"/>
      <c r="H15" s="30" t="s">
        <v>66</v>
      </c>
      <c r="I15" s="15"/>
      <c r="AA15" s="6"/>
      <c r="AB15" s="6" t="s">
        <v>45</v>
      </c>
      <c r="AC15" s="31" t="b">
        <f t="shared" ref="AC15:AD19" si="0">ISNUMBER(C15)</f>
        <v>0</v>
      </c>
      <c r="AD15" s="31" t="b">
        <f t="shared" si="0"/>
        <v>0</v>
      </c>
      <c r="AE15" s="4">
        <f>IF(AND(AC15:AD15),C15/D15,0)</f>
        <v>0</v>
      </c>
      <c r="AH15" s="24">
        <f>'(4)_Output_Information'!A46</f>
        <v>5</v>
      </c>
      <c r="AI15" s="4" t="b">
        <f>AND(AE15&lt;&gt;0,AE18,OR(AI28,AC24))</f>
        <v>0</v>
      </c>
      <c r="AJ15" s="3" t="str">
        <f>'(4)_Output_Information'!B46</f>
        <v>Using HR (or O-E) and total observed events; randomisation ratio MUST be 1:1</v>
      </c>
    </row>
    <row r="16" spans="2:36" ht="11.25" customHeight="1" thickBot="1" x14ac:dyDescent="0.25">
      <c r="B16" s="12" t="s">
        <v>185</v>
      </c>
      <c r="C16" s="330"/>
      <c r="D16" s="330"/>
      <c r="E16" s="13"/>
      <c r="F16" s="14" t="str">
        <f>IF(AND(C16&lt;&gt;"",D16&lt;&gt;""),SUM(C16:D16),"")</f>
        <v/>
      </c>
      <c r="G16" s="14"/>
      <c r="H16" s="30" t="s">
        <v>37</v>
      </c>
      <c r="I16" s="15"/>
      <c r="K16" s="8"/>
      <c r="L16" s="9" t="s">
        <v>55</v>
      </c>
      <c r="M16" s="7"/>
      <c r="N16" s="7"/>
      <c r="O16" s="7"/>
      <c r="P16" s="10"/>
      <c r="Q16" s="13"/>
      <c r="R16" s="13"/>
      <c r="S16" s="13"/>
      <c r="T16" s="13"/>
      <c r="U16" s="13"/>
      <c r="V16" s="13"/>
      <c r="W16" s="13"/>
      <c r="X16" s="13"/>
      <c r="Y16" s="13"/>
      <c r="AA16" s="6"/>
      <c r="AB16" s="6" t="s">
        <v>54</v>
      </c>
      <c r="AC16" s="31" t="b">
        <f t="shared" si="0"/>
        <v>0</v>
      </c>
      <c r="AD16" s="31" t="b">
        <f t="shared" si="0"/>
        <v>0</v>
      </c>
      <c r="AE16" s="4" t="b">
        <f>ISNUMBER(F16)</f>
        <v>0</v>
      </c>
      <c r="AH16" s="24">
        <f>'(4)_Output_Information'!A47</f>
        <v>6</v>
      </c>
      <c r="AI16" s="4" t="b">
        <f>AND(AE18,OR(AI28,AC24),OR(AND(AC17:AD17),AND(AC16:AD16)))</f>
        <v>0</v>
      </c>
      <c r="AJ16" s="3" t="str">
        <f>'(4)_Output_Information'!B47</f>
        <v>Using HR (or O-E), total observed events, and numbers analysed in each arm</v>
      </c>
    </row>
    <row r="17" spans="2:37" ht="11.25" customHeight="1" thickBot="1" x14ac:dyDescent="0.25">
      <c r="B17" s="12" t="s">
        <v>186</v>
      </c>
      <c r="C17" s="330"/>
      <c r="D17" s="330"/>
      <c r="E17" s="13"/>
      <c r="F17" s="14" t="str">
        <f>IF(AND(C17&lt;&gt;"",D17&lt;&gt;""),SUM(C17:D17),"")</f>
        <v/>
      </c>
      <c r="G17" s="14"/>
      <c r="H17" s="30" t="s">
        <v>65</v>
      </c>
      <c r="I17" s="15"/>
      <c r="K17" s="16">
        <v>1</v>
      </c>
      <c r="L17" s="17" t="str">
        <f>IF(AND(AD23,AE23,NOT(AF23)),"&lt;---Specify CI level",IF(OR(G23&lt;0,G23&gt;1),"Do you mean "&amp;G23/100&amp;"?",""))</f>
        <v/>
      </c>
      <c r="M17" s="13"/>
      <c r="N17" s="13"/>
      <c r="O17" s="13"/>
      <c r="P17" s="18"/>
      <c r="Q17" s="13"/>
      <c r="R17" s="13"/>
      <c r="S17" s="13"/>
      <c r="T17" s="13"/>
      <c r="U17" s="13"/>
      <c r="V17" s="13"/>
      <c r="W17" s="13"/>
      <c r="X17" s="13"/>
      <c r="Y17" s="13"/>
      <c r="AA17" s="11"/>
      <c r="AB17" s="6" t="s">
        <v>47</v>
      </c>
      <c r="AC17" s="31" t="b">
        <f t="shared" si="0"/>
        <v>0</v>
      </c>
      <c r="AD17" s="31" t="b">
        <f t="shared" si="0"/>
        <v>0</v>
      </c>
      <c r="AE17" s="4" t="b">
        <f>ISNUMBER(F17)</f>
        <v>0</v>
      </c>
      <c r="AH17" s="24">
        <f>'(4)_Output_Information'!A48</f>
        <v>7</v>
      </c>
      <c r="AI17" s="4" t="b">
        <f>AND(OR(AI28,AC24),AD26,AF26)</f>
        <v>0</v>
      </c>
      <c r="AJ17" s="3" t="str">
        <f>'(4)_Output_Information'!B48</f>
        <v>Using HR (or O-E) and p-value (or chi-square statistic)</v>
      </c>
    </row>
    <row r="18" spans="2:37" ht="11.25" customHeight="1" thickBot="1" x14ac:dyDescent="0.25">
      <c r="B18" s="12" t="s">
        <v>48</v>
      </c>
      <c r="C18" s="330"/>
      <c r="D18" s="330"/>
      <c r="E18" s="13"/>
      <c r="F18" s="330"/>
      <c r="G18" s="26" t="str">
        <f>IF(AND(C18&lt;&gt;"",D18&lt;&gt;"",F18=""),"Total=" &amp; D18+C18,"")</f>
        <v/>
      </c>
      <c r="H18" s="13" t="s">
        <v>173</v>
      </c>
      <c r="I18" s="18"/>
      <c r="K18" s="16">
        <v>2</v>
      </c>
      <c r="L18" s="20" t="str">
        <f>IF(AND(C28&lt;&gt;"",C23="",C29&lt;&gt;"R",C29&lt;&gt;"C"),"&lt;---Enter R or C with p-value",IF(AND(C28&lt;&gt;"",C29&lt;&gt;"R",ISNUMBER(C23),C23&lt;1),"&lt;---HR&lt;1: advantage to R?",IF(AND(C28&lt;&gt;"",C29&lt;&gt;"C",ISNUMBER(C23),C23&gt;1),"&lt;---HR&gt;1: advantage to C?","")))</f>
        <v/>
      </c>
      <c r="M18" s="13"/>
      <c r="N18" s="13"/>
      <c r="O18" s="13"/>
      <c r="P18" s="18"/>
      <c r="Q18" s="13"/>
      <c r="R18" s="13"/>
      <c r="S18" s="13"/>
      <c r="T18" s="13"/>
      <c r="U18" s="13"/>
      <c r="V18" s="13"/>
      <c r="W18" s="13"/>
      <c r="X18" s="13"/>
      <c r="Y18" s="13"/>
      <c r="AA18" s="6"/>
      <c r="AB18" s="6" t="s">
        <v>48</v>
      </c>
      <c r="AC18" s="31" t="b">
        <f t="shared" si="0"/>
        <v>0</v>
      </c>
      <c r="AD18" s="31" t="b">
        <f t="shared" si="0"/>
        <v>0</v>
      </c>
      <c r="AE18" s="22" t="b">
        <f>ISNUMBER(F18)</f>
        <v>0</v>
      </c>
      <c r="AH18" s="24">
        <f>'(4)_Output_Information'!A49</f>
        <v>8</v>
      </c>
      <c r="AI18" s="4" t="b">
        <f>AND(AD26:AF26,OR(AI30,AND(AD23:AF23)))</f>
        <v>0</v>
      </c>
      <c r="AJ18" s="3" t="str">
        <f>'(4)_Output_Information'!B49</f>
        <v>Using p-value (or chi-square statistic) and confidence interval *</v>
      </c>
    </row>
    <row r="19" spans="2:37" ht="11.25" customHeight="1" thickBot="1" x14ac:dyDescent="0.25">
      <c r="B19" s="12" t="s">
        <v>49</v>
      </c>
      <c r="C19" s="332"/>
      <c r="D19" s="332"/>
      <c r="E19" s="27"/>
      <c r="F19" s="14"/>
      <c r="G19" s="28"/>
      <c r="H19" s="13" t="s">
        <v>174</v>
      </c>
      <c r="I19" s="18"/>
      <c r="K19" s="16">
        <v>3</v>
      </c>
      <c r="L19" s="20" t="str">
        <f>IF(AND(C28&lt;&gt;"",OR(NOT(ISNUMBER(C28)),C28&lt;0,C28&gt;1)),"&lt;---Not a valid p-value","")</f>
        <v/>
      </c>
      <c r="M19" s="13"/>
      <c r="N19" s="13"/>
      <c r="O19" s="13"/>
      <c r="P19" s="18"/>
      <c r="Q19" s="13"/>
      <c r="R19" s="13"/>
      <c r="S19" s="13"/>
      <c r="T19" s="13"/>
      <c r="U19" s="13"/>
      <c r="V19" s="13"/>
      <c r="W19" s="13"/>
      <c r="X19" s="13"/>
      <c r="Y19" s="13"/>
      <c r="AA19" s="6"/>
      <c r="AB19" s="6" t="s">
        <v>49</v>
      </c>
      <c r="AC19" s="31" t="b">
        <f t="shared" si="0"/>
        <v>0</v>
      </c>
      <c r="AD19" s="31" t="b">
        <f t="shared" si="0"/>
        <v>0</v>
      </c>
      <c r="AE19" s="3" t="b">
        <f>AND(AC19,AD19)</f>
        <v>0</v>
      </c>
      <c r="AH19" s="24">
        <f>'(4)_Output_Information'!A50</f>
        <v>9</v>
      </c>
      <c r="AI19" s="4" t="b">
        <f>AND(AC18,AD18,AE26,OR(AND(AD26,AF26),AC26))</f>
        <v>0</v>
      </c>
      <c r="AJ19" s="3" t="str">
        <f>'(4)_Output_Information'!B50</f>
        <v>Using p-value (or chi-square statistic) and observed events in each arm</v>
      </c>
    </row>
    <row r="20" spans="2:37" ht="11.25" customHeight="1" x14ac:dyDescent="0.2">
      <c r="B20" s="16"/>
      <c r="C20" s="27"/>
      <c r="D20" s="27"/>
      <c r="E20" s="27"/>
      <c r="F20" s="26"/>
      <c r="G20" s="28"/>
      <c r="H20" s="13"/>
      <c r="I20" s="18"/>
      <c r="K20" s="16">
        <v>4</v>
      </c>
      <c r="L20" s="17" t="str">
        <f>IF(AI11, IF(SUM(C18:D18)&lt;&gt;SUM(C19:D19),"&lt;--- Obs &amp; exp events don't tally. Should be "&amp;SUM(C18:D18),""),"")</f>
        <v/>
      </c>
      <c r="M20" s="13"/>
      <c r="N20" s="13"/>
      <c r="O20" s="13"/>
      <c r="P20" s="18"/>
      <c r="Q20" s="13"/>
      <c r="R20" s="13"/>
      <c r="S20" s="13"/>
      <c r="T20" s="13"/>
      <c r="U20" s="13"/>
      <c r="V20" s="13"/>
      <c r="W20" s="13"/>
      <c r="X20" s="13"/>
      <c r="Y20" s="13"/>
      <c r="AA20" s="6"/>
      <c r="AB20" s="6"/>
      <c r="AC20" s="4"/>
      <c r="AD20" s="4"/>
      <c r="AH20" s="24">
        <f>'(4)_Output_Information'!A51</f>
        <v>10</v>
      </c>
      <c r="AI20" s="4" t="b">
        <f>AND(AE15&lt;&gt;0,AE18,AE26,OR(AND(AD26,AF26),AC26))</f>
        <v>0</v>
      </c>
      <c r="AJ20" s="3" t="str">
        <f>'(4)_Output_Information'!B51</f>
        <v>Using p-value (or chi-square statistic) and total events; randomisation ratio MUST be 1:1</v>
      </c>
    </row>
    <row r="21" spans="2:37" ht="11.25" customHeight="1" x14ac:dyDescent="0.2">
      <c r="B21" s="16"/>
      <c r="C21" s="13"/>
      <c r="D21" s="27"/>
      <c r="E21" s="27"/>
      <c r="F21" s="27"/>
      <c r="G21" s="28"/>
      <c r="H21" s="14"/>
      <c r="I21" s="29"/>
      <c r="K21" s="16">
        <v>5</v>
      </c>
      <c r="L21" s="26" t="str">
        <f>IF(AND(AC18:AE18),IF(SUM(C18:D18)&lt;&gt;F18,"&lt;--- Total events should sum to " &amp;SUM(C18:D18),""),"")</f>
        <v/>
      </c>
      <c r="M21" s="13"/>
      <c r="N21" s="13"/>
      <c r="O21" s="13"/>
      <c r="P21" s="18"/>
      <c r="Q21" s="13"/>
      <c r="R21" s="13"/>
      <c r="S21" s="13"/>
      <c r="T21" s="13"/>
      <c r="U21" s="13"/>
      <c r="V21" s="13"/>
      <c r="W21" s="13"/>
      <c r="X21" s="13"/>
      <c r="Y21" s="13"/>
      <c r="AE21" s="6"/>
      <c r="AH21" s="24">
        <f>'(4)_Output_Information'!A52</f>
        <v>11</v>
      </c>
      <c r="AI21" s="4" t="b">
        <f>AND(OR(AND(AC17,AD17),AND(AC16,AD16)),AE18,OR(AND(AD26,AF26),AC26))</f>
        <v>0</v>
      </c>
      <c r="AJ21" s="3" t="str">
        <f>'(4)_Output_Information'!B52</f>
        <v>Using p-value (or chi-square statistic), total observed events, and numbers analysed in each arm</v>
      </c>
    </row>
    <row r="22" spans="2:37" ht="11.25" customHeight="1" thickBot="1" x14ac:dyDescent="0.25">
      <c r="B22" s="16"/>
      <c r="C22" s="14" t="s">
        <v>64</v>
      </c>
      <c r="D22" s="28" t="s">
        <v>33</v>
      </c>
      <c r="E22" s="14" t="s">
        <v>40</v>
      </c>
      <c r="F22" s="30" t="s">
        <v>34</v>
      </c>
      <c r="G22" s="30" t="s">
        <v>187</v>
      </c>
      <c r="H22" s="13"/>
      <c r="I22" s="18"/>
      <c r="K22" s="16">
        <v>6</v>
      </c>
      <c r="L22" s="26" t="str">
        <f>IF(AND(AC16,AC18,C16&lt;C18),"&lt;---Fewer patients than events on research arm!","")</f>
        <v/>
      </c>
      <c r="M22" s="13"/>
      <c r="N22" s="13"/>
      <c r="O22" s="13"/>
      <c r="P22" s="18"/>
      <c r="Q22" s="13"/>
      <c r="R22" s="13"/>
      <c r="S22" s="13"/>
      <c r="T22" s="13"/>
      <c r="U22" s="13"/>
      <c r="V22" s="13"/>
      <c r="W22" s="13"/>
      <c r="X22" s="13"/>
      <c r="Y22" s="13"/>
      <c r="AB22" s="217"/>
      <c r="AC22" s="218" t="s">
        <v>0</v>
      </c>
      <c r="AD22" s="218" t="s">
        <v>33</v>
      </c>
      <c r="AE22" s="218" t="s">
        <v>34</v>
      </c>
      <c r="AF22" s="218" t="s">
        <v>175</v>
      </c>
      <c r="AI22" s="3"/>
      <c r="AJ22" s="4"/>
    </row>
    <row r="23" spans="2:37" ht="11.25" customHeight="1" thickBot="1" x14ac:dyDescent="0.25">
      <c r="B23" s="12" t="s">
        <v>63</v>
      </c>
      <c r="C23" s="333"/>
      <c r="D23" s="333"/>
      <c r="E23" s="32" t="s">
        <v>41</v>
      </c>
      <c r="F23" s="333"/>
      <c r="G23" s="334">
        <v>0.95</v>
      </c>
      <c r="H23" s="13"/>
      <c r="I23" s="18"/>
      <c r="K23" s="16">
        <v>7</v>
      </c>
      <c r="L23" s="26" t="str">
        <f>IF(AND(AD16,AD18,D16&lt;D18),"&lt;---Fewer patients than events on control arm!","")</f>
        <v/>
      </c>
      <c r="M23" s="13"/>
      <c r="N23" s="13"/>
      <c r="O23" s="13"/>
      <c r="P23" s="18"/>
      <c r="Q23" s="13"/>
      <c r="R23" s="13"/>
      <c r="S23" s="13"/>
      <c r="T23" s="13"/>
      <c r="U23" s="13"/>
      <c r="V23" s="13"/>
      <c r="W23" s="13"/>
      <c r="X23" s="13"/>
      <c r="Y23" s="13"/>
      <c r="AB23" s="219" t="s">
        <v>0</v>
      </c>
      <c r="AC23" s="220" t="b">
        <f>ISNUMBER(C23)</f>
        <v>0</v>
      </c>
      <c r="AD23" s="220" t="b">
        <f>ISNUMBER(D23)</f>
        <v>0</v>
      </c>
      <c r="AE23" s="220" t="b">
        <f>ISNUMBER(F23)</f>
        <v>0</v>
      </c>
      <c r="AF23" s="220" t="b">
        <f>ISNUMBER(G23)</f>
        <v>1</v>
      </c>
      <c r="AH23" s="25" t="s">
        <v>87</v>
      </c>
      <c r="AI23" s="3"/>
      <c r="AJ23" s="4"/>
    </row>
    <row r="24" spans="2:37" ht="11.25" customHeight="1" thickBot="1" x14ac:dyDescent="0.25">
      <c r="B24" s="12" t="s">
        <v>2</v>
      </c>
      <c r="C24" s="333"/>
      <c r="D24" s="27"/>
      <c r="E24" s="27"/>
      <c r="F24" s="27"/>
      <c r="G24" s="34"/>
      <c r="H24" s="13"/>
      <c r="I24" s="18"/>
      <c r="K24" s="16">
        <v>8</v>
      </c>
      <c r="L24" s="20" t="str">
        <f>IF(AND(C16&lt;&gt;"",D16&lt;&gt;"", C17&lt;&gt;"",D17&lt;&gt;""),IF(OR(C17&gt;C16,D17&gt;D16),"&lt;---More pts analysed than randomised",""),"")</f>
        <v/>
      </c>
      <c r="M24" s="13"/>
      <c r="N24" s="13"/>
      <c r="O24" s="13"/>
      <c r="P24" s="18"/>
      <c r="Q24" s="13"/>
      <c r="R24" s="13"/>
      <c r="S24" s="13"/>
      <c r="T24" s="13"/>
      <c r="U24" s="13"/>
      <c r="V24" s="13"/>
      <c r="W24" s="13"/>
      <c r="X24" s="13"/>
      <c r="Y24" s="13"/>
      <c r="AA24" s="45"/>
      <c r="AB24" s="6" t="s">
        <v>2</v>
      </c>
      <c r="AC24" s="22" t="b">
        <f>ISNUMBER(C24)</f>
        <v>0</v>
      </c>
      <c r="AD24" s="23"/>
      <c r="AE24" s="23"/>
      <c r="AH24" s="4" t="s">
        <v>0</v>
      </c>
      <c r="AI24" s="4" t="s">
        <v>2</v>
      </c>
      <c r="AJ24" s="4" t="s">
        <v>1</v>
      </c>
      <c r="AK24" s="3" t="s">
        <v>199</v>
      </c>
    </row>
    <row r="25" spans="2:37" ht="11.25" customHeight="1" thickBot="1" x14ac:dyDescent="0.25">
      <c r="B25" s="12" t="s">
        <v>36</v>
      </c>
      <c r="C25" s="333"/>
      <c r="D25" s="13"/>
      <c r="E25" s="13"/>
      <c r="G25" s="333"/>
      <c r="H25" s="308" t="s">
        <v>57</v>
      </c>
      <c r="I25" s="18"/>
      <c r="K25" s="16">
        <v>9</v>
      </c>
      <c r="L25" s="17" t="str">
        <f>IF(AND(AC16,AD16,C15&lt;&gt;"",D15&lt;&gt;"",C16&lt;&gt;"",D16&lt;&gt;""),IF(ABS((C16/D16)/(C15/D15)-1)&gt;0.1,"&lt;---Check allocation ratio with numbers randomised",""),"")</f>
        <v/>
      </c>
      <c r="M25" s="13"/>
      <c r="N25" s="13"/>
      <c r="O25" s="13"/>
      <c r="P25" s="18"/>
      <c r="Q25" s="13"/>
      <c r="R25" s="13"/>
      <c r="S25" s="13"/>
      <c r="T25" s="13"/>
      <c r="U25" s="13"/>
      <c r="V25" s="13"/>
      <c r="W25" s="13"/>
      <c r="X25" s="13"/>
      <c r="Y25" s="13"/>
      <c r="AB25" s="6" t="s">
        <v>1</v>
      </c>
      <c r="AC25" s="22" t="b">
        <f>ISNUMBER(C25)</f>
        <v>0</v>
      </c>
      <c r="AD25" s="4" t="s">
        <v>5</v>
      </c>
      <c r="AE25" s="4" t="s">
        <v>38</v>
      </c>
      <c r="AF25" s="4" t="s">
        <v>80</v>
      </c>
      <c r="AH25" s="46" t="str">
        <f>IF(AI28,AJ28,IF(AND(AI30,AC24),EXP(AI25/AJ30),IF(AND(AC24,AC26),EXP(C27/C24),IF(AND(AC26,AI30),EXP(SQRT(C27/AJ30)),"na"))))</f>
        <v>na</v>
      </c>
      <c r="AI25" s="46" t="str">
        <f>IF(AC24,C24,IF(AND(AI30,AI28),AJ30*LN(AJ28),IF(AND(AC26,AI28),C27/LN(AH25),IF(AND(AC26,AI30),SQRT(AJ30*C27),"na"))))</f>
        <v>na</v>
      </c>
      <c r="AJ25" s="46" t="str">
        <f>IF(AI30,AJ30,IF(AND(AC24,AI28),C24/LN(AJ28),IF(AND(AC26,AI28),C27/POWER(LN(AJ28),2),IF(AND(AC24,AC26),POWER(C24,2)/C27,"na"))))</f>
        <v>na</v>
      </c>
      <c r="AK25" s="46" t="str">
        <f>IF(AC26,C27,IF(AND(AC24,AI30),POWER(C24,2)/AJ30,IF(AND(AC24,AI28),C24*LN(AJ28),IF(AND(AI28,AI30),AJ30*POWER(LN(AJ28),2),"na"))))</f>
        <v>na</v>
      </c>
    </row>
    <row r="26" spans="2:37" ht="11.25" customHeight="1" thickBot="1" x14ac:dyDescent="0.25">
      <c r="B26" s="16"/>
      <c r="G26" s="333"/>
      <c r="H26" s="308" t="s">
        <v>58</v>
      </c>
      <c r="I26" s="18"/>
      <c r="K26" s="16">
        <v>10</v>
      </c>
      <c r="L26" s="298" t="str">
        <f>IF(AND(C15="",D15="",C16&gt;0,D16&gt;0),"&lt;---Advisable to enter randomisation ratio","")</f>
        <v/>
      </c>
      <c r="M26" s="13"/>
      <c r="N26" s="13"/>
      <c r="O26" s="13"/>
      <c r="P26" s="18"/>
      <c r="Q26" s="13"/>
      <c r="R26" s="13"/>
      <c r="S26" s="13"/>
      <c r="T26" s="13"/>
      <c r="U26" s="13"/>
      <c r="V26" s="13"/>
      <c r="W26" s="13"/>
      <c r="X26" s="13"/>
      <c r="Y26" s="13"/>
      <c r="AB26" s="6" t="s">
        <v>83</v>
      </c>
      <c r="AC26" s="22" t="b">
        <f>ISNUMBER(C27)</f>
        <v>0</v>
      </c>
      <c r="AD26" s="22" t="b">
        <f>ISNUMBER(C28)</f>
        <v>0</v>
      </c>
      <c r="AE26" s="22" t="b">
        <f>OR(C29="R",C29="C")</f>
        <v>0</v>
      </c>
      <c r="AF26" s="22" t="b">
        <f>OR(D28=1,D28=2)</f>
        <v>1</v>
      </c>
      <c r="AH26" s="4" t="b">
        <f>ISNUMBER(AH25)</f>
        <v>0</v>
      </c>
      <c r="AI26" s="4" t="b">
        <f t="shared" ref="AI26:AK26" si="1">ISNUMBER(AI25)</f>
        <v>0</v>
      </c>
      <c r="AJ26" s="4" t="b">
        <f t="shared" si="1"/>
        <v>0</v>
      </c>
      <c r="AK26" s="4" t="b">
        <f t="shared" si="1"/>
        <v>0</v>
      </c>
    </row>
    <row r="27" spans="2:37" ht="11.25" customHeight="1" thickBot="1" x14ac:dyDescent="0.25">
      <c r="B27" s="12" t="s">
        <v>176</v>
      </c>
      <c r="C27" s="333"/>
      <c r="D27" s="13"/>
      <c r="E27" s="13"/>
      <c r="F27" s="13"/>
      <c r="H27" s="13"/>
      <c r="I27" s="18"/>
      <c r="K27" s="16">
        <v>11</v>
      </c>
      <c r="L27" s="20" t="str">
        <f>IF(AND(C14&lt;&gt;"",C14=D14),"&lt;---Same name for each treatment. Are you sure?","")</f>
        <v/>
      </c>
      <c r="M27" s="13"/>
      <c r="N27" s="13"/>
      <c r="O27" s="13"/>
      <c r="P27" s="18"/>
      <c r="Q27" s="13"/>
      <c r="R27" s="13"/>
      <c r="S27" s="13"/>
      <c r="T27" s="13"/>
      <c r="U27" s="13"/>
      <c r="V27" s="13"/>
      <c r="W27" s="13"/>
      <c r="X27" s="13"/>
      <c r="Y27" s="13"/>
      <c r="AB27" s="6"/>
      <c r="AC27" s="23"/>
      <c r="AD27" s="23"/>
      <c r="AE27" s="23"/>
      <c r="AF27" s="4"/>
    </row>
    <row r="28" spans="2:37" ht="11.25" customHeight="1" thickBot="1" x14ac:dyDescent="0.25">
      <c r="B28" s="12" t="s">
        <v>5</v>
      </c>
      <c r="C28" s="335"/>
      <c r="D28" s="337">
        <v>2</v>
      </c>
      <c r="E28" s="44" t="s">
        <v>193</v>
      </c>
      <c r="F28" s="13"/>
      <c r="H28" s="13"/>
      <c r="I28" s="18"/>
      <c r="K28" s="16">
        <v>12</v>
      </c>
      <c r="L28" s="33" t="str">
        <f>IF(AND(C23&lt;&gt;"",G25&lt;&gt;""), "&lt;---Please enter at most one of HR or ln(HR)","")</f>
        <v/>
      </c>
      <c r="M28" s="13"/>
      <c r="N28" s="13"/>
      <c r="O28" s="13"/>
      <c r="P28" s="18"/>
      <c r="Q28" s="13"/>
      <c r="R28" s="13"/>
      <c r="S28" s="13"/>
      <c r="T28" s="13"/>
      <c r="U28" s="13"/>
      <c r="V28" s="13"/>
      <c r="W28" s="13"/>
      <c r="X28" s="13"/>
      <c r="Y28" s="13"/>
      <c r="AB28" s="6" t="s">
        <v>189</v>
      </c>
      <c r="AC28" s="233" t="b">
        <f>ISNUMBER(G25)</f>
        <v>0</v>
      </c>
      <c r="AH28" s="6" t="s">
        <v>85</v>
      </c>
      <c r="AI28" s="4" t="b">
        <f>ISNUMBER(AJ28)</f>
        <v>0</v>
      </c>
      <c r="AJ28" s="46" t="str">
        <f>IF(ISNUMBER(C23),C23,IF(G25&lt;&gt;"",EXP(G25),"na"))</f>
        <v>na</v>
      </c>
    </row>
    <row r="29" spans="2:37" ht="11.25" customHeight="1" thickBot="1" x14ac:dyDescent="0.25">
      <c r="B29" s="12" t="s">
        <v>82</v>
      </c>
      <c r="C29" s="336"/>
      <c r="D29" s="13"/>
      <c r="E29" s="30" t="s">
        <v>192</v>
      </c>
      <c r="H29" s="13"/>
      <c r="I29" s="18"/>
      <c r="K29" s="16">
        <v>13</v>
      </c>
      <c r="L29" s="33" t="str">
        <f>IF(AND(C25&lt;&gt;"",G26&lt;&gt;""), "&lt;---Please enter at most one of V or se(ln(HR))","")</f>
        <v/>
      </c>
      <c r="M29" s="33"/>
      <c r="N29" s="33"/>
      <c r="O29" s="33"/>
      <c r="P29" s="18"/>
      <c r="Q29" s="13"/>
      <c r="R29" s="13"/>
      <c r="S29" s="13"/>
      <c r="T29" s="13"/>
      <c r="U29" s="13"/>
      <c r="V29" s="13"/>
      <c r="W29" s="13"/>
      <c r="X29" s="13"/>
      <c r="Y29" s="13"/>
      <c r="AB29" s="6" t="s">
        <v>190</v>
      </c>
      <c r="AC29" s="233" t="b">
        <f>ISNUMBER(G26)</f>
        <v>0</v>
      </c>
      <c r="AH29" s="6" t="s">
        <v>86</v>
      </c>
      <c r="AI29" s="4" t="b">
        <f>ISNUMBER(AJ29)</f>
        <v>0</v>
      </c>
      <c r="AJ29" s="46" t="str">
        <f>IF(ISNUMBER(C25),C25,IF(ISNUMBER(G26),EXP(G26),"na"))</f>
        <v>na</v>
      </c>
    </row>
    <row r="30" spans="2:37" ht="11.25" customHeight="1" x14ac:dyDescent="0.2">
      <c r="B30" s="37"/>
      <c r="C30" s="40"/>
      <c r="D30" s="40"/>
      <c r="E30" s="40"/>
      <c r="F30" s="40"/>
      <c r="G30" s="40"/>
      <c r="H30" s="40"/>
      <c r="I30" s="39"/>
      <c r="K30" s="37">
        <v>14</v>
      </c>
      <c r="L30" s="38" t="str">
        <f>IF(OR(C25&lt;0,G26&lt;0),"&lt;--- Variance or standard error cannot be negative","")</f>
        <v/>
      </c>
      <c r="M30" s="38"/>
      <c r="N30" s="38"/>
      <c r="O30" s="38"/>
      <c r="P30" s="39"/>
      <c r="Q30" s="13"/>
      <c r="R30" s="13"/>
      <c r="S30" s="13"/>
      <c r="T30" s="13"/>
      <c r="U30" s="13"/>
      <c r="V30" s="13"/>
      <c r="W30" s="13"/>
      <c r="X30" s="13"/>
      <c r="Y30" s="13"/>
      <c r="AB30" s="6" t="s">
        <v>36</v>
      </c>
      <c r="AC30" s="234" t="b">
        <f>ISNUMBER(C25)</f>
        <v>0</v>
      </c>
      <c r="AH30" s="6" t="s">
        <v>188</v>
      </c>
      <c r="AI30" s="4" t="b">
        <f>ISNUMBER(AJ30)</f>
        <v>0</v>
      </c>
      <c r="AJ30" s="290" t="str">
        <f>IF(AJ29&lt;&gt;"na",AJ29,IF(AND(AC19,AD19),1/((1/C19)+(1/D19)),"na"))</f>
        <v>na</v>
      </c>
    </row>
    <row r="31" spans="2:37" ht="11.25" customHeight="1" x14ac:dyDescent="0.2">
      <c r="E31" s="42"/>
      <c r="F31" s="43" t="s">
        <v>73</v>
      </c>
    </row>
    <row r="34" spans="30:36" ht="11.25" customHeight="1" x14ac:dyDescent="0.2">
      <c r="AD34" s="4"/>
      <c r="AH34" s="6"/>
      <c r="AJ34" s="77"/>
    </row>
    <row r="35" spans="30:36" ht="11.25" customHeight="1" x14ac:dyDescent="0.2">
      <c r="AD35" s="4"/>
    </row>
    <row r="36" spans="30:36" ht="11.25" customHeight="1" x14ac:dyDescent="0.2">
      <c r="AD36" s="4"/>
    </row>
    <row r="39" spans="30:36" ht="11.25" customHeight="1" x14ac:dyDescent="0.2">
      <c r="AG39" s="47"/>
    </row>
    <row r="42" spans="30:36" ht="11.25" customHeight="1" x14ac:dyDescent="0.2">
      <c r="AJ42" s="44"/>
    </row>
    <row r="43" spans="30:36" ht="11.25" customHeight="1" x14ac:dyDescent="0.2">
      <c r="AH43" s="44"/>
      <c r="AJ43" s="44"/>
    </row>
    <row r="47" spans="30:36" ht="11.25" customHeight="1" x14ac:dyDescent="0.2">
      <c r="AG47" s="6"/>
    </row>
  </sheetData>
  <sheetProtection algorithmName="SHA-512" hashValue="Mm9Ic5vEOzhkPBZxz5ZW944Va2pKCxydG/oiA9AMd4scNYGYreser+hDTtXJhoR53YdnVdEvxsVZ8fUXKyKZfw==" saltValue="s5RdaxHiMuXmzZMOnAfCZg==" spinCount="100000" sheet="1" objects="1" scenarios="1"/>
  <mergeCells count="1">
    <mergeCell ref="C6:G6"/>
  </mergeCells>
  <phoneticPr fontId="0" type="noConversion"/>
  <pageMargins left="0.25" right="0.25" top="0.75" bottom="0.75" header="0.3" footer="0.3"/>
  <pageSetup paperSize="9" orientation="landscape" horizontalDpi="200" verticalDpi="2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267" r:id="rId4" name="Button 75">
              <controlPr defaultSize="0" print="0" autoFill="0" autoPict="0" macro="[0]!Clear1">
                <anchor moveWithCells="1" sizeWithCells="1">
                  <from>
                    <xdr:col>1</xdr:col>
                    <xdr:colOff>1066800</xdr:colOff>
                    <xdr:row>7</xdr:row>
                    <xdr:rowOff>15240</xdr:rowOff>
                  </from>
                  <to>
                    <xdr:col>2</xdr:col>
                    <xdr:colOff>647700</xdr:colOff>
                    <xdr:row>8</xdr:row>
                    <xdr:rowOff>129540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68" r:id="rId5" name="Button 76">
              <controlPr defaultSize="0" print="0" autoFill="0" autoPict="0" macro="[0]!PrintPage">
                <anchor moveWithCells="1" sizeWithCells="1">
                  <from>
                    <xdr:col>3</xdr:col>
                    <xdr:colOff>175260</xdr:colOff>
                    <xdr:row>7</xdr:row>
                    <xdr:rowOff>15240</xdr:rowOff>
                  </from>
                  <to>
                    <xdr:col>4</xdr:col>
                    <xdr:colOff>213360</xdr:colOff>
                    <xdr:row>8</xdr:row>
                    <xdr:rowOff>129540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"/>
  <dimension ref="A2:AG223"/>
  <sheetViews>
    <sheetView zoomScaleNormal="100" workbookViewId="0">
      <pane xSplit="19" ySplit="20" topLeftCell="T21" activePane="bottomRight" state="frozen"/>
      <selection pane="topRight" activeCell="T1" sqref="T1"/>
      <selection pane="bottomLeft" activeCell="A22" sqref="A22"/>
      <selection pane="bottomRight" activeCell="O2" sqref="O2:Q2"/>
    </sheetView>
  </sheetViews>
  <sheetFormatPr defaultColWidth="9.21875" defaultRowHeight="11.25" customHeight="1" x14ac:dyDescent="0.2"/>
  <cols>
    <col min="1" max="1" width="11.5546875" style="3" customWidth="1"/>
    <col min="2" max="2" width="8.5546875" style="3" customWidth="1"/>
    <col min="3" max="3" width="6.77734375" style="3" customWidth="1"/>
    <col min="4" max="7" width="7" style="3" customWidth="1"/>
    <col min="8" max="8" width="7.77734375" style="3" customWidth="1"/>
    <col min="9" max="10" width="7" style="3" customWidth="1"/>
    <col min="11" max="11" width="7.5546875" style="3" customWidth="1"/>
    <col min="12" max="12" width="7" style="3" customWidth="1"/>
    <col min="13" max="13" width="8.44140625" style="3" customWidth="1"/>
    <col min="14" max="14" width="7" style="3" customWidth="1"/>
    <col min="15" max="15" width="10.21875" style="3" bestFit="1" customWidth="1"/>
    <col min="16" max="16" width="7" style="3" customWidth="1"/>
    <col min="17" max="20" width="7.21875" style="3" customWidth="1"/>
    <col min="21" max="29" width="15.77734375" style="3" customWidth="1"/>
    <col min="30" max="30" width="7.21875" style="3" customWidth="1"/>
    <col min="31" max="31" width="3.77734375" style="4" customWidth="1"/>
    <col min="32" max="32" width="7.77734375" style="4" bestFit="1" customWidth="1"/>
    <col min="33" max="33" width="7.5546875" style="4" bestFit="1" customWidth="1"/>
    <col min="34" max="34" width="5.77734375" style="3" bestFit="1" customWidth="1"/>
    <col min="35" max="16384" width="9.21875" style="3"/>
  </cols>
  <sheetData>
    <row r="2" spans="1:17" ht="11.25" customHeight="1" x14ac:dyDescent="0.25">
      <c r="A2" s="339" t="s">
        <v>303</v>
      </c>
      <c r="B2" s="431" t="str">
        <f>'(1)_Summary_Data'!C6</f>
        <v>[see worksheet (0)_Trial_Details]</v>
      </c>
      <c r="C2" s="432"/>
      <c r="D2" s="432"/>
      <c r="E2" s="432"/>
      <c r="F2" s="433"/>
      <c r="H2" s="338" t="s">
        <v>285</v>
      </c>
      <c r="I2" s="320"/>
      <c r="J2" s="320"/>
      <c r="K2" s="320"/>
      <c r="L2" s="320"/>
      <c r="M2" s="320"/>
      <c r="O2" s="434">
        <f ca="1">NOW()</f>
        <v>44973.492278356483</v>
      </c>
      <c r="P2" s="434"/>
      <c r="Q2" s="434"/>
    </row>
    <row r="3" spans="1:17" ht="11.25" customHeight="1" x14ac:dyDescent="0.25">
      <c r="A3" s="199"/>
      <c r="B3" s="200"/>
      <c r="C3" s="200"/>
      <c r="D3" s="200"/>
      <c r="E3" s="200"/>
      <c r="F3" s="200"/>
      <c r="H3" s="338" t="s">
        <v>291</v>
      </c>
      <c r="I3" s="338"/>
      <c r="J3" s="338"/>
      <c r="K3" s="338"/>
      <c r="L3" s="338"/>
      <c r="M3" s="338"/>
      <c r="N3" s="438" t="str">
        <f>'(1)_Summary_Data'!H9</f>
        <v/>
      </c>
      <c r="O3" s="438"/>
      <c r="P3" s="438"/>
      <c r="Q3" s="438"/>
    </row>
    <row r="4" spans="1:17" ht="11.25" customHeight="1" x14ac:dyDescent="0.2">
      <c r="A4" s="53" t="s">
        <v>30</v>
      </c>
      <c r="C4" s="47"/>
      <c r="D4" s="54"/>
      <c r="F4" s="55"/>
      <c r="G4" s="55"/>
      <c r="H4" s="25"/>
    </row>
    <row r="5" spans="1:17" ht="11.25" customHeight="1" x14ac:dyDescent="0.2">
      <c r="A5" s="56" t="s">
        <v>245</v>
      </c>
      <c r="B5" s="57"/>
      <c r="C5" s="58"/>
      <c r="D5" s="59" t="s">
        <v>248</v>
      </c>
      <c r="E5" s="57"/>
      <c r="F5" s="58"/>
      <c r="G5" s="58"/>
      <c r="H5" s="58"/>
      <c r="I5" s="60" t="s">
        <v>219</v>
      </c>
      <c r="J5" s="58"/>
      <c r="K5" s="58"/>
      <c r="L5" s="58"/>
      <c r="N5" s="61" t="s">
        <v>147</v>
      </c>
      <c r="O5" s="58"/>
    </row>
    <row r="6" spans="1:17" ht="11.25" customHeight="1" x14ac:dyDescent="0.2">
      <c r="A6" s="56" t="s">
        <v>246</v>
      </c>
      <c r="B6" s="57"/>
      <c r="C6" s="58"/>
      <c r="D6" s="59" t="s">
        <v>249</v>
      </c>
      <c r="E6" s="57"/>
      <c r="F6" s="58"/>
      <c r="G6" s="58"/>
      <c r="H6" s="58"/>
      <c r="I6" s="60" t="s">
        <v>151</v>
      </c>
      <c r="J6" s="58"/>
      <c r="K6" s="58"/>
      <c r="L6" s="58"/>
      <c r="N6" s="61" t="s">
        <v>148</v>
      </c>
      <c r="O6" s="58"/>
    </row>
    <row r="7" spans="1:17" ht="11.25" customHeight="1" x14ac:dyDescent="0.2">
      <c r="A7" s="56" t="s">
        <v>247</v>
      </c>
      <c r="B7" s="57"/>
      <c r="C7" s="58"/>
      <c r="D7" s="59" t="s">
        <v>250</v>
      </c>
      <c r="E7" s="57"/>
      <c r="F7" s="58"/>
      <c r="G7" s="58"/>
      <c r="H7" s="58"/>
      <c r="I7" s="60" t="s">
        <v>144</v>
      </c>
      <c r="J7" s="58"/>
      <c r="K7" s="58"/>
      <c r="L7" s="58"/>
      <c r="N7" s="61" t="s">
        <v>149</v>
      </c>
      <c r="O7" s="58"/>
    </row>
    <row r="8" spans="1:17" ht="11.25" customHeight="1" x14ac:dyDescent="0.2">
      <c r="A8" s="58"/>
      <c r="B8" s="62"/>
      <c r="C8" s="58"/>
      <c r="D8" s="59" t="s">
        <v>251</v>
      </c>
      <c r="E8" s="57"/>
      <c r="F8" s="58"/>
      <c r="G8" s="58"/>
      <c r="H8" s="58"/>
      <c r="I8" s="60" t="s">
        <v>145</v>
      </c>
      <c r="J8" s="58"/>
      <c r="K8" s="58"/>
      <c r="L8" s="58"/>
      <c r="N8" s="61" t="s">
        <v>150</v>
      </c>
      <c r="O8" s="58"/>
    </row>
    <row r="9" spans="1:17" ht="11.25" customHeight="1" x14ac:dyDescent="0.2">
      <c r="A9" s="58"/>
      <c r="B9" s="62"/>
      <c r="C9" s="58"/>
      <c r="D9" s="59" t="s">
        <v>252</v>
      </c>
      <c r="E9" s="57"/>
      <c r="F9" s="58"/>
      <c r="G9" s="58"/>
      <c r="H9" s="58"/>
      <c r="I9" s="60" t="s">
        <v>146</v>
      </c>
      <c r="J9" s="58"/>
      <c r="K9" s="58"/>
      <c r="L9" s="58"/>
      <c r="M9" s="58"/>
      <c r="N9" s="58"/>
      <c r="O9" s="58"/>
    </row>
    <row r="10" spans="1:17" ht="11.25" customHeight="1" x14ac:dyDescent="0.2">
      <c r="B10" s="63"/>
      <c r="C10" s="55"/>
      <c r="F10" s="55"/>
      <c r="G10" s="55"/>
      <c r="H10" s="25"/>
    </row>
    <row r="11" spans="1:17" ht="7.5" customHeight="1" x14ac:dyDescent="0.2">
      <c r="B11" s="221"/>
      <c r="C11" s="13"/>
      <c r="D11" s="222"/>
      <c r="E11" s="7"/>
      <c r="F11" s="7"/>
      <c r="G11" s="78"/>
      <c r="H11" s="25"/>
      <c r="I11" s="8"/>
      <c r="J11" s="7"/>
      <c r="K11" s="7"/>
      <c r="L11" s="7"/>
      <c r="M11" s="7"/>
      <c r="N11" s="7"/>
      <c r="O11" s="7"/>
      <c r="P11" s="7"/>
      <c r="Q11" s="10"/>
    </row>
    <row r="12" spans="1:17" ht="11.25" customHeight="1" thickBot="1" x14ac:dyDescent="0.25">
      <c r="B12" s="221"/>
      <c r="C12" s="153"/>
      <c r="D12" s="16"/>
      <c r="E12" s="340" t="s">
        <v>244</v>
      </c>
      <c r="F12" s="13"/>
      <c r="G12" s="18"/>
      <c r="I12" s="16"/>
      <c r="J12" s="13"/>
      <c r="K12" s="13"/>
      <c r="L12" s="82" t="s">
        <v>123</v>
      </c>
      <c r="M12" s="13"/>
      <c r="N12" s="52"/>
      <c r="O12" s="13"/>
      <c r="P12" s="82" t="s">
        <v>102</v>
      </c>
      <c r="Q12" s="18"/>
    </row>
    <row r="13" spans="1:17" ht="11.25" customHeight="1" thickBot="1" x14ac:dyDescent="0.3">
      <c r="B13" s="221"/>
      <c r="C13" s="28"/>
      <c r="D13" s="16"/>
      <c r="E13" s="329"/>
      <c r="F13" s="329"/>
      <c r="G13" s="18"/>
      <c r="H13" s="6"/>
      <c r="I13" s="16"/>
      <c r="J13" s="13"/>
      <c r="K13" s="402" t="s">
        <v>14</v>
      </c>
      <c r="L13" s="31">
        <f>MIN($D$21:$D$220)</f>
        <v>100</v>
      </c>
      <c r="M13" s="340" t="s">
        <v>253</v>
      </c>
      <c r="N13" s="52"/>
      <c r="O13" s="402" t="s">
        <v>0</v>
      </c>
      <c r="P13" s="46" t="str">
        <f>IF(AND(ISNUMBER(P18),ISNUMBER(Q18),Q18&lt;&gt;0),EXP(P18/Q18),"na")</f>
        <v>na</v>
      </c>
      <c r="Q13" s="18"/>
    </row>
    <row r="14" spans="1:17" ht="11.25" customHeight="1" x14ac:dyDescent="0.25">
      <c r="B14" s="221"/>
      <c r="C14" s="28"/>
      <c r="D14" s="16"/>
      <c r="E14" s="28"/>
      <c r="F14" s="179"/>
      <c r="G14" s="80" t="str">
        <f>IF(AND(F13&lt;&gt;"",$F$13&lt;=MAX($C$21:$C$220)),"&lt;---Maximum FU is more than "&amp; $F$13 &amp; " months","")</f>
        <v/>
      </c>
      <c r="H14" s="50"/>
      <c r="I14" s="16"/>
      <c r="J14" s="13"/>
      <c r="K14" s="402" t="s">
        <v>13</v>
      </c>
      <c r="L14" s="31">
        <f>MIN($I$21:$I$220)</f>
        <v>100</v>
      </c>
      <c r="M14" s="340" t="s">
        <v>254</v>
      </c>
      <c r="N14" s="52"/>
      <c r="O14" s="402" t="s">
        <v>1</v>
      </c>
      <c r="P14" s="46" t="str">
        <f>IF(AND(ISNUMBER(Q18),Q18&lt;&gt;0),Q18,"na")</f>
        <v>na</v>
      </c>
      <c r="Q14" s="18"/>
    </row>
    <row r="15" spans="1:17" ht="9" customHeight="1" x14ac:dyDescent="0.2">
      <c r="B15" s="221"/>
      <c r="C15" s="13"/>
      <c r="D15" s="223"/>
      <c r="E15" s="40"/>
      <c r="F15" s="40"/>
      <c r="G15" s="81"/>
      <c r="H15" s="25"/>
      <c r="I15" s="37"/>
      <c r="J15" s="40"/>
      <c r="K15" s="40"/>
      <c r="L15" s="40"/>
      <c r="M15" s="40"/>
      <c r="N15" s="40"/>
      <c r="O15" s="40"/>
      <c r="P15" s="40"/>
      <c r="Q15" s="39"/>
    </row>
    <row r="16" spans="1:17" ht="15" customHeight="1" thickBot="1" x14ac:dyDescent="0.25">
      <c r="B16" s="63"/>
      <c r="C16" s="55"/>
      <c r="D16" s="54"/>
      <c r="E16" s="14"/>
      <c r="F16" s="55"/>
      <c r="G16" s="55"/>
      <c r="H16" s="55"/>
    </row>
    <row r="17" spans="1:33" ht="11.25" customHeight="1" thickBot="1" x14ac:dyDescent="0.25">
      <c r="B17" s="64"/>
      <c r="C17" s="64"/>
      <c r="D17" s="435" t="str">
        <f>"Research(1)" &amp; IF('(1)_Summary_Data'!C14&lt;&gt;"",": " &amp; '(1)_Summary_Data'!C14,"")</f>
        <v>Research(1)</v>
      </c>
      <c r="E17" s="436"/>
      <c r="F17" s="436"/>
      <c r="G17" s="436"/>
      <c r="H17" s="437"/>
      <c r="I17" s="435" t="str">
        <f>"Control(1)" &amp;IF('(1)_Summary_Data'!D14&lt;&gt;"",": " &amp; '(1)_Summary_Data'!D14,"")</f>
        <v>Control(1)</v>
      </c>
      <c r="J17" s="436"/>
      <c r="K17" s="436"/>
      <c r="L17" s="436"/>
      <c r="M17" s="437"/>
      <c r="N17" s="435" t="s">
        <v>56</v>
      </c>
      <c r="O17" s="436"/>
      <c r="P17" s="436"/>
      <c r="Q17" s="437"/>
    </row>
    <row r="18" spans="1:33" ht="11.25" customHeight="1" thickBot="1" x14ac:dyDescent="0.25">
      <c r="B18" s="65" t="s">
        <v>7</v>
      </c>
      <c r="C18" s="66"/>
      <c r="D18" s="201"/>
      <c r="E18" s="32"/>
      <c r="F18" s="32"/>
      <c r="G18" s="202">
        <f>SUM(G21:G220)</f>
        <v>0</v>
      </c>
      <c r="H18" s="203">
        <f>SUM(H21:H220)</f>
        <v>0</v>
      </c>
      <c r="I18" s="201"/>
      <c r="J18" s="32"/>
      <c r="K18" s="32"/>
      <c r="L18" s="202">
        <f>SUM(L21:L220)</f>
        <v>0</v>
      </c>
      <c r="M18" s="202">
        <f>SUM(M21:M220)</f>
        <v>0</v>
      </c>
      <c r="N18" s="205"/>
      <c r="O18" s="32"/>
      <c r="P18" s="206">
        <f>IF(AF18=AG18,SUM(P21:P220),"na")</f>
        <v>0</v>
      </c>
      <c r="Q18" s="204">
        <f>IF(AF18=AG18,SUM(Q21:Q220),"na")</f>
        <v>0</v>
      </c>
      <c r="R18" s="67"/>
      <c r="S18" s="67"/>
      <c r="T18" s="67"/>
      <c r="U18" s="67"/>
      <c r="V18" s="67"/>
      <c r="W18" s="67"/>
      <c r="X18" s="67"/>
      <c r="Y18" s="67"/>
      <c r="Z18" s="67"/>
      <c r="AA18" s="67"/>
      <c r="AB18" s="67"/>
      <c r="AC18" s="67"/>
      <c r="AD18" s="67"/>
      <c r="AG18" s="4">
        <f>SUM(AG21:AG220)</f>
        <v>0</v>
      </c>
    </row>
    <row r="19" spans="1:33" ht="11.25" customHeight="1" x14ac:dyDescent="0.2">
      <c r="A19" s="396" t="s">
        <v>180</v>
      </c>
      <c r="B19" s="397" t="s">
        <v>16</v>
      </c>
      <c r="C19" s="398" t="s">
        <v>10</v>
      </c>
      <c r="D19" s="399" t="s">
        <v>17</v>
      </c>
      <c r="E19" s="400" t="s">
        <v>18</v>
      </c>
      <c r="F19" s="400" t="s">
        <v>19</v>
      </c>
      <c r="G19" s="400" t="s">
        <v>20</v>
      </c>
      <c r="H19" s="401" t="s">
        <v>21</v>
      </c>
      <c r="I19" s="172" t="s">
        <v>22</v>
      </c>
      <c r="J19" s="173" t="s">
        <v>23</v>
      </c>
      <c r="K19" s="173" t="s">
        <v>24</v>
      </c>
      <c r="L19" s="173" t="s">
        <v>25</v>
      </c>
      <c r="M19" s="174" t="s">
        <v>26</v>
      </c>
      <c r="N19" s="175" t="s">
        <v>27</v>
      </c>
      <c r="O19" s="176" t="s">
        <v>28</v>
      </c>
      <c r="P19" s="177" t="s">
        <v>29</v>
      </c>
      <c r="Q19" s="178" t="s">
        <v>32</v>
      </c>
      <c r="R19" s="68"/>
      <c r="S19" s="68"/>
      <c r="T19" s="68"/>
      <c r="U19" s="68"/>
      <c r="V19" s="68"/>
      <c r="W19" s="68"/>
      <c r="X19" s="68"/>
      <c r="Y19" s="68"/>
      <c r="Z19" s="68"/>
      <c r="AA19" s="68"/>
      <c r="AB19" s="68"/>
      <c r="AC19" s="68"/>
      <c r="AD19" s="68"/>
    </row>
    <row r="20" spans="1:33" ht="11.25" customHeight="1" thickBot="1" x14ac:dyDescent="0.3">
      <c r="A20" s="4" t="s">
        <v>181</v>
      </c>
      <c r="B20" s="69" t="s">
        <v>15</v>
      </c>
      <c r="C20" s="70" t="s">
        <v>162</v>
      </c>
      <c r="D20" s="69" t="s">
        <v>88</v>
      </c>
      <c r="E20" s="71" t="s">
        <v>89</v>
      </c>
      <c r="F20" s="71" t="s">
        <v>90</v>
      </c>
      <c r="G20" s="71" t="s">
        <v>91</v>
      </c>
      <c r="H20" s="72" t="s">
        <v>92</v>
      </c>
      <c r="I20" s="69" t="s">
        <v>93</v>
      </c>
      <c r="J20" s="71" t="s">
        <v>94</v>
      </c>
      <c r="K20" s="71" t="s">
        <v>95</v>
      </c>
      <c r="L20" s="71" t="s">
        <v>96</v>
      </c>
      <c r="M20" s="72" t="s">
        <v>97</v>
      </c>
      <c r="N20" s="69" t="s">
        <v>98</v>
      </c>
      <c r="O20" s="73" t="s">
        <v>99</v>
      </c>
      <c r="P20" s="74" t="s">
        <v>100</v>
      </c>
      <c r="Q20" s="75" t="s">
        <v>101</v>
      </c>
      <c r="R20" s="48"/>
      <c r="S20" s="48"/>
      <c r="T20" s="48"/>
      <c r="U20" s="48"/>
      <c r="V20" s="48"/>
      <c r="W20" s="48"/>
      <c r="X20" s="48"/>
      <c r="Y20" s="48"/>
      <c r="Z20" s="48"/>
      <c r="AA20" s="48"/>
      <c r="AB20" s="48"/>
      <c r="AC20" s="48"/>
      <c r="AD20" s="48"/>
      <c r="AE20" s="4" t="s">
        <v>31</v>
      </c>
      <c r="AF20" s="4" t="s">
        <v>74</v>
      </c>
      <c r="AG20" s="4" t="s">
        <v>75</v>
      </c>
    </row>
    <row r="21" spans="1:33" ht="11.25" customHeight="1" x14ac:dyDescent="0.2">
      <c r="A21" s="21" t="str">
        <f>IF(OR(AND(E21="",OR(C22&lt;&gt;"",D22&lt;&gt;"")),AND(J21="",OR(C22&lt;&gt;"",I22&lt;&gt;""))),"     Problem---&gt;","")</f>
        <v/>
      </c>
      <c r="B21" s="76" t="str">
        <f>C21 &amp; IF(C22&lt;&gt;"", " to " &amp; C22, IF(C21&lt;&gt;"", " to " &amp; $F$13,""))</f>
        <v xml:space="preserve">0 to </v>
      </c>
      <c r="C21" s="156">
        <v>0</v>
      </c>
      <c r="D21" s="157">
        <v>100</v>
      </c>
      <c r="E21" s="347" t="str">
        <f>IF(ISNUMBER('(1)_Summary_Data'!C17),'(1)_Summary_Data'!C17,IF(ISNUMBER('(1)_Summary_Data'!C16),'(1)_Summary_Data'!C16,""))</f>
        <v/>
      </c>
      <c r="F21" s="158" t="str">
        <f>IF(OR(E21="",H21="na"),"na",E21-H21)</f>
        <v>na</v>
      </c>
      <c r="G21" s="158" t="str">
        <f>IF(E21="","na",IF(OR(D21=D22,D21=$L$13),0,IF(D21&gt;D22,F21*((D21-D22)/D21),0)))</f>
        <v>na</v>
      </c>
      <c r="H21" s="159" t="str">
        <f>IF(E21="","na",IF(OR($C21&lt;$E$13,$C21&gt;=$F$13),0,IF(AND($I21=$L$14,$D21=$L$13),0,IF(AND($C21&gt;=$E$13,$C21&lt;$F$13),(E21*0.5*($C22-$C21)*(1/($F$13-$C21)))))))</f>
        <v>na</v>
      </c>
      <c r="I21" s="157">
        <v>100</v>
      </c>
      <c r="J21" s="347" t="str">
        <f>IF(ISNUMBER('(1)_Summary_Data'!D17),'(1)_Summary_Data'!D17,IF(ISNUMBER('(1)_Summary_Data'!D16),'(1)_Summary_Data'!D16,""))</f>
        <v/>
      </c>
      <c r="K21" s="158" t="str">
        <f>IF(OR(J21="",M21="na"),"na",J21-M21)</f>
        <v>na</v>
      </c>
      <c r="L21" s="158" t="str">
        <f>IF(J21="","na",IF(OR(I21=I22,I21=$L$14),0,IF(I21&gt;I22,K21*((I21-I22)/I21),0)))</f>
        <v>na</v>
      </c>
      <c r="M21" s="159" t="str">
        <f>IF(J21="","na",IF(OR($C21&lt;$E$13,$C21&gt;=$F$13),0,IF(AND($I21=$L$14,$D21=$L$13),0,IF(AND($C21&gt;=$E$13,$C21&lt;$F$13),(J21*0.5*($C22-$C21)*(1/($F$13-$C21)))))))</f>
        <v>na</v>
      </c>
      <c r="N21" s="161" t="str">
        <f t="shared" ref="N21:N52" si="0">IF(AND(AF21=1,F21&gt;0,K21&gt;0,G21&gt;0,L21&gt;0),LN((G21/F21)/(L21/K21)),"na")</f>
        <v>na</v>
      </c>
      <c r="O21" s="77" t="str">
        <f t="shared" ref="O21:O52" si="1">IF(AND(AF21=1,F21&gt;0,K21&gt;0,G21&gt;0,L21&gt;0),((1/L21)-(1/K21)+(1/G21)-(1/F21)),"na")</f>
        <v>na</v>
      </c>
      <c r="P21" s="162" t="str">
        <f t="shared" ref="P21:P22" si="2">IF(AND($N21&lt;&gt;"na", $O21&lt;&gt;"na",O21&gt;0),N21/O21,"na")</f>
        <v>na</v>
      </c>
      <c r="Q21" s="163" t="str">
        <f t="shared" ref="Q21:Q52" si="3">IF(P21="na","na",1/O21)</f>
        <v>na</v>
      </c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4">
        <f t="shared" ref="AE21:AE52" si="4">D21-I21</f>
        <v>0</v>
      </c>
      <c r="AF21" s="4">
        <f t="shared" ref="AF21:AF220" si="5">IF(AND( $F21&lt;&gt;"na", $K21&lt;&gt;"na"),1,0)</f>
        <v>0</v>
      </c>
      <c r="AG21" s="4">
        <f t="shared" ref="AG21:AG52" si="6">IF(AND(G21="na",L21="na"),0,IF(AND(G21*L21=0,D21&gt;$L$13,I21&gt;$L$14),1,0))</f>
        <v>0</v>
      </c>
    </row>
    <row r="22" spans="1:33" ht="11.25" customHeight="1" x14ac:dyDescent="0.2">
      <c r="A22" s="21" t="str">
        <f>IF(OR(AND(C22&lt;&gt;"",C22&lt;=C21),AND(D22&lt;&gt;"",D22&gt;D21),AND(I22&lt;&gt;"",I22&gt;I21),AND(D22&lt;&gt;"",I22=""),AND(D22="",I22&lt;&gt;"")),"     Problem---&gt;","")</f>
        <v/>
      </c>
      <c r="B22" s="76" t="str">
        <f>C22 &amp; IF(C23&lt;&gt;"", " to " &amp; C23, IF(C22&lt;&gt;"", " to " &amp; $F$13,""))</f>
        <v/>
      </c>
      <c r="C22" s="341"/>
      <c r="D22" s="342"/>
      <c r="E22" s="227" t="str">
        <f t="shared" ref="E22:E86" si="7">IF(OR(D22="",E$21=""), "na",E21 - H21 - G21)</f>
        <v>na</v>
      </c>
      <c r="F22" s="158" t="str">
        <f t="shared" ref="F22:F26" si="8">IF(OR(E22="na",H22="na"),"na",E22-H22)</f>
        <v>na</v>
      </c>
      <c r="G22" s="158" t="str">
        <f>IF(OR(D22="",E$21=""),"na",IF(OR(D22=D23,D22=$L$13),0,IF(D22&gt;D23,F22*((D22-D23)/D22),0)))</f>
        <v>na</v>
      </c>
      <c r="H22" s="159" t="str">
        <f>IF($D22="","na",IF(OR($C22&lt;$E$13,$C22&gt;=$F$13),0,IF(AND($I22=$L$14,$D22=$L$13),0,IF(AND($C22&gt;=$E$13,$C22&lt;$F$13),(E22*0.5*($C23-$C22)*(1/($F$13-$C22)))))))</f>
        <v>na</v>
      </c>
      <c r="I22" s="342"/>
      <c r="J22" s="227" t="str">
        <f t="shared" ref="J22:J86" si="9">IF(OR(I22="",J$21=""), "na",J21 - M21 - L21)</f>
        <v>na</v>
      </c>
      <c r="K22" s="158" t="str">
        <f t="shared" ref="K22:K27" si="10">IF(OR(J22="na",M22="na"),"na",J22-M22)</f>
        <v>na</v>
      </c>
      <c r="L22" s="158" t="str">
        <f>IF(OR(I22="",J$21=""),"na",IF(OR(I22=I23,I22=$L$14),0,IF(I22&gt;I23,K22*((I22-I23)/I22),0)))</f>
        <v>na</v>
      </c>
      <c r="M22" s="159" t="str">
        <f>IF(OR($I22="",$J22="na"),"na",IF(OR($C22&lt;$E$13,$C22&gt;=$F$13),0,IF(AND($I22=$L$14,$D22=$L$13),0,IF(AND($C22&gt;=$E$13,$C22&lt;$F$13),(J22*0.5*($C23-$C22)*(1/($F$13-$C22)))))))</f>
        <v>na</v>
      </c>
      <c r="N22" s="161" t="str">
        <f t="shared" si="0"/>
        <v>na</v>
      </c>
      <c r="O22" s="77" t="str">
        <f t="shared" si="1"/>
        <v>na</v>
      </c>
      <c r="P22" s="162" t="str">
        <f t="shared" si="2"/>
        <v>na</v>
      </c>
      <c r="Q22" s="163" t="str">
        <f t="shared" si="3"/>
        <v>na</v>
      </c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  <c r="AC22" s="77"/>
      <c r="AD22" s="77"/>
      <c r="AE22" s="4">
        <f t="shared" si="4"/>
        <v>0</v>
      </c>
      <c r="AF22" s="4">
        <f t="shared" si="5"/>
        <v>0</v>
      </c>
      <c r="AG22" s="4">
        <f t="shared" si="6"/>
        <v>0</v>
      </c>
    </row>
    <row r="23" spans="1:33" ht="11.25" customHeight="1" x14ac:dyDescent="0.2">
      <c r="A23" s="21" t="str">
        <f t="shared" ref="A23:A86" si="11">IF(OR(AND(C23&lt;&gt;"",C23&lt;=C22),AND(D23&lt;&gt;"",D23&gt;D22),AND(I23&lt;&gt;"",I23&gt;I22),AND(D23&lt;&gt;"",I23=""),AND(D23="",I23&lt;&gt;"")),"     Problem---&gt;","")</f>
        <v/>
      </c>
      <c r="B23" s="76" t="str">
        <f t="shared" ref="B23:B86" si="12">C23 &amp; IF(C24&lt;&gt;"", " to " &amp; C24, IF(C23&lt;&gt;"", " to " &amp; $F$13,""))</f>
        <v/>
      </c>
      <c r="C23" s="343"/>
      <c r="D23" s="342"/>
      <c r="E23" s="227" t="str">
        <f t="shared" si="7"/>
        <v>na</v>
      </c>
      <c r="F23" s="158" t="str">
        <f t="shared" si="8"/>
        <v>na</v>
      </c>
      <c r="G23" s="158" t="str">
        <f t="shared" ref="G23:G86" si="13">IF(OR(D23="",E$21=""),"na",IF(OR(D23=D24,D23=$L$13),0,IF(D23&gt;D24,F23*((D23-D24)/D23),0)))</f>
        <v>na</v>
      </c>
      <c r="H23" s="159" t="str">
        <f t="shared" ref="H23:H86" si="14">IF($D23="","na",IF(OR($C23&lt;$E$13,$C23&gt;=$F$13),0,IF(AND($I23=$L$14,$D23=$L$13),0,IF(AND($C23&gt;=$E$13,$C23&lt;$F$13),(E23*0.5*($C24-$C23)*(1/($F$13-$C23)))))))</f>
        <v>na</v>
      </c>
      <c r="I23" s="342"/>
      <c r="J23" s="227" t="str">
        <f t="shared" si="9"/>
        <v>na</v>
      </c>
      <c r="K23" s="158" t="str">
        <f t="shared" si="10"/>
        <v>na</v>
      </c>
      <c r="L23" s="158" t="str">
        <f t="shared" ref="L23:L86" si="15">IF(OR(I23="",J$21=""),"na",IF(OR(I23=I24,I23=$L$14),0,IF(I23&gt;I24,K23*((I23-I24)/I23),0)))</f>
        <v>na</v>
      </c>
      <c r="M23" s="159" t="str">
        <f t="shared" ref="M23:M86" si="16">IF(OR($I23="",$J23="na"),"na",IF(OR($C23&lt;$E$13,$C23&gt;=$F$13),0,IF(AND($I23=$L$14,$D23=$L$13),0,IF(AND($C23&gt;=$E$13,$C23&lt;$F$13),(J23*0.5*($C24-$C23)*(1/($F$13-$C23)))))))</f>
        <v>na</v>
      </c>
      <c r="N23" s="161" t="str">
        <f t="shared" si="0"/>
        <v>na</v>
      </c>
      <c r="O23" s="77" t="str">
        <f t="shared" si="1"/>
        <v>na</v>
      </c>
      <c r="P23" s="162" t="str">
        <f>IF(AND($N23&lt;&gt;"na", $O23&lt;&gt;"na",O23&gt;0),N23/O23,"na")</f>
        <v>na</v>
      </c>
      <c r="Q23" s="163" t="str">
        <f t="shared" si="3"/>
        <v>na</v>
      </c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4">
        <f t="shared" si="4"/>
        <v>0</v>
      </c>
      <c r="AF23" s="4">
        <f t="shared" si="5"/>
        <v>0</v>
      </c>
      <c r="AG23" s="4">
        <f t="shared" si="6"/>
        <v>0</v>
      </c>
    </row>
    <row r="24" spans="1:33" ht="11.25" customHeight="1" x14ac:dyDescent="0.2">
      <c r="A24" s="21" t="str">
        <f t="shared" si="11"/>
        <v/>
      </c>
      <c r="B24" s="76" t="str">
        <f t="shared" si="12"/>
        <v/>
      </c>
      <c r="C24" s="343"/>
      <c r="D24" s="342"/>
      <c r="E24" s="227" t="str">
        <f t="shared" si="7"/>
        <v>na</v>
      </c>
      <c r="F24" s="158" t="str">
        <f t="shared" si="8"/>
        <v>na</v>
      </c>
      <c r="G24" s="158" t="str">
        <f t="shared" si="13"/>
        <v>na</v>
      </c>
      <c r="H24" s="159" t="str">
        <f t="shared" si="14"/>
        <v>na</v>
      </c>
      <c r="I24" s="342"/>
      <c r="J24" s="227" t="str">
        <f t="shared" si="9"/>
        <v>na</v>
      </c>
      <c r="K24" s="158" t="str">
        <f t="shared" si="10"/>
        <v>na</v>
      </c>
      <c r="L24" s="158" t="str">
        <f t="shared" si="15"/>
        <v>na</v>
      </c>
      <c r="M24" s="159" t="str">
        <f t="shared" si="16"/>
        <v>na</v>
      </c>
      <c r="N24" s="161" t="str">
        <f t="shared" si="0"/>
        <v>na</v>
      </c>
      <c r="O24" s="77" t="str">
        <f t="shared" si="1"/>
        <v>na</v>
      </c>
      <c r="P24" s="162" t="str">
        <f t="shared" ref="P24:P87" si="17">IF(AND($N24&lt;&gt;"na", $O24&lt;&gt;"na",O24&gt;0),N24/O24,"na")</f>
        <v>na</v>
      </c>
      <c r="Q24" s="163" t="str">
        <f t="shared" si="3"/>
        <v>na</v>
      </c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4">
        <f t="shared" si="4"/>
        <v>0</v>
      </c>
      <c r="AF24" s="4">
        <f t="shared" si="5"/>
        <v>0</v>
      </c>
      <c r="AG24" s="4">
        <f t="shared" si="6"/>
        <v>0</v>
      </c>
    </row>
    <row r="25" spans="1:33" ht="11.25" customHeight="1" x14ac:dyDescent="0.2">
      <c r="A25" s="21" t="str">
        <f t="shared" si="11"/>
        <v/>
      </c>
      <c r="B25" s="76" t="str">
        <f t="shared" si="12"/>
        <v/>
      </c>
      <c r="C25" s="343"/>
      <c r="D25" s="342"/>
      <c r="E25" s="227" t="str">
        <f t="shared" si="7"/>
        <v>na</v>
      </c>
      <c r="F25" s="158" t="str">
        <f t="shared" si="8"/>
        <v>na</v>
      </c>
      <c r="G25" s="158" t="str">
        <f t="shared" si="13"/>
        <v>na</v>
      </c>
      <c r="H25" s="159" t="str">
        <f t="shared" si="14"/>
        <v>na</v>
      </c>
      <c r="I25" s="342"/>
      <c r="J25" s="227" t="str">
        <f t="shared" si="9"/>
        <v>na</v>
      </c>
      <c r="K25" s="158" t="str">
        <f t="shared" si="10"/>
        <v>na</v>
      </c>
      <c r="L25" s="158" t="str">
        <f t="shared" si="15"/>
        <v>na</v>
      </c>
      <c r="M25" s="159" t="str">
        <f t="shared" si="16"/>
        <v>na</v>
      </c>
      <c r="N25" s="161" t="str">
        <f t="shared" si="0"/>
        <v>na</v>
      </c>
      <c r="O25" s="77" t="str">
        <f t="shared" si="1"/>
        <v>na</v>
      </c>
      <c r="P25" s="162" t="str">
        <f t="shared" si="17"/>
        <v>na</v>
      </c>
      <c r="Q25" s="163" t="str">
        <f t="shared" si="3"/>
        <v>na</v>
      </c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4">
        <f t="shared" si="4"/>
        <v>0</v>
      </c>
      <c r="AF25" s="4">
        <f t="shared" si="5"/>
        <v>0</v>
      </c>
      <c r="AG25" s="4">
        <f t="shared" si="6"/>
        <v>0</v>
      </c>
    </row>
    <row r="26" spans="1:33" ht="11.25" customHeight="1" x14ac:dyDescent="0.2">
      <c r="A26" s="21" t="str">
        <f t="shared" si="11"/>
        <v/>
      </c>
      <c r="B26" s="76" t="str">
        <f t="shared" si="12"/>
        <v/>
      </c>
      <c r="C26" s="343"/>
      <c r="D26" s="342"/>
      <c r="E26" s="227" t="str">
        <f t="shared" si="7"/>
        <v>na</v>
      </c>
      <c r="F26" s="158" t="str">
        <f t="shared" si="8"/>
        <v>na</v>
      </c>
      <c r="G26" s="158" t="str">
        <f t="shared" si="13"/>
        <v>na</v>
      </c>
      <c r="H26" s="159" t="str">
        <f t="shared" si="14"/>
        <v>na</v>
      </c>
      <c r="I26" s="342"/>
      <c r="J26" s="227" t="str">
        <f t="shared" si="9"/>
        <v>na</v>
      </c>
      <c r="K26" s="158" t="str">
        <f t="shared" si="10"/>
        <v>na</v>
      </c>
      <c r="L26" s="158" t="str">
        <f t="shared" si="15"/>
        <v>na</v>
      </c>
      <c r="M26" s="159" t="str">
        <f t="shared" si="16"/>
        <v>na</v>
      </c>
      <c r="N26" s="161" t="str">
        <f t="shared" si="0"/>
        <v>na</v>
      </c>
      <c r="O26" s="77" t="str">
        <f t="shared" si="1"/>
        <v>na</v>
      </c>
      <c r="P26" s="162" t="str">
        <f t="shared" si="17"/>
        <v>na</v>
      </c>
      <c r="Q26" s="163" t="str">
        <f t="shared" si="3"/>
        <v>na</v>
      </c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4">
        <f t="shared" si="4"/>
        <v>0</v>
      </c>
      <c r="AF26" s="4">
        <f t="shared" si="5"/>
        <v>0</v>
      </c>
      <c r="AG26" s="4">
        <f t="shared" si="6"/>
        <v>0</v>
      </c>
    </row>
    <row r="27" spans="1:33" ht="11.25" customHeight="1" x14ac:dyDescent="0.2">
      <c r="A27" s="21" t="str">
        <f t="shared" si="11"/>
        <v/>
      </c>
      <c r="B27" s="76" t="str">
        <f t="shared" si="12"/>
        <v/>
      </c>
      <c r="C27" s="343"/>
      <c r="D27" s="342"/>
      <c r="E27" s="227" t="str">
        <f t="shared" si="7"/>
        <v>na</v>
      </c>
      <c r="F27" s="158" t="str">
        <f t="shared" ref="F27" si="18">IF(OR(E27="na",H27="na"),"na",E27-H27)</f>
        <v>na</v>
      </c>
      <c r="G27" s="158" t="str">
        <f t="shared" si="13"/>
        <v>na</v>
      </c>
      <c r="H27" s="159" t="str">
        <f t="shared" si="14"/>
        <v>na</v>
      </c>
      <c r="I27" s="342"/>
      <c r="J27" s="227" t="str">
        <f t="shared" si="9"/>
        <v>na</v>
      </c>
      <c r="K27" s="158" t="str">
        <f t="shared" si="10"/>
        <v>na</v>
      </c>
      <c r="L27" s="158" t="str">
        <f t="shared" si="15"/>
        <v>na</v>
      </c>
      <c r="M27" s="159" t="str">
        <f t="shared" si="16"/>
        <v>na</v>
      </c>
      <c r="N27" s="161" t="str">
        <f t="shared" si="0"/>
        <v>na</v>
      </c>
      <c r="O27" s="77" t="str">
        <f t="shared" si="1"/>
        <v>na</v>
      </c>
      <c r="P27" s="162" t="str">
        <f t="shared" si="17"/>
        <v>na</v>
      </c>
      <c r="Q27" s="163" t="str">
        <f t="shared" si="3"/>
        <v>na</v>
      </c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4">
        <f t="shared" si="4"/>
        <v>0</v>
      </c>
      <c r="AF27" s="4">
        <f t="shared" si="5"/>
        <v>0</v>
      </c>
      <c r="AG27" s="4">
        <f t="shared" si="6"/>
        <v>0</v>
      </c>
    </row>
    <row r="28" spans="1:33" ht="11.25" customHeight="1" x14ac:dyDescent="0.2">
      <c r="A28" s="21" t="str">
        <f t="shared" si="11"/>
        <v/>
      </c>
      <c r="B28" s="76" t="str">
        <f t="shared" si="12"/>
        <v/>
      </c>
      <c r="C28" s="343"/>
      <c r="D28" s="342"/>
      <c r="E28" s="227" t="str">
        <f t="shared" si="7"/>
        <v>na</v>
      </c>
      <c r="F28" s="158" t="str">
        <f t="shared" ref="F28:F91" si="19">IF(OR(E28="na",H28="na"),"na",E28-H28)</f>
        <v>na</v>
      </c>
      <c r="G28" s="158" t="str">
        <f t="shared" si="13"/>
        <v>na</v>
      </c>
      <c r="H28" s="159" t="str">
        <f t="shared" si="14"/>
        <v>na</v>
      </c>
      <c r="I28" s="342"/>
      <c r="J28" s="227" t="str">
        <f t="shared" si="9"/>
        <v>na</v>
      </c>
      <c r="K28" s="158" t="str">
        <f t="shared" ref="K28:K91" si="20">IF(OR(J28="na",M28="na"),"na",J28-M28)</f>
        <v>na</v>
      </c>
      <c r="L28" s="158" t="str">
        <f t="shared" si="15"/>
        <v>na</v>
      </c>
      <c r="M28" s="159" t="str">
        <f t="shared" si="16"/>
        <v>na</v>
      </c>
      <c r="N28" s="161" t="str">
        <f t="shared" si="0"/>
        <v>na</v>
      </c>
      <c r="O28" s="77" t="str">
        <f t="shared" si="1"/>
        <v>na</v>
      </c>
      <c r="P28" s="162" t="str">
        <f t="shared" si="17"/>
        <v>na</v>
      </c>
      <c r="Q28" s="163" t="str">
        <f t="shared" si="3"/>
        <v>na</v>
      </c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  <c r="AC28" s="77"/>
      <c r="AD28" s="77"/>
      <c r="AE28" s="4">
        <f t="shared" si="4"/>
        <v>0</v>
      </c>
      <c r="AF28" s="4">
        <f t="shared" si="5"/>
        <v>0</v>
      </c>
      <c r="AG28" s="4">
        <f t="shared" si="6"/>
        <v>0</v>
      </c>
    </row>
    <row r="29" spans="1:33" ht="11.25" customHeight="1" x14ac:dyDescent="0.2">
      <c r="A29" s="21" t="str">
        <f t="shared" si="11"/>
        <v/>
      </c>
      <c r="B29" s="76" t="str">
        <f t="shared" si="12"/>
        <v/>
      </c>
      <c r="C29" s="343"/>
      <c r="D29" s="342"/>
      <c r="E29" s="227" t="str">
        <f t="shared" si="7"/>
        <v>na</v>
      </c>
      <c r="F29" s="158" t="str">
        <f t="shared" si="19"/>
        <v>na</v>
      </c>
      <c r="G29" s="158" t="str">
        <f t="shared" si="13"/>
        <v>na</v>
      </c>
      <c r="H29" s="159" t="str">
        <f t="shared" si="14"/>
        <v>na</v>
      </c>
      <c r="I29" s="342"/>
      <c r="J29" s="227" t="str">
        <f t="shared" si="9"/>
        <v>na</v>
      </c>
      <c r="K29" s="158" t="str">
        <f t="shared" si="20"/>
        <v>na</v>
      </c>
      <c r="L29" s="158" t="str">
        <f t="shared" si="15"/>
        <v>na</v>
      </c>
      <c r="M29" s="159" t="str">
        <f t="shared" si="16"/>
        <v>na</v>
      </c>
      <c r="N29" s="161" t="str">
        <f t="shared" si="0"/>
        <v>na</v>
      </c>
      <c r="O29" s="77" t="str">
        <f t="shared" si="1"/>
        <v>na</v>
      </c>
      <c r="P29" s="162" t="str">
        <f t="shared" si="17"/>
        <v>na</v>
      </c>
      <c r="Q29" s="163" t="str">
        <f t="shared" si="3"/>
        <v>na</v>
      </c>
      <c r="R29" s="77"/>
      <c r="S29" s="77"/>
      <c r="T29" s="77"/>
      <c r="U29" s="77"/>
      <c r="V29" s="77"/>
      <c r="W29" s="77"/>
      <c r="X29" s="77"/>
      <c r="Y29" s="77"/>
      <c r="Z29" s="77"/>
      <c r="AA29" s="77"/>
      <c r="AB29" s="77"/>
      <c r="AC29" s="77"/>
      <c r="AD29" s="77"/>
      <c r="AE29" s="4">
        <f t="shared" si="4"/>
        <v>0</v>
      </c>
      <c r="AF29" s="4">
        <f t="shared" si="5"/>
        <v>0</v>
      </c>
      <c r="AG29" s="4">
        <f t="shared" si="6"/>
        <v>0</v>
      </c>
    </row>
    <row r="30" spans="1:33" ht="11.25" customHeight="1" x14ac:dyDescent="0.2">
      <c r="A30" s="21" t="str">
        <f t="shared" si="11"/>
        <v/>
      </c>
      <c r="B30" s="76" t="str">
        <f t="shared" si="12"/>
        <v/>
      </c>
      <c r="C30" s="343"/>
      <c r="D30" s="342"/>
      <c r="E30" s="227" t="str">
        <f t="shared" si="7"/>
        <v>na</v>
      </c>
      <c r="F30" s="158" t="str">
        <f t="shared" si="19"/>
        <v>na</v>
      </c>
      <c r="G30" s="158" t="str">
        <f t="shared" si="13"/>
        <v>na</v>
      </c>
      <c r="H30" s="159" t="str">
        <f t="shared" si="14"/>
        <v>na</v>
      </c>
      <c r="I30" s="342"/>
      <c r="J30" s="227" t="str">
        <f t="shared" si="9"/>
        <v>na</v>
      </c>
      <c r="K30" s="158" t="str">
        <f t="shared" si="20"/>
        <v>na</v>
      </c>
      <c r="L30" s="158" t="str">
        <f t="shared" si="15"/>
        <v>na</v>
      </c>
      <c r="M30" s="159" t="str">
        <f t="shared" si="16"/>
        <v>na</v>
      </c>
      <c r="N30" s="161" t="str">
        <f t="shared" si="0"/>
        <v>na</v>
      </c>
      <c r="O30" s="77" t="str">
        <f t="shared" si="1"/>
        <v>na</v>
      </c>
      <c r="P30" s="162" t="str">
        <f t="shared" si="17"/>
        <v>na</v>
      </c>
      <c r="Q30" s="163" t="str">
        <f t="shared" si="3"/>
        <v>na</v>
      </c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7"/>
      <c r="AE30" s="4">
        <f t="shared" si="4"/>
        <v>0</v>
      </c>
      <c r="AF30" s="4">
        <f t="shared" si="5"/>
        <v>0</v>
      </c>
      <c r="AG30" s="4">
        <f t="shared" si="6"/>
        <v>0</v>
      </c>
    </row>
    <row r="31" spans="1:33" ht="11.25" customHeight="1" x14ac:dyDescent="0.2">
      <c r="A31" s="21" t="str">
        <f t="shared" si="11"/>
        <v/>
      </c>
      <c r="B31" s="76" t="str">
        <f t="shared" si="12"/>
        <v/>
      </c>
      <c r="C31" s="343"/>
      <c r="D31" s="342"/>
      <c r="E31" s="227" t="str">
        <f t="shared" si="7"/>
        <v>na</v>
      </c>
      <c r="F31" s="158" t="str">
        <f t="shared" si="19"/>
        <v>na</v>
      </c>
      <c r="G31" s="158" t="str">
        <f t="shared" si="13"/>
        <v>na</v>
      </c>
      <c r="H31" s="159" t="str">
        <f t="shared" si="14"/>
        <v>na</v>
      </c>
      <c r="I31" s="342"/>
      <c r="J31" s="227" t="str">
        <f t="shared" si="9"/>
        <v>na</v>
      </c>
      <c r="K31" s="158" t="str">
        <f t="shared" si="20"/>
        <v>na</v>
      </c>
      <c r="L31" s="158" t="str">
        <f t="shared" si="15"/>
        <v>na</v>
      </c>
      <c r="M31" s="159" t="str">
        <f t="shared" si="16"/>
        <v>na</v>
      </c>
      <c r="N31" s="161" t="str">
        <f t="shared" si="0"/>
        <v>na</v>
      </c>
      <c r="O31" s="77" t="str">
        <f t="shared" si="1"/>
        <v>na</v>
      </c>
      <c r="P31" s="162" t="str">
        <f t="shared" si="17"/>
        <v>na</v>
      </c>
      <c r="Q31" s="163" t="str">
        <f t="shared" si="3"/>
        <v>na</v>
      </c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77"/>
      <c r="AC31" s="77"/>
      <c r="AD31" s="77"/>
      <c r="AE31" s="4">
        <f t="shared" si="4"/>
        <v>0</v>
      </c>
      <c r="AF31" s="4">
        <f t="shared" si="5"/>
        <v>0</v>
      </c>
      <c r="AG31" s="4">
        <f t="shared" si="6"/>
        <v>0</v>
      </c>
    </row>
    <row r="32" spans="1:33" ht="11.25" customHeight="1" x14ac:dyDescent="0.2">
      <c r="A32" s="21" t="str">
        <f t="shared" si="11"/>
        <v/>
      </c>
      <c r="B32" s="76" t="str">
        <f t="shared" si="12"/>
        <v/>
      </c>
      <c r="C32" s="343"/>
      <c r="D32" s="342"/>
      <c r="E32" s="227" t="str">
        <f t="shared" si="7"/>
        <v>na</v>
      </c>
      <c r="F32" s="158" t="str">
        <f t="shared" si="19"/>
        <v>na</v>
      </c>
      <c r="G32" s="158" t="str">
        <f t="shared" si="13"/>
        <v>na</v>
      </c>
      <c r="H32" s="159" t="str">
        <f t="shared" si="14"/>
        <v>na</v>
      </c>
      <c r="I32" s="342"/>
      <c r="J32" s="227" t="str">
        <f t="shared" si="9"/>
        <v>na</v>
      </c>
      <c r="K32" s="158" t="str">
        <f t="shared" si="20"/>
        <v>na</v>
      </c>
      <c r="L32" s="158" t="str">
        <f t="shared" si="15"/>
        <v>na</v>
      </c>
      <c r="M32" s="159" t="str">
        <f t="shared" si="16"/>
        <v>na</v>
      </c>
      <c r="N32" s="161" t="str">
        <f t="shared" si="0"/>
        <v>na</v>
      </c>
      <c r="O32" s="77" t="str">
        <f t="shared" si="1"/>
        <v>na</v>
      </c>
      <c r="P32" s="162" t="str">
        <f t="shared" si="17"/>
        <v>na</v>
      </c>
      <c r="Q32" s="163" t="str">
        <f t="shared" si="3"/>
        <v>na</v>
      </c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4">
        <f t="shared" si="4"/>
        <v>0</v>
      </c>
      <c r="AF32" s="4">
        <f t="shared" si="5"/>
        <v>0</v>
      </c>
      <c r="AG32" s="4">
        <f t="shared" si="6"/>
        <v>0</v>
      </c>
    </row>
    <row r="33" spans="1:33" ht="11.25" customHeight="1" x14ac:dyDescent="0.2">
      <c r="A33" s="21" t="str">
        <f t="shared" si="11"/>
        <v/>
      </c>
      <c r="B33" s="76" t="str">
        <f t="shared" si="12"/>
        <v/>
      </c>
      <c r="C33" s="343"/>
      <c r="D33" s="342"/>
      <c r="E33" s="227" t="str">
        <f t="shared" si="7"/>
        <v>na</v>
      </c>
      <c r="F33" s="158" t="str">
        <f t="shared" si="19"/>
        <v>na</v>
      </c>
      <c r="G33" s="158" t="str">
        <f t="shared" si="13"/>
        <v>na</v>
      </c>
      <c r="H33" s="159" t="str">
        <f t="shared" si="14"/>
        <v>na</v>
      </c>
      <c r="I33" s="342"/>
      <c r="J33" s="227" t="str">
        <f t="shared" si="9"/>
        <v>na</v>
      </c>
      <c r="K33" s="158" t="str">
        <f t="shared" si="20"/>
        <v>na</v>
      </c>
      <c r="L33" s="158" t="str">
        <f t="shared" si="15"/>
        <v>na</v>
      </c>
      <c r="M33" s="159" t="str">
        <f t="shared" si="16"/>
        <v>na</v>
      </c>
      <c r="N33" s="161" t="str">
        <f t="shared" si="0"/>
        <v>na</v>
      </c>
      <c r="O33" s="77" t="str">
        <f t="shared" si="1"/>
        <v>na</v>
      </c>
      <c r="P33" s="162" t="str">
        <f t="shared" si="17"/>
        <v>na</v>
      </c>
      <c r="Q33" s="163" t="str">
        <f t="shared" si="3"/>
        <v>na</v>
      </c>
      <c r="R33" s="77"/>
      <c r="S33" s="77"/>
      <c r="T33" s="77"/>
      <c r="U33" s="77"/>
      <c r="V33" s="77"/>
      <c r="W33" s="77"/>
      <c r="X33" s="77"/>
      <c r="Y33" s="77"/>
      <c r="Z33" s="77"/>
      <c r="AA33" s="77"/>
      <c r="AB33" s="77"/>
      <c r="AC33" s="77"/>
      <c r="AD33" s="77"/>
      <c r="AE33" s="4">
        <f t="shared" si="4"/>
        <v>0</v>
      </c>
      <c r="AF33" s="4">
        <f t="shared" si="5"/>
        <v>0</v>
      </c>
      <c r="AG33" s="4">
        <f t="shared" si="6"/>
        <v>0</v>
      </c>
    </row>
    <row r="34" spans="1:33" ht="11.25" customHeight="1" x14ac:dyDescent="0.2">
      <c r="A34" s="21" t="str">
        <f t="shared" si="11"/>
        <v/>
      </c>
      <c r="B34" s="76" t="str">
        <f t="shared" si="12"/>
        <v/>
      </c>
      <c r="C34" s="343"/>
      <c r="D34" s="342"/>
      <c r="E34" s="227" t="str">
        <f t="shared" si="7"/>
        <v>na</v>
      </c>
      <c r="F34" s="158" t="str">
        <f t="shared" si="19"/>
        <v>na</v>
      </c>
      <c r="G34" s="158" t="str">
        <f t="shared" si="13"/>
        <v>na</v>
      </c>
      <c r="H34" s="159" t="str">
        <f t="shared" si="14"/>
        <v>na</v>
      </c>
      <c r="I34" s="342"/>
      <c r="J34" s="227" t="str">
        <f t="shared" si="9"/>
        <v>na</v>
      </c>
      <c r="K34" s="158" t="str">
        <f t="shared" si="20"/>
        <v>na</v>
      </c>
      <c r="L34" s="158" t="str">
        <f t="shared" si="15"/>
        <v>na</v>
      </c>
      <c r="M34" s="159" t="str">
        <f t="shared" si="16"/>
        <v>na</v>
      </c>
      <c r="N34" s="161" t="str">
        <f t="shared" si="0"/>
        <v>na</v>
      </c>
      <c r="O34" s="77" t="str">
        <f t="shared" si="1"/>
        <v>na</v>
      </c>
      <c r="P34" s="162" t="str">
        <f t="shared" si="17"/>
        <v>na</v>
      </c>
      <c r="Q34" s="163" t="str">
        <f t="shared" si="3"/>
        <v>na</v>
      </c>
      <c r="R34" s="77"/>
      <c r="S34" s="77"/>
      <c r="T34" s="77"/>
      <c r="U34" s="77"/>
      <c r="V34" s="77"/>
      <c r="W34" s="77"/>
      <c r="X34" s="77"/>
      <c r="Y34" s="77"/>
      <c r="Z34" s="77"/>
      <c r="AA34" s="77"/>
      <c r="AB34" s="77"/>
      <c r="AC34" s="77"/>
      <c r="AD34" s="77"/>
      <c r="AE34" s="4">
        <f t="shared" si="4"/>
        <v>0</v>
      </c>
      <c r="AF34" s="4">
        <f t="shared" si="5"/>
        <v>0</v>
      </c>
      <c r="AG34" s="4">
        <f t="shared" si="6"/>
        <v>0</v>
      </c>
    </row>
    <row r="35" spans="1:33" ht="11.25" customHeight="1" x14ac:dyDescent="0.2">
      <c r="A35" s="21" t="str">
        <f t="shared" si="11"/>
        <v/>
      </c>
      <c r="B35" s="76" t="str">
        <f t="shared" si="12"/>
        <v/>
      </c>
      <c r="C35" s="343"/>
      <c r="D35" s="342"/>
      <c r="E35" s="227" t="str">
        <f t="shared" si="7"/>
        <v>na</v>
      </c>
      <c r="F35" s="158" t="str">
        <f t="shared" si="19"/>
        <v>na</v>
      </c>
      <c r="G35" s="158" t="str">
        <f t="shared" si="13"/>
        <v>na</v>
      </c>
      <c r="H35" s="159" t="str">
        <f t="shared" si="14"/>
        <v>na</v>
      </c>
      <c r="I35" s="342"/>
      <c r="J35" s="227" t="str">
        <f t="shared" si="9"/>
        <v>na</v>
      </c>
      <c r="K35" s="158" t="str">
        <f t="shared" si="20"/>
        <v>na</v>
      </c>
      <c r="L35" s="158" t="str">
        <f t="shared" si="15"/>
        <v>na</v>
      </c>
      <c r="M35" s="159" t="str">
        <f t="shared" si="16"/>
        <v>na</v>
      </c>
      <c r="N35" s="161" t="str">
        <f t="shared" si="0"/>
        <v>na</v>
      </c>
      <c r="O35" s="77" t="str">
        <f t="shared" si="1"/>
        <v>na</v>
      </c>
      <c r="P35" s="162" t="str">
        <f t="shared" si="17"/>
        <v>na</v>
      </c>
      <c r="Q35" s="163" t="str">
        <f t="shared" si="3"/>
        <v>na</v>
      </c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7"/>
      <c r="AE35" s="4">
        <f t="shared" si="4"/>
        <v>0</v>
      </c>
      <c r="AF35" s="4">
        <f t="shared" si="5"/>
        <v>0</v>
      </c>
      <c r="AG35" s="4">
        <f t="shared" si="6"/>
        <v>0</v>
      </c>
    </row>
    <row r="36" spans="1:33" ht="11.25" customHeight="1" x14ac:dyDescent="0.2">
      <c r="A36" s="21" t="str">
        <f t="shared" si="11"/>
        <v/>
      </c>
      <c r="B36" s="76" t="str">
        <f t="shared" si="12"/>
        <v/>
      </c>
      <c r="C36" s="343"/>
      <c r="D36" s="342"/>
      <c r="E36" s="227" t="str">
        <f t="shared" si="7"/>
        <v>na</v>
      </c>
      <c r="F36" s="158" t="str">
        <f t="shared" si="19"/>
        <v>na</v>
      </c>
      <c r="G36" s="158" t="str">
        <f t="shared" si="13"/>
        <v>na</v>
      </c>
      <c r="H36" s="159" t="str">
        <f t="shared" si="14"/>
        <v>na</v>
      </c>
      <c r="I36" s="342"/>
      <c r="J36" s="227" t="str">
        <f t="shared" si="9"/>
        <v>na</v>
      </c>
      <c r="K36" s="158" t="str">
        <f t="shared" si="20"/>
        <v>na</v>
      </c>
      <c r="L36" s="158" t="str">
        <f t="shared" si="15"/>
        <v>na</v>
      </c>
      <c r="M36" s="159" t="str">
        <f t="shared" si="16"/>
        <v>na</v>
      </c>
      <c r="N36" s="161" t="str">
        <f t="shared" si="0"/>
        <v>na</v>
      </c>
      <c r="O36" s="77" t="str">
        <f t="shared" si="1"/>
        <v>na</v>
      </c>
      <c r="P36" s="162" t="str">
        <f t="shared" si="17"/>
        <v>na</v>
      </c>
      <c r="Q36" s="163" t="str">
        <f t="shared" si="3"/>
        <v>na</v>
      </c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7"/>
      <c r="AE36" s="4">
        <f t="shared" si="4"/>
        <v>0</v>
      </c>
      <c r="AF36" s="4">
        <f t="shared" si="5"/>
        <v>0</v>
      </c>
      <c r="AG36" s="4">
        <f t="shared" si="6"/>
        <v>0</v>
      </c>
    </row>
    <row r="37" spans="1:33" ht="11.25" customHeight="1" x14ac:dyDescent="0.2">
      <c r="A37" s="21" t="str">
        <f t="shared" si="11"/>
        <v/>
      </c>
      <c r="B37" s="76" t="str">
        <f t="shared" si="12"/>
        <v/>
      </c>
      <c r="C37" s="343"/>
      <c r="D37" s="342"/>
      <c r="E37" s="227" t="str">
        <f t="shared" si="7"/>
        <v>na</v>
      </c>
      <c r="F37" s="158" t="str">
        <f t="shared" si="19"/>
        <v>na</v>
      </c>
      <c r="G37" s="158" t="str">
        <f t="shared" si="13"/>
        <v>na</v>
      </c>
      <c r="H37" s="159" t="str">
        <f t="shared" si="14"/>
        <v>na</v>
      </c>
      <c r="I37" s="342"/>
      <c r="J37" s="227" t="str">
        <f t="shared" si="9"/>
        <v>na</v>
      </c>
      <c r="K37" s="158" t="str">
        <f t="shared" si="20"/>
        <v>na</v>
      </c>
      <c r="L37" s="158" t="str">
        <f t="shared" si="15"/>
        <v>na</v>
      </c>
      <c r="M37" s="159" t="str">
        <f t="shared" si="16"/>
        <v>na</v>
      </c>
      <c r="N37" s="161" t="str">
        <f t="shared" si="0"/>
        <v>na</v>
      </c>
      <c r="O37" s="77" t="str">
        <f t="shared" si="1"/>
        <v>na</v>
      </c>
      <c r="P37" s="162" t="str">
        <f t="shared" si="17"/>
        <v>na</v>
      </c>
      <c r="Q37" s="163" t="str">
        <f t="shared" si="3"/>
        <v>na</v>
      </c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7"/>
      <c r="AE37" s="4">
        <f t="shared" si="4"/>
        <v>0</v>
      </c>
      <c r="AF37" s="4">
        <f t="shared" si="5"/>
        <v>0</v>
      </c>
      <c r="AG37" s="4">
        <f t="shared" si="6"/>
        <v>0</v>
      </c>
    </row>
    <row r="38" spans="1:33" ht="11.25" customHeight="1" x14ac:dyDescent="0.2">
      <c r="A38" s="21" t="str">
        <f t="shared" si="11"/>
        <v/>
      </c>
      <c r="B38" s="76" t="str">
        <f t="shared" si="12"/>
        <v/>
      </c>
      <c r="C38" s="343"/>
      <c r="D38" s="342"/>
      <c r="E38" s="227" t="str">
        <f t="shared" si="7"/>
        <v>na</v>
      </c>
      <c r="F38" s="158" t="str">
        <f t="shared" si="19"/>
        <v>na</v>
      </c>
      <c r="G38" s="158" t="str">
        <f t="shared" si="13"/>
        <v>na</v>
      </c>
      <c r="H38" s="159" t="str">
        <f t="shared" si="14"/>
        <v>na</v>
      </c>
      <c r="I38" s="342"/>
      <c r="J38" s="227" t="str">
        <f t="shared" si="9"/>
        <v>na</v>
      </c>
      <c r="K38" s="158" t="str">
        <f t="shared" si="20"/>
        <v>na</v>
      </c>
      <c r="L38" s="158" t="str">
        <f t="shared" si="15"/>
        <v>na</v>
      </c>
      <c r="M38" s="159" t="str">
        <f t="shared" si="16"/>
        <v>na</v>
      </c>
      <c r="N38" s="161" t="str">
        <f t="shared" si="0"/>
        <v>na</v>
      </c>
      <c r="O38" s="77" t="str">
        <f t="shared" si="1"/>
        <v>na</v>
      </c>
      <c r="P38" s="162" t="str">
        <f t="shared" si="17"/>
        <v>na</v>
      </c>
      <c r="Q38" s="163" t="str">
        <f t="shared" si="3"/>
        <v>na</v>
      </c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7"/>
      <c r="AE38" s="4">
        <f t="shared" si="4"/>
        <v>0</v>
      </c>
      <c r="AF38" s="4">
        <f t="shared" si="5"/>
        <v>0</v>
      </c>
      <c r="AG38" s="4">
        <f t="shared" si="6"/>
        <v>0</v>
      </c>
    </row>
    <row r="39" spans="1:33" ht="11.25" customHeight="1" x14ac:dyDescent="0.2">
      <c r="A39" s="21" t="str">
        <f t="shared" si="11"/>
        <v/>
      </c>
      <c r="B39" s="76" t="str">
        <f t="shared" si="12"/>
        <v/>
      </c>
      <c r="C39" s="343"/>
      <c r="D39" s="342"/>
      <c r="E39" s="227" t="str">
        <f t="shared" si="7"/>
        <v>na</v>
      </c>
      <c r="F39" s="158" t="str">
        <f t="shared" si="19"/>
        <v>na</v>
      </c>
      <c r="G39" s="158" t="str">
        <f t="shared" si="13"/>
        <v>na</v>
      </c>
      <c r="H39" s="159" t="str">
        <f t="shared" si="14"/>
        <v>na</v>
      </c>
      <c r="I39" s="342"/>
      <c r="J39" s="227" t="str">
        <f t="shared" si="9"/>
        <v>na</v>
      </c>
      <c r="K39" s="158" t="str">
        <f t="shared" si="20"/>
        <v>na</v>
      </c>
      <c r="L39" s="158" t="str">
        <f t="shared" si="15"/>
        <v>na</v>
      </c>
      <c r="M39" s="159" t="str">
        <f t="shared" si="16"/>
        <v>na</v>
      </c>
      <c r="N39" s="161" t="str">
        <f t="shared" si="0"/>
        <v>na</v>
      </c>
      <c r="O39" s="77" t="str">
        <f t="shared" si="1"/>
        <v>na</v>
      </c>
      <c r="P39" s="162" t="str">
        <f t="shared" si="17"/>
        <v>na</v>
      </c>
      <c r="Q39" s="163" t="str">
        <f t="shared" si="3"/>
        <v>na</v>
      </c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7"/>
      <c r="AE39" s="4">
        <f t="shared" si="4"/>
        <v>0</v>
      </c>
      <c r="AF39" s="4">
        <f t="shared" si="5"/>
        <v>0</v>
      </c>
      <c r="AG39" s="4">
        <f t="shared" si="6"/>
        <v>0</v>
      </c>
    </row>
    <row r="40" spans="1:33" ht="11.25" customHeight="1" x14ac:dyDescent="0.2">
      <c r="A40" s="21" t="str">
        <f t="shared" si="11"/>
        <v/>
      </c>
      <c r="B40" s="76" t="str">
        <f t="shared" si="12"/>
        <v/>
      </c>
      <c r="C40" s="343"/>
      <c r="D40" s="342"/>
      <c r="E40" s="227" t="str">
        <f t="shared" si="7"/>
        <v>na</v>
      </c>
      <c r="F40" s="158" t="str">
        <f t="shared" si="19"/>
        <v>na</v>
      </c>
      <c r="G40" s="158" t="str">
        <f t="shared" si="13"/>
        <v>na</v>
      </c>
      <c r="H40" s="159" t="str">
        <f t="shared" si="14"/>
        <v>na</v>
      </c>
      <c r="I40" s="342"/>
      <c r="J40" s="227" t="str">
        <f t="shared" si="9"/>
        <v>na</v>
      </c>
      <c r="K40" s="158" t="str">
        <f t="shared" si="20"/>
        <v>na</v>
      </c>
      <c r="L40" s="158" t="str">
        <f t="shared" si="15"/>
        <v>na</v>
      </c>
      <c r="M40" s="159" t="str">
        <f t="shared" si="16"/>
        <v>na</v>
      </c>
      <c r="N40" s="161" t="str">
        <f t="shared" si="0"/>
        <v>na</v>
      </c>
      <c r="O40" s="77" t="str">
        <f t="shared" si="1"/>
        <v>na</v>
      </c>
      <c r="P40" s="162" t="str">
        <f t="shared" si="17"/>
        <v>na</v>
      </c>
      <c r="Q40" s="163" t="str">
        <f t="shared" si="3"/>
        <v>na</v>
      </c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7"/>
      <c r="AE40" s="4">
        <f t="shared" si="4"/>
        <v>0</v>
      </c>
      <c r="AF40" s="4">
        <f t="shared" si="5"/>
        <v>0</v>
      </c>
      <c r="AG40" s="4">
        <f t="shared" si="6"/>
        <v>0</v>
      </c>
    </row>
    <row r="41" spans="1:33" ht="11.25" customHeight="1" x14ac:dyDescent="0.2">
      <c r="A41" s="21" t="str">
        <f t="shared" si="11"/>
        <v/>
      </c>
      <c r="B41" s="76" t="str">
        <f t="shared" si="12"/>
        <v/>
      </c>
      <c r="C41" s="343"/>
      <c r="D41" s="342"/>
      <c r="E41" s="227" t="str">
        <f t="shared" si="7"/>
        <v>na</v>
      </c>
      <c r="F41" s="158" t="str">
        <f t="shared" si="19"/>
        <v>na</v>
      </c>
      <c r="G41" s="158" t="str">
        <f t="shared" si="13"/>
        <v>na</v>
      </c>
      <c r="H41" s="159" t="str">
        <f t="shared" si="14"/>
        <v>na</v>
      </c>
      <c r="I41" s="342"/>
      <c r="J41" s="227" t="str">
        <f t="shared" si="9"/>
        <v>na</v>
      </c>
      <c r="K41" s="158" t="str">
        <f t="shared" si="20"/>
        <v>na</v>
      </c>
      <c r="L41" s="158" t="str">
        <f t="shared" si="15"/>
        <v>na</v>
      </c>
      <c r="M41" s="159" t="str">
        <f t="shared" si="16"/>
        <v>na</v>
      </c>
      <c r="N41" s="161" t="str">
        <f t="shared" si="0"/>
        <v>na</v>
      </c>
      <c r="O41" s="77" t="str">
        <f t="shared" si="1"/>
        <v>na</v>
      </c>
      <c r="P41" s="162" t="str">
        <f t="shared" si="17"/>
        <v>na</v>
      </c>
      <c r="Q41" s="163" t="str">
        <f t="shared" si="3"/>
        <v>na</v>
      </c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4">
        <f t="shared" si="4"/>
        <v>0</v>
      </c>
      <c r="AF41" s="4">
        <f t="shared" si="5"/>
        <v>0</v>
      </c>
      <c r="AG41" s="4">
        <f t="shared" si="6"/>
        <v>0</v>
      </c>
    </row>
    <row r="42" spans="1:33" ht="11.25" customHeight="1" x14ac:dyDescent="0.2">
      <c r="A42" s="21" t="str">
        <f t="shared" si="11"/>
        <v/>
      </c>
      <c r="B42" s="76" t="str">
        <f t="shared" si="12"/>
        <v/>
      </c>
      <c r="C42" s="343"/>
      <c r="D42" s="342"/>
      <c r="E42" s="227" t="str">
        <f t="shared" si="7"/>
        <v>na</v>
      </c>
      <c r="F42" s="158" t="str">
        <f t="shared" si="19"/>
        <v>na</v>
      </c>
      <c r="G42" s="158" t="str">
        <f t="shared" si="13"/>
        <v>na</v>
      </c>
      <c r="H42" s="159" t="str">
        <f t="shared" si="14"/>
        <v>na</v>
      </c>
      <c r="I42" s="342"/>
      <c r="J42" s="227" t="str">
        <f t="shared" si="9"/>
        <v>na</v>
      </c>
      <c r="K42" s="158" t="str">
        <f t="shared" si="20"/>
        <v>na</v>
      </c>
      <c r="L42" s="158" t="str">
        <f t="shared" si="15"/>
        <v>na</v>
      </c>
      <c r="M42" s="159" t="str">
        <f t="shared" si="16"/>
        <v>na</v>
      </c>
      <c r="N42" s="161" t="str">
        <f t="shared" si="0"/>
        <v>na</v>
      </c>
      <c r="O42" s="77" t="str">
        <f t="shared" si="1"/>
        <v>na</v>
      </c>
      <c r="P42" s="162" t="str">
        <f t="shared" si="17"/>
        <v>na</v>
      </c>
      <c r="Q42" s="163" t="str">
        <f t="shared" si="3"/>
        <v>na</v>
      </c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7"/>
      <c r="AE42" s="4">
        <f t="shared" si="4"/>
        <v>0</v>
      </c>
      <c r="AF42" s="4">
        <f t="shared" si="5"/>
        <v>0</v>
      </c>
      <c r="AG42" s="4">
        <f t="shared" si="6"/>
        <v>0</v>
      </c>
    </row>
    <row r="43" spans="1:33" ht="11.25" customHeight="1" x14ac:dyDescent="0.2">
      <c r="A43" s="21" t="str">
        <f t="shared" si="11"/>
        <v/>
      </c>
      <c r="B43" s="76" t="str">
        <f t="shared" si="12"/>
        <v/>
      </c>
      <c r="C43" s="343"/>
      <c r="D43" s="342"/>
      <c r="E43" s="227" t="str">
        <f t="shared" si="7"/>
        <v>na</v>
      </c>
      <c r="F43" s="158" t="str">
        <f t="shared" si="19"/>
        <v>na</v>
      </c>
      <c r="G43" s="158" t="str">
        <f t="shared" si="13"/>
        <v>na</v>
      </c>
      <c r="H43" s="159" t="str">
        <f t="shared" si="14"/>
        <v>na</v>
      </c>
      <c r="I43" s="342"/>
      <c r="J43" s="227" t="str">
        <f t="shared" si="9"/>
        <v>na</v>
      </c>
      <c r="K43" s="158" t="str">
        <f t="shared" si="20"/>
        <v>na</v>
      </c>
      <c r="L43" s="158" t="str">
        <f t="shared" si="15"/>
        <v>na</v>
      </c>
      <c r="M43" s="159" t="str">
        <f t="shared" si="16"/>
        <v>na</v>
      </c>
      <c r="N43" s="161" t="str">
        <f t="shared" si="0"/>
        <v>na</v>
      </c>
      <c r="O43" s="77" t="str">
        <f t="shared" si="1"/>
        <v>na</v>
      </c>
      <c r="P43" s="162" t="str">
        <f t="shared" si="17"/>
        <v>na</v>
      </c>
      <c r="Q43" s="163" t="str">
        <f t="shared" si="3"/>
        <v>na</v>
      </c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7"/>
      <c r="AE43" s="4">
        <f t="shared" si="4"/>
        <v>0</v>
      </c>
      <c r="AF43" s="4">
        <f t="shared" si="5"/>
        <v>0</v>
      </c>
      <c r="AG43" s="4">
        <f t="shared" si="6"/>
        <v>0</v>
      </c>
    </row>
    <row r="44" spans="1:33" ht="11.25" customHeight="1" x14ac:dyDescent="0.2">
      <c r="A44" s="21" t="str">
        <f t="shared" si="11"/>
        <v/>
      </c>
      <c r="B44" s="76" t="str">
        <f t="shared" si="12"/>
        <v/>
      </c>
      <c r="C44" s="343"/>
      <c r="D44" s="342"/>
      <c r="E44" s="227" t="str">
        <f t="shared" si="7"/>
        <v>na</v>
      </c>
      <c r="F44" s="158" t="str">
        <f t="shared" si="19"/>
        <v>na</v>
      </c>
      <c r="G44" s="158" t="str">
        <f t="shared" si="13"/>
        <v>na</v>
      </c>
      <c r="H44" s="159" t="str">
        <f t="shared" si="14"/>
        <v>na</v>
      </c>
      <c r="I44" s="342"/>
      <c r="J44" s="227" t="str">
        <f t="shared" si="9"/>
        <v>na</v>
      </c>
      <c r="K44" s="158" t="str">
        <f t="shared" si="20"/>
        <v>na</v>
      </c>
      <c r="L44" s="158" t="str">
        <f t="shared" si="15"/>
        <v>na</v>
      </c>
      <c r="M44" s="159" t="str">
        <f t="shared" si="16"/>
        <v>na</v>
      </c>
      <c r="N44" s="161" t="str">
        <f t="shared" si="0"/>
        <v>na</v>
      </c>
      <c r="O44" s="77" t="str">
        <f t="shared" si="1"/>
        <v>na</v>
      </c>
      <c r="P44" s="162" t="str">
        <f t="shared" si="17"/>
        <v>na</v>
      </c>
      <c r="Q44" s="163" t="str">
        <f t="shared" si="3"/>
        <v>na</v>
      </c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7"/>
      <c r="AE44" s="4">
        <f t="shared" si="4"/>
        <v>0</v>
      </c>
      <c r="AF44" s="4">
        <f t="shared" si="5"/>
        <v>0</v>
      </c>
      <c r="AG44" s="4">
        <f t="shared" si="6"/>
        <v>0</v>
      </c>
    </row>
    <row r="45" spans="1:33" ht="11.25" customHeight="1" x14ac:dyDescent="0.2">
      <c r="A45" s="21" t="str">
        <f t="shared" si="11"/>
        <v/>
      </c>
      <c r="B45" s="76" t="str">
        <f t="shared" si="12"/>
        <v/>
      </c>
      <c r="C45" s="343"/>
      <c r="D45" s="342"/>
      <c r="E45" s="227" t="str">
        <f t="shared" si="7"/>
        <v>na</v>
      </c>
      <c r="F45" s="158" t="str">
        <f t="shared" si="19"/>
        <v>na</v>
      </c>
      <c r="G45" s="158" t="str">
        <f t="shared" si="13"/>
        <v>na</v>
      </c>
      <c r="H45" s="159" t="str">
        <f t="shared" si="14"/>
        <v>na</v>
      </c>
      <c r="I45" s="342"/>
      <c r="J45" s="227" t="str">
        <f t="shared" si="9"/>
        <v>na</v>
      </c>
      <c r="K45" s="158" t="str">
        <f t="shared" si="20"/>
        <v>na</v>
      </c>
      <c r="L45" s="158" t="str">
        <f t="shared" si="15"/>
        <v>na</v>
      </c>
      <c r="M45" s="159" t="str">
        <f t="shared" si="16"/>
        <v>na</v>
      </c>
      <c r="N45" s="161" t="str">
        <f t="shared" si="0"/>
        <v>na</v>
      </c>
      <c r="O45" s="77" t="str">
        <f t="shared" si="1"/>
        <v>na</v>
      </c>
      <c r="P45" s="162" t="str">
        <f t="shared" si="17"/>
        <v>na</v>
      </c>
      <c r="Q45" s="163" t="str">
        <f t="shared" si="3"/>
        <v>na</v>
      </c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7"/>
      <c r="AE45" s="4">
        <f t="shared" si="4"/>
        <v>0</v>
      </c>
      <c r="AF45" s="4">
        <f t="shared" si="5"/>
        <v>0</v>
      </c>
      <c r="AG45" s="4">
        <f t="shared" si="6"/>
        <v>0</v>
      </c>
    </row>
    <row r="46" spans="1:33" ht="11.25" customHeight="1" x14ac:dyDescent="0.2">
      <c r="A46" s="21" t="str">
        <f t="shared" si="11"/>
        <v/>
      </c>
      <c r="B46" s="76" t="str">
        <f t="shared" si="12"/>
        <v/>
      </c>
      <c r="C46" s="343"/>
      <c r="D46" s="342"/>
      <c r="E46" s="227" t="str">
        <f t="shared" si="7"/>
        <v>na</v>
      </c>
      <c r="F46" s="158" t="str">
        <f t="shared" si="19"/>
        <v>na</v>
      </c>
      <c r="G46" s="158" t="str">
        <f t="shared" si="13"/>
        <v>na</v>
      </c>
      <c r="H46" s="159" t="str">
        <f t="shared" si="14"/>
        <v>na</v>
      </c>
      <c r="I46" s="342"/>
      <c r="J46" s="227" t="str">
        <f t="shared" si="9"/>
        <v>na</v>
      </c>
      <c r="K46" s="158" t="str">
        <f t="shared" si="20"/>
        <v>na</v>
      </c>
      <c r="L46" s="158" t="str">
        <f t="shared" si="15"/>
        <v>na</v>
      </c>
      <c r="M46" s="159" t="str">
        <f t="shared" si="16"/>
        <v>na</v>
      </c>
      <c r="N46" s="161" t="str">
        <f t="shared" si="0"/>
        <v>na</v>
      </c>
      <c r="O46" s="77" t="str">
        <f t="shared" si="1"/>
        <v>na</v>
      </c>
      <c r="P46" s="162" t="str">
        <f t="shared" si="17"/>
        <v>na</v>
      </c>
      <c r="Q46" s="163" t="str">
        <f t="shared" si="3"/>
        <v>na</v>
      </c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7"/>
      <c r="AE46" s="4">
        <f t="shared" si="4"/>
        <v>0</v>
      </c>
      <c r="AF46" s="4">
        <f t="shared" si="5"/>
        <v>0</v>
      </c>
      <c r="AG46" s="4">
        <f t="shared" si="6"/>
        <v>0</v>
      </c>
    </row>
    <row r="47" spans="1:33" ht="11.25" customHeight="1" x14ac:dyDescent="0.2">
      <c r="A47" s="21" t="str">
        <f t="shared" si="11"/>
        <v/>
      </c>
      <c r="B47" s="76" t="str">
        <f t="shared" si="12"/>
        <v/>
      </c>
      <c r="C47" s="343"/>
      <c r="D47" s="342"/>
      <c r="E47" s="227" t="str">
        <f t="shared" si="7"/>
        <v>na</v>
      </c>
      <c r="F47" s="158" t="str">
        <f t="shared" si="19"/>
        <v>na</v>
      </c>
      <c r="G47" s="158" t="str">
        <f t="shared" si="13"/>
        <v>na</v>
      </c>
      <c r="H47" s="159" t="str">
        <f t="shared" si="14"/>
        <v>na</v>
      </c>
      <c r="I47" s="342"/>
      <c r="J47" s="227" t="str">
        <f t="shared" si="9"/>
        <v>na</v>
      </c>
      <c r="K47" s="158" t="str">
        <f t="shared" si="20"/>
        <v>na</v>
      </c>
      <c r="L47" s="158" t="str">
        <f t="shared" si="15"/>
        <v>na</v>
      </c>
      <c r="M47" s="159" t="str">
        <f t="shared" si="16"/>
        <v>na</v>
      </c>
      <c r="N47" s="161" t="str">
        <f t="shared" si="0"/>
        <v>na</v>
      </c>
      <c r="O47" s="77" t="str">
        <f t="shared" si="1"/>
        <v>na</v>
      </c>
      <c r="P47" s="162" t="str">
        <f t="shared" si="17"/>
        <v>na</v>
      </c>
      <c r="Q47" s="163" t="str">
        <f t="shared" si="3"/>
        <v>na</v>
      </c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7"/>
      <c r="AE47" s="4">
        <f t="shared" si="4"/>
        <v>0</v>
      </c>
      <c r="AF47" s="4">
        <f t="shared" si="5"/>
        <v>0</v>
      </c>
      <c r="AG47" s="4">
        <f t="shared" si="6"/>
        <v>0</v>
      </c>
    </row>
    <row r="48" spans="1:33" ht="11.25" customHeight="1" x14ac:dyDescent="0.2">
      <c r="A48" s="21" t="str">
        <f t="shared" si="11"/>
        <v/>
      </c>
      <c r="B48" s="76" t="str">
        <f t="shared" si="12"/>
        <v/>
      </c>
      <c r="C48" s="343"/>
      <c r="D48" s="342"/>
      <c r="E48" s="227" t="str">
        <f t="shared" si="7"/>
        <v>na</v>
      </c>
      <c r="F48" s="158" t="str">
        <f t="shared" si="19"/>
        <v>na</v>
      </c>
      <c r="G48" s="158" t="str">
        <f t="shared" si="13"/>
        <v>na</v>
      </c>
      <c r="H48" s="159" t="str">
        <f t="shared" si="14"/>
        <v>na</v>
      </c>
      <c r="I48" s="342"/>
      <c r="J48" s="227" t="str">
        <f t="shared" si="9"/>
        <v>na</v>
      </c>
      <c r="K48" s="158" t="str">
        <f t="shared" si="20"/>
        <v>na</v>
      </c>
      <c r="L48" s="158" t="str">
        <f t="shared" si="15"/>
        <v>na</v>
      </c>
      <c r="M48" s="159" t="str">
        <f t="shared" si="16"/>
        <v>na</v>
      </c>
      <c r="N48" s="161" t="str">
        <f t="shared" si="0"/>
        <v>na</v>
      </c>
      <c r="O48" s="77" t="str">
        <f t="shared" si="1"/>
        <v>na</v>
      </c>
      <c r="P48" s="162" t="str">
        <f t="shared" si="17"/>
        <v>na</v>
      </c>
      <c r="Q48" s="163" t="str">
        <f t="shared" si="3"/>
        <v>na</v>
      </c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7"/>
      <c r="AE48" s="4">
        <f t="shared" si="4"/>
        <v>0</v>
      </c>
      <c r="AF48" s="4">
        <f t="shared" si="5"/>
        <v>0</v>
      </c>
      <c r="AG48" s="4">
        <f t="shared" si="6"/>
        <v>0</v>
      </c>
    </row>
    <row r="49" spans="1:33" ht="11.25" customHeight="1" x14ac:dyDescent="0.2">
      <c r="A49" s="21" t="str">
        <f t="shared" si="11"/>
        <v/>
      </c>
      <c r="B49" s="76" t="str">
        <f t="shared" si="12"/>
        <v/>
      </c>
      <c r="C49" s="343"/>
      <c r="D49" s="342"/>
      <c r="E49" s="227" t="str">
        <f t="shared" si="7"/>
        <v>na</v>
      </c>
      <c r="F49" s="158" t="str">
        <f t="shared" si="19"/>
        <v>na</v>
      </c>
      <c r="G49" s="158" t="str">
        <f t="shared" si="13"/>
        <v>na</v>
      </c>
      <c r="H49" s="159" t="str">
        <f t="shared" si="14"/>
        <v>na</v>
      </c>
      <c r="I49" s="342"/>
      <c r="J49" s="227" t="str">
        <f t="shared" si="9"/>
        <v>na</v>
      </c>
      <c r="K49" s="158" t="str">
        <f t="shared" si="20"/>
        <v>na</v>
      </c>
      <c r="L49" s="158" t="str">
        <f t="shared" si="15"/>
        <v>na</v>
      </c>
      <c r="M49" s="159" t="str">
        <f t="shared" si="16"/>
        <v>na</v>
      </c>
      <c r="N49" s="161" t="str">
        <f t="shared" si="0"/>
        <v>na</v>
      </c>
      <c r="O49" s="77" t="str">
        <f t="shared" si="1"/>
        <v>na</v>
      </c>
      <c r="P49" s="162" t="str">
        <f t="shared" si="17"/>
        <v>na</v>
      </c>
      <c r="Q49" s="163" t="str">
        <f t="shared" si="3"/>
        <v>na</v>
      </c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7"/>
      <c r="AE49" s="4">
        <f t="shared" si="4"/>
        <v>0</v>
      </c>
      <c r="AF49" s="4">
        <f t="shared" si="5"/>
        <v>0</v>
      </c>
      <c r="AG49" s="4">
        <f t="shared" si="6"/>
        <v>0</v>
      </c>
    </row>
    <row r="50" spans="1:33" ht="11.25" customHeight="1" x14ac:dyDescent="0.2">
      <c r="A50" s="21" t="str">
        <f t="shared" si="11"/>
        <v/>
      </c>
      <c r="B50" s="76" t="str">
        <f t="shared" si="12"/>
        <v/>
      </c>
      <c r="C50" s="343"/>
      <c r="D50" s="342"/>
      <c r="E50" s="227" t="str">
        <f t="shared" si="7"/>
        <v>na</v>
      </c>
      <c r="F50" s="158" t="str">
        <f t="shared" si="19"/>
        <v>na</v>
      </c>
      <c r="G50" s="158" t="str">
        <f t="shared" si="13"/>
        <v>na</v>
      </c>
      <c r="H50" s="159" t="str">
        <f t="shared" si="14"/>
        <v>na</v>
      </c>
      <c r="I50" s="342"/>
      <c r="J50" s="227" t="str">
        <f t="shared" si="9"/>
        <v>na</v>
      </c>
      <c r="K50" s="158" t="str">
        <f t="shared" si="20"/>
        <v>na</v>
      </c>
      <c r="L50" s="158" t="str">
        <f t="shared" si="15"/>
        <v>na</v>
      </c>
      <c r="M50" s="159" t="str">
        <f t="shared" si="16"/>
        <v>na</v>
      </c>
      <c r="N50" s="161" t="str">
        <f t="shared" si="0"/>
        <v>na</v>
      </c>
      <c r="O50" s="77" t="str">
        <f t="shared" si="1"/>
        <v>na</v>
      </c>
      <c r="P50" s="162" t="str">
        <f t="shared" si="17"/>
        <v>na</v>
      </c>
      <c r="Q50" s="163" t="str">
        <f t="shared" si="3"/>
        <v>na</v>
      </c>
      <c r="R50" s="77"/>
      <c r="S50" s="77"/>
      <c r="T50" s="77"/>
      <c r="U50" s="77"/>
      <c r="V50" s="77"/>
      <c r="W50" s="77"/>
      <c r="X50" s="77"/>
      <c r="Y50" s="77"/>
      <c r="Z50" s="77"/>
      <c r="AA50" s="77"/>
      <c r="AB50" s="77"/>
      <c r="AC50" s="77"/>
      <c r="AD50" s="77"/>
      <c r="AE50" s="4">
        <f t="shared" si="4"/>
        <v>0</v>
      </c>
      <c r="AF50" s="4">
        <f t="shared" si="5"/>
        <v>0</v>
      </c>
      <c r="AG50" s="4">
        <f t="shared" si="6"/>
        <v>0</v>
      </c>
    </row>
    <row r="51" spans="1:33" ht="11.25" customHeight="1" x14ac:dyDescent="0.2">
      <c r="A51" s="21" t="str">
        <f t="shared" si="11"/>
        <v/>
      </c>
      <c r="B51" s="76" t="str">
        <f t="shared" si="12"/>
        <v/>
      </c>
      <c r="C51" s="343"/>
      <c r="D51" s="342"/>
      <c r="E51" s="227" t="str">
        <f t="shared" si="7"/>
        <v>na</v>
      </c>
      <c r="F51" s="158" t="str">
        <f t="shared" si="19"/>
        <v>na</v>
      </c>
      <c r="G51" s="158" t="str">
        <f t="shared" si="13"/>
        <v>na</v>
      </c>
      <c r="H51" s="159" t="str">
        <f t="shared" si="14"/>
        <v>na</v>
      </c>
      <c r="I51" s="342"/>
      <c r="J51" s="227" t="str">
        <f t="shared" si="9"/>
        <v>na</v>
      </c>
      <c r="K51" s="158" t="str">
        <f t="shared" si="20"/>
        <v>na</v>
      </c>
      <c r="L51" s="158" t="str">
        <f t="shared" si="15"/>
        <v>na</v>
      </c>
      <c r="M51" s="159" t="str">
        <f t="shared" si="16"/>
        <v>na</v>
      </c>
      <c r="N51" s="161" t="str">
        <f t="shared" si="0"/>
        <v>na</v>
      </c>
      <c r="O51" s="77" t="str">
        <f t="shared" si="1"/>
        <v>na</v>
      </c>
      <c r="P51" s="162" t="str">
        <f t="shared" si="17"/>
        <v>na</v>
      </c>
      <c r="Q51" s="163" t="str">
        <f t="shared" si="3"/>
        <v>na</v>
      </c>
      <c r="R51" s="77"/>
      <c r="S51" s="77"/>
      <c r="T51" s="77"/>
      <c r="U51" s="77"/>
      <c r="V51" s="77"/>
      <c r="W51" s="77"/>
      <c r="X51" s="77"/>
      <c r="Y51" s="77"/>
      <c r="Z51" s="77"/>
      <c r="AA51" s="77"/>
      <c r="AB51" s="77"/>
      <c r="AC51" s="77"/>
      <c r="AD51" s="77"/>
      <c r="AE51" s="4">
        <f t="shared" si="4"/>
        <v>0</v>
      </c>
      <c r="AF51" s="4">
        <f t="shared" si="5"/>
        <v>0</v>
      </c>
      <c r="AG51" s="4">
        <f t="shared" si="6"/>
        <v>0</v>
      </c>
    </row>
    <row r="52" spans="1:33" ht="11.25" customHeight="1" x14ac:dyDescent="0.2">
      <c r="A52" s="21" t="str">
        <f t="shared" si="11"/>
        <v/>
      </c>
      <c r="B52" s="76" t="str">
        <f t="shared" si="12"/>
        <v/>
      </c>
      <c r="C52" s="343"/>
      <c r="D52" s="342"/>
      <c r="E52" s="227" t="str">
        <f t="shared" si="7"/>
        <v>na</v>
      </c>
      <c r="F52" s="158" t="str">
        <f t="shared" si="19"/>
        <v>na</v>
      </c>
      <c r="G52" s="158" t="str">
        <f t="shared" si="13"/>
        <v>na</v>
      </c>
      <c r="H52" s="159" t="str">
        <f t="shared" si="14"/>
        <v>na</v>
      </c>
      <c r="I52" s="342"/>
      <c r="J52" s="227" t="str">
        <f t="shared" si="9"/>
        <v>na</v>
      </c>
      <c r="K52" s="158" t="str">
        <f t="shared" si="20"/>
        <v>na</v>
      </c>
      <c r="L52" s="158" t="str">
        <f t="shared" si="15"/>
        <v>na</v>
      </c>
      <c r="M52" s="159" t="str">
        <f t="shared" si="16"/>
        <v>na</v>
      </c>
      <c r="N52" s="161" t="str">
        <f t="shared" si="0"/>
        <v>na</v>
      </c>
      <c r="O52" s="77" t="str">
        <f t="shared" si="1"/>
        <v>na</v>
      </c>
      <c r="P52" s="162" t="str">
        <f t="shared" si="17"/>
        <v>na</v>
      </c>
      <c r="Q52" s="163" t="str">
        <f t="shared" si="3"/>
        <v>na</v>
      </c>
      <c r="R52" s="77"/>
      <c r="S52" s="77"/>
      <c r="T52" s="77"/>
      <c r="U52" s="77"/>
      <c r="V52" s="77"/>
      <c r="W52" s="77"/>
      <c r="X52" s="77"/>
      <c r="Y52" s="77"/>
      <c r="Z52" s="77"/>
      <c r="AA52" s="77"/>
      <c r="AB52" s="77"/>
      <c r="AC52" s="77"/>
      <c r="AD52" s="77"/>
      <c r="AE52" s="4">
        <f t="shared" si="4"/>
        <v>0</v>
      </c>
      <c r="AF52" s="4">
        <f t="shared" si="5"/>
        <v>0</v>
      </c>
      <c r="AG52" s="4">
        <f t="shared" si="6"/>
        <v>0</v>
      </c>
    </row>
    <row r="53" spans="1:33" ht="11.25" customHeight="1" x14ac:dyDescent="0.2">
      <c r="A53" s="21" t="str">
        <f t="shared" si="11"/>
        <v/>
      </c>
      <c r="B53" s="76" t="str">
        <f t="shared" si="12"/>
        <v/>
      </c>
      <c r="C53" s="343"/>
      <c r="D53" s="342"/>
      <c r="E53" s="227" t="str">
        <f t="shared" si="7"/>
        <v>na</v>
      </c>
      <c r="F53" s="158" t="str">
        <f t="shared" si="19"/>
        <v>na</v>
      </c>
      <c r="G53" s="158" t="str">
        <f t="shared" si="13"/>
        <v>na</v>
      </c>
      <c r="H53" s="159" t="str">
        <f t="shared" si="14"/>
        <v>na</v>
      </c>
      <c r="I53" s="342"/>
      <c r="J53" s="227" t="str">
        <f t="shared" si="9"/>
        <v>na</v>
      </c>
      <c r="K53" s="158" t="str">
        <f t="shared" si="20"/>
        <v>na</v>
      </c>
      <c r="L53" s="158" t="str">
        <f t="shared" si="15"/>
        <v>na</v>
      </c>
      <c r="M53" s="159" t="str">
        <f t="shared" si="16"/>
        <v>na</v>
      </c>
      <c r="N53" s="161" t="str">
        <f t="shared" ref="N53:N84" si="21">IF(AND(AF53=1,F53&gt;0,K53&gt;0,G53&gt;0,L53&gt;0),LN((G53/F53)/(L53/K53)),"na")</f>
        <v>na</v>
      </c>
      <c r="O53" s="77" t="str">
        <f t="shared" ref="O53:O84" si="22">IF(AND(AF53=1,F53&gt;0,K53&gt;0,G53&gt;0,L53&gt;0),((1/L53)-(1/K53)+(1/G53)-(1/F53)),"na")</f>
        <v>na</v>
      </c>
      <c r="P53" s="162" t="str">
        <f t="shared" si="17"/>
        <v>na</v>
      </c>
      <c r="Q53" s="163" t="str">
        <f t="shared" ref="Q53:Q84" si="23">IF(P53="na","na",1/O53)</f>
        <v>na</v>
      </c>
      <c r="R53" s="77"/>
      <c r="S53" s="77"/>
      <c r="T53" s="77"/>
      <c r="U53" s="77"/>
      <c r="V53" s="77"/>
      <c r="W53" s="77"/>
      <c r="X53" s="77"/>
      <c r="Y53" s="77"/>
      <c r="Z53" s="77"/>
      <c r="AA53" s="77"/>
      <c r="AB53" s="77"/>
      <c r="AC53" s="77"/>
      <c r="AD53" s="77"/>
      <c r="AE53" s="4">
        <f t="shared" ref="AE53:AE84" si="24">D53-I53</f>
        <v>0</v>
      </c>
      <c r="AF53" s="4">
        <f t="shared" si="5"/>
        <v>0</v>
      </c>
      <c r="AG53" s="4">
        <f t="shared" ref="AG53:AG84" si="25">IF(AND(G53="na",L53="na"),0,IF(AND(G53*L53=0,D53&gt;$L$13,I53&gt;$L$14),1,0))</f>
        <v>0</v>
      </c>
    </row>
    <row r="54" spans="1:33" ht="11.25" customHeight="1" x14ac:dyDescent="0.2">
      <c r="A54" s="21" t="str">
        <f t="shared" si="11"/>
        <v/>
      </c>
      <c r="B54" s="76" t="str">
        <f t="shared" si="12"/>
        <v/>
      </c>
      <c r="C54" s="343"/>
      <c r="D54" s="342"/>
      <c r="E54" s="227" t="str">
        <f t="shared" si="7"/>
        <v>na</v>
      </c>
      <c r="F54" s="158" t="str">
        <f t="shared" si="19"/>
        <v>na</v>
      </c>
      <c r="G54" s="158" t="str">
        <f t="shared" si="13"/>
        <v>na</v>
      </c>
      <c r="H54" s="159" t="str">
        <f t="shared" si="14"/>
        <v>na</v>
      </c>
      <c r="I54" s="342"/>
      <c r="J54" s="227" t="str">
        <f t="shared" si="9"/>
        <v>na</v>
      </c>
      <c r="K54" s="158" t="str">
        <f t="shared" si="20"/>
        <v>na</v>
      </c>
      <c r="L54" s="158" t="str">
        <f t="shared" si="15"/>
        <v>na</v>
      </c>
      <c r="M54" s="159" t="str">
        <f t="shared" si="16"/>
        <v>na</v>
      </c>
      <c r="N54" s="161" t="str">
        <f t="shared" si="21"/>
        <v>na</v>
      </c>
      <c r="O54" s="77" t="str">
        <f t="shared" si="22"/>
        <v>na</v>
      </c>
      <c r="P54" s="162" t="str">
        <f t="shared" si="17"/>
        <v>na</v>
      </c>
      <c r="Q54" s="163" t="str">
        <f t="shared" si="23"/>
        <v>na</v>
      </c>
      <c r="R54" s="77"/>
      <c r="S54" s="77"/>
      <c r="T54" s="77"/>
      <c r="U54" s="77"/>
      <c r="V54" s="77"/>
      <c r="W54" s="77"/>
      <c r="X54" s="77"/>
      <c r="Y54" s="77"/>
      <c r="Z54" s="77"/>
      <c r="AA54" s="77"/>
      <c r="AB54" s="77"/>
      <c r="AC54" s="77"/>
      <c r="AD54" s="77"/>
      <c r="AE54" s="4">
        <f t="shared" si="24"/>
        <v>0</v>
      </c>
      <c r="AF54" s="4">
        <f t="shared" si="5"/>
        <v>0</v>
      </c>
      <c r="AG54" s="4">
        <f t="shared" si="25"/>
        <v>0</v>
      </c>
    </row>
    <row r="55" spans="1:33" ht="11.25" customHeight="1" x14ac:dyDescent="0.2">
      <c r="A55" s="21" t="str">
        <f t="shared" si="11"/>
        <v/>
      </c>
      <c r="B55" s="76" t="str">
        <f t="shared" si="12"/>
        <v/>
      </c>
      <c r="C55" s="343"/>
      <c r="D55" s="342"/>
      <c r="E55" s="227" t="str">
        <f t="shared" si="7"/>
        <v>na</v>
      </c>
      <c r="F55" s="158" t="str">
        <f t="shared" si="19"/>
        <v>na</v>
      </c>
      <c r="G55" s="158" t="str">
        <f t="shared" si="13"/>
        <v>na</v>
      </c>
      <c r="H55" s="159" t="str">
        <f t="shared" si="14"/>
        <v>na</v>
      </c>
      <c r="I55" s="342"/>
      <c r="J55" s="227" t="str">
        <f t="shared" si="9"/>
        <v>na</v>
      </c>
      <c r="K55" s="158" t="str">
        <f t="shared" si="20"/>
        <v>na</v>
      </c>
      <c r="L55" s="158" t="str">
        <f t="shared" si="15"/>
        <v>na</v>
      </c>
      <c r="M55" s="159" t="str">
        <f t="shared" si="16"/>
        <v>na</v>
      </c>
      <c r="N55" s="161" t="str">
        <f t="shared" si="21"/>
        <v>na</v>
      </c>
      <c r="O55" s="77" t="str">
        <f t="shared" si="22"/>
        <v>na</v>
      </c>
      <c r="P55" s="162" t="str">
        <f t="shared" si="17"/>
        <v>na</v>
      </c>
      <c r="Q55" s="163" t="str">
        <f t="shared" si="23"/>
        <v>na</v>
      </c>
      <c r="R55" s="77"/>
      <c r="S55" s="77"/>
      <c r="T55" s="77"/>
      <c r="U55" s="77"/>
      <c r="V55" s="77"/>
      <c r="W55" s="77"/>
      <c r="X55" s="77"/>
      <c r="Y55" s="77"/>
      <c r="Z55" s="77"/>
      <c r="AA55" s="77"/>
      <c r="AB55" s="77"/>
      <c r="AC55" s="77"/>
      <c r="AD55" s="77"/>
      <c r="AE55" s="4">
        <f t="shared" si="24"/>
        <v>0</v>
      </c>
      <c r="AF55" s="4">
        <f t="shared" si="5"/>
        <v>0</v>
      </c>
      <c r="AG55" s="4">
        <f t="shared" si="25"/>
        <v>0</v>
      </c>
    </row>
    <row r="56" spans="1:33" ht="11.25" customHeight="1" x14ac:dyDescent="0.2">
      <c r="A56" s="21" t="str">
        <f t="shared" si="11"/>
        <v/>
      </c>
      <c r="B56" s="76" t="str">
        <f t="shared" si="12"/>
        <v/>
      </c>
      <c r="C56" s="343"/>
      <c r="D56" s="342"/>
      <c r="E56" s="227" t="str">
        <f t="shared" si="7"/>
        <v>na</v>
      </c>
      <c r="F56" s="158" t="str">
        <f t="shared" si="19"/>
        <v>na</v>
      </c>
      <c r="G56" s="158" t="str">
        <f t="shared" si="13"/>
        <v>na</v>
      </c>
      <c r="H56" s="159" t="str">
        <f t="shared" si="14"/>
        <v>na</v>
      </c>
      <c r="I56" s="342"/>
      <c r="J56" s="227" t="str">
        <f t="shared" si="9"/>
        <v>na</v>
      </c>
      <c r="K56" s="158" t="str">
        <f t="shared" si="20"/>
        <v>na</v>
      </c>
      <c r="L56" s="158" t="str">
        <f t="shared" si="15"/>
        <v>na</v>
      </c>
      <c r="M56" s="159" t="str">
        <f t="shared" si="16"/>
        <v>na</v>
      </c>
      <c r="N56" s="161" t="str">
        <f t="shared" si="21"/>
        <v>na</v>
      </c>
      <c r="O56" s="77" t="str">
        <f t="shared" si="22"/>
        <v>na</v>
      </c>
      <c r="P56" s="162" t="str">
        <f t="shared" si="17"/>
        <v>na</v>
      </c>
      <c r="Q56" s="163" t="str">
        <f t="shared" si="23"/>
        <v>na</v>
      </c>
      <c r="R56" s="77"/>
      <c r="S56" s="77"/>
      <c r="T56" s="77"/>
      <c r="U56" s="77"/>
      <c r="V56" s="77"/>
      <c r="W56" s="77"/>
      <c r="X56" s="77"/>
      <c r="Y56" s="77"/>
      <c r="Z56" s="77"/>
      <c r="AA56" s="77"/>
      <c r="AB56" s="77"/>
      <c r="AC56" s="77"/>
      <c r="AD56" s="77"/>
      <c r="AE56" s="4">
        <f t="shared" si="24"/>
        <v>0</v>
      </c>
      <c r="AF56" s="4">
        <f t="shared" si="5"/>
        <v>0</v>
      </c>
      <c r="AG56" s="4">
        <f t="shared" si="25"/>
        <v>0</v>
      </c>
    </row>
    <row r="57" spans="1:33" ht="11.25" customHeight="1" x14ac:dyDescent="0.2">
      <c r="A57" s="21" t="str">
        <f t="shared" si="11"/>
        <v/>
      </c>
      <c r="B57" s="76" t="str">
        <f t="shared" si="12"/>
        <v/>
      </c>
      <c r="C57" s="343"/>
      <c r="D57" s="342"/>
      <c r="E57" s="227" t="str">
        <f t="shared" si="7"/>
        <v>na</v>
      </c>
      <c r="F57" s="158" t="str">
        <f t="shared" si="19"/>
        <v>na</v>
      </c>
      <c r="G57" s="158" t="str">
        <f t="shared" si="13"/>
        <v>na</v>
      </c>
      <c r="H57" s="159" t="str">
        <f t="shared" si="14"/>
        <v>na</v>
      </c>
      <c r="I57" s="342"/>
      <c r="J57" s="227" t="str">
        <f t="shared" si="9"/>
        <v>na</v>
      </c>
      <c r="K57" s="158" t="str">
        <f t="shared" si="20"/>
        <v>na</v>
      </c>
      <c r="L57" s="158" t="str">
        <f t="shared" si="15"/>
        <v>na</v>
      </c>
      <c r="M57" s="159" t="str">
        <f t="shared" si="16"/>
        <v>na</v>
      </c>
      <c r="N57" s="161" t="str">
        <f t="shared" si="21"/>
        <v>na</v>
      </c>
      <c r="O57" s="77" t="str">
        <f t="shared" si="22"/>
        <v>na</v>
      </c>
      <c r="P57" s="162" t="str">
        <f t="shared" si="17"/>
        <v>na</v>
      </c>
      <c r="Q57" s="163" t="str">
        <f t="shared" si="23"/>
        <v>na</v>
      </c>
      <c r="R57" s="77"/>
      <c r="S57" s="77"/>
      <c r="T57" s="77"/>
      <c r="U57" s="77"/>
      <c r="V57" s="77"/>
      <c r="W57" s="77"/>
      <c r="X57" s="77"/>
      <c r="Y57" s="77"/>
      <c r="Z57" s="77"/>
      <c r="AA57" s="77"/>
      <c r="AB57" s="77"/>
      <c r="AC57" s="77"/>
      <c r="AD57" s="77"/>
      <c r="AE57" s="4">
        <f t="shared" si="24"/>
        <v>0</v>
      </c>
      <c r="AF57" s="4">
        <f t="shared" si="5"/>
        <v>0</v>
      </c>
      <c r="AG57" s="4">
        <f t="shared" si="25"/>
        <v>0</v>
      </c>
    </row>
    <row r="58" spans="1:33" ht="11.25" customHeight="1" x14ac:dyDescent="0.2">
      <c r="A58" s="21" t="str">
        <f t="shared" si="11"/>
        <v/>
      </c>
      <c r="B58" s="76" t="str">
        <f t="shared" si="12"/>
        <v/>
      </c>
      <c r="C58" s="343"/>
      <c r="D58" s="342"/>
      <c r="E58" s="227" t="str">
        <f t="shared" si="7"/>
        <v>na</v>
      </c>
      <c r="F58" s="158" t="str">
        <f t="shared" si="19"/>
        <v>na</v>
      </c>
      <c r="G58" s="158" t="str">
        <f t="shared" si="13"/>
        <v>na</v>
      </c>
      <c r="H58" s="159" t="str">
        <f t="shared" si="14"/>
        <v>na</v>
      </c>
      <c r="I58" s="342"/>
      <c r="J58" s="227" t="str">
        <f t="shared" si="9"/>
        <v>na</v>
      </c>
      <c r="K58" s="158" t="str">
        <f t="shared" si="20"/>
        <v>na</v>
      </c>
      <c r="L58" s="158" t="str">
        <f t="shared" si="15"/>
        <v>na</v>
      </c>
      <c r="M58" s="159" t="str">
        <f t="shared" si="16"/>
        <v>na</v>
      </c>
      <c r="N58" s="161" t="str">
        <f t="shared" si="21"/>
        <v>na</v>
      </c>
      <c r="O58" s="77" t="str">
        <f t="shared" si="22"/>
        <v>na</v>
      </c>
      <c r="P58" s="162" t="str">
        <f t="shared" si="17"/>
        <v>na</v>
      </c>
      <c r="Q58" s="163" t="str">
        <f t="shared" si="23"/>
        <v>na</v>
      </c>
      <c r="R58" s="77"/>
      <c r="S58" s="77"/>
      <c r="T58" s="77"/>
      <c r="U58" s="77"/>
      <c r="V58" s="77"/>
      <c r="W58" s="77"/>
      <c r="X58" s="77"/>
      <c r="Y58" s="77"/>
      <c r="Z58" s="77"/>
      <c r="AA58" s="77"/>
      <c r="AB58" s="77"/>
      <c r="AC58" s="77"/>
      <c r="AD58" s="77"/>
      <c r="AE58" s="4">
        <f t="shared" si="24"/>
        <v>0</v>
      </c>
      <c r="AF58" s="4">
        <f t="shared" si="5"/>
        <v>0</v>
      </c>
      <c r="AG58" s="4">
        <f t="shared" si="25"/>
        <v>0</v>
      </c>
    </row>
    <row r="59" spans="1:33" ht="11.25" customHeight="1" x14ac:dyDescent="0.2">
      <c r="A59" s="21" t="str">
        <f t="shared" si="11"/>
        <v/>
      </c>
      <c r="B59" s="76" t="str">
        <f t="shared" si="12"/>
        <v/>
      </c>
      <c r="C59" s="343"/>
      <c r="D59" s="342"/>
      <c r="E59" s="227" t="str">
        <f t="shared" si="7"/>
        <v>na</v>
      </c>
      <c r="F59" s="158" t="str">
        <f t="shared" si="19"/>
        <v>na</v>
      </c>
      <c r="G59" s="158" t="str">
        <f t="shared" si="13"/>
        <v>na</v>
      </c>
      <c r="H59" s="159" t="str">
        <f t="shared" si="14"/>
        <v>na</v>
      </c>
      <c r="I59" s="342"/>
      <c r="J59" s="227" t="str">
        <f t="shared" si="9"/>
        <v>na</v>
      </c>
      <c r="K59" s="158" t="str">
        <f t="shared" si="20"/>
        <v>na</v>
      </c>
      <c r="L59" s="158" t="str">
        <f t="shared" si="15"/>
        <v>na</v>
      </c>
      <c r="M59" s="159" t="str">
        <f t="shared" si="16"/>
        <v>na</v>
      </c>
      <c r="N59" s="161" t="str">
        <f t="shared" si="21"/>
        <v>na</v>
      </c>
      <c r="O59" s="77" t="str">
        <f t="shared" si="22"/>
        <v>na</v>
      </c>
      <c r="P59" s="162" t="str">
        <f t="shared" si="17"/>
        <v>na</v>
      </c>
      <c r="Q59" s="163" t="str">
        <f t="shared" si="23"/>
        <v>na</v>
      </c>
      <c r="R59" s="77"/>
      <c r="S59" s="77"/>
      <c r="T59" s="77"/>
      <c r="U59" s="77"/>
      <c r="V59" s="77"/>
      <c r="W59" s="77"/>
      <c r="X59" s="77"/>
      <c r="Y59" s="77"/>
      <c r="Z59" s="77"/>
      <c r="AA59" s="77"/>
      <c r="AB59" s="77"/>
      <c r="AC59" s="77"/>
      <c r="AD59" s="77"/>
      <c r="AE59" s="4">
        <f t="shared" si="24"/>
        <v>0</v>
      </c>
      <c r="AF59" s="4">
        <f t="shared" si="5"/>
        <v>0</v>
      </c>
      <c r="AG59" s="4">
        <f t="shared" si="25"/>
        <v>0</v>
      </c>
    </row>
    <row r="60" spans="1:33" ht="11.25" customHeight="1" x14ac:dyDescent="0.2">
      <c r="A60" s="21" t="str">
        <f t="shared" si="11"/>
        <v/>
      </c>
      <c r="B60" s="76" t="str">
        <f t="shared" si="12"/>
        <v/>
      </c>
      <c r="C60" s="343"/>
      <c r="D60" s="342"/>
      <c r="E60" s="227" t="str">
        <f t="shared" si="7"/>
        <v>na</v>
      </c>
      <c r="F60" s="158" t="str">
        <f t="shared" si="19"/>
        <v>na</v>
      </c>
      <c r="G60" s="158" t="str">
        <f t="shared" si="13"/>
        <v>na</v>
      </c>
      <c r="H60" s="159" t="str">
        <f t="shared" si="14"/>
        <v>na</v>
      </c>
      <c r="I60" s="342"/>
      <c r="J60" s="227" t="str">
        <f t="shared" si="9"/>
        <v>na</v>
      </c>
      <c r="K60" s="158" t="str">
        <f t="shared" si="20"/>
        <v>na</v>
      </c>
      <c r="L60" s="158" t="str">
        <f t="shared" si="15"/>
        <v>na</v>
      </c>
      <c r="M60" s="159" t="str">
        <f t="shared" si="16"/>
        <v>na</v>
      </c>
      <c r="N60" s="161" t="str">
        <f t="shared" si="21"/>
        <v>na</v>
      </c>
      <c r="O60" s="77" t="str">
        <f t="shared" si="22"/>
        <v>na</v>
      </c>
      <c r="P60" s="162" t="str">
        <f t="shared" si="17"/>
        <v>na</v>
      </c>
      <c r="Q60" s="163" t="str">
        <f t="shared" si="23"/>
        <v>na</v>
      </c>
      <c r="R60" s="77"/>
      <c r="S60" s="77"/>
      <c r="T60" s="77"/>
      <c r="U60" s="77"/>
      <c r="V60" s="77"/>
      <c r="W60" s="77"/>
      <c r="X60" s="77"/>
      <c r="Y60" s="77"/>
      <c r="Z60" s="77"/>
      <c r="AA60" s="77"/>
      <c r="AB60" s="77"/>
      <c r="AC60" s="77"/>
      <c r="AD60" s="77"/>
      <c r="AE60" s="4">
        <f t="shared" si="24"/>
        <v>0</v>
      </c>
      <c r="AF60" s="4">
        <f t="shared" si="5"/>
        <v>0</v>
      </c>
      <c r="AG60" s="4">
        <f t="shared" si="25"/>
        <v>0</v>
      </c>
    </row>
    <row r="61" spans="1:33" ht="11.25" customHeight="1" x14ac:dyDescent="0.2">
      <c r="A61" s="21" t="str">
        <f t="shared" si="11"/>
        <v/>
      </c>
      <c r="B61" s="76" t="str">
        <f t="shared" si="12"/>
        <v/>
      </c>
      <c r="C61" s="343"/>
      <c r="D61" s="342"/>
      <c r="E61" s="227" t="str">
        <f t="shared" si="7"/>
        <v>na</v>
      </c>
      <c r="F61" s="158" t="str">
        <f t="shared" si="19"/>
        <v>na</v>
      </c>
      <c r="G61" s="158" t="str">
        <f t="shared" si="13"/>
        <v>na</v>
      </c>
      <c r="H61" s="159" t="str">
        <f t="shared" si="14"/>
        <v>na</v>
      </c>
      <c r="I61" s="342"/>
      <c r="J61" s="227" t="str">
        <f t="shared" si="9"/>
        <v>na</v>
      </c>
      <c r="K61" s="158" t="str">
        <f t="shared" si="20"/>
        <v>na</v>
      </c>
      <c r="L61" s="158" t="str">
        <f t="shared" si="15"/>
        <v>na</v>
      </c>
      <c r="M61" s="159" t="str">
        <f t="shared" si="16"/>
        <v>na</v>
      </c>
      <c r="N61" s="161" t="str">
        <f t="shared" si="21"/>
        <v>na</v>
      </c>
      <c r="O61" s="77" t="str">
        <f t="shared" si="22"/>
        <v>na</v>
      </c>
      <c r="P61" s="162" t="str">
        <f t="shared" si="17"/>
        <v>na</v>
      </c>
      <c r="Q61" s="163" t="str">
        <f t="shared" si="23"/>
        <v>na</v>
      </c>
      <c r="R61" s="77"/>
      <c r="S61" s="77"/>
      <c r="T61" s="77"/>
      <c r="U61" s="77"/>
      <c r="V61" s="77"/>
      <c r="W61" s="77"/>
      <c r="X61" s="77"/>
      <c r="Y61" s="77"/>
      <c r="Z61" s="77"/>
      <c r="AA61" s="77"/>
      <c r="AB61" s="77"/>
      <c r="AC61" s="77"/>
      <c r="AD61" s="77"/>
      <c r="AE61" s="4">
        <f t="shared" si="24"/>
        <v>0</v>
      </c>
      <c r="AF61" s="4">
        <f t="shared" si="5"/>
        <v>0</v>
      </c>
      <c r="AG61" s="4">
        <f t="shared" si="25"/>
        <v>0</v>
      </c>
    </row>
    <row r="62" spans="1:33" ht="11.25" customHeight="1" x14ac:dyDescent="0.2">
      <c r="A62" s="21" t="str">
        <f t="shared" si="11"/>
        <v/>
      </c>
      <c r="B62" s="76" t="str">
        <f t="shared" si="12"/>
        <v/>
      </c>
      <c r="C62" s="343"/>
      <c r="D62" s="342"/>
      <c r="E62" s="227" t="str">
        <f t="shared" si="7"/>
        <v>na</v>
      </c>
      <c r="F62" s="158" t="str">
        <f t="shared" si="19"/>
        <v>na</v>
      </c>
      <c r="G62" s="158" t="str">
        <f t="shared" si="13"/>
        <v>na</v>
      </c>
      <c r="H62" s="159" t="str">
        <f t="shared" si="14"/>
        <v>na</v>
      </c>
      <c r="I62" s="342"/>
      <c r="J62" s="227" t="str">
        <f t="shared" si="9"/>
        <v>na</v>
      </c>
      <c r="K62" s="158" t="str">
        <f t="shared" si="20"/>
        <v>na</v>
      </c>
      <c r="L62" s="158" t="str">
        <f t="shared" si="15"/>
        <v>na</v>
      </c>
      <c r="M62" s="159" t="str">
        <f t="shared" si="16"/>
        <v>na</v>
      </c>
      <c r="N62" s="161" t="str">
        <f t="shared" si="21"/>
        <v>na</v>
      </c>
      <c r="O62" s="77" t="str">
        <f t="shared" si="22"/>
        <v>na</v>
      </c>
      <c r="P62" s="162" t="str">
        <f t="shared" si="17"/>
        <v>na</v>
      </c>
      <c r="Q62" s="163" t="str">
        <f t="shared" si="23"/>
        <v>na</v>
      </c>
      <c r="R62" s="77"/>
      <c r="S62" s="77"/>
      <c r="T62" s="77"/>
      <c r="U62" s="77"/>
      <c r="V62" s="77"/>
      <c r="W62" s="77"/>
      <c r="X62" s="77"/>
      <c r="Y62" s="77"/>
      <c r="Z62" s="77"/>
      <c r="AA62" s="77"/>
      <c r="AB62" s="77"/>
      <c r="AC62" s="77"/>
      <c r="AD62" s="77"/>
      <c r="AE62" s="4">
        <f t="shared" si="24"/>
        <v>0</v>
      </c>
      <c r="AF62" s="4">
        <f t="shared" si="5"/>
        <v>0</v>
      </c>
      <c r="AG62" s="4">
        <f t="shared" si="25"/>
        <v>0</v>
      </c>
    </row>
    <row r="63" spans="1:33" ht="11.25" customHeight="1" x14ac:dyDescent="0.2">
      <c r="A63" s="21" t="str">
        <f t="shared" si="11"/>
        <v/>
      </c>
      <c r="B63" s="76" t="str">
        <f t="shared" si="12"/>
        <v/>
      </c>
      <c r="C63" s="343"/>
      <c r="D63" s="342"/>
      <c r="E63" s="227" t="str">
        <f t="shared" si="7"/>
        <v>na</v>
      </c>
      <c r="F63" s="158" t="str">
        <f t="shared" si="19"/>
        <v>na</v>
      </c>
      <c r="G63" s="158" t="str">
        <f t="shared" si="13"/>
        <v>na</v>
      </c>
      <c r="H63" s="159" t="str">
        <f t="shared" si="14"/>
        <v>na</v>
      </c>
      <c r="I63" s="342"/>
      <c r="J63" s="227" t="str">
        <f t="shared" si="9"/>
        <v>na</v>
      </c>
      <c r="K63" s="158" t="str">
        <f t="shared" si="20"/>
        <v>na</v>
      </c>
      <c r="L63" s="158" t="str">
        <f t="shared" si="15"/>
        <v>na</v>
      </c>
      <c r="M63" s="159" t="str">
        <f t="shared" si="16"/>
        <v>na</v>
      </c>
      <c r="N63" s="161" t="str">
        <f t="shared" si="21"/>
        <v>na</v>
      </c>
      <c r="O63" s="77" t="str">
        <f t="shared" si="22"/>
        <v>na</v>
      </c>
      <c r="P63" s="162" t="str">
        <f t="shared" si="17"/>
        <v>na</v>
      </c>
      <c r="Q63" s="163" t="str">
        <f t="shared" si="23"/>
        <v>na</v>
      </c>
      <c r="R63" s="77"/>
      <c r="S63" s="77"/>
      <c r="T63" s="77"/>
      <c r="U63" s="77"/>
      <c r="V63" s="77"/>
      <c r="W63" s="77"/>
      <c r="X63" s="77"/>
      <c r="Y63" s="77"/>
      <c r="Z63" s="77"/>
      <c r="AA63" s="77"/>
      <c r="AB63" s="77"/>
      <c r="AC63" s="77"/>
      <c r="AD63" s="77"/>
      <c r="AE63" s="4">
        <f t="shared" si="24"/>
        <v>0</v>
      </c>
      <c r="AF63" s="4">
        <f t="shared" si="5"/>
        <v>0</v>
      </c>
      <c r="AG63" s="4">
        <f t="shared" si="25"/>
        <v>0</v>
      </c>
    </row>
    <row r="64" spans="1:33" ht="11.25" customHeight="1" x14ac:dyDescent="0.2">
      <c r="A64" s="21" t="str">
        <f t="shared" si="11"/>
        <v/>
      </c>
      <c r="B64" s="76" t="str">
        <f t="shared" si="12"/>
        <v/>
      </c>
      <c r="C64" s="343"/>
      <c r="D64" s="342"/>
      <c r="E64" s="227" t="str">
        <f t="shared" si="7"/>
        <v>na</v>
      </c>
      <c r="F64" s="158" t="str">
        <f t="shared" si="19"/>
        <v>na</v>
      </c>
      <c r="G64" s="158" t="str">
        <f t="shared" si="13"/>
        <v>na</v>
      </c>
      <c r="H64" s="159" t="str">
        <f t="shared" si="14"/>
        <v>na</v>
      </c>
      <c r="I64" s="342"/>
      <c r="J64" s="227" t="str">
        <f t="shared" si="9"/>
        <v>na</v>
      </c>
      <c r="K64" s="158" t="str">
        <f t="shared" si="20"/>
        <v>na</v>
      </c>
      <c r="L64" s="158" t="str">
        <f t="shared" si="15"/>
        <v>na</v>
      </c>
      <c r="M64" s="159" t="str">
        <f t="shared" si="16"/>
        <v>na</v>
      </c>
      <c r="N64" s="161" t="str">
        <f t="shared" si="21"/>
        <v>na</v>
      </c>
      <c r="O64" s="77" t="str">
        <f t="shared" si="22"/>
        <v>na</v>
      </c>
      <c r="P64" s="162" t="str">
        <f t="shared" si="17"/>
        <v>na</v>
      </c>
      <c r="Q64" s="163" t="str">
        <f t="shared" si="23"/>
        <v>na</v>
      </c>
      <c r="R64" s="77"/>
      <c r="S64" s="77"/>
      <c r="T64" s="77"/>
      <c r="U64" s="77"/>
      <c r="V64" s="77"/>
      <c r="W64" s="77"/>
      <c r="X64" s="77"/>
      <c r="Y64" s="77"/>
      <c r="Z64" s="77"/>
      <c r="AA64" s="77"/>
      <c r="AB64" s="77"/>
      <c r="AC64" s="77"/>
      <c r="AD64" s="77"/>
      <c r="AE64" s="4">
        <f t="shared" si="24"/>
        <v>0</v>
      </c>
      <c r="AF64" s="4">
        <f t="shared" si="5"/>
        <v>0</v>
      </c>
      <c r="AG64" s="4">
        <f t="shared" si="25"/>
        <v>0</v>
      </c>
    </row>
    <row r="65" spans="1:33" ht="11.25" customHeight="1" x14ac:dyDescent="0.2">
      <c r="A65" s="21" t="str">
        <f t="shared" si="11"/>
        <v/>
      </c>
      <c r="B65" s="76" t="str">
        <f t="shared" si="12"/>
        <v/>
      </c>
      <c r="C65" s="343"/>
      <c r="D65" s="342"/>
      <c r="E65" s="227" t="str">
        <f t="shared" si="7"/>
        <v>na</v>
      </c>
      <c r="F65" s="158" t="str">
        <f t="shared" si="19"/>
        <v>na</v>
      </c>
      <c r="G65" s="158" t="str">
        <f t="shared" si="13"/>
        <v>na</v>
      </c>
      <c r="H65" s="159" t="str">
        <f t="shared" si="14"/>
        <v>na</v>
      </c>
      <c r="I65" s="342"/>
      <c r="J65" s="227" t="str">
        <f t="shared" si="9"/>
        <v>na</v>
      </c>
      <c r="K65" s="158" t="str">
        <f t="shared" si="20"/>
        <v>na</v>
      </c>
      <c r="L65" s="158" t="str">
        <f t="shared" si="15"/>
        <v>na</v>
      </c>
      <c r="M65" s="159" t="str">
        <f t="shared" si="16"/>
        <v>na</v>
      </c>
      <c r="N65" s="161" t="str">
        <f t="shared" si="21"/>
        <v>na</v>
      </c>
      <c r="O65" s="77" t="str">
        <f t="shared" si="22"/>
        <v>na</v>
      </c>
      <c r="P65" s="162" t="str">
        <f t="shared" si="17"/>
        <v>na</v>
      </c>
      <c r="Q65" s="163" t="str">
        <f t="shared" si="23"/>
        <v>na</v>
      </c>
      <c r="R65" s="77"/>
      <c r="S65" s="77"/>
      <c r="T65" s="77"/>
      <c r="U65" s="77"/>
      <c r="V65" s="77"/>
      <c r="W65" s="77"/>
      <c r="X65" s="77"/>
      <c r="Y65" s="77"/>
      <c r="Z65" s="77"/>
      <c r="AA65" s="77"/>
      <c r="AB65" s="77"/>
      <c r="AC65" s="77"/>
      <c r="AD65" s="77"/>
      <c r="AE65" s="4">
        <f t="shared" si="24"/>
        <v>0</v>
      </c>
      <c r="AF65" s="4">
        <f t="shared" si="5"/>
        <v>0</v>
      </c>
      <c r="AG65" s="4">
        <f t="shared" si="25"/>
        <v>0</v>
      </c>
    </row>
    <row r="66" spans="1:33" ht="11.25" customHeight="1" x14ac:dyDescent="0.2">
      <c r="A66" s="21" t="str">
        <f t="shared" si="11"/>
        <v/>
      </c>
      <c r="B66" s="76" t="str">
        <f t="shared" si="12"/>
        <v/>
      </c>
      <c r="C66" s="343"/>
      <c r="D66" s="342"/>
      <c r="E66" s="227" t="str">
        <f t="shared" si="7"/>
        <v>na</v>
      </c>
      <c r="F66" s="158" t="str">
        <f t="shared" si="19"/>
        <v>na</v>
      </c>
      <c r="G66" s="158" t="str">
        <f t="shared" si="13"/>
        <v>na</v>
      </c>
      <c r="H66" s="159" t="str">
        <f t="shared" si="14"/>
        <v>na</v>
      </c>
      <c r="I66" s="342"/>
      <c r="J66" s="227" t="str">
        <f t="shared" si="9"/>
        <v>na</v>
      </c>
      <c r="K66" s="158" t="str">
        <f t="shared" si="20"/>
        <v>na</v>
      </c>
      <c r="L66" s="158" t="str">
        <f t="shared" si="15"/>
        <v>na</v>
      </c>
      <c r="M66" s="159" t="str">
        <f t="shared" si="16"/>
        <v>na</v>
      </c>
      <c r="N66" s="161" t="str">
        <f t="shared" si="21"/>
        <v>na</v>
      </c>
      <c r="O66" s="77" t="str">
        <f t="shared" si="22"/>
        <v>na</v>
      </c>
      <c r="P66" s="162" t="str">
        <f t="shared" si="17"/>
        <v>na</v>
      </c>
      <c r="Q66" s="163" t="str">
        <f t="shared" si="23"/>
        <v>na</v>
      </c>
      <c r="R66" s="77"/>
      <c r="S66" s="77"/>
      <c r="T66" s="77"/>
      <c r="U66" s="77"/>
      <c r="V66" s="77"/>
      <c r="W66" s="77"/>
      <c r="X66" s="77"/>
      <c r="Y66" s="77"/>
      <c r="Z66" s="77"/>
      <c r="AA66" s="77"/>
      <c r="AB66" s="77"/>
      <c r="AC66" s="77"/>
      <c r="AD66" s="77"/>
      <c r="AE66" s="4">
        <f t="shared" si="24"/>
        <v>0</v>
      </c>
      <c r="AF66" s="4">
        <f t="shared" si="5"/>
        <v>0</v>
      </c>
      <c r="AG66" s="4">
        <f t="shared" si="25"/>
        <v>0</v>
      </c>
    </row>
    <row r="67" spans="1:33" ht="11.25" customHeight="1" x14ac:dyDescent="0.2">
      <c r="A67" s="21" t="str">
        <f t="shared" si="11"/>
        <v/>
      </c>
      <c r="B67" s="76" t="str">
        <f t="shared" si="12"/>
        <v/>
      </c>
      <c r="C67" s="343"/>
      <c r="D67" s="342"/>
      <c r="E67" s="227" t="str">
        <f t="shared" si="7"/>
        <v>na</v>
      </c>
      <c r="F67" s="158" t="str">
        <f t="shared" si="19"/>
        <v>na</v>
      </c>
      <c r="G67" s="158" t="str">
        <f t="shared" si="13"/>
        <v>na</v>
      </c>
      <c r="H67" s="159" t="str">
        <f t="shared" si="14"/>
        <v>na</v>
      </c>
      <c r="I67" s="342"/>
      <c r="J67" s="227" t="str">
        <f t="shared" si="9"/>
        <v>na</v>
      </c>
      <c r="K67" s="158" t="str">
        <f t="shared" si="20"/>
        <v>na</v>
      </c>
      <c r="L67" s="158" t="str">
        <f t="shared" si="15"/>
        <v>na</v>
      </c>
      <c r="M67" s="159" t="str">
        <f t="shared" si="16"/>
        <v>na</v>
      </c>
      <c r="N67" s="161" t="str">
        <f t="shared" si="21"/>
        <v>na</v>
      </c>
      <c r="O67" s="77" t="str">
        <f t="shared" si="22"/>
        <v>na</v>
      </c>
      <c r="P67" s="162" t="str">
        <f t="shared" si="17"/>
        <v>na</v>
      </c>
      <c r="Q67" s="163" t="str">
        <f t="shared" si="23"/>
        <v>na</v>
      </c>
      <c r="R67" s="77"/>
      <c r="S67" s="77"/>
      <c r="T67" s="77"/>
      <c r="U67" s="77"/>
      <c r="V67" s="77"/>
      <c r="W67" s="77"/>
      <c r="X67" s="77"/>
      <c r="Y67" s="77"/>
      <c r="Z67" s="77"/>
      <c r="AA67" s="77"/>
      <c r="AB67" s="77"/>
      <c r="AC67" s="77"/>
      <c r="AD67" s="77"/>
      <c r="AE67" s="4">
        <f t="shared" si="24"/>
        <v>0</v>
      </c>
      <c r="AF67" s="4">
        <f t="shared" si="5"/>
        <v>0</v>
      </c>
      <c r="AG67" s="4">
        <f t="shared" si="25"/>
        <v>0</v>
      </c>
    </row>
    <row r="68" spans="1:33" ht="11.25" customHeight="1" x14ac:dyDescent="0.2">
      <c r="A68" s="21" t="str">
        <f t="shared" si="11"/>
        <v/>
      </c>
      <c r="B68" s="76" t="str">
        <f t="shared" si="12"/>
        <v/>
      </c>
      <c r="C68" s="343"/>
      <c r="D68" s="342"/>
      <c r="E68" s="227" t="str">
        <f t="shared" si="7"/>
        <v>na</v>
      </c>
      <c r="F68" s="158" t="str">
        <f t="shared" si="19"/>
        <v>na</v>
      </c>
      <c r="G68" s="158" t="str">
        <f t="shared" si="13"/>
        <v>na</v>
      </c>
      <c r="H68" s="159" t="str">
        <f t="shared" si="14"/>
        <v>na</v>
      </c>
      <c r="I68" s="342"/>
      <c r="J68" s="227" t="str">
        <f t="shared" si="9"/>
        <v>na</v>
      </c>
      <c r="K68" s="158" t="str">
        <f t="shared" si="20"/>
        <v>na</v>
      </c>
      <c r="L68" s="158" t="str">
        <f t="shared" si="15"/>
        <v>na</v>
      </c>
      <c r="M68" s="159" t="str">
        <f t="shared" si="16"/>
        <v>na</v>
      </c>
      <c r="N68" s="161" t="str">
        <f t="shared" si="21"/>
        <v>na</v>
      </c>
      <c r="O68" s="77" t="str">
        <f t="shared" si="22"/>
        <v>na</v>
      </c>
      <c r="P68" s="162" t="str">
        <f t="shared" si="17"/>
        <v>na</v>
      </c>
      <c r="Q68" s="163" t="str">
        <f t="shared" si="23"/>
        <v>na</v>
      </c>
      <c r="R68" s="77"/>
      <c r="S68" s="77"/>
      <c r="T68" s="77"/>
      <c r="U68" s="77"/>
      <c r="V68" s="77"/>
      <c r="W68" s="77"/>
      <c r="X68" s="77"/>
      <c r="Y68" s="77"/>
      <c r="Z68" s="77"/>
      <c r="AA68" s="77"/>
      <c r="AB68" s="77"/>
      <c r="AC68" s="77"/>
      <c r="AD68" s="77"/>
      <c r="AE68" s="4">
        <f t="shared" si="24"/>
        <v>0</v>
      </c>
      <c r="AF68" s="4">
        <f t="shared" si="5"/>
        <v>0</v>
      </c>
      <c r="AG68" s="4">
        <f t="shared" si="25"/>
        <v>0</v>
      </c>
    </row>
    <row r="69" spans="1:33" ht="11.25" customHeight="1" x14ac:dyDescent="0.2">
      <c r="A69" s="21" t="str">
        <f t="shared" si="11"/>
        <v/>
      </c>
      <c r="B69" s="76" t="str">
        <f t="shared" si="12"/>
        <v/>
      </c>
      <c r="C69" s="343"/>
      <c r="D69" s="342"/>
      <c r="E69" s="227" t="str">
        <f t="shared" si="7"/>
        <v>na</v>
      </c>
      <c r="F69" s="158" t="str">
        <f t="shared" si="19"/>
        <v>na</v>
      </c>
      <c r="G69" s="158" t="str">
        <f t="shared" si="13"/>
        <v>na</v>
      </c>
      <c r="H69" s="159" t="str">
        <f t="shared" si="14"/>
        <v>na</v>
      </c>
      <c r="I69" s="342"/>
      <c r="J69" s="227" t="str">
        <f t="shared" si="9"/>
        <v>na</v>
      </c>
      <c r="K69" s="158" t="str">
        <f t="shared" si="20"/>
        <v>na</v>
      </c>
      <c r="L69" s="158" t="str">
        <f t="shared" si="15"/>
        <v>na</v>
      </c>
      <c r="M69" s="159" t="str">
        <f t="shared" si="16"/>
        <v>na</v>
      </c>
      <c r="N69" s="161" t="str">
        <f t="shared" si="21"/>
        <v>na</v>
      </c>
      <c r="O69" s="77" t="str">
        <f t="shared" si="22"/>
        <v>na</v>
      </c>
      <c r="P69" s="162" t="str">
        <f t="shared" si="17"/>
        <v>na</v>
      </c>
      <c r="Q69" s="163" t="str">
        <f t="shared" si="23"/>
        <v>na</v>
      </c>
      <c r="R69" s="77"/>
      <c r="S69" s="77"/>
      <c r="T69" s="77"/>
      <c r="U69" s="77"/>
      <c r="V69" s="77"/>
      <c r="W69" s="77"/>
      <c r="X69" s="77"/>
      <c r="Y69" s="77"/>
      <c r="Z69" s="77"/>
      <c r="AA69" s="77"/>
      <c r="AB69" s="77"/>
      <c r="AC69" s="77"/>
      <c r="AD69" s="77"/>
      <c r="AE69" s="4">
        <f t="shared" si="24"/>
        <v>0</v>
      </c>
      <c r="AF69" s="4">
        <f t="shared" si="5"/>
        <v>0</v>
      </c>
      <c r="AG69" s="4">
        <f t="shared" si="25"/>
        <v>0</v>
      </c>
    </row>
    <row r="70" spans="1:33" ht="11.25" customHeight="1" x14ac:dyDescent="0.2">
      <c r="A70" s="21" t="str">
        <f t="shared" si="11"/>
        <v/>
      </c>
      <c r="B70" s="76" t="str">
        <f t="shared" si="12"/>
        <v/>
      </c>
      <c r="C70" s="343"/>
      <c r="D70" s="342"/>
      <c r="E70" s="227" t="str">
        <f t="shared" si="7"/>
        <v>na</v>
      </c>
      <c r="F70" s="158" t="str">
        <f t="shared" si="19"/>
        <v>na</v>
      </c>
      <c r="G70" s="158" t="str">
        <f t="shared" si="13"/>
        <v>na</v>
      </c>
      <c r="H70" s="159" t="str">
        <f t="shared" si="14"/>
        <v>na</v>
      </c>
      <c r="I70" s="342"/>
      <c r="J70" s="227" t="str">
        <f t="shared" si="9"/>
        <v>na</v>
      </c>
      <c r="K70" s="158" t="str">
        <f t="shared" si="20"/>
        <v>na</v>
      </c>
      <c r="L70" s="158" t="str">
        <f t="shared" si="15"/>
        <v>na</v>
      </c>
      <c r="M70" s="159" t="str">
        <f t="shared" si="16"/>
        <v>na</v>
      </c>
      <c r="N70" s="161" t="str">
        <f t="shared" si="21"/>
        <v>na</v>
      </c>
      <c r="O70" s="77" t="str">
        <f t="shared" si="22"/>
        <v>na</v>
      </c>
      <c r="P70" s="162" t="str">
        <f t="shared" si="17"/>
        <v>na</v>
      </c>
      <c r="Q70" s="163" t="str">
        <f t="shared" si="23"/>
        <v>na</v>
      </c>
      <c r="R70" s="77"/>
      <c r="S70" s="77"/>
      <c r="T70" s="77"/>
      <c r="U70" s="77"/>
      <c r="V70" s="77"/>
      <c r="W70" s="77"/>
      <c r="X70" s="77"/>
      <c r="Y70" s="77"/>
      <c r="Z70" s="77"/>
      <c r="AA70" s="77"/>
      <c r="AB70" s="77"/>
      <c r="AC70" s="77"/>
      <c r="AD70" s="77"/>
      <c r="AE70" s="4">
        <f t="shared" si="24"/>
        <v>0</v>
      </c>
      <c r="AF70" s="4">
        <f t="shared" si="5"/>
        <v>0</v>
      </c>
      <c r="AG70" s="4">
        <f t="shared" si="25"/>
        <v>0</v>
      </c>
    </row>
    <row r="71" spans="1:33" ht="11.25" customHeight="1" x14ac:dyDescent="0.2">
      <c r="A71" s="21" t="str">
        <f t="shared" si="11"/>
        <v/>
      </c>
      <c r="B71" s="76" t="str">
        <f t="shared" si="12"/>
        <v/>
      </c>
      <c r="C71" s="343"/>
      <c r="D71" s="342"/>
      <c r="E71" s="227" t="str">
        <f t="shared" si="7"/>
        <v>na</v>
      </c>
      <c r="F71" s="158" t="str">
        <f t="shared" si="19"/>
        <v>na</v>
      </c>
      <c r="G71" s="158" t="str">
        <f t="shared" si="13"/>
        <v>na</v>
      </c>
      <c r="H71" s="159" t="str">
        <f t="shared" si="14"/>
        <v>na</v>
      </c>
      <c r="I71" s="342"/>
      <c r="J71" s="227" t="str">
        <f t="shared" si="9"/>
        <v>na</v>
      </c>
      <c r="K71" s="158" t="str">
        <f t="shared" si="20"/>
        <v>na</v>
      </c>
      <c r="L71" s="158" t="str">
        <f t="shared" si="15"/>
        <v>na</v>
      </c>
      <c r="M71" s="159" t="str">
        <f t="shared" si="16"/>
        <v>na</v>
      </c>
      <c r="N71" s="161" t="str">
        <f t="shared" si="21"/>
        <v>na</v>
      </c>
      <c r="O71" s="77" t="str">
        <f t="shared" si="22"/>
        <v>na</v>
      </c>
      <c r="P71" s="162" t="str">
        <f t="shared" si="17"/>
        <v>na</v>
      </c>
      <c r="Q71" s="163" t="str">
        <f t="shared" si="23"/>
        <v>na</v>
      </c>
      <c r="R71" s="77"/>
      <c r="S71" s="77"/>
      <c r="T71" s="77"/>
      <c r="U71" s="77"/>
      <c r="V71" s="77"/>
      <c r="W71" s="77"/>
      <c r="X71" s="77"/>
      <c r="Y71" s="77"/>
      <c r="Z71" s="77"/>
      <c r="AA71" s="77"/>
      <c r="AB71" s="77"/>
      <c r="AC71" s="77"/>
      <c r="AD71" s="77"/>
      <c r="AE71" s="4">
        <f t="shared" si="24"/>
        <v>0</v>
      </c>
      <c r="AF71" s="4">
        <f t="shared" si="5"/>
        <v>0</v>
      </c>
      <c r="AG71" s="4">
        <f t="shared" si="25"/>
        <v>0</v>
      </c>
    </row>
    <row r="72" spans="1:33" ht="11.25" customHeight="1" x14ac:dyDescent="0.2">
      <c r="A72" s="21" t="str">
        <f t="shared" si="11"/>
        <v/>
      </c>
      <c r="B72" s="76" t="str">
        <f t="shared" si="12"/>
        <v/>
      </c>
      <c r="C72" s="343"/>
      <c r="D72" s="342"/>
      <c r="E72" s="227" t="str">
        <f t="shared" si="7"/>
        <v>na</v>
      </c>
      <c r="F72" s="158" t="str">
        <f t="shared" si="19"/>
        <v>na</v>
      </c>
      <c r="G72" s="158" t="str">
        <f t="shared" si="13"/>
        <v>na</v>
      </c>
      <c r="H72" s="159" t="str">
        <f t="shared" si="14"/>
        <v>na</v>
      </c>
      <c r="I72" s="342"/>
      <c r="J72" s="227" t="str">
        <f t="shared" si="9"/>
        <v>na</v>
      </c>
      <c r="K72" s="158" t="str">
        <f t="shared" si="20"/>
        <v>na</v>
      </c>
      <c r="L72" s="158" t="str">
        <f t="shared" si="15"/>
        <v>na</v>
      </c>
      <c r="M72" s="159" t="str">
        <f t="shared" si="16"/>
        <v>na</v>
      </c>
      <c r="N72" s="161" t="str">
        <f t="shared" si="21"/>
        <v>na</v>
      </c>
      <c r="O72" s="77" t="str">
        <f t="shared" si="22"/>
        <v>na</v>
      </c>
      <c r="P72" s="162" t="str">
        <f t="shared" si="17"/>
        <v>na</v>
      </c>
      <c r="Q72" s="163" t="str">
        <f t="shared" si="23"/>
        <v>na</v>
      </c>
      <c r="R72" s="77"/>
      <c r="S72" s="77"/>
      <c r="T72" s="77"/>
      <c r="U72" s="77"/>
      <c r="V72" s="77"/>
      <c r="W72" s="77"/>
      <c r="X72" s="77"/>
      <c r="Y72" s="77"/>
      <c r="Z72" s="77"/>
      <c r="AA72" s="77"/>
      <c r="AB72" s="77"/>
      <c r="AC72" s="77"/>
      <c r="AD72" s="77"/>
      <c r="AE72" s="4">
        <f t="shared" si="24"/>
        <v>0</v>
      </c>
      <c r="AF72" s="4">
        <f t="shared" si="5"/>
        <v>0</v>
      </c>
      <c r="AG72" s="4">
        <f t="shared" si="25"/>
        <v>0</v>
      </c>
    </row>
    <row r="73" spans="1:33" ht="11.25" customHeight="1" x14ac:dyDescent="0.2">
      <c r="A73" s="21" t="str">
        <f t="shared" si="11"/>
        <v/>
      </c>
      <c r="B73" s="76" t="str">
        <f t="shared" si="12"/>
        <v/>
      </c>
      <c r="C73" s="343"/>
      <c r="D73" s="342"/>
      <c r="E73" s="227" t="str">
        <f t="shared" si="7"/>
        <v>na</v>
      </c>
      <c r="F73" s="158" t="str">
        <f t="shared" si="19"/>
        <v>na</v>
      </c>
      <c r="G73" s="158" t="str">
        <f t="shared" si="13"/>
        <v>na</v>
      </c>
      <c r="H73" s="159" t="str">
        <f t="shared" si="14"/>
        <v>na</v>
      </c>
      <c r="I73" s="342"/>
      <c r="J73" s="227" t="str">
        <f t="shared" si="9"/>
        <v>na</v>
      </c>
      <c r="K73" s="158" t="str">
        <f t="shared" si="20"/>
        <v>na</v>
      </c>
      <c r="L73" s="158" t="str">
        <f t="shared" si="15"/>
        <v>na</v>
      </c>
      <c r="M73" s="159" t="str">
        <f t="shared" si="16"/>
        <v>na</v>
      </c>
      <c r="N73" s="161" t="str">
        <f t="shared" si="21"/>
        <v>na</v>
      </c>
      <c r="O73" s="77" t="str">
        <f t="shared" si="22"/>
        <v>na</v>
      </c>
      <c r="P73" s="162" t="str">
        <f t="shared" si="17"/>
        <v>na</v>
      </c>
      <c r="Q73" s="163" t="str">
        <f t="shared" si="23"/>
        <v>na</v>
      </c>
      <c r="R73" s="77"/>
      <c r="S73" s="77"/>
      <c r="T73" s="77"/>
      <c r="U73" s="77"/>
      <c r="V73" s="77"/>
      <c r="W73" s="77"/>
      <c r="X73" s="77"/>
      <c r="Y73" s="77"/>
      <c r="Z73" s="77"/>
      <c r="AA73" s="77"/>
      <c r="AB73" s="77"/>
      <c r="AC73" s="77"/>
      <c r="AD73" s="77"/>
      <c r="AE73" s="4">
        <f t="shared" si="24"/>
        <v>0</v>
      </c>
      <c r="AF73" s="4">
        <f t="shared" si="5"/>
        <v>0</v>
      </c>
      <c r="AG73" s="4">
        <f t="shared" si="25"/>
        <v>0</v>
      </c>
    </row>
    <row r="74" spans="1:33" ht="11.25" customHeight="1" x14ac:dyDescent="0.2">
      <c r="A74" s="21" t="str">
        <f t="shared" si="11"/>
        <v/>
      </c>
      <c r="B74" s="76" t="str">
        <f t="shared" si="12"/>
        <v/>
      </c>
      <c r="C74" s="343"/>
      <c r="D74" s="342"/>
      <c r="E74" s="227" t="str">
        <f t="shared" si="7"/>
        <v>na</v>
      </c>
      <c r="F74" s="158" t="str">
        <f t="shared" si="19"/>
        <v>na</v>
      </c>
      <c r="G74" s="158" t="str">
        <f t="shared" si="13"/>
        <v>na</v>
      </c>
      <c r="H74" s="159" t="str">
        <f t="shared" si="14"/>
        <v>na</v>
      </c>
      <c r="I74" s="342"/>
      <c r="J74" s="227" t="str">
        <f t="shared" si="9"/>
        <v>na</v>
      </c>
      <c r="K74" s="158" t="str">
        <f t="shared" si="20"/>
        <v>na</v>
      </c>
      <c r="L74" s="158" t="str">
        <f t="shared" si="15"/>
        <v>na</v>
      </c>
      <c r="M74" s="159" t="str">
        <f t="shared" si="16"/>
        <v>na</v>
      </c>
      <c r="N74" s="161" t="str">
        <f t="shared" si="21"/>
        <v>na</v>
      </c>
      <c r="O74" s="77" t="str">
        <f t="shared" si="22"/>
        <v>na</v>
      </c>
      <c r="P74" s="162" t="str">
        <f t="shared" si="17"/>
        <v>na</v>
      </c>
      <c r="Q74" s="163" t="str">
        <f t="shared" si="23"/>
        <v>na</v>
      </c>
      <c r="R74" s="77"/>
      <c r="S74" s="77"/>
      <c r="T74" s="77"/>
      <c r="U74" s="77"/>
      <c r="V74" s="77"/>
      <c r="W74" s="77"/>
      <c r="X74" s="77"/>
      <c r="Y74" s="77"/>
      <c r="Z74" s="77"/>
      <c r="AA74" s="77"/>
      <c r="AB74" s="77"/>
      <c r="AC74" s="77"/>
      <c r="AD74" s="77"/>
      <c r="AE74" s="4">
        <f t="shared" si="24"/>
        <v>0</v>
      </c>
      <c r="AF74" s="4">
        <f t="shared" si="5"/>
        <v>0</v>
      </c>
      <c r="AG74" s="4">
        <f t="shared" si="25"/>
        <v>0</v>
      </c>
    </row>
    <row r="75" spans="1:33" ht="11.25" customHeight="1" x14ac:dyDescent="0.2">
      <c r="A75" s="21" t="str">
        <f t="shared" si="11"/>
        <v/>
      </c>
      <c r="B75" s="76" t="str">
        <f t="shared" si="12"/>
        <v/>
      </c>
      <c r="C75" s="343"/>
      <c r="D75" s="342"/>
      <c r="E75" s="227" t="str">
        <f t="shared" si="7"/>
        <v>na</v>
      </c>
      <c r="F75" s="158" t="str">
        <f t="shared" si="19"/>
        <v>na</v>
      </c>
      <c r="G75" s="158" t="str">
        <f t="shared" si="13"/>
        <v>na</v>
      </c>
      <c r="H75" s="159" t="str">
        <f t="shared" si="14"/>
        <v>na</v>
      </c>
      <c r="I75" s="342"/>
      <c r="J75" s="227" t="str">
        <f t="shared" si="9"/>
        <v>na</v>
      </c>
      <c r="K75" s="158" t="str">
        <f t="shared" si="20"/>
        <v>na</v>
      </c>
      <c r="L75" s="158" t="str">
        <f t="shared" si="15"/>
        <v>na</v>
      </c>
      <c r="M75" s="159" t="str">
        <f t="shared" si="16"/>
        <v>na</v>
      </c>
      <c r="N75" s="161" t="str">
        <f t="shared" si="21"/>
        <v>na</v>
      </c>
      <c r="O75" s="77" t="str">
        <f t="shared" si="22"/>
        <v>na</v>
      </c>
      <c r="P75" s="162" t="str">
        <f t="shared" si="17"/>
        <v>na</v>
      </c>
      <c r="Q75" s="163" t="str">
        <f t="shared" si="23"/>
        <v>na</v>
      </c>
      <c r="R75" s="77"/>
      <c r="S75" s="77"/>
      <c r="T75" s="77"/>
      <c r="U75" s="77"/>
      <c r="V75" s="77"/>
      <c r="W75" s="77"/>
      <c r="X75" s="77"/>
      <c r="Y75" s="77"/>
      <c r="Z75" s="77"/>
      <c r="AA75" s="77"/>
      <c r="AB75" s="77"/>
      <c r="AC75" s="77"/>
      <c r="AD75" s="77"/>
      <c r="AE75" s="4">
        <f t="shared" si="24"/>
        <v>0</v>
      </c>
      <c r="AF75" s="4">
        <f t="shared" si="5"/>
        <v>0</v>
      </c>
      <c r="AG75" s="4">
        <f t="shared" si="25"/>
        <v>0</v>
      </c>
    </row>
    <row r="76" spans="1:33" ht="11.25" customHeight="1" x14ac:dyDescent="0.2">
      <c r="A76" s="21" t="str">
        <f t="shared" si="11"/>
        <v/>
      </c>
      <c r="B76" s="76" t="str">
        <f t="shared" si="12"/>
        <v/>
      </c>
      <c r="C76" s="343"/>
      <c r="D76" s="342"/>
      <c r="E76" s="227" t="str">
        <f t="shared" si="7"/>
        <v>na</v>
      </c>
      <c r="F76" s="158" t="str">
        <f t="shared" si="19"/>
        <v>na</v>
      </c>
      <c r="G76" s="158" t="str">
        <f t="shared" si="13"/>
        <v>na</v>
      </c>
      <c r="H76" s="159" t="str">
        <f t="shared" si="14"/>
        <v>na</v>
      </c>
      <c r="I76" s="342"/>
      <c r="J76" s="227" t="str">
        <f t="shared" si="9"/>
        <v>na</v>
      </c>
      <c r="K76" s="158" t="str">
        <f t="shared" si="20"/>
        <v>na</v>
      </c>
      <c r="L76" s="158" t="str">
        <f t="shared" si="15"/>
        <v>na</v>
      </c>
      <c r="M76" s="159" t="str">
        <f t="shared" si="16"/>
        <v>na</v>
      </c>
      <c r="N76" s="161" t="str">
        <f t="shared" si="21"/>
        <v>na</v>
      </c>
      <c r="O76" s="77" t="str">
        <f t="shared" si="22"/>
        <v>na</v>
      </c>
      <c r="P76" s="162" t="str">
        <f t="shared" si="17"/>
        <v>na</v>
      </c>
      <c r="Q76" s="163" t="str">
        <f t="shared" si="23"/>
        <v>na</v>
      </c>
      <c r="R76" s="77"/>
      <c r="S76" s="77"/>
      <c r="T76" s="77"/>
      <c r="U76" s="77"/>
      <c r="V76" s="77"/>
      <c r="W76" s="77"/>
      <c r="X76" s="77"/>
      <c r="Y76" s="77"/>
      <c r="Z76" s="77"/>
      <c r="AA76" s="77"/>
      <c r="AB76" s="77"/>
      <c r="AC76" s="77"/>
      <c r="AD76" s="77"/>
      <c r="AE76" s="4">
        <f t="shared" si="24"/>
        <v>0</v>
      </c>
      <c r="AF76" s="4">
        <f t="shared" si="5"/>
        <v>0</v>
      </c>
      <c r="AG76" s="4">
        <f t="shared" si="25"/>
        <v>0</v>
      </c>
    </row>
    <row r="77" spans="1:33" ht="11.25" customHeight="1" x14ac:dyDescent="0.2">
      <c r="A77" s="21" t="str">
        <f t="shared" si="11"/>
        <v/>
      </c>
      <c r="B77" s="76" t="str">
        <f t="shared" si="12"/>
        <v/>
      </c>
      <c r="C77" s="343"/>
      <c r="D77" s="342"/>
      <c r="E77" s="227" t="str">
        <f t="shared" si="7"/>
        <v>na</v>
      </c>
      <c r="F77" s="158" t="str">
        <f t="shared" si="19"/>
        <v>na</v>
      </c>
      <c r="G77" s="158" t="str">
        <f t="shared" si="13"/>
        <v>na</v>
      </c>
      <c r="H77" s="159" t="str">
        <f t="shared" si="14"/>
        <v>na</v>
      </c>
      <c r="I77" s="342"/>
      <c r="J77" s="227" t="str">
        <f t="shared" si="9"/>
        <v>na</v>
      </c>
      <c r="K77" s="158" t="str">
        <f t="shared" si="20"/>
        <v>na</v>
      </c>
      <c r="L77" s="158" t="str">
        <f t="shared" si="15"/>
        <v>na</v>
      </c>
      <c r="M77" s="159" t="str">
        <f t="shared" si="16"/>
        <v>na</v>
      </c>
      <c r="N77" s="161" t="str">
        <f t="shared" si="21"/>
        <v>na</v>
      </c>
      <c r="O77" s="77" t="str">
        <f t="shared" si="22"/>
        <v>na</v>
      </c>
      <c r="P77" s="162" t="str">
        <f t="shared" si="17"/>
        <v>na</v>
      </c>
      <c r="Q77" s="163" t="str">
        <f t="shared" si="23"/>
        <v>na</v>
      </c>
      <c r="R77" s="77"/>
      <c r="S77" s="77"/>
      <c r="T77" s="77"/>
      <c r="U77" s="77"/>
      <c r="V77" s="77"/>
      <c r="W77" s="77"/>
      <c r="X77" s="77"/>
      <c r="Y77" s="77"/>
      <c r="Z77" s="77"/>
      <c r="AA77" s="77"/>
      <c r="AB77" s="77"/>
      <c r="AC77" s="77"/>
      <c r="AD77" s="77"/>
      <c r="AE77" s="4">
        <f t="shared" si="24"/>
        <v>0</v>
      </c>
      <c r="AF77" s="4">
        <f t="shared" si="5"/>
        <v>0</v>
      </c>
      <c r="AG77" s="4">
        <f t="shared" si="25"/>
        <v>0</v>
      </c>
    </row>
    <row r="78" spans="1:33" ht="11.25" customHeight="1" x14ac:dyDescent="0.2">
      <c r="A78" s="21" t="str">
        <f t="shared" si="11"/>
        <v/>
      </c>
      <c r="B78" s="76" t="str">
        <f t="shared" si="12"/>
        <v/>
      </c>
      <c r="C78" s="343"/>
      <c r="D78" s="342"/>
      <c r="E78" s="227" t="str">
        <f t="shared" si="7"/>
        <v>na</v>
      </c>
      <c r="F78" s="158" t="str">
        <f t="shared" si="19"/>
        <v>na</v>
      </c>
      <c r="G78" s="158" t="str">
        <f t="shared" si="13"/>
        <v>na</v>
      </c>
      <c r="H78" s="159" t="str">
        <f t="shared" si="14"/>
        <v>na</v>
      </c>
      <c r="I78" s="342"/>
      <c r="J78" s="227" t="str">
        <f t="shared" si="9"/>
        <v>na</v>
      </c>
      <c r="K78" s="158" t="str">
        <f t="shared" si="20"/>
        <v>na</v>
      </c>
      <c r="L78" s="158" t="str">
        <f t="shared" si="15"/>
        <v>na</v>
      </c>
      <c r="M78" s="159" t="str">
        <f t="shared" si="16"/>
        <v>na</v>
      </c>
      <c r="N78" s="161" t="str">
        <f t="shared" si="21"/>
        <v>na</v>
      </c>
      <c r="O78" s="77" t="str">
        <f t="shared" si="22"/>
        <v>na</v>
      </c>
      <c r="P78" s="162" t="str">
        <f t="shared" si="17"/>
        <v>na</v>
      </c>
      <c r="Q78" s="163" t="str">
        <f t="shared" si="23"/>
        <v>na</v>
      </c>
      <c r="R78" s="77"/>
      <c r="S78" s="77"/>
      <c r="T78" s="77"/>
      <c r="U78" s="77"/>
      <c r="V78" s="77"/>
      <c r="W78" s="77"/>
      <c r="X78" s="77"/>
      <c r="Y78" s="77"/>
      <c r="Z78" s="77"/>
      <c r="AA78" s="77"/>
      <c r="AB78" s="77"/>
      <c r="AC78" s="77"/>
      <c r="AD78" s="77"/>
      <c r="AE78" s="4">
        <f t="shared" si="24"/>
        <v>0</v>
      </c>
      <c r="AF78" s="4">
        <f t="shared" si="5"/>
        <v>0</v>
      </c>
      <c r="AG78" s="4">
        <f t="shared" si="25"/>
        <v>0</v>
      </c>
    </row>
    <row r="79" spans="1:33" ht="11.25" customHeight="1" x14ac:dyDescent="0.2">
      <c r="A79" s="21" t="str">
        <f t="shared" si="11"/>
        <v/>
      </c>
      <c r="B79" s="76" t="str">
        <f t="shared" si="12"/>
        <v/>
      </c>
      <c r="C79" s="343"/>
      <c r="D79" s="342"/>
      <c r="E79" s="227" t="str">
        <f t="shared" si="7"/>
        <v>na</v>
      </c>
      <c r="F79" s="158" t="str">
        <f t="shared" si="19"/>
        <v>na</v>
      </c>
      <c r="G79" s="158" t="str">
        <f t="shared" si="13"/>
        <v>na</v>
      </c>
      <c r="H79" s="159" t="str">
        <f t="shared" si="14"/>
        <v>na</v>
      </c>
      <c r="I79" s="342"/>
      <c r="J79" s="227" t="str">
        <f t="shared" si="9"/>
        <v>na</v>
      </c>
      <c r="K79" s="158" t="str">
        <f t="shared" si="20"/>
        <v>na</v>
      </c>
      <c r="L79" s="158" t="str">
        <f t="shared" si="15"/>
        <v>na</v>
      </c>
      <c r="M79" s="159" t="str">
        <f t="shared" si="16"/>
        <v>na</v>
      </c>
      <c r="N79" s="161" t="str">
        <f t="shared" si="21"/>
        <v>na</v>
      </c>
      <c r="O79" s="77" t="str">
        <f t="shared" si="22"/>
        <v>na</v>
      </c>
      <c r="P79" s="162" t="str">
        <f t="shared" si="17"/>
        <v>na</v>
      </c>
      <c r="Q79" s="163" t="str">
        <f t="shared" si="23"/>
        <v>na</v>
      </c>
      <c r="R79" s="77"/>
      <c r="S79" s="77"/>
      <c r="T79" s="77"/>
      <c r="U79" s="77"/>
      <c r="V79" s="77"/>
      <c r="W79" s="77"/>
      <c r="X79" s="77"/>
      <c r="Y79" s="77"/>
      <c r="Z79" s="77"/>
      <c r="AA79" s="77"/>
      <c r="AB79" s="77"/>
      <c r="AC79" s="77"/>
      <c r="AD79" s="77"/>
      <c r="AE79" s="4">
        <f t="shared" si="24"/>
        <v>0</v>
      </c>
      <c r="AF79" s="4">
        <f t="shared" si="5"/>
        <v>0</v>
      </c>
      <c r="AG79" s="4">
        <f t="shared" si="25"/>
        <v>0</v>
      </c>
    </row>
    <row r="80" spans="1:33" ht="11.25" customHeight="1" x14ac:dyDescent="0.2">
      <c r="A80" s="21" t="str">
        <f t="shared" si="11"/>
        <v/>
      </c>
      <c r="B80" s="76" t="str">
        <f t="shared" si="12"/>
        <v/>
      </c>
      <c r="C80" s="343"/>
      <c r="D80" s="342"/>
      <c r="E80" s="227" t="str">
        <f t="shared" si="7"/>
        <v>na</v>
      </c>
      <c r="F80" s="158" t="str">
        <f t="shared" si="19"/>
        <v>na</v>
      </c>
      <c r="G80" s="158" t="str">
        <f t="shared" si="13"/>
        <v>na</v>
      </c>
      <c r="H80" s="159" t="str">
        <f t="shared" si="14"/>
        <v>na</v>
      </c>
      <c r="I80" s="342"/>
      <c r="J80" s="227" t="str">
        <f t="shared" si="9"/>
        <v>na</v>
      </c>
      <c r="K80" s="158" t="str">
        <f t="shared" si="20"/>
        <v>na</v>
      </c>
      <c r="L80" s="158" t="str">
        <f t="shared" si="15"/>
        <v>na</v>
      </c>
      <c r="M80" s="159" t="str">
        <f t="shared" si="16"/>
        <v>na</v>
      </c>
      <c r="N80" s="161" t="str">
        <f t="shared" si="21"/>
        <v>na</v>
      </c>
      <c r="O80" s="77" t="str">
        <f t="shared" si="22"/>
        <v>na</v>
      </c>
      <c r="P80" s="162" t="str">
        <f t="shared" si="17"/>
        <v>na</v>
      </c>
      <c r="Q80" s="163" t="str">
        <f t="shared" si="23"/>
        <v>na</v>
      </c>
      <c r="R80" s="77"/>
      <c r="S80" s="77"/>
      <c r="T80" s="77"/>
      <c r="U80" s="77"/>
      <c r="V80" s="77"/>
      <c r="W80" s="77"/>
      <c r="X80" s="77"/>
      <c r="Y80" s="77"/>
      <c r="Z80" s="77"/>
      <c r="AA80" s="77"/>
      <c r="AB80" s="77"/>
      <c r="AC80" s="77"/>
      <c r="AD80" s="77"/>
      <c r="AE80" s="4">
        <f t="shared" si="24"/>
        <v>0</v>
      </c>
      <c r="AF80" s="4">
        <f t="shared" si="5"/>
        <v>0</v>
      </c>
      <c r="AG80" s="4">
        <f t="shared" si="25"/>
        <v>0</v>
      </c>
    </row>
    <row r="81" spans="1:33" ht="11.25" customHeight="1" x14ac:dyDescent="0.2">
      <c r="A81" s="21" t="str">
        <f t="shared" si="11"/>
        <v/>
      </c>
      <c r="B81" s="76" t="str">
        <f t="shared" si="12"/>
        <v/>
      </c>
      <c r="C81" s="343"/>
      <c r="D81" s="342"/>
      <c r="E81" s="227" t="str">
        <f t="shared" si="7"/>
        <v>na</v>
      </c>
      <c r="F81" s="158" t="str">
        <f t="shared" si="19"/>
        <v>na</v>
      </c>
      <c r="G81" s="158" t="str">
        <f t="shared" si="13"/>
        <v>na</v>
      </c>
      <c r="H81" s="159" t="str">
        <f t="shared" si="14"/>
        <v>na</v>
      </c>
      <c r="I81" s="342"/>
      <c r="J81" s="227" t="str">
        <f t="shared" si="9"/>
        <v>na</v>
      </c>
      <c r="K81" s="158" t="str">
        <f t="shared" si="20"/>
        <v>na</v>
      </c>
      <c r="L81" s="158" t="str">
        <f t="shared" si="15"/>
        <v>na</v>
      </c>
      <c r="M81" s="159" t="str">
        <f t="shared" si="16"/>
        <v>na</v>
      </c>
      <c r="N81" s="161" t="str">
        <f t="shared" si="21"/>
        <v>na</v>
      </c>
      <c r="O81" s="77" t="str">
        <f t="shared" si="22"/>
        <v>na</v>
      </c>
      <c r="P81" s="162" t="str">
        <f t="shared" si="17"/>
        <v>na</v>
      </c>
      <c r="Q81" s="163" t="str">
        <f t="shared" si="23"/>
        <v>na</v>
      </c>
      <c r="R81" s="77"/>
      <c r="S81" s="77"/>
      <c r="T81" s="77"/>
      <c r="U81" s="77"/>
      <c r="V81" s="77"/>
      <c r="W81" s="77"/>
      <c r="X81" s="77"/>
      <c r="Y81" s="77"/>
      <c r="Z81" s="77"/>
      <c r="AA81" s="77"/>
      <c r="AB81" s="77"/>
      <c r="AC81" s="77"/>
      <c r="AD81" s="77"/>
      <c r="AE81" s="4">
        <f t="shared" si="24"/>
        <v>0</v>
      </c>
      <c r="AF81" s="4">
        <f t="shared" si="5"/>
        <v>0</v>
      </c>
      <c r="AG81" s="4">
        <f t="shared" si="25"/>
        <v>0</v>
      </c>
    </row>
    <row r="82" spans="1:33" ht="11.25" customHeight="1" x14ac:dyDescent="0.2">
      <c r="A82" s="21" t="str">
        <f t="shared" si="11"/>
        <v/>
      </c>
      <c r="B82" s="76" t="str">
        <f t="shared" si="12"/>
        <v/>
      </c>
      <c r="C82" s="343"/>
      <c r="D82" s="342"/>
      <c r="E82" s="227" t="str">
        <f t="shared" si="7"/>
        <v>na</v>
      </c>
      <c r="F82" s="158" t="str">
        <f t="shared" si="19"/>
        <v>na</v>
      </c>
      <c r="G82" s="158" t="str">
        <f t="shared" si="13"/>
        <v>na</v>
      </c>
      <c r="H82" s="159" t="str">
        <f t="shared" si="14"/>
        <v>na</v>
      </c>
      <c r="I82" s="342"/>
      <c r="J82" s="227" t="str">
        <f t="shared" si="9"/>
        <v>na</v>
      </c>
      <c r="K82" s="158" t="str">
        <f t="shared" si="20"/>
        <v>na</v>
      </c>
      <c r="L82" s="158" t="str">
        <f t="shared" si="15"/>
        <v>na</v>
      </c>
      <c r="M82" s="159" t="str">
        <f t="shared" si="16"/>
        <v>na</v>
      </c>
      <c r="N82" s="161" t="str">
        <f t="shared" si="21"/>
        <v>na</v>
      </c>
      <c r="O82" s="77" t="str">
        <f t="shared" si="22"/>
        <v>na</v>
      </c>
      <c r="P82" s="162" t="str">
        <f t="shared" si="17"/>
        <v>na</v>
      </c>
      <c r="Q82" s="163" t="str">
        <f t="shared" si="23"/>
        <v>na</v>
      </c>
      <c r="R82" s="77"/>
      <c r="S82" s="77"/>
      <c r="T82" s="77"/>
      <c r="U82" s="77"/>
      <c r="V82" s="77"/>
      <c r="W82" s="77"/>
      <c r="X82" s="77"/>
      <c r="Y82" s="77"/>
      <c r="Z82" s="77"/>
      <c r="AA82" s="77"/>
      <c r="AB82" s="77"/>
      <c r="AC82" s="77"/>
      <c r="AD82" s="77"/>
      <c r="AE82" s="4">
        <f t="shared" si="24"/>
        <v>0</v>
      </c>
      <c r="AF82" s="4">
        <f t="shared" si="5"/>
        <v>0</v>
      </c>
      <c r="AG82" s="4">
        <f t="shared" si="25"/>
        <v>0</v>
      </c>
    </row>
    <row r="83" spans="1:33" ht="11.25" customHeight="1" x14ac:dyDescent="0.2">
      <c r="A83" s="21" t="str">
        <f t="shared" si="11"/>
        <v/>
      </c>
      <c r="B83" s="76" t="str">
        <f t="shared" si="12"/>
        <v/>
      </c>
      <c r="C83" s="343"/>
      <c r="D83" s="342"/>
      <c r="E83" s="227" t="str">
        <f t="shared" si="7"/>
        <v>na</v>
      </c>
      <c r="F83" s="158" t="str">
        <f t="shared" si="19"/>
        <v>na</v>
      </c>
      <c r="G83" s="158" t="str">
        <f t="shared" si="13"/>
        <v>na</v>
      </c>
      <c r="H83" s="159" t="str">
        <f t="shared" si="14"/>
        <v>na</v>
      </c>
      <c r="I83" s="342"/>
      <c r="J83" s="227" t="str">
        <f t="shared" si="9"/>
        <v>na</v>
      </c>
      <c r="K83" s="158" t="str">
        <f t="shared" si="20"/>
        <v>na</v>
      </c>
      <c r="L83" s="158" t="str">
        <f t="shared" si="15"/>
        <v>na</v>
      </c>
      <c r="M83" s="159" t="str">
        <f t="shared" si="16"/>
        <v>na</v>
      </c>
      <c r="N83" s="161" t="str">
        <f t="shared" si="21"/>
        <v>na</v>
      </c>
      <c r="O83" s="77" t="str">
        <f t="shared" si="22"/>
        <v>na</v>
      </c>
      <c r="P83" s="162" t="str">
        <f t="shared" si="17"/>
        <v>na</v>
      </c>
      <c r="Q83" s="163" t="str">
        <f t="shared" si="23"/>
        <v>na</v>
      </c>
      <c r="R83" s="77"/>
      <c r="S83" s="77"/>
      <c r="T83" s="77"/>
      <c r="U83" s="77"/>
      <c r="V83" s="77"/>
      <c r="W83" s="77"/>
      <c r="X83" s="77"/>
      <c r="Y83" s="77"/>
      <c r="Z83" s="77"/>
      <c r="AA83" s="77"/>
      <c r="AB83" s="77"/>
      <c r="AC83" s="77"/>
      <c r="AD83" s="77"/>
      <c r="AE83" s="4">
        <f t="shared" si="24"/>
        <v>0</v>
      </c>
      <c r="AF83" s="4">
        <f t="shared" si="5"/>
        <v>0</v>
      </c>
      <c r="AG83" s="4">
        <f t="shared" si="25"/>
        <v>0</v>
      </c>
    </row>
    <row r="84" spans="1:33" ht="11.25" customHeight="1" x14ac:dyDescent="0.2">
      <c r="A84" s="21" t="str">
        <f t="shared" si="11"/>
        <v/>
      </c>
      <c r="B84" s="76" t="str">
        <f t="shared" si="12"/>
        <v/>
      </c>
      <c r="C84" s="343"/>
      <c r="D84" s="342"/>
      <c r="E84" s="227" t="str">
        <f t="shared" si="7"/>
        <v>na</v>
      </c>
      <c r="F84" s="158" t="str">
        <f t="shared" si="19"/>
        <v>na</v>
      </c>
      <c r="G84" s="158" t="str">
        <f t="shared" si="13"/>
        <v>na</v>
      </c>
      <c r="H84" s="159" t="str">
        <f t="shared" si="14"/>
        <v>na</v>
      </c>
      <c r="I84" s="342"/>
      <c r="J84" s="227" t="str">
        <f t="shared" si="9"/>
        <v>na</v>
      </c>
      <c r="K84" s="158" t="str">
        <f t="shared" si="20"/>
        <v>na</v>
      </c>
      <c r="L84" s="158" t="str">
        <f t="shared" si="15"/>
        <v>na</v>
      </c>
      <c r="M84" s="159" t="str">
        <f t="shared" si="16"/>
        <v>na</v>
      </c>
      <c r="N84" s="161" t="str">
        <f t="shared" si="21"/>
        <v>na</v>
      </c>
      <c r="O84" s="77" t="str">
        <f t="shared" si="22"/>
        <v>na</v>
      </c>
      <c r="P84" s="162" t="str">
        <f t="shared" si="17"/>
        <v>na</v>
      </c>
      <c r="Q84" s="163" t="str">
        <f t="shared" si="23"/>
        <v>na</v>
      </c>
      <c r="R84" s="77"/>
      <c r="S84" s="77"/>
      <c r="T84" s="77"/>
      <c r="U84" s="77"/>
      <c r="V84" s="77"/>
      <c r="W84" s="77"/>
      <c r="X84" s="77"/>
      <c r="Y84" s="77"/>
      <c r="Z84" s="77"/>
      <c r="AA84" s="77"/>
      <c r="AB84" s="77"/>
      <c r="AC84" s="77"/>
      <c r="AD84" s="77"/>
      <c r="AE84" s="4">
        <f t="shared" si="24"/>
        <v>0</v>
      </c>
      <c r="AF84" s="4">
        <f t="shared" si="5"/>
        <v>0</v>
      </c>
      <c r="AG84" s="4">
        <f t="shared" si="25"/>
        <v>0</v>
      </c>
    </row>
    <row r="85" spans="1:33" ht="11.25" customHeight="1" x14ac:dyDescent="0.2">
      <c r="A85" s="21" t="str">
        <f t="shared" si="11"/>
        <v/>
      </c>
      <c r="B85" s="76" t="str">
        <f t="shared" si="12"/>
        <v/>
      </c>
      <c r="C85" s="343"/>
      <c r="D85" s="342"/>
      <c r="E85" s="227" t="str">
        <f t="shared" si="7"/>
        <v>na</v>
      </c>
      <c r="F85" s="158" t="str">
        <f t="shared" si="19"/>
        <v>na</v>
      </c>
      <c r="G85" s="158" t="str">
        <f t="shared" si="13"/>
        <v>na</v>
      </c>
      <c r="H85" s="159" t="str">
        <f t="shared" si="14"/>
        <v>na</v>
      </c>
      <c r="I85" s="342"/>
      <c r="J85" s="227" t="str">
        <f t="shared" si="9"/>
        <v>na</v>
      </c>
      <c r="K85" s="158" t="str">
        <f t="shared" si="20"/>
        <v>na</v>
      </c>
      <c r="L85" s="158" t="str">
        <f t="shared" si="15"/>
        <v>na</v>
      </c>
      <c r="M85" s="159" t="str">
        <f t="shared" si="16"/>
        <v>na</v>
      </c>
      <c r="N85" s="161" t="str">
        <f t="shared" ref="N85:N116" si="26">IF(AND(AF85=1,F85&gt;0,K85&gt;0,G85&gt;0,L85&gt;0),LN((G85/F85)/(L85/K85)),"na")</f>
        <v>na</v>
      </c>
      <c r="O85" s="77" t="str">
        <f t="shared" ref="O85:O116" si="27">IF(AND(AF85=1,F85&gt;0,K85&gt;0,G85&gt;0,L85&gt;0),((1/L85)-(1/K85)+(1/G85)-(1/F85)),"na")</f>
        <v>na</v>
      </c>
      <c r="P85" s="162" t="str">
        <f t="shared" si="17"/>
        <v>na</v>
      </c>
      <c r="Q85" s="163" t="str">
        <f t="shared" ref="Q85:Q116" si="28">IF(P85="na","na",1/O85)</f>
        <v>na</v>
      </c>
      <c r="R85" s="77"/>
      <c r="S85" s="77"/>
      <c r="T85" s="77"/>
      <c r="U85" s="77"/>
      <c r="V85" s="77"/>
      <c r="W85" s="77"/>
      <c r="X85" s="77"/>
      <c r="Y85" s="77"/>
      <c r="Z85" s="77"/>
      <c r="AA85" s="77"/>
      <c r="AB85" s="77"/>
      <c r="AC85" s="77"/>
      <c r="AD85" s="77"/>
      <c r="AE85" s="4">
        <f t="shared" ref="AE85:AE116" si="29">D85-I85</f>
        <v>0</v>
      </c>
      <c r="AF85" s="4">
        <f t="shared" si="5"/>
        <v>0</v>
      </c>
      <c r="AG85" s="4">
        <f t="shared" ref="AG85:AG116" si="30">IF(AND(G85="na",L85="na"),0,IF(AND(G85*L85=0,D85&gt;$L$13,I85&gt;$L$14),1,0))</f>
        <v>0</v>
      </c>
    </row>
    <row r="86" spans="1:33" ht="11.25" customHeight="1" x14ac:dyDescent="0.2">
      <c r="A86" s="21" t="str">
        <f t="shared" si="11"/>
        <v/>
      </c>
      <c r="B86" s="76" t="str">
        <f t="shared" si="12"/>
        <v/>
      </c>
      <c r="C86" s="343"/>
      <c r="D86" s="342"/>
      <c r="E86" s="227" t="str">
        <f t="shared" si="7"/>
        <v>na</v>
      </c>
      <c r="F86" s="158" t="str">
        <f t="shared" si="19"/>
        <v>na</v>
      </c>
      <c r="G86" s="158" t="str">
        <f t="shared" si="13"/>
        <v>na</v>
      </c>
      <c r="H86" s="159" t="str">
        <f t="shared" si="14"/>
        <v>na</v>
      </c>
      <c r="I86" s="342"/>
      <c r="J86" s="227" t="str">
        <f t="shared" si="9"/>
        <v>na</v>
      </c>
      <c r="K86" s="158" t="str">
        <f t="shared" si="20"/>
        <v>na</v>
      </c>
      <c r="L86" s="158" t="str">
        <f t="shared" si="15"/>
        <v>na</v>
      </c>
      <c r="M86" s="159" t="str">
        <f t="shared" si="16"/>
        <v>na</v>
      </c>
      <c r="N86" s="161" t="str">
        <f t="shared" si="26"/>
        <v>na</v>
      </c>
      <c r="O86" s="77" t="str">
        <f t="shared" si="27"/>
        <v>na</v>
      </c>
      <c r="P86" s="162" t="str">
        <f t="shared" si="17"/>
        <v>na</v>
      </c>
      <c r="Q86" s="163" t="str">
        <f t="shared" si="28"/>
        <v>na</v>
      </c>
      <c r="R86" s="77"/>
      <c r="S86" s="77"/>
      <c r="T86" s="77"/>
      <c r="U86" s="77"/>
      <c r="V86" s="77"/>
      <c r="W86" s="77"/>
      <c r="X86" s="77"/>
      <c r="Y86" s="77"/>
      <c r="Z86" s="77"/>
      <c r="AA86" s="77"/>
      <c r="AB86" s="77"/>
      <c r="AC86" s="77"/>
      <c r="AD86" s="77"/>
      <c r="AE86" s="4">
        <f t="shared" si="29"/>
        <v>0</v>
      </c>
      <c r="AF86" s="4">
        <f t="shared" si="5"/>
        <v>0</v>
      </c>
      <c r="AG86" s="4">
        <f t="shared" si="30"/>
        <v>0</v>
      </c>
    </row>
    <row r="87" spans="1:33" ht="11.25" customHeight="1" x14ac:dyDescent="0.2">
      <c r="A87" s="21" t="str">
        <f t="shared" ref="A87:A150" si="31">IF(OR(AND(C87&lt;&gt;"",C87&lt;=C86),AND(D87&lt;&gt;"",D87&gt;D86),AND(I87&lt;&gt;"",I87&gt;I86),AND(D87&lt;&gt;"",I87=""),AND(D87="",I87&lt;&gt;"")),"     Problem---&gt;","")</f>
        <v/>
      </c>
      <c r="B87" s="76" t="str">
        <f t="shared" ref="B87:B150" si="32">C87 &amp; IF(C88&lt;&gt;"", " to " &amp; C88, IF(C87&lt;&gt;"", " to " &amp; $F$13,""))</f>
        <v/>
      </c>
      <c r="C87" s="343"/>
      <c r="D87" s="342"/>
      <c r="E87" s="227" t="str">
        <f t="shared" ref="E87:E150" si="33">IF(OR(D87="",E$21=""), "na",E86 - H86 - G86)</f>
        <v>na</v>
      </c>
      <c r="F87" s="158" t="str">
        <f t="shared" si="19"/>
        <v>na</v>
      </c>
      <c r="G87" s="158" t="str">
        <f t="shared" ref="G87:G150" si="34">IF(OR(D87="",E$21=""),"na",IF(OR(D87=D88,D87=$L$13),0,IF(D87&gt;D88,F87*((D87-D88)/D87),0)))</f>
        <v>na</v>
      </c>
      <c r="H87" s="159" t="str">
        <f t="shared" ref="H87:H150" si="35">IF($D87="","na",IF(OR($C87&lt;$E$13,$C87&gt;=$F$13),0,IF(AND($I87=$L$14,$D87=$L$13),0,IF(AND($C87&gt;=$E$13,$C87&lt;$F$13),(E87*0.5*($C88-$C87)*(1/($F$13-$C87)))))))</f>
        <v>na</v>
      </c>
      <c r="I87" s="342"/>
      <c r="J87" s="227" t="str">
        <f t="shared" ref="J87:J150" si="36">IF(OR(I87="",J$21=""), "na",J86 - M86 - L86)</f>
        <v>na</v>
      </c>
      <c r="K87" s="158" t="str">
        <f t="shared" si="20"/>
        <v>na</v>
      </c>
      <c r="L87" s="158" t="str">
        <f t="shared" ref="L87:L150" si="37">IF(OR(I87="",J$21=""),"na",IF(OR(I87=I88,I87=$L$14),0,IF(I87&gt;I88,K87*((I87-I88)/I87),0)))</f>
        <v>na</v>
      </c>
      <c r="M87" s="159" t="str">
        <f t="shared" ref="M87:M150" si="38">IF(OR($I87="",$J87="na"),"na",IF(OR($C87&lt;$E$13,$C87&gt;=$F$13),0,IF(AND($I87=$L$14,$D87=$L$13),0,IF(AND($C87&gt;=$E$13,$C87&lt;$F$13),(J87*0.5*($C88-$C87)*(1/($F$13-$C87)))))))</f>
        <v>na</v>
      </c>
      <c r="N87" s="161" t="str">
        <f t="shared" si="26"/>
        <v>na</v>
      </c>
      <c r="O87" s="77" t="str">
        <f t="shared" si="27"/>
        <v>na</v>
      </c>
      <c r="P87" s="162" t="str">
        <f t="shared" si="17"/>
        <v>na</v>
      </c>
      <c r="Q87" s="163" t="str">
        <f t="shared" si="28"/>
        <v>na</v>
      </c>
      <c r="R87" s="77"/>
      <c r="S87" s="77"/>
      <c r="T87" s="77"/>
      <c r="U87" s="77"/>
      <c r="V87" s="77"/>
      <c r="W87" s="77"/>
      <c r="X87" s="77"/>
      <c r="Y87" s="77"/>
      <c r="Z87" s="77"/>
      <c r="AA87" s="77"/>
      <c r="AB87" s="77"/>
      <c r="AC87" s="77"/>
      <c r="AD87" s="77"/>
      <c r="AE87" s="4">
        <f t="shared" si="29"/>
        <v>0</v>
      </c>
      <c r="AF87" s="4">
        <f t="shared" si="5"/>
        <v>0</v>
      </c>
      <c r="AG87" s="4">
        <f t="shared" si="30"/>
        <v>0</v>
      </c>
    </row>
    <row r="88" spans="1:33" ht="11.25" customHeight="1" x14ac:dyDescent="0.2">
      <c r="A88" s="21" t="str">
        <f t="shared" si="31"/>
        <v/>
      </c>
      <c r="B88" s="76" t="str">
        <f t="shared" si="32"/>
        <v/>
      </c>
      <c r="C88" s="343"/>
      <c r="D88" s="342"/>
      <c r="E88" s="227" t="str">
        <f t="shared" si="33"/>
        <v>na</v>
      </c>
      <c r="F88" s="158" t="str">
        <f t="shared" si="19"/>
        <v>na</v>
      </c>
      <c r="G88" s="158" t="str">
        <f t="shared" si="34"/>
        <v>na</v>
      </c>
      <c r="H88" s="159" t="str">
        <f t="shared" si="35"/>
        <v>na</v>
      </c>
      <c r="I88" s="342"/>
      <c r="J88" s="227" t="str">
        <f t="shared" si="36"/>
        <v>na</v>
      </c>
      <c r="K88" s="158" t="str">
        <f t="shared" si="20"/>
        <v>na</v>
      </c>
      <c r="L88" s="158" t="str">
        <f t="shared" si="37"/>
        <v>na</v>
      </c>
      <c r="M88" s="159" t="str">
        <f t="shared" si="38"/>
        <v>na</v>
      </c>
      <c r="N88" s="161" t="str">
        <f t="shared" si="26"/>
        <v>na</v>
      </c>
      <c r="O88" s="77" t="str">
        <f t="shared" si="27"/>
        <v>na</v>
      </c>
      <c r="P88" s="162" t="str">
        <f t="shared" ref="P88:P151" si="39">IF(AND($N88&lt;&gt;"na", $O88&lt;&gt;"na",O88&gt;0),N88/O88,"na")</f>
        <v>na</v>
      </c>
      <c r="Q88" s="163" t="str">
        <f t="shared" si="28"/>
        <v>na</v>
      </c>
      <c r="R88" s="77"/>
      <c r="S88" s="77"/>
      <c r="T88" s="77"/>
      <c r="U88" s="77"/>
      <c r="V88" s="77"/>
      <c r="W88" s="77"/>
      <c r="X88" s="77"/>
      <c r="Y88" s="77"/>
      <c r="Z88" s="77"/>
      <c r="AA88" s="77"/>
      <c r="AB88" s="77"/>
      <c r="AC88" s="77"/>
      <c r="AD88" s="77"/>
      <c r="AE88" s="4">
        <f t="shared" si="29"/>
        <v>0</v>
      </c>
      <c r="AF88" s="4">
        <f t="shared" si="5"/>
        <v>0</v>
      </c>
      <c r="AG88" s="4">
        <f t="shared" si="30"/>
        <v>0</v>
      </c>
    </row>
    <row r="89" spans="1:33" ht="11.25" customHeight="1" x14ac:dyDescent="0.2">
      <c r="A89" s="21" t="str">
        <f t="shared" si="31"/>
        <v/>
      </c>
      <c r="B89" s="76" t="str">
        <f t="shared" si="32"/>
        <v/>
      </c>
      <c r="C89" s="343"/>
      <c r="D89" s="342"/>
      <c r="E89" s="227" t="str">
        <f t="shared" si="33"/>
        <v>na</v>
      </c>
      <c r="F89" s="158" t="str">
        <f t="shared" si="19"/>
        <v>na</v>
      </c>
      <c r="G89" s="158" t="str">
        <f t="shared" si="34"/>
        <v>na</v>
      </c>
      <c r="H89" s="159" t="str">
        <f t="shared" si="35"/>
        <v>na</v>
      </c>
      <c r="I89" s="342"/>
      <c r="J89" s="227" t="str">
        <f t="shared" si="36"/>
        <v>na</v>
      </c>
      <c r="K89" s="158" t="str">
        <f t="shared" si="20"/>
        <v>na</v>
      </c>
      <c r="L89" s="158" t="str">
        <f t="shared" si="37"/>
        <v>na</v>
      </c>
      <c r="M89" s="159" t="str">
        <f t="shared" si="38"/>
        <v>na</v>
      </c>
      <c r="N89" s="161" t="str">
        <f t="shared" si="26"/>
        <v>na</v>
      </c>
      <c r="O89" s="77" t="str">
        <f t="shared" si="27"/>
        <v>na</v>
      </c>
      <c r="P89" s="162" t="str">
        <f t="shared" si="39"/>
        <v>na</v>
      </c>
      <c r="Q89" s="163" t="str">
        <f t="shared" si="28"/>
        <v>na</v>
      </c>
      <c r="R89" s="77"/>
      <c r="S89" s="77"/>
      <c r="T89" s="77"/>
      <c r="U89" s="77"/>
      <c r="V89" s="77"/>
      <c r="W89" s="77"/>
      <c r="X89" s="77"/>
      <c r="Y89" s="77"/>
      <c r="Z89" s="77"/>
      <c r="AA89" s="77"/>
      <c r="AB89" s="77"/>
      <c r="AC89" s="77"/>
      <c r="AD89" s="77"/>
      <c r="AE89" s="4">
        <f t="shared" si="29"/>
        <v>0</v>
      </c>
      <c r="AF89" s="4">
        <f t="shared" si="5"/>
        <v>0</v>
      </c>
      <c r="AG89" s="4">
        <f t="shared" si="30"/>
        <v>0</v>
      </c>
    </row>
    <row r="90" spans="1:33" ht="11.25" customHeight="1" x14ac:dyDescent="0.2">
      <c r="A90" s="21" t="str">
        <f t="shared" si="31"/>
        <v/>
      </c>
      <c r="B90" s="76" t="str">
        <f t="shared" si="32"/>
        <v/>
      </c>
      <c r="C90" s="343"/>
      <c r="D90" s="342"/>
      <c r="E90" s="227" t="str">
        <f t="shared" si="33"/>
        <v>na</v>
      </c>
      <c r="F90" s="158" t="str">
        <f t="shared" si="19"/>
        <v>na</v>
      </c>
      <c r="G90" s="158" t="str">
        <f t="shared" si="34"/>
        <v>na</v>
      </c>
      <c r="H90" s="159" t="str">
        <f t="shared" si="35"/>
        <v>na</v>
      </c>
      <c r="I90" s="342"/>
      <c r="J90" s="227" t="str">
        <f t="shared" si="36"/>
        <v>na</v>
      </c>
      <c r="K90" s="158" t="str">
        <f t="shared" si="20"/>
        <v>na</v>
      </c>
      <c r="L90" s="158" t="str">
        <f t="shared" si="37"/>
        <v>na</v>
      </c>
      <c r="M90" s="159" t="str">
        <f t="shared" si="38"/>
        <v>na</v>
      </c>
      <c r="N90" s="161" t="str">
        <f t="shared" si="26"/>
        <v>na</v>
      </c>
      <c r="O90" s="77" t="str">
        <f t="shared" si="27"/>
        <v>na</v>
      </c>
      <c r="P90" s="162" t="str">
        <f t="shared" si="39"/>
        <v>na</v>
      </c>
      <c r="Q90" s="163" t="str">
        <f t="shared" si="28"/>
        <v>na</v>
      </c>
      <c r="R90" s="77"/>
      <c r="S90" s="77"/>
      <c r="T90" s="77"/>
      <c r="U90" s="77"/>
      <c r="V90" s="77"/>
      <c r="W90" s="77"/>
      <c r="X90" s="77"/>
      <c r="Y90" s="77"/>
      <c r="Z90" s="77"/>
      <c r="AA90" s="77"/>
      <c r="AB90" s="77"/>
      <c r="AC90" s="77"/>
      <c r="AD90" s="77"/>
      <c r="AE90" s="4">
        <f t="shared" si="29"/>
        <v>0</v>
      </c>
      <c r="AF90" s="4">
        <f t="shared" si="5"/>
        <v>0</v>
      </c>
      <c r="AG90" s="4">
        <f t="shared" si="30"/>
        <v>0</v>
      </c>
    </row>
    <row r="91" spans="1:33" ht="11.25" customHeight="1" x14ac:dyDescent="0.2">
      <c r="A91" s="21" t="str">
        <f t="shared" si="31"/>
        <v/>
      </c>
      <c r="B91" s="76" t="str">
        <f t="shared" si="32"/>
        <v/>
      </c>
      <c r="C91" s="343"/>
      <c r="D91" s="342"/>
      <c r="E91" s="227" t="str">
        <f t="shared" si="33"/>
        <v>na</v>
      </c>
      <c r="F91" s="158" t="str">
        <f t="shared" si="19"/>
        <v>na</v>
      </c>
      <c r="G91" s="158" t="str">
        <f t="shared" si="34"/>
        <v>na</v>
      </c>
      <c r="H91" s="159" t="str">
        <f t="shared" si="35"/>
        <v>na</v>
      </c>
      <c r="I91" s="342"/>
      <c r="J91" s="227" t="str">
        <f t="shared" si="36"/>
        <v>na</v>
      </c>
      <c r="K91" s="158" t="str">
        <f t="shared" si="20"/>
        <v>na</v>
      </c>
      <c r="L91" s="158" t="str">
        <f t="shared" si="37"/>
        <v>na</v>
      </c>
      <c r="M91" s="159" t="str">
        <f t="shared" si="38"/>
        <v>na</v>
      </c>
      <c r="N91" s="161" t="str">
        <f t="shared" si="26"/>
        <v>na</v>
      </c>
      <c r="O91" s="77" t="str">
        <f t="shared" si="27"/>
        <v>na</v>
      </c>
      <c r="P91" s="162" t="str">
        <f t="shared" si="39"/>
        <v>na</v>
      </c>
      <c r="Q91" s="163" t="str">
        <f t="shared" si="28"/>
        <v>na</v>
      </c>
      <c r="R91" s="77"/>
      <c r="S91" s="77"/>
      <c r="T91" s="77"/>
      <c r="U91" s="77"/>
      <c r="V91" s="77"/>
      <c r="W91" s="77"/>
      <c r="X91" s="77"/>
      <c r="Y91" s="77"/>
      <c r="Z91" s="77"/>
      <c r="AA91" s="77"/>
      <c r="AB91" s="77"/>
      <c r="AC91" s="77"/>
      <c r="AD91" s="77"/>
      <c r="AE91" s="4">
        <f t="shared" si="29"/>
        <v>0</v>
      </c>
      <c r="AF91" s="4">
        <f t="shared" si="5"/>
        <v>0</v>
      </c>
      <c r="AG91" s="4">
        <f t="shared" si="30"/>
        <v>0</v>
      </c>
    </row>
    <row r="92" spans="1:33" ht="11.25" customHeight="1" x14ac:dyDescent="0.2">
      <c r="A92" s="21" t="str">
        <f t="shared" si="31"/>
        <v/>
      </c>
      <c r="B92" s="76" t="str">
        <f t="shared" si="32"/>
        <v/>
      </c>
      <c r="C92" s="343"/>
      <c r="D92" s="342"/>
      <c r="E92" s="227" t="str">
        <f t="shared" si="33"/>
        <v>na</v>
      </c>
      <c r="F92" s="158" t="str">
        <f t="shared" ref="F92:F155" si="40">IF(OR(E92="na",H92="na"),"na",E92-H92)</f>
        <v>na</v>
      </c>
      <c r="G92" s="158" t="str">
        <f t="shared" si="34"/>
        <v>na</v>
      </c>
      <c r="H92" s="159" t="str">
        <f t="shared" si="35"/>
        <v>na</v>
      </c>
      <c r="I92" s="342"/>
      <c r="J92" s="227" t="str">
        <f t="shared" si="36"/>
        <v>na</v>
      </c>
      <c r="K92" s="158" t="str">
        <f t="shared" ref="K92:K155" si="41">IF(OR(J92="na",M92="na"),"na",J92-M92)</f>
        <v>na</v>
      </c>
      <c r="L92" s="158" t="str">
        <f t="shared" si="37"/>
        <v>na</v>
      </c>
      <c r="M92" s="159" t="str">
        <f t="shared" si="38"/>
        <v>na</v>
      </c>
      <c r="N92" s="161" t="str">
        <f t="shared" si="26"/>
        <v>na</v>
      </c>
      <c r="O92" s="77" t="str">
        <f t="shared" si="27"/>
        <v>na</v>
      </c>
      <c r="P92" s="162" t="str">
        <f t="shared" si="39"/>
        <v>na</v>
      </c>
      <c r="Q92" s="163" t="str">
        <f t="shared" si="28"/>
        <v>na</v>
      </c>
      <c r="R92" s="77"/>
      <c r="S92" s="77"/>
      <c r="T92" s="77"/>
      <c r="U92" s="77"/>
      <c r="V92" s="77"/>
      <c r="W92" s="77"/>
      <c r="X92" s="77"/>
      <c r="Y92" s="77"/>
      <c r="Z92" s="77"/>
      <c r="AA92" s="77"/>
      <c r="AB92" s="77"/>
      <c r="AC92" s="77"/>
      <c r="AD92" s="77"/>
      <c r="AE92" s="4">
        <f t="shared" si="29"/>
        <v>0</v>
      </c>
      <c r="AF92" s="4">
        <f t="shared" si="5"/>
        <v>0</v>
      </c>
      <c r="AG92" s="4">
        <f t="shared" si="30"/>
        <v>0</v>
      </c>
    </row>
    <row r="93" spans="1:33" ht="11.25" customHeight="1" x14ac:dyDescent="0.2">
      <c r="A93" s="21" t="str">
        <f t="shared" si="31"/>
        <v/>
      </c>
      <c r="B93" s="76" t="str">
        <f t="shared" si="32"/>
        <v/>
      </c>
      <c r="C93" s="343"/>
      <c r="D93" s="342"/>
      <c r="E93" s="227" t="str">
        <f t="shared" si="33"/>
        <v>na</v>
      </c>
      <c r="F93" s="158" t="str">
        <f t="shared" si="40"/>
        <v>na</v>
      </c>
      <c r="G93" s="158" t="str">
        <f t="shared" si="34"/>
        <v>na</v>
      </c>
      <c r="H93" s="159" t="str">
        <f t="shared" si="35"/>
        <v>na</v>
      </c>
      <c r="I93" s="342"/>
      <c r="J93" s="227" t="str">
        <f t="shared" si="36"/>
        <v>na</v>
      </c>
      <c r="K93" s="158" t="str">
        <f t="shared" si="41"/>
        <v>na</v>
      </c>
      <c r="L93" s="158" t="str">
        <f t="shared" si="37"/>
        <v>na</v>
      </c>
      <c r="M93" s="159" t="str">
        <f t="shared" si="38"/>
        <v>na</v>
      </c>
      <c r="N93" s="161" t="str">
        <f t="shared" si="26"/>
        <v>na</v>
      </c>
      <c r="O93" s="77" t="str">
        <f t="shared" si="27"/>
        <v>na</v>
      </c>
      <c r="P93" s="162" t="str">
        <f t="shared" si="39"/>
        <v>na</v>
      </c>
      <c r="Q93" s="163" t="str">
        <f t="shared" si="28"/>
        <v>na</v>
      </c>
      <c r="R93" s="77"/>
      <c r="S93" s="77"/>
      <c r="T93" s="77"/>
      <c r="U93" s="77"/>
      <c r="V93" s="77"/>
      <c r="W93" s="77"/>
      <c r="X93" s="77"/>
      <c r="Y93" s="77"/>
      <c r="Z93" s="77"/>
      <c r="AA93" s="77"/>
      <c r="AB93" s="77"/>
      <c r="AC93" s="77"/>
      <c r="AD93" s="77"/>
      <c r="AE93" s="4">
        <f t="shared" si="29"/>
        <v>0</v>
      </c>
      <c r="AF93" s="4">
        <f t="shared" si="5"/>
        <v>0</v>
      </c>
      <c r="AG93" s="4">
        <f t="shared" si="30"/>
        <v>0</v>
      </c>
    </row>
    <row r="94" spans="1:33" ht="11.25" customHeight="1" x14ac:dyDescent="0.2">
      <c r="A94" s="21" t="str">
        <f t="shared" si="31"/>
        <v/>
      </c>
      <c r="B94" s="76" t="str">
        <f t="shared" si="32"/>
        <v/>
      </c>
      <c r="C94" s="343"/>
      <c r="D94" s="342"/>
      <c r="E94" s="227" t="str">
        <f t="shared" si="33"/>
        <v>na</v>
      </c>
      <c r="F94" s="158" t="str">
        <f t="shared" si="40"/>
        <v>na</v>
      </c>
      <c r="G94" s="158" t="str">
        <f t="shared" si="34"/>
        <v>na</v>
      </c>
      <c r="H94" s="159" t="str">
        <f t="shared" si="35"/>
        <v>na</v>
      </c>
      <c r="I94" s="342"/>
      <c r="J94" s="227" t="str">
        <f t="shared" si="36"/>
        <v>na</v>
      </c>
      <c r="K94" s="158" t="str">
        <f t="shared" si="41"/>
        <v>na</v>
      </c>
      <c r="L94" s="158" t="str">
        <f t="shared" si="37"/>
        <v>na</v>
      </c>
      <c r="M94" s="159" t="str">
        <f t="shared" si="38"/>
        <v>na</v>
      </c>
      <c r="N94" s="161" t="str">
        <f t="shared" si="26"/>
        <v>na</v>
      </c>
      <c r="O94" s="77" t="str">
        <f t="shared" si="27"/>
        <v>na</v>
      </c>
      <c r="P94" s="162" t="str">
        <f t="shared" si="39"/>
        <v>na</v>
      </c>
      <c r="Q94" s="163" t="str">
        <f t="shared" si="28"/>
        <v>na</v>
      </c>
      <c r="R94" s="77"/>
      <c r="S94" s="77"/>
      <c r="T94" s="77"/>
      <c r="U94" s="77"/>
      <c r="V94" s="77"/>
      <c r="W94" s="77"/>
      <c r="X94" s="77"/>
      <c r="Y94" s="77"/>
      <c r="Z94" s="77"/>
      <c r="AA94" s="77"/>
      <c r="AB94" s="77"/>
      <c r="AC94" s="77"/>
      <c r="AD94" s="77"/>
      <c r="AE94" s="4">
        <f t="shared" si="29"/>
        <v>0</v>
      </c>
      <c r="AF94" s="4">
        <f t="shared" si="5"/>
        <v>0</v>
      </c>
      <c r="AG94" s="4">
        <f t="shared" si="30"/>
        <v>0</v>
      </c>
    </row>
    <row r="95" spans="1:33" ht="11.25" customHeight="1" x14ac:dyDescent="0.2">
      <c r="A95" s="21" t="str">
        <f t="shared" si="31"/>
        <v/>
      </c>
      <c r="B95" s="76" t="str">
        <f t="shared" si="32"/>
        <v/>
      </c>
      <c r="C95" s="343"/>
      <c r="D95" s="342"/>
      <c r="E95" s="227" t="str">
        <f t="shared" si="33"/>
        <v>na</v>
      </c>
      <c r="F95" s="158" t="str">
        <f t="shared" si="40"/>
        <v>na</v>
      </c>
      <c r="G95" s="158" t="str">
        <f t="shared" si="34"/>
        <v>na</v>
      </c>
      <c r="H95" s="159" t="str">
        <f t="shared" si="35"/>
        <v>na</v>
      </c>
      <c r="I95" s="342"/>
      <c r="J95" s="227" t="str">
        <f t="shared" si="36"/>
        <v>na</v>
      </c>
      <c r="K95" s="158" t="str">
        <f t="shared" si="41"/>
        <v>na</v>
      </c>
      <c r="L95" s="158" t="str">
        <f t="shared" si="37"/>
        <v>na</v>
      </c>
      <c r="M95" s="159" t="str">
        <f t="shared" si="38"/>
        <v>na</v>
      </c>
      <c r="N95" s="161" t="str">
        <f t="shared" si="26"/>
        <v>na</v>
      </c>
      <c r="O95" s="77" t="str">
        <f t="shared" si="27"/>
        <v>na</v>
      </c>
      <c r="P95" s="162" t="str">
        <f t="shared" si="39"/>
        <v>na</v>
      </c>
      <c r="Q95" s="163" t="str">
        <f t="shared" si="28"/>
        <v>na</v>
      </c>
      <c r="R95" s="77"/>
      <c r="S95" s="77"/>
      <c r="T95" s="77"/>
      <c r="U95" s="77"/>
      <c r="V95" s="77"/>
      <c r="W95" s="77"/>
      <c r="X95" s="77"/>
      <c r="Y95" s="77"/>
      <c r="Z95" s="77"/>
      <c r="AA95" s="77"/>
      <c r="AB95" s="77"/>
      <c r="AC95" s="77"/>
      <c r="AD95" s="77"/>
      <c r="AE95" s="4">
        <f t="shared" si="29"/>
        <v>0</v>
      </c>
      <c r="AF95" s="4">
        <f t="shared" si="5"/>
        <v>0</v>
      </c>
      <c r="AG95" s="4">
        <f t="shared" si="30"/>
        <v>0</v>
      </c>
    </row>
    <row r="96" spans="1:33" ht="11.25" customHeight="1" x14ac:dyDescent="0.2">
      <c r="A96" s="21" t="str">
        <f t="shared" si="31"/>
        <v/>
      </c>
      <c r="B96" s="76" t="str">
        <f t="shared" si="32"/>
        <v/>
      </c>
      <c r="C96" s="343"/>
      <c r="D96" s="342"/>
      <c r="E96" s="227" t="str">
        <f t="shared" si="33"/>
        <v>na</v>
      </c>
      <c r="F96" s="158" t="str">
        <f t="shared" si="40"/>
        <v>na</v>
      </c>
      <c r="G96" s="158" t="str">
        <f t="shared" si="34"/>
        <v>na</v>
      </c>
      <c r="H96" s="159" t="str">
        <f t="shared" si="35"/>
        <v>na</v>
      </c>
      <c r="I96" s="342"/>
      <c r="J96" s="227" t="str">
        <f t="shared" si="36"/>
        <v>na</v>
      </c>
      <c r="K96" s="158" t="str">
        <f t="shared" si="41"/>
        <v>na</v>
      </c>
      <c r="L96" s="158" t="str">
        <f t="shared" si="37"/>
        <v>na</v>
      </c>
      <c r="M96" s="159" t="str">
        <f t="shared" si="38"/>
        <v>na</v>
      </c>
      <c r="N96" s="161" t="str">
        <f t="shared" si="26"/>
        <v>na</v>
      </c>
      <c r="O96" s="77" t="str">
        <f t="shared" si="27"/>
        <v>na</v>
      </c>
      <c r="P96" s="162" t="str">
        <f t="shared" si="39"/>
        <v>na</v>
      </c>
      <c r="Q96" s="163" t="str">
        <f t="shared" si="28"/>
        <v>na</v>
      </c>
      <c r="R96" s="77"/>
      <c r="S96" s="77"/>
      <c r="T96" s="77"/>
      <c r="U96" s="77"/>
      <c r="V96" s="77"/>
      <c r="W96" s="77"/>
      <c r="X96" s="77"/>
      <c r="Y96" s="77"/>
      <c r="Z96" s="77"/>
      <c r="AA96" s="77"/>
      <c r="AB96" s="77"/>
      <c r="AC96" s="77"/>
      <c r="AD96" s="77"/>
      <c r="AE96" s="4">
        <f t="shared" si="29"/>
        <v>0</v>
      </c>
      <c r="AF96" s="4">
        <f t="shared" si="5"/>
        <v>0</v>
      </c>
      <c r="AG96" s="4">
        <f t="shared" si="30"/>
        <v>0</v>
      </c>
    </row>
    <row r="97" spans="1:33" ht="11.25" customHeight="1" x14ac:dyDescent="0.2">
      <c r="A97" s="21" t="str">
        <f t="shared" si="31"/>
        <v/>
      </c>
      <c r="B97" s="76" t="str">
        <f t="shared" si="32"/>
        <v/>
      </c>
      <c r="C97" s="343"/>
      <c r="D97" s="342"/>
      <c r="E97" s="227" t="str">
        <f t="shared" si="33"/>
        <v>na</v>
      </c>
      <c r="F97" s="158" t="str">
        <f t="shared" si="40"/>
        <v>na</v>
      </c>
      <c r="G97" s="158" t="str">
        <f t="shared" si="34"/>
        <v>na</v>
      </c>
      <c r="H97" s="159" t="str">
        <f t="shared" si="35"/>
        <v>na</v>
      </c>
      <c r="I97" s="342"/>
      <c r="J97" s="227" t="str">
        <f t="shared" si="36"/>
        <v>na</v>
      </c>
      <c r="K97" s="158" t="str">
        <f t="shared" si="41"/>
        <v>na</v>
      </c>
      <c r="L97" s="158" t="str">
        <f t="shared" si="37"/>
        <v>na</v>
      </c>
      <c r="M97" s="159" t="str">
        <f t="shared" si="38"/>
        <v>na</v>
      </c>
      <c r="N97" s="161" t="str">
        <f t="shared" si="26"/>
        <v>na</v>
      </c>
      <c r="O97" s="77" t="str">
        <f t="shared" si="27"/>
        <v>na</v>
      </c>
      <c r="P97" s="162" t="str">
        <f t="shared" si="39"/>
        <v>na</v>
      </c>
      <c r="Q97" s="163" t="str">
        <f t="shared" si="28"/>
        <v>na</v>
      </c>
      <c r="R97" s="77"/>
      <c r="S97" s="77"/>
      <c r="T97" s="77"/>
      <c r="U97" s="77"/>
      <c r="V97" s="77"/>
      <c r="W97" s="77"/>
      <c r="X97" s="77"/>
      <c r="Y97" s="77"/>
      <c r="Z97" s="77"/>
      <c r="AA97" s="77"/>
      <c r="AB97" s="77"/>
      <c r="AC97" s="77"/>
      <c r="AD97" s="77"/>
      <c r="AE97" s="4">
        <f t="shared" si="29"/>
        <v>0</v>
      </c>
      <c r="AF97" s="4">
        <f t="shared" si="5"/>
        <v>0</v>
      </c>
      <c r="AG97" s="4">
        <f t="shared" si="30"/>
        <v>0</v>
      </c>
    </row>
    <row r="98" spans="1:33" ht="11.25" customHeight="1" x14ac:dyDescent="0.2">
      <c r="A98" s="21" t="str">
        <f t="shared" si="31"/>
        <v/>
      </c>
      <c r="B98" s="76" t="str">
        <f t="shared" si="32"/>
        <v/>
      </c>
      <c r="C98" s="343"/>
      <c r="D98" s="342"/>
      <c r="E98" s="227" t="str">
        <f t="shared" si="33"/>
        <v>na</v>
      </c>
      <c r="F98" s="158" t="str">
        <f t="shared" si="40"/>
        <v>na</v>
      </c>
      <c r="G98" s="158" t="str">
        <f t="shared" si="34"/>
        <v>na</v>
      </c>
      <c r="H98" s="159" t="str">
        <f t="shared" si="35"/>
        <v>na</v>
      </c>
      <c r="I98" s="342"/>
      <c r="J98" s="227" t="str">
        <f t="shared" si="36"/>
        <v>na</v>
      </c>
      <c r="K98" s="158" t="str">
        <f t="shared" si="41"/>
        <v>na</v>
      </c>
      <c r="L98" s="158" t="str">
        <f t="shared" si="37"/>
        <v>na</v>
      </c>
      <c r="M98" s="159" t="str">
        <f t="shared" si="38"/>
        <v>na</v>
      </c>
      <c r="N98" s="161" t="str">
        <f t="shared" si="26"/>
        <v>na</v>
      </c>
      <c r="O98" s="77" t="str">
        <f t="shared" si="27"/>
        <v>na</v>
      </c>
      <c r="P98" s="162" t="str">
        <f t="shared" si="39"/>
        <v>na</v>
      </c>
      <c r="Q98" s="163" t="str">
        <f t="shared" si="28"/>
        <v>na</v>
      </c>
      <c r="R98" s="77"/>
      <c r="S98" s="77"/>
      <c r="T98" s="77"/>
      <c r="U98" s="77"/>
      <c r="V98" s="77"/>
      <c r="W98" s="77"/>
      <c r="X98" s="77"/>
      <c r="Y98" s="77"/>
      <c r="Z98" s="77"/>
      <c r="AA98" s="77"/>
      <c r="AB98" s="77"/>
      <c r="AC98" s="77"/>
      <c r="AD98" s="77"/>
      <c r="AE98" s="4">
        <f t="shared" si="29"/>
        <v>0</v>
      </c>
      <c r="AF98" s="4">
        <f t="shared" si="5"/>
        <v>0</v>
      </c>
      <c r="AG98" s="4">
        <f t="shared" si="30"/>
        <v>0</v>
      </c>
    </row>
    <row r="99" spans="1:33" ht="11.25" customHeight="1" x14ac:dyDescent="0.2">
      <c r="A99" s="21" t="str">
        <f t="shared" si="31"/>
        <v/>
      </c>
      <c r="B99" s="76" t="str">
        <f t="shared" si="32"/>
        <v/>
      </c>
      <c r="C99" s="343"/>
      <c r="D99" s="342"/>
      <c r="E99" s="227" t="str">
        <f t="shared" si="33"/>
        <v>na</v>
      </c>
      <c r="F99" s="158" t="str">
        <f t="shared" si="40"/>
        <v>na</v>
      </c>
      <c r="G99" s="158" t="str">
        <f t="shared" si="34"/>
        <v>na</v>
      </c>
      <c r="H99" s="159" t="str">
        <f t="shared" si="35"/>
        <v>na</v>
      </c>
      <c r="I99" s="342"/>
      <c r="J99" s="227" t="str">
        <f t="shared" si="36"/>
        <v>na</v>
      </c>
      <c r="K99" s="158" t="str">
        <f t="shared" si="41"/>
        <v>na</v>
      </c>
      <c r="L99" s="158" t="str">
        <f t="shared" si="37"/>
        <v>na</v>
      </c>
      <c r="M99" s="159" t="str">
        <f t="shared" si="38"/>
        <v>na</v>
      </c>
      <c r="N99" s="161" t="str">
        <f t="shared" si="26"/>
        <v>na</v>
      </c>
      <c r="O99" s="77" t="str">
        <f t="shared" si="27"/>
        <v>na</v>
      </c>
      <c r="P99" s="162" t="str">
        <f t="shared" si="39"/>
        <v>na</v>
      </c>
      <c r="Q99" s="163" t="str">
        <f t="shared" si="28"/>
        <v>na</v>
      </c>
      <c r="R99" s="77"/>
      <c r="S99" s="77"/>
      <c r="T99" s="77"/>
      <c r="U99" s="77"/>
      <c r="V99" s="77"/>
      <c r="W99" s="77"/>
      <c r="X99" s="77"/>
      <c r="Y99" s="77"/>
      <c r="Z99" s="77"/>
      <c r="AA99" s="77"/>
      <c r="AB99" s="77"/>
      <c r="AC99" s="77"/>
      <c r="AD99" s="77"/>
      <c r="AE99" s="4">
        <f t="shared" si="29"/>
        <v>0</v>
      </c>
      <c r="AF99" s="4">
        <f t="shared" si="5"/>
        <v>0</v>
      </c>
      <c r="AG99" s="4">
        <f t="shared" si="30"/>
        <v>0</v>
      </c>
    </row>
    <row r="100" spans="1:33" ht="11.25" customHeight="1" x14ac:dyDescent="0.2">
      <c r="A100" s="21" t="str">
        <f t="shared" si="31"/>
        <v/>
      </c>
      <c r="B100" s="76" t="str">
        <f t="shared" si="32"/>
        <v/>
      </c>
      <c r="C100" s="343"/>
      <c r="D100" s="342"/>
      <c r="E100" s="227" t="str">
        <f t="shared" si="33"/>
        <v>na</v>
      </c>
      <c r="F100" s="158" t="str">
        <f t="shared" si="40"/>
        <v>na</v>
      </c>
      <c r="G100" s="158" t="str">
        <f t="shared" si="34"/>
        <v>na</v>
      </c>
      <c r="H100" s="159" t="str">
        <f t="shared" si="35"/>
        <v>na</v>
      </c>
      <c r="I100" s="342"/>
      <c r="J100" s="227" t="str">
        <f t="shared" si="36"/>
        <v>na</v>
      </c>
      <c r="K100" s="158" t="str">
        <f t="shared" si="41"/>
        <v>na</v>
      </c>
      <c r="L100" s="158" t="str">
        <f t="shared" si="37"/>
        <v>na</v>
      </c>
      <c r="M100" s="159" t="str">
        <f t="shared" si="38"/>
        <v>na</v>
      </c>
      <c r="N100" s="161" t="str">
        <f t="shared" si="26"/>
        <v>na</v>
      </c>
      <c r="O100" s="77" t="str">
        <f t="shared" si="27"/>
        <v>na</v>
      </c>
      <c r="P100" s="162" t="str">
        <f t="shared" si="39"/>
        <v>na</v>
      </c>
      <c r="Q100" s="163" t="str">
        <f t="shared" si="28"/>
        <v>na</v>
      </c>
      <c r="R100" s="77"/>
      <c r="S100" s="77"/>
      <c r="T100" s="77"/>
      <c r="U100" s="77"/>
      <c r="V100" s="77"/>
      <c r="W100" s="77"/>
      <c r="X100" s="77"/>
      <c r="Y100" s="77"/>
      <c r="Z100" s="77"/>
      <c r="AA100" s="77"/>
      <c r="AB100" s="77"/>
      <c r="AC100" s="77"/>
      <c r="AD100" s="77"/>
      <c r="AE100" s="4">
        <f t="shared" si="29"/>
        <v>0</v>
      </c>
      <c r="AF100" s="4">
        <f t="shared" si="5"/>
        <v>0</v>
      </c>
      <c r="AG100" s="4">
        <f t="shared" si="30"/>
        <v>0</v>
      </c>
    </row>
    <row r="101" spans="1:33" ht="11.25" customHeight="1" x14ac:dyDescent="0.2">
      <c r="A101" s="21" t="str">
        <f t="shared" si="31"/>
        <v/>
      </c>
      <c r="B101" s="76" t="str">
        <f t="shared" si="32"/>
        <v/>
      </c>
      <c r="C101" s="343"/>
      <c r="D101" s="342"/>
      <c r="E101" s="227" t="str">
        <f t="shared" si="33"/>
        <v>na</v>
      </c>
      <c r="F101" s="158" t="str">
        <f t="shared" si="40"/>
        <v>na</v>
      </c>
      <c r="G101" s="158" t="str">
        <f t="shared" si="34"/>
        <v>na</v>
      </c>
      <c r="H101" s="159" t="str">
        <f t="shared" si="35"/>
        <v>na</v>
      </c>
      <c r="I101" s="342"/>
      <c r="J101" s="227" t="str">
        <f t="shared" si="36"/>
        <v>na</v>
      </c>
      <c r="K101" s="158" t="str">
        <f t="shared" si="41"/>
        <v>na</v>
      </c>
      <c r="L101" s="158" t="str">
        <f t="shared" si="37"/>
        <v>na</v>
      </c>
      <c r="M101" s="159" t="str">
        <f t="shared" si="38"/>
        <v>na</v>
      </c>
      <c r="N101" s="161" t="str">
        <f t="shared" si="26"/>
        <v>na</v>
      </c>
      <c r="O101" s="77" t="str">
        <f t="shared" si="27"/>
        <v>na</v>
      </c>
      <c r="P101" s="162" t="str">
        <f t="shared" si="39"/>
        <v>na</v>
      </c>
      <c r="Q101" s="163" t="str">
        <f t="shared" si="28"/>
        <v>na</v>
      </c>
      <c r="R101" s="77"/>
      <c r="S101" s="77"/>
      <c r="T101" s="77"/>
      <c r="U101" s="77"/>
      <c r="V101" s="77"/>
      <c r="W101" s="77"/>
      <c r="X101" s="77"/>
      <c r="Y101" s="77"/>
      <c r="Z101" s="77"/>
      <c r="AA101" s="77"/>
      <c r="AB101" s="77"/>
      <c r="AC101" s="77"/>
      <c r="AD101" s="77"/>
      <c r="AE101" s="4">
        <f t="shared" si="29"/>
        <v>0</v>
      </c>
      <c r="AF101" s="4">
        <f t="shared" si="5"/>
        <v>0</v>
      </c>
      <c r="AG101" s="4">
        <f t="shared" si="30"/>
        <v>0</v>
      </c>
    </row>
    <row r="102" spans="1:33" ht="11.25" customHeight="1" x14ac:dyDescent="0.2">
      <c r="A102" s="21" t="str">
        <f t="shared" si="31"/>
        <v/>
      </c>
      <c r="B102" s="76" t="str">
        <f t="shared" si="32"/>
        <v/>
      </c>
      <c r="C102" s="343"/>
      <c r="D102" s="342"/>
      <c r="E102" s="227" t="str">
        <f t="shared" si="33"/>
        <v>na</v>
      </c>
      <c r="F102" s="158" t="str">
        <f t="shared" si="40"/>
        <v>na</v>
      </c>
      <c r="G102" s="158" t="str">
        <f t="shared" si="34"/>
        <v>na</v>
      </c>
      <c r="H102" s="159" t="str">
        <f t="shared" si="35"/>
        <v>na</v>
      </c>
      <c r="I102" s="342"/>
      <c r="J102" s="227" t="str">
        <f t="shared" si="36"/>
        <v>na</v>
      </c>
      <c r="K102" s="158" t="str">
        <f t="shared" si="41"/>
        <v>na</v>
      </c>
      <c r="L102" s="158" t="str">
        <f t="shared" si="37"/>
        <v>na</v>
      </c>
      <c r="M102" s="159" t="str">
        <f t="shared" si="38"/>
        <v>na</v>
      </c>
      <c r="N102" s="161" t="str">
        <f t="shared" si="26"/>
        <v>na</v>
      </c>
      <c r="O102" s="77" t="str">
        <f t="shared" si="27"/>
        <v>na</v>
      </c>
      <c r="P102" s="162" t="str">
        <f t="shared" si="39"/>
        <v>na</v>
      </c>
      <c r="Q102" s="163" t="str">
        <f t="shared" si="28"/>
        <v>na</v>
      </c>
      <c r="R102" s="77"/>
      <c r="S102" s="77"/>
      <c r="T102" s="77"/>
      <c r="U102" s="77"/>
      <c r="V102" s="77"/>
      <c r="W102" s="77"/>
      <c r="X102" s="77"/>
      <c r="Y102" s="77"/>
      <c r="Z102" s="77"/>
      <c r="AA102" s="77"/>
      <c r="AB102" s="77"/>
      <c r="AC102" s="77"/>
      <c r="AD102" s="77"/>
      <c r="AE102" s="4">
        <f t="shared" si="29"/>
        <v>0</v>
      </c>
      <c r="AF102" s="4">
        <f t="shared" si="5"/>
        <v>0</v>
      </c>
      <c r="AG102" s="4">
        <f t="shared" si="30"/>
        <v>0</v>
      </c>
    </row>
    <row r="103" spans="1:33" ht="11.25" customHeight="1" x14ac:dyDescent="0.2">
      <c r="A103" s="21" t="str">
        <f t="shared" si="31"/>
        <v/>
      </c>
      <c r="B103" s="76" t="str">
        <f t="shared" si="32"/>
        <v/>
      </c>
      <c r="C103" s="343"/>
      <c r="D103" s="342"/>
      <c r="E103" s="227" t="str">
        <f t="shared" si="33"/>
        <v>na</v>
      </c>
      <c r="F103" s="158" t="str">
        <f t="shared" si="40"/>
        <v>na</v>
      </c>
      <c r="G103" s="158" t="str">
        <f t="shared" si="34"/>
        <v>na</v>
      </c>
      <c r="H103" s="159" t="str">
        <f t="shared" si="35"/>
        <v>na</v>
      </c>
      <c r="I103" s="342"/>
      <c r="J103" s="227" t="str">
        <f t="shared" si="36"/>
        <v>na</v>
      </c>
      <c r="K103" s="158" t="str">
        <f t="shared" si="41"/>
        <v>na</v>
      </c>
      <c r="L103" s="158" t="str">
        <f t="shared" si="37"/>
        <v>na</v>
      </c>
      <c r="M103" s="159" t="str">
        <f t="shared" si="38"/>
        <v>na</v>
      </c>
      <c r="N103" s="161" t="str">
        <f t="shared" si="26"/>
        <v>na</v>
      </c>
      <c r="O103" s="77" t="str">
        <f t="shared" si="27"/>
        <v>na</v>
      </c>
      <c r="P103" s="162" t="str">
        <f t="shared" si="39"/>
        <v>na</v>
      </c>
      <c r="Q103" s="163" t="str">
        <f t="shared" si="28"/>
        <v>na</v>
      </c>
      <c r="R103" s="77"/>
      <c r="S103" s="77"/>
      <c r="T103" s="77"/>
      <c r="U103" s="77"/>
      <c r="V103" s="77"/>
      <c r="W103" s="77"/>
      <c r="X103" s="77"/>
      <c r="Y103" s="77"/>
      <c r="Z103" s="77"/>
      <c r="AA103" s="77"/>
      <c r="AB103" s="77"/>
      <c r="AC103" s="77"/>
      <c r="AD103" s="77"/>
      <c r="AE103" s="4">
        <f t="shared" si="29"/>
        <v>0</v>
      </c>
      <c r="AF103" s="4">
        <f t="shared" si="5"/>
        <v>0</v>
      </c>
      <c r="AG103" s="4">
        <f t="shared" si="30"/>
        <v>0</v>
      </c>
    </row>
    <row r="104" spans="1:33" ht="11.25" customHeight="1" x14ac:dyDescent="0.2">
      <c r="A104" s="21" t="str">
        <f t="shared" si="31"/>
        <v/>
      </c>
      <c r="B104" s="76" t="str">
        <f t="shared" si="32"/>
        <v/>
      </c>
      <c r="C104" s="343"/>
      <c r="D104" s="342"/>
      <c r="E104" s="227" t="str">
        <f t="shared" si="33"/>
        <v>na</v>
      </c>
      <c r="F104" s="158" t="str">
        <f t="shared" si="40"/>
        <v>na</v>
      </c>
      <c r="G104" s="158" t="str">
        <f t="shared" si="34"/>
        <v>na</v>
      </c>
      <c r="H104" s="159" t="str">
        <f t="shared" si="35"/>
        <v>na</v>
      </c>
      <c r="I104" s="342"/>
      <c r="J104" s="227" t="str">
        <f t="shared" si="36"/>
        <v>na</v>
      </c>
      <c r="K104" s="158" t="str">
        <f t="shared" si="41"/>
        <v>na</v>
      </c>
      <c r="L104" s="158" t="str">
        <f t="shared" si="37"/>
        <v>na</v>
      </c>
      <c r="M104" s="159" t="str">
        <f t="shared" si="38"/>
        <v>na</v>
      </c>
      <c r="N104" s="161" t="str">
        <f t="shared" si="26"/>
        <v>na</v>
      </c>
      <c r="O104" s="77" t="str">
        <f t="shared" si="27"/>
        <v>na</v>
      </c>
      <c r="P104" s="162" t="str">
        <f t="shared" si="39"/>
        <v>na</v>
      </c>
      <c r="Q104" s="163" t="str">
        <f t="shared" si="28"/>
        <v>na</v>
      </c>
      <c r="R104" s="77"/>
      <c r="S104" s="77"/>
      <c r="T104" s="77"/>
      <c r="U104" s="77"/>
      <c r="V104" s="77"/>
      <c r="W104" s="77"/>
      <c r="X104" s="77"/>
      <c r="Y104" s="77"/>
      <c r="Z104" s="77"/>
      <c r="AA104" s="77"/>
      <c r="AB104" s="77"/>
      <c r="AC104" s="77"/>
      <c r="AD104" s="77"/>
      <c r="AE104" s="4">
        <f t="shared" si="29"/>
        <v>0</v>
      </c>
      <c r="AF104" s="4">
        <f t="shared" si="5"/>
        <v>0</v>
      </c>
      <c r="AG104" s="4">
        <f t="shared" si="30"/>
        <v>0</v>
      </c>
    </row>
    <row r="105" spans="1:33" ht="11.25" customHeight="1" x14ac:dyDescent="0.2">
      <c r="A105" s="21" t="str">
        <f t="shared" si="31"/>
        <v/>
      </c>
      <c r="B105" s="76" t="str">
        <f t="shared" si="32"/>
        <v/>
      </c>
      <c r="C105" s="343"/>
      <c r="D105" s="342"/>
      <c r="E105" s="227" t="str">
        <f t="shared" si="33"/>
        <v>na</v>
      </c>
      <c r="F105" s="158" t="str">
        <f t="shared" si="40"/>
        <v>na</v>
      </c>
      <c r="G105" s="158" t="str">
        <f t="shared" si="34"/>
        <v>na</v>
      </c>
      <c r="H105" s="159" t="str">
        <f t="shared" si="35"/>
        <v>na</v>
      </c>
      <c r="I105" s="342"/>
      <c r="J105" s="227" t="str">
        <f t="shared" si="36"/>
        <v>na</v>
      </c>
      <c r="K105" s="158" t="str">
        <f t="shared" si="41"/>
        <v>na</v>
      </c>
      <c r="L105" s="158" t="str">
        <f t="shared" si="37"/>
        <v>na</v>
      </c>
      <c r="M105" s="159" t="str">
        <f t="shared" si="38"/>
        <v>na</v>
      </c>
      <c r="N105" s="161" t="str">
        <f t="shared" si="26"/>
        <v>na</v>
      </c>
      <c r="O105" s="77" t="str">
        <f t="shared" si="27"/>
        <v>na</v>
      </c>
      <c r="P105" s="162" t="str">
        <f t="shared" si="39"/>
        <v>na</v>
      </c>
      <c r="Q105" s="163" t="str">
        <f t="shared" si="28"/>
        <v>na</v>
      </c>
      <c r="R105" s="77"/>
      <c r="S105" s="77"/>
      <c r="T105" s="77"/>
      <c r="U105" s="77"/>
      <c r="V105" s="77"/>
      <c r="W105" s="77"/>
      <c r="X105" s="77"/>
      <c r="Y105" s="77"/>
      <c r="Z105" s="77"/>
      <c r="AA105" s="77"/>
      <c r="AB105" s="77"/>
      <c r="AC105" s="77"/>
      <c r="AD105" s="77"/>
      <c r="AE105" s="4">
        <f t="shared" si="29"/>
        <v>0</v>
      </c>
      <c r="AF105" s="4">
        <f t="shared" si="5"/>
        <v>0</v>
      </c>
      <c r="AG105" s="4">
        <f t="shared" si="30"/>
        <v>0</v>
      </c>
    </row>
    <row r="106" spans="1:33" ht="11.25" customHeight="1" x14ac:dyDescent="0.2">
      <c r="A106" s="21" t="str">
        <f t="shared" si="31"/>
        <v/>
      </c>
      <c r="B106" s="76" t="str">
        <f t="shared" si="32"/>
        <v/>
      </c>
      <c r="C106" s="343"/>
      <c r="D106" s="342"/>
      <c r="E106" s="227" t="str">
        <f t="shared" si="33"/>
        <v>na</v>
      </c>
      <c r="F106" s="158" t="str">
        <f t="shared" si="40"/>
        <v>na</v>
      </c>
      <c r="G106" s="158" t="str">
        <f t="shared" si="34"/>
        <v>na</v>
      </c>
      <c r="H106" s="159" t="str">
        <f t="shared" si="35"/>
        <v>na</v>
      </c>
      <c r="I106" s="342"/>
      <c r="J106" s="227" t="str">
        <f t="shared" si="36"/>
        <v>na</v>
      </c>
      <c r="K106" s="158" t="str">
        <f t="shared" si="41"/>
        <v>na</v>
      </c>
      <c r="L106" s="158" t="str">
        <f t="shared" si="37"/>
        <v>na</v>
      </c>
      <c r="M106" s="159" t="str">
        <f t="shared" si="38"/>
        <v>na</v>
      </c>
      <c r="N106" s="161" t="str">
        <f t="shared" si="26"/>
        <v>na</v>
      </c>
      <c r="O106" s="77" t="str">
        <f t="shared" si="27"/>
        <v>na</v>
      </c>
      <c r="P106" s="162" t="str">
        <f t="shared" si="39"/>
        <v>na</v>
      </c>
      <c r="Q106" s="163" t="str">
        <f t="shared" si="28"/>
        <v>na</v>
      </c>
      <c r="R106" s="77"/>
      <c r="S106" s="77"/>
      <c r="T106" s="77"/>
      <c r="U106" s="77"/>
      <c r="V106" s="77"/>
      <c r="W106" s="77"/>
      <c r="X106" s="77"/>
      <c r="Y106" s="77"/>
      <c r="Z106" s="77"/>
      <c r="AA106" s="77"/>
      <c r="AB106" s="77"/>
      <c r="AC106" s="77"/>
      <c r="AD106" s="77"/>
      <c r="AE106" s="4">
        <f t="shared" si="29"/>
        <v>0</v>
      </c>
      <c r="AF106" s="4">
        <f t="shared" si="5"/>
        <v>0</v>
      </c>
      <c r="AG106" s="4">
        <f t="shared" si="30"/>
        <v>0</v>
      </c>
    </row>
    <row r="107" spans="1:33" ht="11.25" customHeight="1" x14ac:dyDescent="0.2">
      <c r="A107" s="21" t="str">
        <f t="shared" si="31"/>
        <v/>
      </c>
      <c r="B107" s="76" t="str">
        <f t="shared" si="32"/>
        <v/>
      </c>
      <c r="C107" s="343"/>
      <c r="D107" s="342"/>
      <c r="E107" s="227" t="str">
        <f t="shared" si="33"/>
        <v>na</v>
      </c>
      <c r="F107" s="158" t="str">
        <f t="shared" si="40"/>
        <v>na</v>
      </c>
      <c r="G107" s="158" t="str">
        <f t="shared" si="34"/>
        <v>na</v>
      </c>
      <c r="H107" s="159" t="str">
        <f t="shared" si="35"/>
        <v>na</v>
      </c>
      <c r="I107" s="342"/>
      <c r="J107" s="227" t="str">
        <f t="shared" si="36"/>
        <v>na</v>
      </c>
      <c r="K107" s="158" t="str">
        <f t="shared" si="41"/>
        <v>na</v>
      </c>
      <c r="L107" s="158" t="str">
        <f t="shared" si="37"/>
        <v>na</v>
      </c>
      <c r="M107" s="159" t="str">
        <f t="shared" si="38"/>
        <v>na</v>
      </c>
      <c r="N107" s="161" t="str">
        <f t="shared" si="26"/>
        <v>na</v>
      </c>
      <c r="O107" s="77" t="str">
        <f t="shared" si="27"/>
        <v>na</v>
      </c>
      <c r="P107" s="162" t="str">
        <f t="shared" si="39"/>
        <v>na</v>
      </c>
      <c r="Q107" s="163" t="str">
        <f t="shared" si="28"/>
        <v>na</v>
      </c>
      <c r="R107" s="77"/>
      <c r="S107" s="77"/>
      <c r="T107" s="77"/>
      <c r="U107" s="77"/>
      <c r="V107" s="77"/>
      <c r="W107" s="77"/>
      <c r="X107" s="77"/>
      <c r="Y107" s="77"/>
      <c r="Z107" s="77"/>
      <c r="AA107" s="77"/>
      <c r="AB107" s="77"/>
      <c r="AC107" s="77"/>
      <c r="AD107" s="77"/>
      <c r="AE107" s="4">
        <f t="shared" si="29"/>
        <v>0</v>
      </c>
      <c r="AF107" s="4">
        <f t="shared" si="5"/>
        <v>0</v>
      </c>
      <c r="AG107" s="4">
        <f t="shared" si="30"/>
        <v>0</v>
      </c>
    </row>
    <row r="108" spans="1:33" ht="11.25" customHeight="1" x14ac:dyDescent="0.2">
      <c r="A108" s="21" t="str">
        <f t="shared" si="31"/>
        <v/>
      </c>
      <c r="B108" s="76" t="str">
        <f t="shared" si="32"/>
        <v/>
      </c>
      <c r="C108" s="343"/>
      <c r="D108" s="342"/>
      <c r="E108" s="227" t="str">
        <f t="shared" si="33"/>
        <v>na</v>
      </c>
      <c r="F108" s="158" t="str">
        <f t="shared" si="40"/>
        <v>na</v>
      </c>
      <c r="G108" s="158" t="str">
        <f t="shared" si="34"/>
        <v>na</v>
      </c>
      <c r="H108" s="159" t="str">
        <f t="shared" si="35"/>
        <v>na</v>
      </c>
      <c r="I108" s="342"/>
      <c r="J108" s="227" t="str">
        <f t="shared" si="36"/>
        <v>na</v>
      </c>
      <c r="K108" s="158" t="str">
        <f t="shared" si="41"/>
        <v>na</v>
      </c>
      <c r="L108" s="158" t="str">
        <f t="shared" si="37"/>
        <v>na</v>
      </c>
      <c r="M108" s="159" t="str">
        <f t="shared" si="38"/>
        <v>na</v>
      </c>
      <c r="N108" s="161" t="str">
        <f t="shared" si="26"/>
        <v>na</v>
      </c>
      <c r="O108" s="77" t="str">
        <f t="shared" si="27"/>
        <v>na</v>
      </c>
      <c r="P108" s="162" t="str">
        <f t="shared" si="39"/>
        <v>na</v>
      </c>
      <c r="Q108" s="163" t="str">
        <f t="shared" si="28"/>
        <v>na</v>
      </c>
      <c r="R108" s="77"/>
      <c r="S108" s="77"/>
      <c r="T108" s="77"/>
      <c r="U108" s="77"/>
      <c r="V108" s="77"/>
      <c r="W108" s="77"/>
      <c r="X108" s="77"/>
      <c r="Y108" s="77"/>
      <c r="Z108" s="77"/>
      <c r="AA108" s="77"/>
      <c r="AB108" s="77"/>
      <c r="AC108" s="77"/>
      <c r="AD108" s="77"/>
      <c r="AE108" s="4">
        <f t="shared" si="29"/>
        <v>0</v>
      </c>
      <c r="AF108" s="4">
        <f t="shared" si="5"/>
        <v>0</v>
      </c>
      <c r="AG108" s="4">
        <f t="shared" si="30"/>
        <v>0</v>
      </c>
    </row>
    <row r="109" spans="1:33" ht="11.25" customHeight="1" x14ac:dyDescent="0.2">
      <c r="A109" s="21" t="str">
        <f t="shared" si="31"/>
        <v/>
      </c>
      <c r="B109" s="76" t="str">
        <f t="shared" si="32"/>
        <v/>
      </c>
      <c r="C109" s="343"/>
      <c r="D109" s="342"/>
      <c r="E109" s="227" t="str">
        <f t="shared" si="33"/>
        <v>na</v>
      </c>
      <c r="F109" s="158" t="str">
        <f t="shared" si="40"/>
        <v>na</v>
      </c>
      <c r="G109" s="158" t="str">
        <f t="shared" si="34"/>
        <v>na</v>
      </c>
      <c r="H109" s="159" t="str">
        <f t="shared" si="35"/>
        <v>na</v>
      </c>
      <c r="I109" s="342"/>
      <c r="J109" s="227" t="str">
        <f t="shared" si="36"/>
        <v>na</v>
      </c>
      <c r="K109" s="158" t="str">
        <f t="shared" si="41"/>
        <v>na</v>
      </c>
      <c r="L109" s="158" t="str">
        <f t="shared" si="37"/>
        <v>na</v>
      </c>
      <c r="M109" s="159" t="str">
        <f t="shared" si="38"/>
        <v>na</v>
      </c>
      <c r="N109" s="161" t="str">
        <f t="shared" si="26"/>
        <v>na</v>
      </c>
      <c r="O109" s="77" t="str">
        <f t="shared" si="27"/>
        <v>na</v>
      </c>
      <c r="P109" s="162" t="str">
        <f t="shared" si="39"/>
        <v>na</v>
      </c>
      <c r="Q109" s="163" t="str">
        <f t="shared" si="28"/>
        <v>na</v>
      </c>
      <c r="R109" s="77"/>
      <c r="S109" s="77"/>
      <c r="T109" s="77"/>
      <c r="U109" s="77"/>
      <c r="V109" s="77"/>
      <c r="W109" s="77"/>
      <c r="X109" s="77"/>
      <c r="Y109" s="77"/>
      <c r="Z109" s="77"/>
      <c r="AA109" s="77"/>
      <c r="AB109" s="77"/>
      <c r="AC109" s="77"/>
      <c r="AD109" s="77"/>
      <c r="AE109" s="4">
        <f t="shared" si="29"/>
        <v>0</v>
      </c>
      <c r="AF109" s="4">
        <f t="shared" si="5"/>
        <v>0</v>
      </c>
      <c r="AG109" s="4">
        <f t="shared" si="30"/>
        <v>0</v>
      </c>
    </row>
    <row r="110" spans="1:33" ht="11.25" customHeight="1" x14ac:dyDescent="0.2">
      <c r="A110" s="21" t="str">
        <f t="shared" si="31"/>
        <v/>
      </c>
      <c r="B110" s="76" t="str">
        <f t="shared" si="32"/>
        <v/>
      </c>
      <c r="C110" s="343"/>
      <c r="D110" s="342"/>
      <c r="E110" s="227" t="str">
        <f t="shared" si="33"/>
        <v>na</v>
      </c>
      <c r="F110" s="158" t="str">
        <f t="shared" si="40"/>
        <v>na</v>
      </c>
      <c r="G110" s="158" t="str">
        <f t="shared" si="34"/>
        <v>na</v>
      </c>
      <c r="H110" s="159" t="str">
        <f t="shared" si="35"/>
        <v>na</v>
      </c>
      <c r="I110" s="342"/>
      <c r="J110" s="227" t="str">
        <f t="shared" si="36"/>
        <v>na</v>
      </c>
      <c r="K110" s="158" t="str">
        <f t="shared" si="41"/>
        <v>na</v>
      </c>
      <c r="L110" s="158" t="str">
        <f t="shared" si="37"/>
        <v>na</v>
      </c>
      <c r="M110" s="159" t="str">
        <f t="shared" si="38"/>
        <v>na</v>
      </c>
      <c r="N110" s="161" t="str">
        <f t="shared" si="26"/>
        <v>na</v>
      </c>
      <c r="O110" s="77" t="str">
        <f t="shared" si="27"/>
        <v>na</v>
      </c>
      <c r="P110" s="162" t="str">
        <f t="shared" si="39"/>
        <v>na</v>
      </c>
      <c r="Q110" s="163" t="str">
        <f t="shared" si="28"/>
        <v>na</v>
      </c>
      <c r="R110" s="77"/>
      <c r="S110" s="77"/>
      <c r="T110" s="77"/>
      <c r="U110" s="77"/>
      <c r="V110" s="77"/>
      <c r="W110" s="77"/>
      <c r="X110" s="77"/>
      <c r="Y110" s="77"/>
      <c r="Z110" s="77"/>
      <c r="AA110" s="77"/>
      <c r="AB110" s="77"/>
      <c r="AC110" s="77"/>
      <c r="AD110" s="77"/>
      <c r="AE110" s="4">
        <f t="shared" si="29"/>
        <v>0</v>
      </c>
      <c r="AF110" s="4">
        <f t="shared" si="5"/>
        <v>0</v>
      </c>
      <c r="AG110" s="4">
        <f t="shared" si="30"/>
        <v>0</v>
      </c>
    </row>
    <row r="111" spans="1:33" ht="11.25" customHeight="1" x14ac:dyDescent="0.2">
      <c r="A111" s="21" t="str">
        <f t="shared" si="31"/>
        <v/>
      </c>
      <c r="B111" s="76" t="str">
        <f t="shared" si="32"/>
        <v/>
      </c>
      <c r="C111" s="343"/>
      <c r="D111" s="342"/>
      <c r="E111" s="227" t="str">
        <f t="shared" si="33"/>
        <v>na</v>
      </c>
      <c r="F111" s="158" t="str">
        <f t="shared" si="40"/>
        <v>na</v>
      </c>
      <c r="G111" s="158" t="str">
        <f t="shared" si="34"/>
        <v>na</v>
      </c>
      <c r="H111" s="159" t="str">
        <f t="shared" si="35"/>
        <v>na</v>
      </c>
      <c r="I111" s="342"/>
      <c r="J111" s="227" t="str">
        <f t="shared" si="36"/>
        <v>na</v>
      </c>
      <c r="K111" s="158" t="str">
        <f t="shared" si="41"/>
        <v>na</v>
      </c>
      <c r="L111" s="158" t="str">
        <f t="shared" si="37"/>
        <v>na</v>
      </c>
      <c r="M111" s="159" t="str">
        <f t="shared" si="38"/>
        <v>na</v>
      </c>
      <c r="N111" s="161" t="str">
        <f t="shared" si="26"/>
        <v>na</v>
      </c>
      <c r="O111" s="77" t="str">
        <f t="shared" si="27"/>
        <v>na</v>
      </c>
      <c r="P111" s="162" t="str">
        <f t="shared" si="39"/>
        <v>na</v>
      </c>
      <c r="Q111" s="163" t="str">
        <f t="shared" si="28"/>
        <v>na</v>
      </c>
      <c r="R111" s="77"/>
      <c r="S111" s="77"/>
      <c r="T111" s="77"/>
      <c r="U111" s="77"/>
      <c r="V111" s="77"/>
      <c r="W111" s="77"/>
      <c r="X111" s="77"/>
      <c r="Y111" s="77"/>
      <c r="Z111" s="77"/>
      <c r="AA111" s="77"/>
      <c r="AB111" s="77"/>
      <c r="AC111" s="77"/>
      <c r="AD111" s="77"/>
      <c r="AE111" s="4">
        <f t="shared" si="29"/>
        <v>0</v>
      </c>
      <c r="AF111" s="4">
        <f t="shared" si="5"/>
        <v>0</v>
      </c>
      <c r="AG111" s="4">
        <f t="shared" si="30"/>
        <v>0</v>
      </c>
    </row>
    <row r="112" spans="1:33" ht="11.25" customHeight="1" x14ac:dyDescent="0.2">
      <c r="A112" s="21" t="str">
        <f t="shared" si="31"/>
        <v/>
      </c>
      <c r="B112" s="76" t="str">
        <f t="shared" si="32"/>
        <v/>
      </c>
      <c r="C112" s="343"/>
      <c r="D112" s="342"/>
      <c r="E112" s="227" t="str">
        <f t="shared" si="33"/>
        <v>na</v>
      </c>
      <c r="F112" s="158" t="str">
        <f t="shared" si="40"/>
        <v>na</v>
      </c>
      <c r="G112" s="158" t="str">
        <f t="shared" si="34"/>
        <v>na</v>
      </c>
      <c r="H112" s="159" t="str">
        <f t="shared" si="35"/>
        <v>na</v>
      </c>
      <c r="I112" s="342"/>
      <c r="J112" s="227" t="str">
        <f t="shared" si="36"/>
        <v>na</v>
      </c>
      <c r="K112" s="158" t="str">
        <f t="shared" si="41"/>
        <v>na</v>
      </c>
      <c r="L112" s="158" t="str">
        <f t="shared" si="37"/>
        <v>na</v>
      </c>
      <c r="M112" s="159" t="str">
        <f t="shared" si="38"/>
        <v>na</v>
      </c>
      <c r="N112" s="161" t="str">
        <f t="shared" si="26"/>
        <v>na</v>
      </c>
      <c r="O112" s="77" t="str">
        <f t="shared" si="27"/>
        <v>na</v>
      </c>
      <c r="P112" s="162" t="str">
        <f t="shared" si="39"/>
        <v>na</v>
      </c>
      <c r="Q112" s="163" t="str">
        <f t="shared" si="28"/>
        <v>na</v>
      </c>
      <c r="R112" s="77"/>
      <c r="S112" s="77"/>
      <c r="T112" s="77"/>
      <c r="U112" s="77"/>
      <c r="V112" s="77"/>
      <c r="W112" s="77"/>
      <c r="X112" s="77"/>
      <c r="Y112" s="77"/>
      <c r="Z112" s="77"/>
      <c r="AA112" s="77"/>
      <c r="AB112" s="77"/>
      <c r="AC112" s="77"/>
      <c r="AD112" s="77"/>
      <c r="AE112" s="4">
        <f t="shared" si="29"/>
        <v>0</v>
      </c>
      <c r="AF112" s="4">
        <f t="shared" si="5"/>
        <v>0</v>
      </c>
      <c r="AG112" s="4">
        <f t="shared" si="30"/>
        <v>0</v>
      </c>
    </row>
    <row r="113" spans="1:33" ht="11.25" customHeight="1" x14ac:dyDescent="0.2">
      <c r="A113" s="21" t="str">
        <f t="shared" si="31"/>
        <v/>
      </c>
      <c r="B113" s="76" t="str">
        <f t="shared" si="32"/>
        <v/>
      </c>
      <c r="C113" s="343"/>
      <c r="D113" s="342"/>
      <c r="E113" s="227" t="str">
        <f t="shared" si="33"/>
        <v>na</v>
      </c>
      <c r="F113" s="158" t="str">
        <f t="shared" si="40"/>
        <v>na</v>
      </c>
      <c r="G113" s="158" t="str">
        <f t="shared" si="34"/>
        <v>na</v>
      </c>
      <c r="H113" s="159" t="str">
        <f t="shared" si="35"/>
        <v>na</v>
      </c>
      <c r="I113" s="342"/>
      <c r="J113" s="227" t="str">
        <f t="shared" si="36"/>
        <v>na</v>
      </c>
      <c r="K113" s="158" t="str">
        <f t="shared" si="41"/>
        <v>na</v>
      </c>
      <c r="L113" s="158" t="str">
        <f t="shared" si="37"/>
        <v>na</v>
      </c>
      <c r="M113" s="159" t="str">
        <f t="shared" si="38"/>
        <v>na</v>
      </c>
      <c r="N113" s="161" t="str">
        <f t="shared" si="26"/>
        <v>na</v>
      </c>
      <c r="O113" s="77" t="str">
        <f t="shared" si="27"/>
        <v>na</v>
      </c>
      <c r="P113" s="162" t="str">
        <f t="shared" si="39"/>
        <v>na</v>
      </c>
      <c r="Q113" s="163" t="str">
        <f t="shared" si="28"/>
        <v>na</v>
      </c>
      <c r="R113" s="77"/>
      <c r="S113" s="77"/>
      <c r="T113" s="77"/>
      <c r="U113" s="77"/>
      <c r="V113" s="77"/>
      <c r="W113" s="77"/>
      <c r="X113" s="77"/>
      <c r="Y113" s="77"/>
      <c r="Z113" s="77"/>
      <c r="AA113" s="77"/>
      <c r="AB113" s="77"/>
      <c r="AC113" s="77"/>
      <c r="AD113" s="77"/>
      <c r="AE113" s="4">
        <f t="shared" si="29"/>
        <v>0</v>
      </c>
      <c r="AF113" s="4">
        <f t="shared" si="5"/>
        <v>0</v>
      </c>
      <c r="AG113" s="4">
        <f t="shared" si="30"/>
        <v>0</v>
      </c>
    </row>
    <row r="114" spans="1:33" ht="11.25" customHeight="1" x14ac:dyDescent="0.2">
      <c r="A114" s="21" t="str">
        <f t="shared" si="31"/>
        <v/>
      </c>
      <c r="B114" s="76" t="str">
        <f t="shared" si="32"/>
        <v/>
      </c>
      <c r="C114" s="343"/>
      <c r="D114" s="342"/>
      <c r="E114" s="227" t="str">
        <f t="shared" si="33"/>
        <v>na</v>
      </c>
      <c r="F114" s="158" t="str">
        <f t="shared" si="40"/>
        <v>na</v>
      </c>
      <c r="G114" s="158" t="str">
        <f t="shared" si="34"/>
        <v>na</v>
      </c>
      <c r="H114" s="159" t="str">
        <f t="shared" si="35"/>
        <v>na</v>
      </c>
      <c r="I114" s="342"/>
      <c r="J114" s="227" t="str">
        <f t="shared" si="36"/>
        <v>na</v>
      </c>
      <c r="K114" s="158" t="str">
        <f t="shared" si="41"/>
        <v>na</v>
      </c>
      <c r="L114" s="158" t="str">
        <f t="shared" si="37"/>
        <v>na</v>
      </c>
      <c r="M114" s="159" t="str">
        <f t="shared" si="38"/>
        <v>na</v>
      </c>
      <c r="N114" s="161" t="str">
        <f t="shared" si="26"/>
        <v>na</v>
      </c>
      <c r="O114" s="77" t="str">
        <f t="shared" si="27"/>
        <v>na</v>
      </c>
      <c r="P114" s="162" t="str">
        <f t="shared" si="39"/>
        <v>na</v>
      </c>
      <c r="Q114" s="163" t="str">
        <f t="shared" si="28"/>
        <v>na</v>
      </c>
      <c r="R114" s="77"/>
      <c r="S114" s="77"/>
      <c r="T114" s="77"/>
      <c r="U114" s="77"/>
      <c r="V114" s="77"/>
      <c r="W114" s="77"/>
      <c r="X114" s="77"/>
      <c r="Y114" s="77"/>
      <c r="Z114" s="77"/>
      <c r="AA114" s="77"/>
      <c r="AB114" s="77"/>
      <c r="AC114" s="77"/>
      <c r="AD114" s="77"/>
      <c r="AE114" s="4">
        <f t="shared" si="29"/>
        <v>0</v>
      </c>
      <c r="AF114" s="4">
        <f t="shared" si="5"/>
        <v>0</v>
      </c>
      <c r="AG114" s="4">
        <f t="shared" si="30"/>
        <v>0</v>
      </c>
    </row>
    <row r="115" spans="1:33" ht="11.25" customHeight="1" x14ac:dyDescent="0.2">
      <c r="A115" s="21" t="str">
        <f t="shared" si="31"/>
        <v/>
      </c>
      <c r="B115" s="76" t="str">
        <f t="shared" si="32"/>
        <v/>
      </c>
      <c r="C115" s="343"/>
      <c r="D115" s="342"/>
      <c r="E115" s="227" t="str">
        <f t="shared" si="33"/>
        <v>na</v>
      </c>
      <c r="F115" s="158" t="str">
        <f t="shared" si="40"/>
        <v>na</v>
      </c>
      <c r="G115" s="158" t="str">
        <f t="shared" si="34"/>
        <v>na</v>
      </c>
      <c r="H115" s="159" t="str">
        <f t="shared" si="35"/>
        <v>na</v>
      </c>
      <c r="I115" s="342"/>
      <c r="J115" s="227" t="str">
        <f t="shared" si="36"/>
        <v>na</v>
      </c>
      <c r="K115" s="158" t="str">
        <f t="shared" si="41"/>
        <v>na</v>
      </c>
      <c r="L115" s="158" t="str">
        <f t="shared" si="37"/>
        <v>na</v>
      </c>
      <c r="M115" s="159" t="str">
        <f t="shared" si="38"/>
        <v>na</v>
      </c>
      <c r="N115" s="161" t="str">
        <f t="shared" si="26"/>
        <v>na</v>
      </c>
      <c r="O115" s="77" t="str">
        <f t="shared" si="27"/>
        <v>na</v>
      </c>
      <c r="P115" s="162" t="str">
        <f t="shared" si="39"/>
        <v>na</v>
      </c>
      <c r="Q115" s="163" t="str">
        <f t="shared" si="28"/>
        <v>na</v>
      </c>
      <c r="R115" s="77"/>
      <c r="S115" s="77"/>
      <c r="T115" s="77"/>
      <c r="U115" s="77"/>
      <c r="V115" s="77"/>
      <c r="W115" s="77"/>
      <c r="X115" s="77"/>
      <c r="Y115" s="77"/>
      <c r="Z115" s="77"/>
      <c r="AA115" s="77"/>
      <c r="AB115" s="77"/>
      <c r="AC115" s="77"/>
      <c r="AD115" s="77"/>
      <c r="AE115" s="4">
        <f t="shared" si="29"/>
        <v>0</v>
      </c>
      <c r="AF115" s="4">
        <f t="shared" si="5"/>
        <v>0</v>
      </c>
      <c r="AG115" s="4">
        <f t="shared" si="30"/>
        <v>0</v>
      </c>
    </row>
    <row r="116" spans="1:33" ht="11.25" customHeight="1" x14ac:dyDescent="0.2">
      <c r="A116" s="21" t="str">
        <f t="shared" si="31"/>
        <v/>
      </c>
      <c r="B116" s="76" t="str">
        <f t="shared" si="32"/>
        <v/>
      </c>
      <c r="C116" s="343"/>
      <c r="D116" s="342"/>
      <c r="E116" s="227" t="str">
        <f t="shared" si="33"/>
        <v>na</v>
      </c>
      <c r="F116" s="158" t="str">
        <f t="shared" si="40"/>
        <v>na</v>
      </c>
      <c r="G116" s="158" t="str">
        <f t="shared" si="34"/>
        <v>na</v>
      </c>
      <c r="H116" s="159" t="str">
        <f t="shared" si="35"/>
        <v>na</v>
      </c>
      <c r="I116" s="342"/>
      <c r="J116" s="227" t="str">
        <f t="shared" si="36"/>
        <v>na</v>
      </c>
      <c r="K116" s="158" t="str">
        <f t="shared" si="41"/>
        <v>na</v>
      </c>
      <c r="L116" s="158" t="str">
        <f t="shared" si="37"/>
        <v>na</v>
      </c>
      <c r="M116" s="159" t="str">
        <f t="shared" si="38"/>
        <v>na</v>
      </c>
      <c r="N116" s="161" t="str">
        <f t="shared" si="26"/>
        <v>na</v>
      </c>
      <c r="O116" s="77" t="str">
        <f t="shared" si="27"/>
        <v>na</v>
      </c>
      <c r="P116" s="162" t="str">
        <f t="shared" si="39"/>
        <v>na</v>
      </c>
      <c r="Q116" s="163" t="str">
        <f t="shared" si="28"/>
        <v>na</v>
      </c>
      <c r="R116" s="77"/>
      <c r="S116" s="77"/>
      <c r="T116" s="77"/>
      <c r="U116" s="77"/>
      <c r="V116" s="77"/>
      <c r="W116" s="77"/>
      <c r="X116" s="77"/>
      <c r="Y116" s="77"/>
      <c r="Z116" s="77"/>
      <c r="AA116" s="77"/>
      <c r="AB116" s="77"/>
      <c r="AC116" s="77"/>
      <c r="AD116" s="77"/>
      <c r="AE116" s="4">
        <f t="shared" si="29"/>
        <v>0</v>
      </c>
      <c r="AF116" s="4">
        <f t="shared" si="5"/>
        <v>0</v>
      </c>
      <c r="AG116" s="4">
        <f t="shared" si="30"/>
        <v>0</v>
      </c>
    </row>
    <row r="117" spans="1:33" ht="11.25" customHeight="1" x14ac:dyDescent="0.2">
      <c r="A117" s="21" t="str">
        <f t="shared" si="31"/>
        <v/>
      </c>
      <c r="B117" s="76" t="str">
        <f t="shared" si="32"/>
        <v/>
      </c>
      <c r="C117" s="343"/>
      <c r="D117" s="342"/>
      <c r="E117" s="227" t="str">
        <f t="shared" si="33"/>
        <v>na</v>
      </c>
      <c r="F117" s="158" t="str">
        <f t="shared" si="40"/>
        <v>na</v>
      </c>
      <c r="G117" s="158" t="str">
        <f t="shared" si="34"/>
        <v>na</v>
      </c>
      <c r="H117" s="159" t="str">
        <f t="shared" si="35"/>
        <v>na</v>
      </c>
      <c r="I117" s="342"/>
      <c r="J117" s="227" t="str">
        <f t="shared" si="36"/>
        <v>na</v>
      </c>
      <c r="K117" s="158" t="str">
        <f t="shared" si="41"/>
        <v>na</v>
      </c>
      <c r="L117" s="158" t="str">
        <f t="shared" si="37"/>
        <v>na</v>
      </c>
      <c r="M117" s="159" t="str">
        <f t="shared" si="38"/>
        <v>na</v>
      </c>
      <c r="N117" s="161" t="str">
        <f t="shared" ref="N117:N148" si="42">IF(AND(AF117=1,F117&gt;0,K117&gt;0,G117&gt;0,L117&gt;0),LN((G117/F117)/(L117/K117)),"na")</f>
        <v>na</v>
      </c>
      <c r="O117" s="77" t="str">
        <f t="shared" ref="O117:O148" si="43">IF(AND(AF117=1,F117&gt;0,K117&gt;0,G117&gt;0,L117&gt;0),((1/L117)-(1/K117)+(1/G117)-(1/F117)),"na")</f>
        <v>na</v>
      </c>
      <c r="P117" s="162" t="str">
        <f t="shared" si="39"/>
        <v>na</v>
      </c>
      <c r="Q117" s="163" t="str">
        <f t="shared" ref="Q117:Q148" si="44">IF(P117="na","na",1/O117)</f>
        <v>na</v>
      </c>
      <c r="R117" s="77"/>
      <c r="S117" s="77"/>
      <c r="T117" s="77"/>
      <c r="U117" s="77"/>
      <c r="V117" s="77"/>
      <c r="W117" s="77"/>
      <c r="X117" s="77"/>
      <c r="Y117" s="77"/>
      <c r="Z117" s="77"/>
      <c r="AA117" s="77"/>
      <c r="AB117" s="77"/>
      <c r="AC117" s="77"/>
      <c r="AD117" s="77"/>
      <c r="AE117" s="4">
        <f t="shared" ref="AE117:AE148" si="45">D117-I117</f>
        <v>0</v>
      </c>
      <c r="AF117" s="4">
        <f t="shared" si="5"/>
        <v>0</v>
      </c>
      <c r="AG117" s="4">
        <f t="shared" ref="AG117:AG148" si="46">IF(AND(G117="na",L117="na"),0,IF(AND(G117*L117=0,D117&gt;$L$13,I117&gt;$L$14),1,0))</f>
        <v>0</v>
      </c>
    </row>
    <row r="118" spans="1:33" ht="11.25" customHeight="1" x14ac:dyDescent="0.2">
      <c r="A118" s="21" t="str">
        <f t="shared" si="31"/>
        <v/>
      </c>
      <c r="B118" s="76" t="str">
        <f t="shared" si="32"/>
        <v/>
      </c>
      <c r="C118" s="343"/>
      <c r="D118" s="342"/>
      <c r="E118" s="227" t="str">
        <f t="shared" si="33"/>
        <v>na</v>
      </c>
      <c r="F118" s="158" t="str">
        <f t="shared" si="40"/>
        <v>na</v>
      </c>
      <c r="G118" s="158" t="str">
        <f t="shared" si="34"/>
        <v>na</v>
      </c>
      <c r="H118" s="159" t="str">
        <f t="shared" si="35"/>
        <v>na</v>
      </c>
      <c r="I118" s="342"/>
      <c r="J118" s="227" t="str">
        <f t="shared" si="36"/>
        <v>na</v>
      </c>
      <c r="K118" s="158" t="str">
        <f t="shared" si="41"/>
        <v>na</v>
      </c>
      <c r="L118" s="158" t="str">
        <f t="shared" si="37"/>
        <v>na</v>
      </c>
      <c r="M118" s="159" t="str">
        <f t="shared" si="38"/>
        <v>na</v>
      </c>
      <c r="N118" s="161" t="str">
        <f t="shared" si="42"/>
        <v>na</v>
      </c>
      <c r="O118" s="77" t="str">
        <f t="shared" si="43"/>
        <v>na</v>
      </c>
      <c r="P118" s="162" t="str">
        <f t="shared" si="39"/>
        <v>na</v>
      </c>
      <c r="Q118" s="163" t="str">
        <f t="shared" si="44"/>
        <v>na</v>
      </c>
      <c r="R118" s="77"/>
      <c r="S118" s="77"/>
      <c r="T118" s="77"/>
      <c r="U118" s="77"/>
      <c r="V118" s="77"/>
      <c r="W118" s="77"/>
      <c r="X118" s="77"/>
      <c r="Y118" s="77"/>
      <c r="Z118" s="77"/>
      <c r="AA118" s="77"/>
      <c r="AB118" s="77"/>
      <c r="AC118" s="77"/>
      <c r="AD118" s="77"/>
      <c r="AE118" s="4">
        <f t="shared" si="45"/>
        <v>0</v>
      </c>
      <c r="AF118" s="4">
        <f t="shared" si="5"/>
        <v>0</v>
      </c>
      <c r="AG118" s="4">
        <f t="shared" si="46"/>
        <v>0</v>
      </c>
    </row>
    <row r="119" spans="1:33" ht="11.25" customHeight="1" x14ac:dyDescent="0.2">
      <c r="A119" s="21" t="str">
        <f t="shared" si="31"/>
        <v/>
      </c>
      <c r="B119" s="76" t="str">
        <f t="shared" si="32"/>
        <v/>
      </c>
      <c r="C119" s="343"/>
      <c r="D119" s="342"/>
      <c r="E119" s="227" t="str">
        <f t="shared" si="33"/>
        <v>na</v>
      </c>
      <c r="F119" s="158" t="str">
        <f t="shared" si="40"/>
        <v>na</v>
      </c>
      <c r="G119" s="158" t="str">
        <f t="shared" si="34"/>
        <v>na</v>
      </c>
      <c r="H119" s="159" t="str">
        <f t="shared" si="35"/>
        <v>na</v>
      </c>
      <c r="I119" s="342"/>
      <c r="J119" s="227" t="str">
        <f t="shared" si="36"/>
        <v>na</v>
      </c>
      <c r="K119" s="158" t="str">
        <f t="shared" si="41"/>
        <v>na</v>
      </c>
      <c r="L119" s="158" t="str">
        <f t="shared" si="37"/>
        <v>na</v>
      </c>
      <c r="M119" s="159" t="str">
        <f t="shared" si="38"/>
        <v>na</v>
      </c>
      <c r="N119" s="161" t="str">
        <f t="shared" si="42"/>
        <v>na</v>
      </c>
      <c r="O119" s="77" t="str">
        <f t="shared" si="43"/>
        <v>na</v>
      </c>
      <c r="P119" s="162" t="str">
        <f t="shared" si="39"/>
        <v>na</v>
      </c>
      <c r="Q119" s="163" t="str">
        <f t="shared" si="44"/>
        <v>na</v>
      </c>
      <c r="R119" s="77"/>
      <c r="S119" s="77"/>
      <c r="T119" s="77"/>
      <c r="U119" s="77"/>
      <c r="V119" s="77"/>
      <c r="W119" s="77"/>
      <c r="X119" s="77"/>
      <c r="Y119" s="77"/>
      <c r="Z119" s="77"/>
      <c r="AA119" s="77"/>
      <c r="AB119" s="77"/>
      <c r="AC119" s="77"/>
      <c r="AD119" s="77"/>
      <c r="AE119" s="4">
        <f t="shared" si="45"/>
        <v>0</v>
      </c>
      <c r="AF119" s="4">
        <f t="shared" si="5"/>
        <v>0</v>
      </c>
      <c r="AG119" s="4">
        <f t="shared" si="46"/>
        <v>0</v>
      </c>
    </row>
    <row r="120" spans="1:33" ht="11.25" customHeight="1" x14ac:dyDescent="0.2">
      <c r="A120" s="21" t="str">
        <f t="shared" si="31"/>
        <v/>
      </c>
      <c r="B120" s="76" t="str">
        <f t="shared" si="32"/>
        <v/>
      </c>
      <c r="C120" s="343"/>
      <c r="D120" s="342"/>
      <c r="E120" s="227" t="str">
        <f t="shared" si="33"/>
        <v>na</v>
      </c>
      <c r="F120" s="158" t="str">
        <f t="shared" si="40"/>
        <v>na</v>
      </c>
      <c r="G120" s="158" t="str">
        <f t="shared" si="34"/>
        <v>na</v>
      </c>
      <c r="H120" s="159" t="str">
        <f t="shared" si="35"/>
        <v>na</v>
      </c>
      <c r="I120" s="342"/>
      <c r="J120" s="227" t="str">
        <f t="shared" si="36"/>
        <v>na</v>
      </c>
      <c r="K120" s="158" t="str">
        <f t="shared" si="41"/>
        <v>na</v>
      </c>
      <c r="L120" s="158" t="str">
        <f t="shared" si="37"/>
        <v>na</v>
      </c>
      <c r="M120" s="159" t="str">
        <f t="shared" si="38"/>
        <v>na</v>
      </c>
      <c r="N120" s="161" t="str">
        <f t="shared" si="42"/>
        <v>na</v>
      </c>
      <c r="O120" s="77" t="str">
        <f t="shared" si="43"/>
        <v>na</v>
      </c>
      <c r="P120" s="162" t="str">
        <f t="shared" si="39"/>
        <v>na</v>
      </c>
      <c r="Q120" s="163" t="str">
        <f t="shared" si="44"/>
        <v>na</v>
      </c>
      <c r="R120" s="77"/>
      <c r="S120" s="77"/>
      <c r="T120" s="77"/>
      <c r="U120" s="77"/>
      <c r="V120" s="77"/>
      <c r="W120" s="77"/>
      <c r="X120" s="77"/>
      <c r="Y120" s="77"/>
      <c r="Z120" s="77"/>
      <c r="AA120" s="77"/>
      <c r="AB120" s="77"/>
      <c r="AC120" s="77"/>
      <c r="AD120" s="77"/>
      <c r="AE120" s="4">
        <f t="shared" si="45"/>
        <v>0</v>
      </c>
      <c r="AF120" s="4">
        <f t="shared" si="5"/>
        <v>0</v>
      </c>
      <c r="AG120" s="4">
        <f t="shared" si="46"/>
        <v>0</v>
      </c>
    </row>
    <row r="121" spans="1:33" ht="11.25" customHeight="1" x14ac:dyDescent="0.2">
      <c r="A121" s="21" t="str">
        <f t="shared" si="31"/>
        <v/>
      </c>
      <c r="B121" s="76" t="str">
        <f t="shared" si="32"/>
        <v/>
      </c>
      <c r="C121" s="343"/>
      <c r="D121" s="342"/>
      <c r="E121" s="227" t="str">
        <f t="shared" si="33"/>
        <v>na</v>
      </c>
      <c r="F121" s="158" t="str">
        <f t="shared" si="40"/>
        <v>na</v>
      </c>
      <c r="G121" s="158" t="str">
        <f t="shared" si="34"/>
        <v>na</v>
      </c>
      <c r="H121" s="159" t="str">
        <f t="shared" si="35"/>
        <v>na</v>
      </c>
      <c r="I121" s="342"/>
      <c r="J121" s="227" t="str">
        <f t="shared" si="36"/>
        <v>na</v>
      </c>
      <c r="K121" s="158" t="str">
        <f t="shared" si="41"/>
        <v>na</v>
      </c>
      <c r="L121" s="158" t="str">
        <f t="shared" si="37"/>
        <v>na</v>
      </c>
      <c r="M121" s="159" t="str">
        <f t="shared" si="38"/>
        <v>na</v>
      </c>
      <c r="N121" s="161" t="str">
        <f t="shared" si="42"/>
        <v>na</v>
      </c>
      <c r="O121" s="77" t="str">
        <f t="shared" si="43"/>
        <v>na</v>
      </c>
      <c r="P121" s="162" t="str">
        <f t="shared" si="39"/>
        <v>na</v>
      </c>
      <c r="Q121" s="163" t="str">
        <f t="shared" si="44"/>
        <v>na</v>
      </c>
      <c r="R121" s="77"/>
      <c r="S121" s="77"/>
      <c r="T121" s="77"/>
      <c r="U121" s="77"/>
      <c r="V121" s="77"/>
      <c r="W121" s="77"/>
      <c r="X121" s="77"/>
      <c r="Y121" s="77"/>
      <c r="Z121" s="77"/>
      <c r="AA121" s="77"/>
      <c r="AB121" s="77"/>
      <c r="AC121" s="77"/>
      <c r="AD121" s="77"/>
      <c r="AE121" s="4">
        <f t="shared" si="45"/>
        <v>0</v>
      </c>
      <c r="AF121" s="4">
        <f t="shared" si="5"/>
        <v>0</v>
      </c>
      <c r="AG121" s="4">
        <f t="shared" si="46"/>
        <v>0</v>
      </c>
    </row>
    <row r="122" spans="1:33" ht="11.25" customHeight="1" x14ac:dyDescent="0.2">
      <c r="A122" s="21" t="str">
        <f t="shared" si="31"/>
        <v/>
      </c>
      <c r="B122" s="76" t="str">
        <f t="shared" si="32"/>
        <v/>
      </c>
      <c r="C122" s="343"/>
      <c r="D122" s="342"/>
      <c r="E122" s="227" t="str">
        <f t="shared" si="33"/>
        <v>na</v>
      </c>
      <c r="F122" s="158" t="str">
        <f t="shared" si="40"/>
        <v>na</v>
      </c>
      <c r="G122" s="158" t="str">
        <f t="shared" si="34"/>
        <v>na</v>
      </c>
      <c r="H122" s="159" t="str">
        <f t="shared" si="35"/>
        <v>na</v>
      </c>
      <c r="I122" s="342"/>
      <c r="J122" s="227" t="str">
        <f t="shared" si="36"/>
        <v>na</v>
      </c>
      <c r="K122" s="158" t="str">
        <f t="shared" si="41"/>
        <v>na</v>
      </c>
      <c r="L122" s="158" t="str">
        <f t="shared" si="37"/>
        <v>na</v>
      </c>
      <c r="M122" s="159" t="str">
        <f t="shared" si="38"/>
        <v>na</v>
      </c>
      <c r="N122" s="161" t="str">
        <f t="shared" si="42"/>
        <v>na</v>
      </c>
      <c r="O122" s="77" t="str">
        <f t="shared" si="43"/>
        <v>na</v>
      </c>
      <c r="P122" s="162" t="str">
        <f t="shared" si="39"/>
        <v>na</v>
      </c>
      <c r="Q122" s="163" t="str">
        <f t="shared" si="44"/>
        <v>na</v>
      </c>
      <c r="R122" s="77"/>
      <c r="S122" s="77"/>
      <c r="T122" s="77"/>
      <c r="U122" s="77"/>
      <c r="V122" s="77"/>
      <c r="W122" s="77"/>
      <c r="X122" s="77"/>
      <c r="Y122" s="77"/>
      <c r="Z122" s="77"/>
      <c r="AA122" s="77"/>
      <c r="AB122" s="77"/>
      <c r="AC122" s="77"/>
      <c r="AD122" s="77"/>
      <c r="AE122" s="4">
        <f t="shared" si="45"/>
        <v>0</v>
      </c>
      <c r="AF122" s="4">
        <f t="shared" si="5"/>
        <v>0</v>
      </c>
      <c r="AG122" s="4">
        <f t="shared" si="46"/>
        <v>0</v>
      </c>
    </row>
    <row r="123" spans="1:33" ht="11.25" customHeight="1" x14ac:dyDescent="0.2">
      <c r="A123" s="21" t="str">
        <f t="shared" si="31"/>
        <v/>
      </c>
      <c r="B123" s="76" t="str">
        <f t="shared" si="32"/>
        <v/>
      </c>
      <c r="C123" s="343"/>
      <c r="D123" s="342"/>
      <c r="E123" s="227" t="str">
        <f t="shared" si="33"/>
        <v>na</v>
      </c>
      <c r="F123" s="158" t="str">
        <f t="shared" si="40"/>
        <v>na</v>
      </c>
      <c r="G123" s="158" t="str">
        <f t="shared" si="34"/>
        <v>na</v>
      </c>
      <c r="H123" s="159" t="str">
        <f t="shared" si="35"/>
        <v>na</v>
      </c>
      <c r="I123" s="342"/>
      <c r="J123" s="227" t="str">
        <f t="shared" si="36"/>
        <v>na</v>
      </c>
      <c r="K123" s="158" t="str">
        <f t="shared" si="41"/>
        <v>na</v>
      </c>
      <c r="L123" s="158" t="str">
        <f t="shared" si="37"/>
        <v>na</v>
      </c>
      <c r="M123" s="159" t="str">
        <f t="shared" si="38"/>
        <v>na</v>
      </c>
      <c r="N123" s="161" t="str">
        <f t="shared" si="42"/>
        <v>na</v>
      </c>
      <c r="O123" s="77" t="str">
        <f t="shared" si="43"/>
        <v>na</v>
      </c>
      <c r="P123" s="162" t="str">
        <f t="shared" si="39"/>
        <v>na</v>
      </c>
      <c r="Q123" s="163" t="str">
        <f t="shared" si="44"/>
        <v>na</v>
      </c>
      <c r="R123" s="77"/>
      <c r="S123" s="77"/>
      <c r="T123" s="77"/>
      <c r="U123" s="77"/>
      <c r="V123" s="77"/>
      <c r="W123" s="77"/>
      <c r="X123" s="77"/>
      <c r="Y123" s="77"/>
      <c r="Z123" s="77"/>
      <c r="AA123" s="77"/>
      <c r="AB123" s="77"/>
      <c r="AC123" s="77"/>
      <c r="AD123" s="77"/>
      <c r="AE123" s="4">
        <f t="shared" si="45"/>
        <v>0</v>
      </c>
      <c r="AF123" s="4">
        <f t="shared" si="5"/>
        <v>0</v>
      </c>
      <c r="AG123" s="4">
        <f t="shared" si="46"/>
        <v>0</v>
      </c>
    </row>
    <row r="124" spans="1:33" ht="11.25" customHeight="1" x14ac:dyDescent="0.2">
      <c r="A124" s="21" t="str">
        <f t="shared" si="31"/>
        <v/>
      </c>
      <c r="B124" s="76" t="str">
        <f t="shared" si="32"/>
        <v/>
      </c>
      <c r="C124" s="343"/>
      <c r="D124" s="342"/>
      <c r="E124" s="227" t="str">
        <f t="shared" si="33"/>
        <v>na</v>
      </c>
      <c r="F124" s="158" t="str">
        <f t="shared" si="40"/>
        <v>na</v>
      </c>
      <c r="G124" s="158" t="str">
        <f t="shared" si="34"/>
        <v>na</v>
      </c>
      <c r="H124" s="159" t="str">
        <f t="shared" si="35"/>
        <v>na</v>
      </c>
      <c r="I124" s="342"/>
      <c r="J124" s="227" t="str">
        <f t="shared" si="36"/>
        <v>na</v>
      </c>
      <c r="K124" s="158" t="str">
        <f t="shared" si="41"/>
        <v>na</v>
      </c>
      <c r="L124" s="158" t="str">
        <f t="shared" si="37"/>
        <v>na</v>
      </c>
      <c r="M124" s="159" t="str">
        <f t="shared" si="38"/>
        <v>na</v>
      </c>
      <c r="N124" s="161" t="str">
        <f t="shared" si="42"/>
        <v>na</v>
      </c>
      <c r="O124" s="77" t="str">
        <f t="shared" si="43"/>
        <v>na</v>
      </c>
      <c r="P124" s="162" t="str">
        <f t="shared" si="39"/>
        <v>na</v>
      </c>
      <c r="Q124" s="163" t="str">
        <f t="shared" si="44"/>
        <v>na</v>
      </c>
      <c r="R124" s="77"/>
      <c r="S124" s="77"/>
      <c r="T124" s="77"/>
      <c r="U124" s="77"/>
      <c r="V124" s="77"/>
      <c r="W124" s="77"/>
      <c r="X124" s="77"/>
      <c r="Y124" s="77"/>
      <c r="Z124" s="77"/>
      <c r="AA124" s="77"/>
      <c r="AB124" s="77"/>
      <c r="AC124" s="77"/>
      <c r="AD124" s="77"/>
      <c r="AE124" s="4">
        <f t="shared" si="45"/>
        <v>0</v>
      </c>
      <c r="AF124" s="4">
        <f t="shared" si="5"/>
        <v>0</v>
      </c>
      <c r="AG124" s="4">
        <f t="shared" si="46"/>
        <v>0</v>
      </c>
    </row>
    <row r="125" spans="1:33" ht="11.25" customHeight="1" x14ac:dyDescent="0.2">
      <c r="A125" s="21" t="str">
        <f t="shared" si="31"/>
        <v/>
      </c>
      <c r="B125" s="76" t="str">
        <f t="shared" si="32"/>
        <v/>
      </c>
      <c r="C125" s="343"/>
      <c r="D125" s="342"/>
      <c r="E125" s="227" t="str">
        <f t="shared" si="33"/>
        <v>na</v>
      </c>
      <c r="F125" s="158" t="str">
        <f t="shared" si="40"/>
        <v>na</v>
      </c>
      <c r="G125" s="158" t="str">
        <f t="shared" si="34"/>
        <v>na</v>
      </c>
      <c r="H125" s="159" t="str">
        <f t="shared" si="35"/>
        <v>na</v>
      </c>
      <c r="I125" s="342"/>
      <c r="J125" s="227" t="str">
        <f t="shared" si="36"/>
        <v>na</v>
      </c>
      <c r="K125" s="158" t="str">
        <f t="shared" si="41"/>
        <v>na</v>
      </c>
      <c r="L125" s="158" t="str">
        <f t="shared" si="37"/>
        <v>na</v>
      </c>
      <c r="M125" s="159" t="str">
        <f t="shared" si="38"/>
        <v>na</v>
      </c>
      <c r="N125" s="161" t="str">
        <f t="shared" si="42"/>
        <v>na</v>
      </c>
      <c r="O125" s="77" t="str">
        <f t="shared" si="43"/>
        <v>na</v>
      </c>
      <c r="P125" s="162" t="str">
        <f t="shared" si="39"/>
        <v>na</v>
      </c>
      <c r="Q125" s="163" t="str">
        <f t="shared" si="44"/>
        <v>na</v>
      </c>
      <c r="R125" s="77"/>
      <c r="S125" s="77"/>
      <c r="T125" s="77"/>
      <c r="U125" s="77"/>
      <c r="V125" s="77"/>
      <c r="W125" s="77"/>
      <c r="X125" s="77"/>
      <c r="Y125" s="77"/>
      <c r="Z125" s="77"/>
      <c r="AA125" s="77"/>
      <c r="AB125" s="77"/>
      <c r="AC125" s="77"/>
      <c r="AD125" s="77"/>
      <c r="AE125" s="4">
        <f t="shared" si="45"/>
        <v>0</v>
      </c>
      <c r="AF125" s="4">
        <f t="shared" si="5"/>
        <v>0</v>
      </c>
      <c r="AG125" s="4">
        <f t="shared" si="46"/>
        <v>0</v>
      </c>
    </row>
    <row r="126" spans="1:33" ht="11.25" customHeight="1" x14ac:dyDescent="0.2">
      <c r="A126" s="21" t="str">
        <f t="shared" si="31"/>
        <v/>
      </c>
      <c r="B126" s="76" t="str">
        <f t="shared" si="32"/>
        <v/>
      </c>
      <c r="C126" s="343"/>
      <c r="D126" s="342"/>
      <c r="E126" s="227" t="str">
        <f t="shared" si="33"/>
        <v>na</v>
      </c>
      <c r="F126" s="158" t="str">
        <f t="shared" si="40"/>
        <v>na</v>
      </c>
      <c r="G126" s="158" t="str">
        <f t="shared" si="34"/>
        <v>na</v>
      </c>
      <c r="H126" s="159" t="str">
        <f t="shared" si="35"/>
        <v>na</v>
      </c>
      <c r="I126" s="342"/>
      <c r="J126" s="227" t="str">
        <f t="shared" si="36"/>
        <v>na</v>
      </c>
      <c r="K126" s="158" t="str">
        <f t="shared" si="41"/>
        <v>na</v>
      </c>
      <c r="L126" s="158" t="str">
        <f t="shared" si="37"/>
        <v>na</v>
      </c>
      <c r="M126" s="159" t="str">
        <f t="shared" si="38"/>
        <v>na</v>
      </c>
      <c r="N126" s="161" t="str">
        <f t="shared" si="42"/>
        <v>na</v>
      </c>
      <c r="O126" s="77" t="str">
        <f t="shared" si="43"/>
        <v>na</v>
      </c>
      <c r="P126" s="162" t="str">
        <f t="shared" si="39"/>
        <v>na</v>
      </c>
      <c r="Q126" s="163" t="str">
        <f t="shared" si="44"/>
        <v>na</v>
      </c>
      <c r="R126" s="77"/>
      <c r="S126" s="77"/>
      <c r="T126" s="77"/>
      <c r="U126" s="77"/>
      <c r="V126" s="77"/>
      <c r="W126" s="77"/>
      <c r="X126" s="77"/>
      <c r="Y126" s="77"/>
      <c r="Z126" s="77"/>
      <c r="AA126" s="77"/>
      <c r="AB126" s="77"/>
      <c r="AC126" s="77"/>
      <c r="AD126" s="77"/>
      <c r="AE126" s="4">
        <f t="shared" si="45"/>
        <v>0</v>
      </c>
      <c r="AF126" s="4">
        <f t="shared" si="5"/>
        <v>0</v>
      </c>
      <c r="AG126" s="4">
        <f t="shared" si="46"/>
        <v>0</v>
      </c>
    </row>
    <row r="127" spans="1:33" ht="11.25" customHeight="1" x14ac:dyDescent="0.2">
      <c r="A127" s="21" t="str">
        <f t="shared" si="31"/>
        <v/>
      </c>
      <c r="B127" s="76" t="str">
        <f t="shared" si="32"/>
        <v/>
      </c>
      <c r="C127" s="343"/>
      <c r="D127" s="342"/>
      <c r="E127" s="227" t="str">
        <f t="shared" si="33"/>
        <v>na</v>
      </c>
      <c r="F127" s="158" t="str">
        <f t="shared" si="40"/>
        <v>na</v>
      </c>
      <c r="G127" s="158" t="str">
        <f t="shared" si="34"/>
        <v>na</v>
      </c>
      <c r="H127" s="159" t="str">
        <f t="shared" si="35"/>
        <v>na</v>
      </c>
      <c r="I127" s="342"/>
      <c r="J127" s="227" t="str">
        <f t="shared" si="36"/>
        <v>na</v>
      </c>
      <c r="K127" s="158" t="str">
        <f t="shared" si="41"/>
        <v>na</v>
      </c>
      <c r="L127" s="158" t="str">
        <f t="shared" si="37"/>
        <v>na</v>
      </c>
      <c r="M127" s="159" t="str">
        <f t="shared" si="38"/>
        <v>na</v>
      </c>
      <c r="N127" s="161" t="str">
        <f t="shared" si="42"/>
        <v>na</v>
      </c>
      <c r="O127" s="77" t="str">
        <f t="shared" si="43"/>
        <v>na</v>
      </c>
      <c r="P127" s="162" t="str">
        <f t="shared" si="39"/>
        <v>na</v>
      </c>
      <c r="Q127" s="163" t="str">
        <f t="shared" si="44"/>
        <v>na</v>
      </c>
      <c r="R127" s="77"/>
      <c r="S127" s="77"/>
      <c r="T127" s="77"/>
      <c r="U127" s="77"/>
      <c r="V127" s="77"/>
      <c r="W127" s="77"/>
      <c r="X127" s="77"/>
      <c r="Y127" s="77"/>
      <c r="Z127" s="77"/>
      <c r="AA127" s="77"/>
      <c r="AB127" s="77"/>
      <c r="AC127" s="77"/>
      <c r="AD127" s="77"/>
      <c r="AE127" s="4">
        <f t="shared" si="45"/>
        <v>0</v>
      </c>
      <c r="AF127" s="4">
        <f t="shared" si="5"/>
        <v>0</v>
      </c>
      <c r="AG127" s="4">
        <f t="shared" si="46"/>
        <v>0</v>
      </c>
    </row>
    <row r="128" spans="1:33" ht="11.25" customHeight="1" x14ac:dyDescent="0.2">
      <c r="A128" s="21" t="str">
        <f t="shared" si="31"/>
        <v/>
      </c>
      <c r="B128" s="76" t="str">
        <f t="shared" si="32"/>
        <v/>
      </c>
      <c r="C128" s="343"/>
      <c r="D128" s="342"/>
      <c r="E128" s="227" t="str">
        <f t="shared" si="33"/>
        <v>na</v>
      </c>
      <c r="F128" s="158" t="str">
        <f t="shared" si="40"/>
        <v>na</v>
      </c>
      <c r="G128" s="158" t="str">
        <f t="shared" si="34"/>
        <v>na</v>
      </c>
      <c r="H128" s="159" t="str">
        <f t="shared" si="35"/>
        <v>na</v>
      </c>
      <c r="I128" s="342"/>
      <c r="J128" s="227" t="str">
        <f t="shared" si="36"/>
        <v>na</v>
      </c>
      <c r="K128" s="158" t="str">
        <f t="shared" si="41"/>
        <v>na</v>
      </c>
      <c r="L128" s="158" t="str">
        <f t="shared" si="37"/>
        <v>na</v>
      </c>
      <c r="M128" s="159" t="str">
        <f t="shared" si="38"/>
        <v>na</v>
      </c>
      <c r="N128" s="161" t="str">
        <f t="shared" si="42"/>
        <v>na</v>
      </c>
      <c r="O128" s="77" t="str">
        <f t="shared" si="43"/>
        <v>na</v>
      </c>
      <c r="P128" s="162" t="str">
        <f t="shared" si="39"/>
        <v>na</v>
      </c>
      <c r="Q128" s="163" t="str">
        <f t="shared" si="44"/>
        <v>na</v>
      </c>
      <c r="R128" s="77"/>
      <c r="S128" s="77"/>
      <c r="T128" s="77"/>
      <c r="U128" s="77"/>
      <c r="V128" s="77"/>
      <c r="W128" s="77"/>
      <c r="X128" s="77"/>
      <c r="Y128" s="77"/>
      <c r="Z128" s="77"/>
      <c r="AA128" s="77"/>
      <c r="AB128" s="77"/>
      <c r="AC128" s="77"/>
      <c r="AD128" s="77"/>
      <c r="AE128" s="4">
        <f t="shared" si="45"/>
        <v>0</v>
      </c>
      <c r="AF128" s="4">
        <f t="shared" si="5"/>
        <v>0</v>
      </c>
      <c r="AG128" s="4">
        <f t="shared" si="46"/>
        <v>0</v>
      </c>
    </row>
    <row r="129" spans="1:33" ht="11.25" customHeight="1" x14ac:dyDescent="0.2">
      <c r="A129" s="21" t="str">
        <f t="shared" si="31"/>
        <v/>
      </c>
      <c r="B129" s="76" t="str">
        <f t="shared" si="32"/>
        <v/>
      </c>
      <c r="C129" s="343"/>
      <c r="D129" s="342"/>
      <c r="E129" s="227" t="str">
        <f t="shared" si="33"/>
        <v>na</v>
      </c>
      <c r="F129" s="158" t="str">
        <f t="shared" si="40"/>
        <v>na</v>
      </c>
      <c r="G129" s="158" t="str">
        <f t="shared" si="34"/>
        <v>na</v>
      </c>
      <c r="H129" s="159" t="str">
        <f t="shared" si="35"/>
        <v>na</v>
      </c>
      <c r="I129" s="342"/>
      <c r="J129" s="227" t="str">
        <f t="shared" si="36"/>
        <v>na</v>
      </c>
      <c r="K129" s="158" t="str">
        <f t="shared" si="41"/>
        <v>na</v>
      </c>
      <c r="L129" s="158" t="str">
        <f t="shared" si="37"/>
        <v>na</v>
      </c>
      <c r="M129" s="159" t="str">
        <f t="shared" si="38"/>
        <v>na</v>
      </c>
      <c r="N129" s="161" t="str">
        <f t="shared" si="42"/>
        <v>na</v>
      </c>
      <c r="O129" s="77" t="str">
        <f t="shared" si="43"/>
        <v>na</v>
      </c>
      <c r="P129" s="162" t="str">
        <f t="shared" si="39"/>
        <v>na</v>
      </c>
      <c r="Q129" s="163" t="str">
        <f t="shared" si="44"/>
        <v>na</v>
      </c>
      <c r="R129" s="77"/>
      <c r="S129" s="77"/>
      <c r="T129" s="77"/>
      <c r="U129" s="77"/>
      <c r="V129" s="77"/>
      <c r="W129" s="77"/>
      <c r="X129" s="77"/>
      <c r="Y129" s="77"/>
      <c r="Z129" s="77"/>
      <c r="AA129" s="77"/>
      <c r="AB129" s="77"/>
      <c r="AC129" s="77"/>
      <c r="AD129" s="77"/>
      <c r="AE129" s="4">
        <f t="shared" si="45"/>
        <v>0</v>
      </c>
      <c r="AF129" s="4">
        <f t="shared" si="5"/>
        <v>0</v>
      </c>
      <c r="AG129" s="4">
        <f t="shared" si="46"/>
        <v>0</v>
      </c>
    </row>
    <row r="130" spans="1:33" ht="11.25" customHeight="1" x14ac:dyDescent="0.2">
      <c r="A130" s="21" t="str">
        <f t="shared" si="31"/>
        <v/>
      </c>
      <c r="B130" s="76" t="str">
        <f t="shared" si="32"/>
        <v/>
      </c>
      <c r="C130" s="343"/>
      <c r="D130" s="342"/>
      <c r="E130" s="227" t="str">
        <f t="shared" si="33"/>
        <v>na</v>
      </c>
      <c r="F130" s="158" t="str">
        <f t="shared" si="40"/>
        <v>na</v>
      </c>
      <c r="G130" s="158" t="str">
        <f t="shared" si="34"/>
        <v>na</v>
      </c>
      <c r="H130" s="159" t="str">
        <f t="shared" si="35"/>
        <v>na</v>
      </c>
      <c r="I130" s="342"/>
      <c r="J130" s="227" t="str">
        <f t="shared" si="36"/>
        <v>na</v>
      </c>
      <c r="K130" s="158" t="str">
        <f t="shared" si="41"/>
        <v>na</v>
      </c>
      <c r="L130" s="158" t="str">
        <f t="shared" si="37"/>
        <v>na</v>
      </c>
      <c r="M130" s="159" t="str">
        <f t="shared" si="38"/>
        <v>na</v>
      </c>
      <c r="N130" s="161" t="str">
        <f t="shared" si="42"/>
        <v>na</v>
      </c>
      <c r="O130" s="77" t="str">
        <f t="shared" si="43"/>
        <v>na</v>
      </c>
      <c r="P130" s="162" t="str">
        <f t="shared" si="39"/>
        <v>na</v>
      </c>
      <c r="Q130" s="163" t="str">
        <f t="shared" si="44"/>
        <v>na</v>
      </c>
      <c r="R130" s="77"/>
      <c r="S130" s="77"/>
      <c r="T130" s="77"/>
      <c r="U130" s="77"/>
      <c r="V130" s="77"/>
      <c r="W130" s="77"/>
      <c r="X130" s="77"/>
      <c r="Y130" s="77"/>
      <c r="Z130" s="77"/>
      <c r="AA130" s="77"/>
      <c r="AB130" s="77"/>
      <c r="AC130" s="77"/>
      <c r="AD130" s="77"/>
      <c r="AE130" s="4">
        <f t="shared" si="45"/>
        <v>0</v>
      </c>
      <c r="AF130" s="4">
        <f t="shared" si="5"/>
        <v>0</v>
      </c>
      <c r="AG130" s="4">
        <f t="shared" si="46"/>
        <v>0</v>
      </c>
    </row>
    <row r="131" spans="1:33" ht="11.25" customHeight="1" x14ac:dyDescent="0.2">
      <c r="A131" s="21" t="str">
        <f t="shared" si="31"/>
        <v/>
      </c>
      <c r="B131" s="76" t="str">
        <f t="shared" si="32"/>
        <v/>
      </c>
      <c r="C131" s="343"/>
      <c r="D131" s="342"/>
      <c r="E131" s="227" t="str">
        <f t="shared" si="33"/>
        <v>na</v>
      </c>
      <c r="F131" s="158" t="str">
        <f t="shared" si="40"/>
        <v>na</v>
      </c>
      <c r="G131" s="158" t="str">
        <f t="shared" si="34"/>
        <v>na</v>
      </c>
      <c r="H131" s="159" t="str">
        <f t="shared" si="35"/>
        <v>na</v>
      </c>
      <c r="I131" s="342"/>
      <c r="J131" s="227" t="str">
        <f t="shared" si="36"/>
        <v>na</v>
      </c>
      <c r="K131" s="158" t="str">
        <f t="shared" si="41"/>
        <v>na</v>
      </c>
      <c r="L131" s="158" t="str">
        <f t="shared" si="37"/>
        <v>na</v>
      </c>
      <c r="M131" s="159" t="str">
        <f t="shared" si="38"/>
        <v>na</v>
      </c>
      <c r="N131" s="161" t="str">
        <f t="shared" si="42"/>
        <v>na</v>
      </c>
      <c r="O131" s="77" t="str">
        <f t="shared" si="43"/>
        <v>na</v>
      </c>
      <c r="P131" s="162" t="str">
        <f t="shared" si="39"/>
        <v>na</v>
      </c>
      <c r="Q131" s="163" t="str">
        <f t="shared" si="44"/>
        <v>na</v>
      </c>
      <c r="R131" s="77"/>
      <c r="S131" s="77"/>
      <c r="T131" s="77"/>
      <c r="U131" s="77"/>
      <c r="V131" s="77"/>
      <c r="W131" s="77"/>
      <c r="X131" s="77"/>
      <c r="Y131" s="77"/>
      <c r="Z131" s="77"/>
      <c r="AA131" s="77"/>
      <c r="AB131" s="77"/>
      <c r="AC131" s="77"/>
      <c r="AD131" s="77"/>
      <c r="AE131" s="4">
        <f t="shared" si="45"/>
        <v>0</v>
      </c>
      <c r="AF131" s="4">
        <f t="shared" si="5"/>
        <v>0</v>
      </c>
      <c r="AG131" s="4">
        <f t="shared" si="46"/>
        <v>0</v>
      </c>
    </row>
    <row r="132" spans="1:33" ht="11.25" customHeight="1" x14ac:dyDescent="0.2">
      <c r="A132" s="21" t="str">
        <f t="shared" si="31"/>
        <v/>
      </c>
      <c r="B132" s="76" t="str">
        <f t="shared" si="32"/>
        <v/>
      </c>
      <c r="C132" s="343"/>
      <c r="D132" s="342"/>
      <c r="E132" s="227" t="str">
        <f t="shared" si="33"/>
        <v>na</v>
      </c>
      <c r="F132" s="158" t="str">
        <f t="shared" si="40"/>
        <v>na</v>
      </c>
      <c r="G132" s="158" t="str">
        <f t="shared" si="34"/>
        <v>na</v>
      </c>
      <c r="H132" s="159" t="str">
        <f t="shared" si="35"/>
        <v>na</v>
      </c>
      <c r="I132" s="342"/>
      <c r="J132" s="227" t="str">
        <f t="shared" si="36"/>
        <v>na</v>
      </c>
      <c r="K132" s="158" t="str">
        <f t="shared" si="41"/>
        <v>na</v>
      </c>
      <c r="L132" s="158" t="str">
        <f t="shared" si="37"/>
        <v>na</v>
      </c>
      <c r="M132" s="159" t="str">
        <f t="shared" si="38"/>
        <v>na</v>
      </c>
      <c r="N132" s="161" t="str">
        <f t="shared" si="42"/>
        <v>na</v>
      </c>
      <c r="O132" s="77" t="str">
        <f t="shared" si="43"/>
        <v>na</v>
      </c>
      <c r="P132" s="162" t="str">
        <f t="shared" si="39"/>
        <v>na</v>
      </c>
      <c r="Q132" s="163" t="str">
        <f t="shared" si="44"/>
        <v>na</v>
      </c>
      <c r="R132" s="77"/>
      <c r="S132" s="77"/>
      <c r="T132" s="77"/>
      <c r="U132" s="77"/>
      <c r="V132" s="77"/>
      <c r="W132" s="77"/>
      <c r="X132" s="77"/>
      <c r="Y132" s="77"/>
      <c r="Z132" s="77"/>
      <c r="AA132" s="77"/>
      <c r="AB132" s="77"/>
      <c r="AC132" s="77"/>
      <c r="AD132" s="77"/>
      <c r="AE132" s="4">
        <f t="shared" si="45"/>
        <v>0</v>
      </c>
      <c r="AF132" s="4">
        <f t="shared" si="5"/>
        <v>0</v>
      </c>
      <c r="AG132" s="4">
        <f t="shared" si="46"/>
        <v>0</v>
      </c>
    </row>
    <row r="133" spans="1:33" ht="11.25" customHeight="1" x14ac:dyDescent="0.2">
      <c r="A133" s="21" t="str">
        <f t="shared" si="31"/>
        <v/>
      </c>
      <c r="B133" s="76" t="str">
        <f t="shared" si="32"/>
        <v/>
      </c>
      <c r="C133" s="343"/>
      <c r="D133" s="342"/>
      <c r="E133" s="227" t="str">
        <f t="shared" si="33"/>
        <v>na</v>
      </c>
      <c r="F133" s="158" t="str">
        <f t="shared" si="40"/>
        <v>na</v>
      </c>
      <c r="G133" s="158" t="str">
        <f t="shared" si="34"/>
        <v>na</v>
      </c>
      <c r="H133" s="159" t="str">
        <f t="shared" si="35"/>
        <v>na</v>
      </c>
      <c r="I133" s="342"/>
      <c r="J133" s="227" t="str">
        <f t="shared" si="36"/>
        <v>na</v>
      </c>
      <c r="K133" s="158" t="str">
        <f t="shared" si="41"/>
        <v>na</v>
      </c>
      <c r="L133" s="158" t="str">
        <f t="shared" si="37"/>
        <v>na</v>
      </c>
      <c r="M133" s="159" t="str">
        <f t="shared" si="38"/>
        <v>na</v>
      </c>
      <c r="N133" s="161" t="str">
        <f t="shared" si="42"/>
        <v>na</v>
      </c>
      <c r="O133" s="77" t="str">
        <f t="shared" si="43"/>
        <v>na</v>
      </c>
      <c r="P133" s="162" t="str">
        <f t="shared" si="39"/>
        <v>na</v>
      </c>
      <c r="Q133" s="163" t="str">
        <f t="shared" si="44"/>
        <v>na</v>
      </c>
      <c r="R133" s="77"/>
      <c r="S133" s="77"/>
      <c r="T133" s="77"/>
      <c r="U133" s="77"/>
      <c r="V133" s="77"/>
      <c r="W133" s="77"/>
      <c r="X133" s="77"/>
      <c r="Y133" s="77"/>
      <c r="Z133" s="77"/>
      <c r="AA133" s="77"/>
      <c r="AB133" s="77"/>
      <c r="AC133" s="77"/>
      <c r="AD133" s="77"/>
      <c r="AE133" s="4">
        <f t="shared" si="45"/>
        <v>0</v>
      </c>
      <c r="AF133" s="4">
        <f t="shared" si="5"/>
        <v>0</v>
      </c>
      <c r="AG133" s="4">
        <f t="shared" si="46"/>
        <v>0</v>
      </c>
    </row>
    <row r="134" spans="1:33" ht="11.25" customHeight="1" x14ac:dyDescent="0.2">
      <c r="A134" s="21" t="str">
        <f t="shared" si="31"/>
        <v/>
      </c>
      <c r="B134" s="76" t="str">
        <f t="shared" si="32"/>
        <v/>
      </c>
      <c r="C134" s="343"/>
      <c r="D134" s="342"/>
      <c r="E134" s="227" t="str">
        <f t="shared" si="33"/>
        <v>na</v>
      </c>
      <c r="F134" s="158" t="str">
        <f t="shared" si="40"/>
        <v>na</v>
      </c>
      <c r="G134" s="158" t="str">
        <f t="shared" si="34"/>
        <v>na</v>
      </c>
      <c r="H134" s="159" t="str">
        <f t="shared" si="35"/>
        <v>na</v>
      </c>
      <c r="I134" s="342"/>
      <c r="J134" s="227" t="str">
        <f t="shared" si="36"/>
        <v>na</v>
      </c>
      <c r="K134" s="158" t="str">
        <f t="shared" si="41"/>
        <v>na</v>
      </c>
      <c r="L134" s="158" t="str">
        <f t="shared" si="37"/>
        <v>na</v>
      </c>
      <c r="M134" s="159" t="str">
        <f t="shared" si="38"/>
        <v>na</v>
      </c>
      <c r="N134" s="161" t="str">
        <f t="shared" si="42"/>
        <v>na</v>
      </c>
      <c r="O134" s="77" t="str">
        <f t="shared" si="43"/>
        <v>na</v>
      </c>
      <c r="P134" s="162" t="str">
        <f t="shared" si="39"/>
        <v>na</v>
      </c>
      <c r="Q134" s="163" t="str">
        <f t="shared" si="44"/>
        <v>na</v>
      </c>
      <c r="R134" s="77"/>
      <c r="S134" s="77"/>
      <c r="T134" s="77"/>
      <c r="U134" s="77"/>
      <c r="V134" s="77"/>
      <c r="W134" s="77"/>
      <c r="X134" s="77"/>
      <c r="Y134" s="77"/>
      <c r="Z134" s="77"/>
      <c r="AA134" s="77"/>
      <c r="AB134" s="77"/>
      <c r="AC134" s="77"/>
      <c r="AD134" s="77"/>
      <c r="AE134" s="4">
        <f t="shared" si="45"/>
        <v>0</v>
      </c>
      <c r="AF134" s="4">
        <f t="shared" si="5"/>
        <v>0</v>
      </c>
      <c r="AG134" s="4">
        <f t="shared" si="46"/>
        <v>0</v>
      </c>
    </row>
    <row r="135" spans="1:33" ht="11.25" customHeight="1" x14ac:dyDescent="0.2">
      <c r="A135" s="21" t="str">
        <f t="shared" si="31"/>
        <v/>
      </c>
      <c r="B135" s="76" t="str">
        <f t="shared" si="32"/>
        <v/>
      </c>
      <c r="C135" s="343"/>
      <c r="D135" s="342"/>
      <c r="E135" s="227" t="str">
        <f t="shared" si="33"/>
        <v>na</v>
      </c>
      <c r="F135" s="158" t="str">
        <f t="shared" si="40"/>
        <v>na</v>
      </c>
      <c r="G135" s="158" t="str">
        <f t="shared" si="34"/>
        <v>na</v>
      </c>
      <c r="H135" s="159" t="str">
        <f t="shared" si="35"/>
        <v>na</v>
      </c>
      <c r="I135" s="342"/>
      <c r="J135" s="227" t="str">
        <f t="shared" si="36"/>
        <v>na</v>
      </c>
      <c r="K135" s="158" t="str">
        <f t="shared" si="41"/>
        <v>na</v>
      </c>
      <c r="L135" s="158" t="str">
        <f t="shared" si="37"/>
        <v>na</v>
      </c>
      <c r="M135" s="159" t="str">
        <f t="shared" si="38"/>
        <v>na</v>
      </c>
      <c r="N135" s="161" t="str">
        <f t="shared" si="42"/>
        <v>na</v>
      </c>
      <c r="O135" s="77" t="str">
        <f t="shared" si="43"/>
        <v>na</v>
      </c>
      <c r="P135" s="162" t="str">
        <f t="shared" si="39"/>
        <v>na</v>
      </c>
      <c r="Q135" s="163" t="str">
        <f t="shared" si="44"/>
        <v>na</v>
      </c>
      <c r="R135" s="77"/>
      <c r="S135" s="77"/>
      <c r="T135" s="77"/>
      <c r="U135" s="77"/>
      <c r="V135" s="77"/>
      <c r="W135" s="77"/>
      <c r="X135" s="77"/>
      <c r="Y135" s="77"/>
      <c r="Z135" s="77"/>
      <c r="AA135" s="77"/>
      <c r="AB135" s="77"/>
      <c r="AC135" s="77"/>
      <c r="AD135" s="77"/>
      <c r="AE135" s="4">
        <f t="shared" si="45"/>
        <v>0</v>
      </c>
      <c r="AF135" s="4">
        <f t="shared" si="5"/>
        <v>0</v>
      </c>
      <c r="AG135" s="4">
        <f t="shared" si="46"/>
        <v>0</v>
      </c>
    </row>
    <row r="136" spans="1:33" ht="11.25" customHeight="1" x14ac:dyDescent="0.2">
      <c r="A136" s="21" t="str">
        <f t="shared" si="31"/>
        <v/>
      </c>
      <c r="B136" s="76" t="str">
        <f t="shared" si="32"/>
        <v/>
      </c>
      <c r="C136" s="343"/>
      <c r="D136" s="342"/>
      <c r="E136" s="227" t="str">
        <f t="shared" si="33"/>
        <v>na</v>
      </c>
      <c r="F136" s="158" t="str">
        <f t="shared" si="40"/>
        <v>na</v>
      </c>
      <c r="G136" s="158" t="str">
        <f t="shared" si="34"/>
        <v>na</v>
      </c>
      <c r="H136" s="159" t="str">
        <f t="shared" si="35"/>
        <v>na</v>
      </c>
      <c r="I136" s="342"/>
      <c r="J136" s="227" t="str">
        <f t="shared" si="36"/>
        <v>na</v>
      </c>
      <c r="K136" s="158" t="str">
        <f t="shared" si="41"/>
        <v>na</v>
      </c>
      <c r="L136" s="158" t="str">
        <f t="shared" si="37"/>
        <v>na</v>
      </c>
      <c r="M136" s="159" t="str">
        <f t="shared" si="38"/>
        <v>na</v>
      </c>
      <c r="N136" s="161" t="str">
        <f t="shared" si="42"/>
        <v>na</v>
      </c>
      <c r="O136" s="77" t="str">
        <f t="shared" si="43"/>
        <v>na</v>
      </c>
      <c r="P136" s="162" t="str">
        <f t="shared" si="39"/>
        <v>na</v>
      </c>
      <c r="Q136" s="163" t="str">
        <f t="shared" si="44"/>
        <v>na</v>
      </c>
      <c r="R136" s="77"/>
      <c r="S136" s="77"/>
      <c r="T136" s="77"/>
      <c r="U136" s="77"/>
      <c r="V136" s="77"/>
      <c r="W136" s="77"/>
      <c r="X136" s="77"/>
      <c r="Y136" s="77"/>
      <c r="Z136" s="77"/>
      <c r="AA136" s="77"/>
      <c r="AB136" s="77"/>
      <c r="AC136" s="77"/>
      <c r="AD136" s="77"/>
      <c r="AE136" s="4">
        <f t="shared" si="45"/>
        <v>0</v>
      </c>
      <c r="AF136" s="4">
        <f t="shared" si="5"/>
        <v>0</v>
      </c>
      <c r="AG136" s="4">
        <f t="shared" si="46"/>
        <v>0</v>
      </c>
    </row>
    <row r="137" spans="1:33" ht="11.25" customHeight="1" x14ac:dyDescent="0.2">
      <c r="A137" s="21" t="str">
        <f t="shared" si="31"/>
        <v/>
      </c>
      <c r="B137" s="76" t="str">
        <f t="shared" si="32"/>
        <v/>
      </c>
      <c r="C137" s="343"/>
      <c r="D137" s="342"/>
      <c r="E137" s="227" t="str">
        <f t="shared" si="33"/>
        <v>na</v>
      </c>
      <c r="F137" s="158" t="str">
        <f t="shared" si="40"/>
        <v>na</v>
      </c>
      <c r="G137" s="158" t="str">
        <f t="shared" si="34"/>
        <v>na</v>
      </c>
      <c r="H137" s="159" t="str">
        <f t="shared" si="35"/>
        <v>na</v>
      </c>
      <c r="I137" s="342"/>
      <c r="J137" s="227" t="str">
        <f t="shared" si="36"/>
        <v>na</v>
      </c>
      <c r="K137" s="158" t="str">
        <f t="shared" si="41"/>
        <v>na</v>
      </c>
      <c r="L137" s="158" t="str">
        <f t="shared" si="37"/>
        <v>na</v>
      </c>
      <c r="M137" s="159" t="str">
        <f t="shared" si="38"/>
        <v>na</v>
      </c>
      <c r="N137" s="161" t="str">
        <f t="shared" si="42"/>
        <v>na</v>
      </c>
      <c r="O137" s="77" t="str">
        <f t="shared" si="43"/>
        <v>na</v>
      </c>
      <c r="P137" s="162" t="str">
        <f t="shared" si="39"/>
        <v>na</v>
      </c>
      <c r="Q137" s="163" t="str">
        <f t="shared" si="44"/>
        <v>na</v>
      </c>
      <c r="R137" s="77"/>
      <c r="S137" s="77"/>
      <c r="T137" s="77"/>
      <c r="U137" s="77"/>
      <c r="V137" s="77"/>
      <c r="W137" s="77"/>
      <c r="X137" s="77"/>
      <c r="Y137" s="77"/>
      <c r="Z137" s="77"/>
      <c r="AA137" s="77"/>
      <c r="AB137" s="77"/>
      <c r="AC137" s="77"/>
      <c r="AD137" s="77"/>
      <c r="AE137" s="4">
        <f t="shared" si="45"/>
        <v>0</v>
      </c>
      <c r="AF137" s="4">
        <f t="shared" si="5"/>
        <v>0</v>
      </c>
      <c r="AG137" s="4">
        <f t="shared" si="46"/>
        <v>0</v>
      </c>
    </row>
    <row r="138" spans="1:33" ht="11.25" customHeight="1" x14ac:dyDescent="0.2">
      <c r="A138" s="21" t="str">
        <f t="shared" si="31"/>
        <v/>
      </c>
      <c r="B138" s="76" t="str">
        <f t="shared" si="32"/>
        <v/>
      </c>
      <c r="C138" s="343"/>
      <c r="D138" s="342"/>
      <c r="E138" s="227" t="str">
        <f t="shared" si="33"/>
        <v>na</v>
      </c>
      <c r="F138" s="158" t="str">
        <f t="shared" si="40"/>
        <v>na</v>
      </c>
      <c r="G138" s="158" t="str">
        <f t="shared" si="34"/>
        <v>na</v>
      </c>
      <c r="H138" s="159" t="str">
        <f t="shared" si="35"/>
        <v>na</v>
      </c>
      <c r="I138" s="342"/>
      <c r="J138" s="227" t="str">
        <f t="shared" si="36"/>
        <v>na</v>
      </c>
      <c r="K138" s="158" t="str">
        <f t="shared" si="41"/>
        <v>na</v>
      </c>
      <c r="L138" s="158" t="str">
        <f t="shared" si="37"/>
        <v>na</v>
      </c>
      <c r="M138" s="159" t="str">
        <f t="shared" si="38"/>
        <v>na</v>
      </c>
      <c r="N138" s="161" t="str">
        <f t="shared" si="42"/>
        <v>na</v>
      </c>
      <c r="O138" s="77" t="str">
        <f t="shared" si="43"/>
        <v>na</v>
      </c>
      <c r="P138" s="162" t="str">
        <f t="shared" si="39"/>
        <v>na</v>
      </c>
      <c r="Q138" s="163" t="str">
        <f t="shared" si="44"/>
        <v>na</v>
      </c>
      <c r="R138" s="77"/>
      <c r="S138" s="77"/>
      <c r="T138" s="77"/>
      <c r="U138" s="77"/>
      <c r="V138" s="77"/>
      <c r="W138" s="77"/>
      <c r="X138" s="77"/>
      <c r="Y138" s="77"/>
      <c r="Z138" s="77"/>
      <c r="AA138" s="77"/>
      <c r="AB138" s="77"/>
      <c r="AC138" s="77"/>
      <c r="AD138" s="77"/>
      <c r="AE138" s="4">
        <f t="shared" si="45"/>
        <v>0</v>
      </c>
      <c r="AF138" s="4">
        <f t="shared" si="5"/>
        <v>0</v>
      </c>
      <c r="AG138" s="4">
        <f t="shared" si="46"/>
        <v>0</v>
      </c>
    </row>
    <row r="139" spans="1:33" ht="11.25" customHeight="1" x14ac:dyDescent="0.2">
      <c r="A139" s="21" t="str">
        <f t="shared" si="31"/>
        <v/>
      </c>
      <c r="B139" s="76" t="str">
        <f t="shared" si="32"/>
        <v/>
      </c>
      <c r="C139" s="343"/>
      <c r="D139" s="342"/>
      <c r="E139" s="227" t="str">
        <f t="shared" si="33"/>
        <v>na</v>
      </c>
      <c r="F139" s="158" t="str">
        <f t="shared" si="40"/>
        <v>na</v>
      </c>
      <c r="G139" s="158" t="str">
        <f t="shared" si="34"/>
        <v>na</v>
      </c>
      <c r="H139" s="159" t="str">
        <f t="shared" si="35"/>
        <v>na</v>
      </c>
      <c r="I139" s="342"/>
      <c r="J139" s="227" t="str">
        <f t="shared" si="36"/>
        <v>na</v>
      </c>
      <c r="K139" s="158" t="str">
        <f t="shared" si="41"/>
        <v>na</v>
      </c>
      <c r="L139" s="158" t="str">
        <f t="shared" si="37"/>
        <v>na</v>
      </c>
      <c r="M139" s="159" t="str">
        <f t="shared" si="38"/>
        <v>na</v>
      </c>
      <c r="N139" s="161" t="str">
        <f t="shared" si="42"/>
        <v>na</v>
      </c>
      <c r="O139" s="77" t="str">
        <f t="shared" si="43"/>
        <v>na</v>
      </c>
      <c r="P139" s="162" t="str">
        <f t="shared" si="39"/>
        <v>na</v>
      </c>
      <c r="Q139" s="163" t="str">
        <f t="shared" si="44"/>
        <v>na</v>
      </c>
      <c r="R139" s="77"/>
      <c r="S139" s="77"/>
      <c r="T139" s="77"/>
      <c r="U139" s="77"/>
      <c r="V139" s="77"/>
      <c r="W139" s="77"/>
      <c r="X139" s="77"/>
      <c r="Y139" s="77"/>
      <c r="Z139" s="77"/>
      <c r="AA139" s="77"/>
      <c r="AB139" s="77"/>
      <c r="AC139" s="77"/>
      <c r="AD139" s="77"/>
      <c r="AE139" s="4">
        <f t="shared" si="45"/>
        <v>0</v>
      </c>
      <c r="AF139" s="4">
        <f t="shared" si="5"/>
        <v>0</v>
      </c>
      <c r="AG139" s="4">
        <f t="shared" si="46"/>
        <v>0</v>
      </c>
    </row>
    <row r="140" spans="1:33" ht="11.25" customHeight="1" x14ac:dyDescent="0.2">
      <c r="A140" s="21" t="str">
        <f t="shared" si="31"/>
        <v/>
      </c>
      <c r="B140" s="76" t="str">
        <f t="shared" si="32"/>
        <v/>
      </c>
      <c r="C140" s="343"/>
      <c r="D140" s="342"/>
      <c r="E140" s="227" t="str">
        <f t="shared" si="33"/>
        <v>na</v>
      </c>
      <c r="F140" s="158" t="str">
        <f t="shared" si="40"/>
        <v>na</v>
      </c>
      <c r="G140" s="158" t="str">
        <f t="shared" si="34"/>
        <v>na</v>
      </c>
      <c r="H140" s="159" t="str">
        <f t="shared" si="35"/>
        <v>na</v>
      </c>
      <c r="I140" s="342"/>
      <c r="J140" s="227" t="str">
        <f t="shared" si="36"/>
        <v>na</v>
      </c>
      <c r="K140" s="158" t="str">
        <f t="shared" si="41"/>
        <v>na</v>
      </c>
      <c r="L140" s="158" t="str">
        <f t="shared" si="37"/>
        <v>na</v>
      </c>
      <c r="M140" s="159" t="str">
        <f t="shared" si="38"/>
        <v>na</v>
      </c>
      <c r="N140" s="161" t="str">
        <f t="shared" si="42"/>
        <v>na</v>
      </c>
      <c r="O140" s="77" t="str">
        <f t="shared" si="43"/>
        <v>na</v>
      </c>
      <c r="P140" s="162" t="str">
        <f t="shared" si="39"/>
        <v>na</v>
      </c>
      <c r="Q140" s="163" t="str">
        <f t="shared" si="44"/>
        <v>na</v>
      </c>
      <c r="R140" s="77"/>
      <c r="S140" s="77"/>
      <c r="T140" s="77"/>
      <c r="U140" s="77"/>
      <c r="V140" s="77"/>
      <c r="W140" s="77"/>
      <c r="X140" s="77"/>
      <c r="Y140" s="77"/>
      <c r="Z140" s="77"/>
      <c r="AA140" s="77"/>
      <c r="AB140" s="77"/>
      <c r="AC140" s="77"/>
      <c r="AD140" s="77"/>
      <c r="AE140" s="4">
        <f t="shared" si="45"/>
        <v>0</v>
      </c>
      <c r="AF140" s="4">
        <f t="shared" si="5"/>
        <v>0</v>
      </c>
      <c r="AG140" s="4">
        <f t="shared" si="46"/>
        <v>0</v>
      </c>
    </row>
    <row r="141" spans="1:33" ht="11.25" customHeight="1" x14ac:dyDescent="0.2">
      <c r="A141" s="21" t="str">
        <f t="shared" si="31"/>
        <v/>
      </c>
      <c r="B141" s="76" t="str">
        <f t="shared" si="32"/>
        <v/>
      </c>
      <c r="C141" s="343"/>
      <c r="D141" s="342"/>
      <c r="E141" s="227" t="str">
        <f t="shared" si="33"/>
        <v>na</v>
      </c>
      <c r="F141" s="158" t="str">
        <f t="shared" si="40"/>
        <v>na</v>
      </c>
      <c r="G141" s="158" t="str">
        <f t="shared" si="34"/>
        <v>na</v>
      </c>
      <c r="H141" s="159" t="str">
        <f t="shared" si="35"/>
        <v>na</v>
      </c>
      <c r="I141" s="342"/>
      <c r="J141" s="227" t="str">
        <f t="shared" si="36"/>
        <v>na</v>
      </c>
      <c r="K141" s="158" t="str">
        <f t="shared" si="41"/>
        <v>na</v>
      </c>
      <c r="L141" s="158" t="str">
        <f t="shared" si="37"/>
        <v>na</v>
      </c>
      <c r="M141" s="159" t="str">
        <f t="shared" si="38"/>
        <v>na</v>
      </c>
      <c r="N141" s="161" t="str">
        <f t="shared" si="42"/>
        <v>na</v>
      </c>
      <c r="O141" s="77" t="str">
        <f t="shared" si="43"/>
        <v>na</v>
      </c>
      <c r="P141" s="162" t="str">
        <f t="shared" si="39"/>
        <v>na</v>
      </c>
      <c r="Q141" s="163" t="str">
        <f t="shared" si="44"/>
        <v>na</v>
      </c>
      <c r="R141" s="77"/>
      <c r="S141" s="77"/>
      <c r="T141" s="77"/>
      <c r="U141" s="77"/>
      <c r="V141" s="77"/>
      <c r="W141" s="77"/>
      <c r="X141" s="77"/>
      <c r="Y141" s="77"/>
      <c r="Z141" s="77"/>
      <c r="AA141" s="77"/>
      <c r="AB141" s="77"/>
      <c r="AC141" s="77"/>
      <c r="AD141" s="77"/>
      <c r="AE141" s="4">
        <f t="shared" si="45"/>
        <v>0</v>
      </c>
      <c r="AF141" s="4">
        <f t="shared" si="5"/>
        <v>0</v>
      </c>
      <c r="AG141" s="4">
        <f t="shared" si="46"/>
        <v>0</v>
      </c>
    </row>
    <row r="142" spans="1:33" ht="11.25" customHeight="1" x14ac:dyDescent="0.2">
      <c r="A142" s="21" t="str">
        <f t="shared" si="31"/>
        <v/>
      </c>
      <c r="B142" s="76" t="str">
        <f t="shared" si="32"/>
        <v/>
      </c>
      <c r="C142" s="343"/>
      <c r="D142" s="342"/>
      <c r="E142" s="227" t="str">
        <f t="shared" si="33"/>
        <v>na</v>
      </c>
      <c r="F142" s="158" t="str">
        <f t="shared" si="40"/>
        <v>na</v>
      </c>
      <c r="G142" s="158" t="str">
        <f t="shared" si="34"/>
        <v>na</v>
      </c>
      <c r="H142" s="159" t="str">
        <f t="shared" si="35"/>
        <v>na</v>
      </c>
      <c r="I142" s="342"/>
      <c r="J142" s="227" t="str">
        <f t="shared" si="36"/>
        <v>na</v>
      </c>
      <c r="K142" s="158" t="str">
        <f t="shared" si="41"/>
        <v>na</v>
      </c>
      <c r="L142" s="158" t="str">
        <f t="shared" si="37"/>
        <v>na</v>
      </c>
      <c r="M142" s="159" t="str">
        <f t="shared" si="38"/>
        <v>na</v>
      </c>
      <c r="N142" s="161" t="str">
        <f t="shared" si="42"/>
        <v>na</v>
      </c>
      <c r="O142" s="77" t="str">
        <f t="shared" si="43"/>
        <v>na</v>
      </c>
      <c r="P142" s="162" t="str">
        <f t="shared" si="39"/>
        <v>na</v>
      </c>
      <c r="Q142" s="163" t="str">
        <f t="shared" si="44"/>
        <v>na</v>
      </c>
      <c r="R142" s="77"/>
      <c r="S142" s="77"/>
      <c r="T142" s="77"/>
      <c r="U142" s="77"/>
      <c r="V142" s="77"/>
      <c r="W142" s="77"/>
      <c r="X142" s="77"/>
      <c r="Y142" s="77"/>
      <c r="Z142" s="77"/>
      <c r="AA142" s="77"/>
      <c r="AB142" s="77"/>
      <c r="AC142" s="77"/>
      <c r="AD142" s="77"/>
      <c r="AE142" s="4">
        <f t="shared" si="45"/>
        <v>0</v>
      </c>
      <c r="AF142" s="4">
        <f t="shared" si="5"/>
        <v>0</v>
      </c>
      <c r="AG142" s="4">
        <f t="shared" si="46"/>
        <v>0</v>
      </c>
    </row>
    <row r="143" spans="1:33" ht="11.25" customHeight="1" x14ac:dyDescent="0.2">
      <c r="A143" s="21" t="str">
        <f t="shared" si="31"/>
        <v/>
      </c>
      <c r="B143" s="76" t="str">
        <f t="shared" si="32"/>
        <v/>
      </c>
      <c r="C143" s="343"/>
      <c r="D143" s="342"/>
      <c r="E143" s="227" t="str">
        <f t="shared" si="33"/>
        <v>na</v>
      </c>
      <c r="F143" s="158" t="str">
        <f t="shared" si="40"/>
        <v>na</v>
      </c>
      <c r="G143" s="158" t="str">
        <f t="shared" si="34"/>
        <v>na</v>
      </c>
      <c r="H143" s="159" t="str">
        <f t="shared" si="35"/>
        <v>na</v>
      </c>
      <c r="I143" s="342"/>
      <c r="J143" s="227" t="str">
        <f t="shared" si="36"/>
        <v>na</v>
      </c>
      <c r="K143" s="158" t="str">
        <f t="shared" si="41"/>
        <v>na</v>
      </c>
      <c r="L143" s="158" t="str">
        <f t="shared" si="37"/>
        <v>na</v>
      </c>
      <c r="M143" s="159" t="str">
        <f t="shared" si="38"/>
        <v>na</v>
      </c>
      <c r="N143" s="161" t="str">
        <f t="shared" si="42"/>
        <v>na</v>
      </c>
      <c r="O143" s="77" t="str">
        <f t="shared" si="43"/>
        <v>na</v>
      </c>
      <c r="P143" s="162" t="str">
        <f t="shared" si="39"/>
        <v>na</v>
      </c>
      <c r="Q143" s="163" t="str">
        <f t="shared" si="44"/>
        <v>na</v>
      </c>
      <c r="R143" s="77"/>
      <c r="S143" s="77"/>
      <c r="T143" s="77"/>
      <c r="U143" s="77"/>
      <c r="V143" s="77"/>
      <c r="W143" s="77"/>
      <c r="X143" s="77"/>
      <c r="Y143" s="77"/>
      <c r="Z143" s="77"/>
      <c r="AA143" s="77"/>
      <c r="AB143" s="77"/>
      <c r="AC143" s="77"/>
      <c r="AD143" s="77"/>
      <c r="AE143" s="4">
        <f t="shared" si="45"/>
        <v>0</v>
      </c>
      <c r="AF143" s="4">
        <f t="shared" si="5"/>
        <v>0</v>
      </c>
      <c r="AG143" s="4">
        <f t="shared" si="46"/>
        <v>0</v>
      </c>
    </row>
    <row r="144" spans="1:33" ht="11.25" customHeight="1" x14ac:dyDescent="0.2">
      <c r="A144" s="21" t="str">
        <f t="shared" si="31"/>
        <v/>
      </c>
      <c r="B144" s="76" t="str">
        <f t="shared" si="32"/>
        <v/>
      </c>
      <c r="C144" s="343"/>
      <c r="D144" s="342"/>
      <c r="E144" s="227" t="str">
        <f t="shared" si="33"/>
        <v>na</v>
      </c>
      <c r="F144" s="158" t="str">
        <f t="shared" si="40"/>
        <v>na</v>
      </c>
      <c r="G144" s="158" t="str">
        <f t="shared" si="34"/>
        <v>na</v>
      </c>
      <c r="H144" s="159" t="str">
        <f t="shared" si="35"/>
        <v>na</v>
      </c>
      <c r="I144" s="342"/>
      <c r="J144" s="227" t="str">
        <f t="shared" si="36"/>
        <v>na</v>
      </c>
      <c r="K144" s="158" t="str">
        <f t="shared" si="41"/>
        <v>na</v>
      </c>
      <c r="L144" s="158" t="str">
        <f t="shared" si="37"/>
        <v>na</v>
      </c>
      <c r="M144" s="159" t="str">
        <f t="shared" si="38"/>
        <v>na</v>
      </c>
      <c r="N144" s="161" t="str">
        <f t="shared" si="42"/>
        <v>na</v>
      </c>
      <c r="O144" s="77" t="str">
        <f t="shared" si="43"/>
        <v>na</v>
      </c>
      <c r="P144" s="162" t="str">
        <f t="shared" si="39"/>
        <v>na</v>
      </c>
      <c r="Q144" s="163" t="str">
        <f t="shared" si="44"/>
        <v>na</v>
      </c>
      <c r="R144" s="77"/>
      <c r="S144" s="77"/>
      <c r="T144" s="77"/>
      <c r="U144" s="77"/>
      <c r="V144" s="77"/>
      <c r="W144" s="77"/>
      <c r="X144" s="77"/>
      <c r="Y144" s="77"/>
      <c r="Z144" s="77"/>
      <c r="AA144" s="77"/>
      <c r="AB144" s="77"/>
      <c r="AC144" s="77"/>
      <c r="AD144" s="77"/>
      <c r="AE144" s="4">
        <f t="shared" si="45"/>
        <v>0</v>
      </c>
      <c r="AF144" s="4">
        <f t="shared" si="5"/>
        <v>0</v>
      </c>
      <c r="AG144" s="4">
        <f t="shared" si="46"/>
        <v>0</v>
      </c>
    </row>
    <row r="145" spans="1:33" ht="11.25" customHeight="1" x14ac:dyDescent="0.2">
      <c r="A145" s="21" t="str">
        <f t="shared" si="31"/>
        <v/>
      </c>
      <c r="B145" s="76" t="str">
        <f t="shared" si="32"/>
        <v/>
      </c>
      <c r="C145" s="343"/>
      <c r="D145" s="342"/>
      <c r="E145" s="227" t="str">
        <f t="shared" si="33"/>
        <v>na</v>
      </c>
      <c r="F145" s="158" t="str">
        <f t="shared" si="40"/>
        <v>na</v>
      </c>
      <c r="G145" s="158" t="str">
        <f t="shared" si="34"/>
        <v>na</v>
      </c>
      <c r="H145" s="159" t="str">
        <f t="shared" si="35"/>
        <v>na</v>
      </c>
      <c r="I145" s="342"/>
      <c r="J145" s="227" t="str">
        <f t="shared" si="36"/>
        <v>na</v>
      </c>
      <c r="K145" s="158" t="str">
        <f t="shared" si="41"/>
        <v>na</v>
      </c>
      <c r="L145" s="158" t="str">
        <f t="shared" si="37"/>
        <v>na</v>
      </c>
      <c r="M145" s="159" t="str">
        <f t="shared" si="38"/>
        <v>na</v>
      </c>
      <c r="N145" s="161" t="str">
        <f t="shared" si="42"/>
        <v>na</v>
      </c>
      <c r="O145" s="77" t="str">
        <f t="shared" si="43"/>
        <v>na</v>
      </c>
      <c r="P145" s="162" t="str">
        <f t="shared" si="39"/>
        <v>na</v>
      </c>
      <c r="Q145" s="163" t="str">
        <f t="shared" si="44"/>
        <v>na</v>
      </c>
      <c r="R145" s="77"/>
      <c r="S145" s="77"/>
      <c r="T145" s="77"/>
      <c r="U145" s="77"/>
      <c r="V145" s="77"/>
      <c r="W145" s="77"/>
      <c r="X145" s="77"/>
      <c r="Y145" s="77"/>
      <c r="Z145" s="77"/>
      <c r="AA145" s="77"/>
      <c r="AB145" s="77"/>
      <c r="AC145" s="77"/>
      <c r="AD145" s="77"/>
      <c r="AE145" s="4">
        <f t="shared" si="45"/>
        <v>0</v>
      </c>
      <c r="AF145" s="4">
        <f t="shared" si="5"/>
        <v>0</v>
      </c>
      <c r="AG145" s="4">
        <f t="shared" si="46"/>
        <v>0</v>
      </c>
    </row>
    <row r="146" spans="1:33" ht="11.25" customHeight="1" x14ac:dyDescent="0.2">
      <c r="A146" s="21" t="str">
        <f t="shared" si="31"/>
        <v/>
      </c>
      <c r="B146" s="76" t="str">
        <f t="shared" si="32"/>
        <v/>
      </c>
      <c r="C146" s="343"/>
      <c r="D146" s="342"/>
      <c r="E146" s="227" t="str">
        <f t="shared" si="33"/>
        <v>na</v>
      </c>
      <c r="F146" s="158" t="str">
        <f t="shared" si="40"/>
        <v>na</v>
      </c>
      <c r="G146" s="158" t="str">
        <f t="shared" si="34"/>
        <v>na</v>
      </c>
      <c r="H146" s="159" t="str">
        <f t="shared" si="35"/>
        <v>na</v>
      </c>
      <c r="I146" s="342"/>
      <c r="J146" s="227" t="str">
        <f t="shared" si="36"/>
        <v>na</v>
      </c>
      <c r="K146" s="158" t="str">
        <f t="shared" si="41"/>
        <v>na</v>
      </c>
      <c r="L146" s="158" t="str">
        <f t="shared" si="37"/>
        <v>na</v>
      </c>
      <c r="M146" s="159" t="str">
        <f t="shared" si="38"/>
        <v>na</v>
      </c>
      <c r="N146" s="161" t="str">
        <f t="shared" si="42"/>
        <v>na</v>
      </c>
      <c r="O146" s="77" t="str">
        <f t="shared" si="43"/>
        <v>na</v>
      </c>
      <c r="P146" s="162" t="str">
        <f t="shared" si="39"/>
        <v>na</v>
      </c>
      <c r="Q146" s="163" t="str">
        <f t="shared" si="44"/>
        <v>na</v>
      </c>
      <c r="R146" s="77"/>
      <c r="S146" s="77"/>
      <c r="T146" s="77"/>
      <c r="U146" s="77"/>
      <c r="V146" s="77"/>
      <c r="W146" s="77"/>
      <c r="X146" s="77"/>
      <c r="Y146" s="77"/>
      <c r="Z146" s="77"/>
      <c r="AA146" s="77"/>
      <c r="AB146" s="77"/>
      <c r="AC146" s="77"/>
      <c r="AD146" s="77"/>
      <c r="AE146" s="4">
        <f t="shared" si="45"/>
        <v>0</v>
      </c>
      <c r="AF146" s="4">
        <f t="shared" si="5"/>
        <v>0</v>
      </c>
      <c r="AG146" s="4">
        <f t="shared" si="46"/>
        <v>0</v>
      </c>
    </row>
    <row r="147" spans="1:33" ht="11.25" customHeight="1" x14ac:dyDescent="0.2">
      <c r="A147" s="21" t="str">
        <f t="shared" si="31"/>
        <v/>
      </c>
      <c r="B147" s="76" t="str">
        <f t="shared" si="32"/>
        <v/>
      </c>
      <c r="C147" s="343"/>
      <c r="D147" s="342"/>
      <c r="E147" s="227" t="str">
        <f t="shared" si="33"/>
        <v>na</v>
      </c>
      <c r="F147" s="158" t="str">
        <f t="shared" si="40"/>
        <v>na</v>
      </c>
      <c r="G147" s="158" t="str">
        <f t="shared" si="34"/>
        <v>na</v>
      </c>
      <c r="H147" s="159" t="str">
        <f t="shared" si="35"/>
        <v>na</v>
      </c>
      <c r="I147" s="342"/>
      <c r="J147" s="227" t="str">
        <f t="shared" si="36"/>
        <v>na</v>
      </c>
      <c r="K147" s="158" t="str">
        <f t="shared" si="41"/>
        <v>na</v>
      </c>
      <c r="L147" s="158" t="str">
        <f t="shared" si="37"/>
        <v>na</v>
      </c>
      <c r="M147" s="159" t="str">
        <f t="shared" si="38"/>
        <v>na</v>
      </c>
      <c r="N147" s="161" t="str">
        <f t="shared" si="42"/>
        <v>na</v>
      </c>
      <c r="O147" s="77" t="str">
        <f t="shared" si="43"/>
        <v>na</v>
      </c>
      <c r="P147" s="162" t="str">
        <f t="shared" si="39"/>
        <v>na</v>
      </c>
      <c r="Q147" s="163" t="str">
        <f t="shared" si="44"/>
        <v>na</v>
      </c>
      <c r="R147" s="77"/>
      <c r="S147" s="77"/>
      <c r="T147" s="77"/>
      <c r="U147" s="77"/>
      <c r="V147" s="77"/>
      <c r="W147" s="77"/>
      <c r="X147" s="77"/>
      <c r="Y147" s="77"/>
      <c r="Z147" s="77"/>
      <c r="AA147" s="77"/>
      <c r="AB147" s="77"/>
      <c r="AC147" s="77"/>
      <c r="AD147" s="77"/>
      <c r="AE147" s="4">
        <f t="shared" si="45"/>
        <v>0</v>
      </c>
      <c r="AF147" s="4">
        <f t="shared" si="5"/>
        <v>0</v>
      </c>
      <c r="AG147" s="4">
        <f t="shared" si="46"/>
        <v>0</v>
      </c>
    </row>
    <row r="148" spans="1:33" ht="11.25" customHeight="1" x14ac:dyDescent="0.2">
      <c r="A148" s="21" t="str">
        <f t="shared" si="31"/>
        <v/>
      </c>
      <c r="B148" s="76" t="str">
        <f t="shared" si="32"/>
        <v/>
      </c>
      <c r="C148" s="343"/>
      <c r="D148" s="342"/>
      <c r="E148" s="227" t="str">
        <f t="shared" si="33"/>
        <v>na</v>
      </c>
      <c r="F148" s="158" t="str">
        <f t="shared" si="40"/>
        <v>na</v>
      </c>
      <c r="G148" s="158" t="str">
        <f t="shared" si="34"/>
        <v>na</v>
      </c>
      <c r="H148" s="159" t="str">
        <f t="shared" si="35"/>
        <v>na</v>
      </c>
      <c r="I148" s="342"/>
      <c r="J148" s="227" t="str">
        <f t="shared" si="36"/>
        <v>na</v>
      </c>
      <c r="K148" s="158" t="str">
        <f t="shared" si="41"/>
        <v>na</v>
      </c>
      <c r="L148" s="158" t="str">
        <f t="shared" si="37"/>
        <v>na</v>
      </c>
      <c r="M148" s="159" t="str">
        <f t="shared" si="38"/>
        <v>na</v>
      </c>
      <c r="N148" s="161" t="str">
        <f t="shared" si="42"/>
        <v>na</v>
      </c>
      <c r="O148" s="77" t="str">
        <f t="shared" si="43"/>
        <v>na</v>
      </c>
      <c r="P148" s="162" t="str">
        <f t="shared" si="39"/>
        <v>na</v>
      </c>
      <c r="Q148" s="163" t="str">
        <f t="shared" si="44"/>
        <v>na</v>
      </c>
      <c r="R148" s="77"/>
      <c r="S148" s="77"/>
      <c r="T148" s="77"/>
      <c r="U148" s="77"/>
      <c r="V148" s="77"/>
      <c r="W148" s="77"/>
      <c r="X148" s="77"/>
      <c r="Y148" s="77"/>
      <c r="Z148" s="77"/>
      <c r="AA148" s="77"/>
      <c r="AB148" s="77"/>
      <c r="AC148" s="77"/>
      <c r="AD148" s="77"/>
      <c r="AE148" s="4">
        <f t="shared" si="45"/>
        <v>0</v>
      </c>
      <c r="AF148" s="4">
        <f t="shared" si="5"/>
        <v>0</v>
      </c>
      <c r="AG148" s="4">
        <f t="shared" si="46"/>
        <v>0</v>
      </c>
    </row>
    <row r="149" spans="1:33" ht="11.25" customHeight="1" x14ac:dyDescent="0.2">
      <c r="A149" s="21" t="str">
        <f t="shared" si="31"/>
        <v/>
      </c>
      <c r="B149" s="76" t="str">
        <f t="shared" si="32"/>
        <v/>
      </c>
      <c r="C149" s="343"/>
      <c r="D149" s="342"/>
      <c r="E149" s="227" t="str">
        <f t="shared" si="33"/>
        <v>na</v>
      </c>
      <c r="F149" s="158" t="str">
        <f t="shared" si="40"/>
        <v>na</v>
      </c>
      <c r="G149" s="158" t="str">
        <f t="shared" si="34"/>
        <v>na</v>
      </c>
      <c r="H149" s="159" t="str">
        <f t="shared" si="35"/>
        <v>na</v>
      </c>
      <c r="I149" s="342"/>
      <c r="J149" s="227" t="str">
        <f t="shared" si="36"/>
        <v>na</v>
      </c>
      <c r="K149" s="158" t="str">
        <f t="shared" si="41"/>
        <v>na</v>
      </c>
      <c r="L149" s="158" t="str">
        <f t="shared" si="37"/>
        <v>na</v>
      </c>
      <c r="M149" s="159" t="str">
        <f t="shared" si="38"/>
        <v>na</v>
      </c>
      <c r="N149" s="161" t="str">
        <f t="shared" ref="N149:N180" si="47">IF(AND(AF149=1,F149&gt;0,K149&gt;0,G149&gt;0,L149&gt;0),LN((G149/F149)/(L149/K149)),"na")</f>
        <v>na</v>
      </c>
      <c r="O149" s="77" t="str">
        <f t="shared" ref="O149:O180" si="48">IF(AND(AF149=1,F149&gt;0,K149&gt;0,G149&gt;0,L149&gt;0),((1/L149)-(1/K149)+(1/G149)-(1/F149)),"na")</f>
        <v>na</v>
      </c>
      <c r="P149" s="162" t="str">
        <f t="shared" si="39"/>
        <v>na</v>
      </c>
      <c r="Q149" s="163" t="str">
        <f t="shared" ref="Q149:Q180" si="49">IF(P149="na","na",1/O149)</f>
        <v>na</v>
      </c>
      <c r="R149" s="77"/>
      <c r="S149" s="77"/>
      <c r="T149" s="77"/>
      <c r="U149" s="77"/>
      <c r="V149" s="77"/>
      <c r="W149" s="77"/>
      <c r="X149" s="77"/>
      <c r="Y149" s="77"/>
      <c r="Z149" s="77"/>
      <c r="AA149" s="77"/>
      <c r="AB149" s="77"/>
      <c r="AC149" s="77"/>
      <c r="AD149" s="77"/>
      <c r="AE149" s="4">
        <f t="shared" ref="AE149:AE180" si="50">D149-I149</f>
        <v>0</v>
      </c>
      <c r="AF149" s="4">
        <f t="shared" si="5"/>
        <v>0</v>
      </c>
      <c r="AG149" s="4">
        <f t="shared" ref="AG149:AG180" si="51">IF(AND(G149="na",L149="na"),0,IF(AND(G149*L149=0,D149&gt;$L$13,I149&gt;$L$14),1,0))</f>
        <v>0</v>
      </c>
    </row>
    <row r="150" spans="1:33" ht="11.25" customHeight="1" x14ac:dyDescent="0.2">
      <c r="A150" s="21" t="str">
        <f t="shared" si="31"/>
        <v/>
      </c>
      <c r="B150" s="76" t="str">
        <f t="shared" si="32"/>
        <v/>
      </c>
      <c r="C150" s="343"/>
      <c r="D150" s="342"/>
      <c r="E150" s="227" t="str">
        <f t="shared" si="33"/>
        <v>na</v>
      </c>
      <c r="F150" s="158" t="str">
        <f t="shared" si="40"/>
        <v>na</v>
      </c>
      <c r="G150" s="158" t="str">
        <f t="shared" si="34"/>
        <v>na</v>
      </c>
      <c r="H150" s="159" t="str">
        <f t="shared" si="35"/>
        <v>na</v>
      </c>
      <c r="I150" s="342"/>
      <c r="J150" s="227" t="str">
        <f t="shared" si="36"/>
        <v>na</v>
      </c>
      <c r="K150" s="158" t="str">
        <f t="shared" si="41"/>
        <v>na</v>
      </c>
      <c r="L150" s="158" t="str">
        <f t="shared" si="37"/>
        <v>na</v>
      </c>
      <c r="M150" s="159" t="str">
        <f t="shared" si="38"/>
        <v>na</v>
      </c>
      <c r="N150" s="161" t="str">
        <f t="shared" si="47"/>
        <v>na</v>
      </c>
      <c r="O150" s="77" t="str">
        <f t="shared" si="48"/>
        <v>na</v>
      </c>
      <c r="P150" s="162" t="str">
        <f t="shared" si="39"/>
        <v>na</v>
      </c>
      <c r="Q150" s="163" t="str">
        <f t="shared" si="49"/>
        <v>na</v>
      </c>
      <c r="R150" s="77"/>
      <c r="S150" s="77"/>
      <c r="T150" s="77"/>
      <c r="U150" s="77"/>
      <c r="V150" s="77"/>
      <c r="W150" s="77"/>
      <c r="X150" s="77"/>
      <c r="Y150" s="77"/>
      <c r="Z150" s="77"/>
      <c r="AA150" s="77"/>
      <c r="AB150" s="77"/>
      <c r="AC150" s="77"/>
      <c r="AD150" s="77"/>
      <c r="AE150" s="4">
        <f t="shared" si="50"/>
        <v>0</v>
      </c>
      <c r="AF150" s="4">
        <f t="shared" si="5"/>
        <v>0</v>
      </c>
      <c r="AG150" s="4">
        <f t="shared" si="51"/>
        <v>0</v>
      </c>
    </row>
    <row r="151" spans="1:33" ht="11.25" customHeight="1" x14ac:dyDescent="0.2">
      <c r="A151" s="21" t="str">
        <f t="shared" ref="A151:A214" si="52">IF(OR(AND(C151&lt;&gt;"",C151&lt;=C150),AND(D151&lt;&gt;"",D151&gt;D150),AND(I151&lt;&gt;"",I151&gt;I150),AND(D151&lt;&gt;"",I151=""),AND(D151="",I151&lt;&gt;"")),"     Problem---&gt;","")</f>
        <v/>
      </c>
      <c r="B151" s="76" t="str">
        <f t="shared" ref="B151:B214" si="53">C151 &amp; IF(C152&lt;&gt;"", " to " &amp; C152, IF(C151&lt;&gt;"", " to " &amp; $F$13,""))</f>
        <v/>
      </c>
      <c r="C151" s="343"/>
      <c r="D151" s="342"/>
      <c r="E151" s="227" t="str">
        <f t="shared" ref="E151:E214" si="54">IF(OR(D151="",E$21=""), "na",E150 - H150 - G150)</f>
        <v>na</v>
      </c>
      <c r="F151" s="158" t="str">
        <f t="shared" si="40"/>
        <v>na</v>
      </c>
      <c r="G151" s="158" t="str">
        <f t="shared" ref="G151:G214" si="55">IF(OR(D151="",E$21=""),"na",IF(OR(D151=D152,D151=$L$13),0,IF(D151&gt;D152,F151*((D151-D152)/D151),0)))</f>
        <v>na</v>
      </c>
      <c r="H151" s="159" t="str">
        <f t="shared" ref="H151:H214" si="56">IF($D151="","na",IF(OR($C151&lt;$E$13,$C151&gt;=$F$13),0,IF(AND($I151=$L$14,$D151=$L$13),0,IF(AND($C151&gt;=$E$13,$C151&lt;$F$13),(E151*0.5*($C152-$C151)*(1/($F$13-$C151)))))))</f>
        <v>na</v>
      </c>
      <c r="I151" s="342"/>
      <c r="J151" s="227" t="str">
        <f t="shared" ref="J151:J214" si="57">IF(OR(I151="",J$21=""), "na",J150 - M150 - L150)</f>
        <v>na</v>
      </c>
      <c r="K151" s="158" t="str">
        <f t="shared" si="41"/>
        <v>na</v>
      </c>
      <c r="L151" s="158" t="str">
        <f t="shared" ref="L151:L214" si="58">IF(OR(I151="",J$21=""),"na",IF(OR(I151=I152,I151=$L$14),0,IF(I151&gt;I152,K151*((I151-I152)/I151),0)))</f>
        <v>na</v>
      </c>
      <c r="M151" s="159" t="str">
        <f t="shared" ref="M151:M214" si="59">IF(OR($I151="",$J151="na"),"na",IF(OR($C151&lt;$E$13,$C151&gt;=$F$13),0,IF(AND($I151=$L$14,$D151=$L$13),0,IF(AND($C151&gt;=$E$13,$C151&lt;$F$13),(J151*0.5*($C152-$C151)*(1/($F$13-$C151)))))))</f>
        <v>na</v>
      </c>
      <c r="N151" s="161" t="str">
        <f t="shared" si="47"/>
        <v>na</v>
      </c>
      <c r="O151" s="77" t="str">
        <f t="shared" si="48"/>
        <v>na</v>
      </c>
      <c r="P151" s="162" t="str">
        <f t="shared" si="39"/>
        <v>na</v>
      </c>
      <c r="Q151" s="163" t="str">
        <f t="shared" si="49"/>
        <v>na</v>
      </c>
      <c r="R151" s="77"/>
      <c r="S151" s="77"/>
      <c r="T151" s="77"/>
      <c r="U151" s="77"/>
      <c r="V151" s="77"/>
      <c r="W151" s="77"/>
      <c r="X151" s="77"/>
      <c r="Y151" s="77"/>
      <c r="Z151" s="77"/>
      <c r="AA151" s="77"/>
      <c r="AB151" s="77"/>
      <c r="AC151" s="77"/>
      <c r="AD151" s="77"/>
      <c r="AE151" s="4">
        <f t="shared" si="50"/>
        <v>0</v>
      </c>
      <c r="AF151" s="4">
        <f t="shared" si="5"/>
        <v>0</v>
      </c>
      <c r="AG151" s="4">
        <f t="shared" si="51"/>
        <v>0</v>
      </c>
    </row>
    <row r="152" spans="1:33" ht="11.25" customHeight="1" x14ac:dyDescent="0.2">
      <c r="A152" s="21" t="str">
        <f t="shared" si="52"/>
        <v/>
      </c>
      <c r="B152" s="76" t="str">
        <f t="shared" si="53"/>
        <v/>
      </c>
      <c r="C152" s="343"/>
      <c r="D152" s="342"/>
      <c r="E152" s="227" t="str">
        <f t="shared" si="54"/>
        <v>na</v>
      </c>
      <c r="F152" s="158" t="str">
        <f t="shared" si="40"/>
        <v>na</v>
      </c>
      <c r="G152" s="158" t="str">
        <f t="shared" si="55"/>
        <v>na</v>
      </c>
      <c r="H152" s="159" t="str">
        <f t="shared" si="56"/>
        <v>na</v>
      </c>
      <c r="I152" s="342"/>
      <c r="J152" s="227" t="str">
        <f t="shared" si="57"/>
        <v>na</v>
      </c>
      <c r="K152" s="158" t="str">
        <f t="shared" si="41"/>
        <v>na</v>
      </c>
      <c r="L152" s="158" t="str">
        <f t="shared" si="58"/>
        <v>na</v>
      </c>
      <c r="M152" s="159" t="str">
        <f t="shared" si="59"/>
        <v>na</v>
      </c>
      <c r="N152" s="161" t="str">
        <f t="shared" si="47"/>
        <v>na</v>
      </c>
      <c r="O152" s="77" t="str">
        <f t="shared" si="48"/>
        <v>na</v>
      </c>
      <c r="P152" s="162" t="str">
        <f t="shared" ref="P152:P211" si="60">IF(AND($N152&lt;&gt;"na", $O152&lt;&gt;"na",O152&gt;0),N152/O152,"na")</f>
        <v>na</v>
      </c>
      <c r="Q152" s="163" t="str">
        <f t="shared" si="49"/>
        <v>na</v>
      </c>
      <c r="R152" s="77"/>
      <c r="S152" s="77"/>
      <c r="T152" s="77"/>
      <c r="U152" s="77"/>
      <c r="V152" s="77"/>
      <c r="W152" s="77"/>
      <c r="X152" s="77"/>
      <c r="Y152" s="77"/>
      <c r="Z152" s="77"/>
      <c r="AA152" s="77"/>
      <c r="AB152" s="77"/>
      <c r="AC152" s="77"/>
      <c r="AD152" s="77"/>
      <c r="AE152" s="4">
        <f t="shared" si="50"/>
        <v>0</v>
      </c>
      <c r="AF152" s="4">
        <f t="shared" si="5"/>
        <v>0</v>
      </c>
      <c r="AG152" s="4">
        <f t="shared" si="51"/>
        <v>0</v>
      </c>
    </row>
    <row r="153" spans="1:33" ht="11.25" customHeight="1" x14ac:dyDescent="0.2">
      <c r="A153" s="21" t="str">
        <f t="shared" si="52"/>
        <v/>
      </c>
      <c r="B153" s="76" t="str">
        <f t="shared" si="53"/>
        <v/>
      </c>
      <c r="C153" s="343"/>
      <c r="D153" s="342"/>
      <c r="E153" s="227" t="str">
        <f t="shared" si="54"/>
        <v>na</v>
      </c>
      <c r="F153" s="158" t="str">
        <f t="shared" si="40"/>
        <v>na</v>
      </c>
      <c r="G153" s="158" t="str">
        <f t="shared" si="55"/>
        <v>na</v>
      </c>
      <c r="H153" s="159" t="str">
        <f t="shared" si="56"/>
        <v>na</v>
      </c>
      <c r="I153" s="342"/>
      <c r="J153" s="227" t="str">
        <f t="shared" si="57"/>
        <v>na</v>
      </c>
      <c r="K153" s="158" t="str">
        <f t="shared" si="41"/>
        <v>na</v>
      </c>
      <c r="L153" s="158" t="str">
        <f t="shared" si="58"/>
        <v>na</v>
      </c>
      <c r="M153" s="159" t="str">
        <f t="shared" si="59"/>
        <v>na</v>
      </c>
      <c r="N153" s="161" t="str">
        <f t="shared" si="47"/>
        <v>na</v>
      </c>
      <c r="O153" s="77" t="str">
        <f t="shared" si="48"/>
        <v>na</v>
      </c>
      <c r="P153" s="162" t="str">
        <f t="shared" si="60"/>
        <v>na</v>
      </c>
      <c r="Q153" s="163" t="str">
        <f t="shared" si="49"/>
        <v>na</v>
      </c>
      <c r="R153" s="77"/>
      <c r="S153" s="77"/>
      <c r="T153" s="77"/>
      <c r="U153" s="77"/>
      <c r="V153" s="77"/>
      <c r="W153" s="77"/>
      <c r="X153" s="77"/>
      <c r="Y153" s="77"/>
      <c r="Z153" s="77"/>
      <c r="AA153" s="77"/>
      <c r="AB153" s="77"/>
      <c r="AC153" s="77"/>
      <c r="AD153" s="77"/>
      <c r="AE153" s="4">
        <f t="shared" si="50"/>
        <v>0</v>
      </c>
      <c r="AF153" s="4">
        <f t="shared" si="5"/>
        <v>0</v>
      </c>
      <c r="AG153" s="4">
        <f t="shared" si="51"/>
        <v>0</v>
      </c>
    </row>
    <row r="154" spans="1:33" ht="11.25" customHeight="1" x14ac:dyDescent="0.2">
      <c r="A154" s="21" t="str">
        <f t="shared" si="52"/>
        <v/>
      </c>
      <c r="B154" s="76" t="str">
        <f t="shared" si="53"/>
        <v/>
      </c>
      <c r="C154" s="343"/>
      <c r="D154" s="342"/>
      <c r="E154" s="227" t="str">
        <f t="shared" si="54"/>
        <v>na</v>
      </c>
      <c r="F154" s="158" t="str">
        <f t="shared" si="40"/>
        <v>na</v>
      </c>
      <c r="G154" s="158" t="str">
        <f t="shared" si="55"/>
        <v>na</v>
      </c>
      <c r="H154" s="159" t="str">
        <f t="shared" si="56"/>
        <v>na</v>
      </c>
      <c r="I154" s="342"/>
      <c r="J154" s="227" t="str">
        <f t="shared" si="57"/>
        <v>na</v>
      </c>
      <c r="K154" s="158" t="str">
        <f t="shared" si="41"/>
        <v>na</v>
      </c>
      <c r="L154" s="158" t="str">
        <f t="shared" si="58"/>
        <v>na</v>
      </c>
      <c r="M154" s="159" t="str">
        <f t="shared" si="59"/>
        <v>na</v>
      </c>
      <c r="N154" s="161" t="str">
        <f t="shared" si="47"/>
        <v>na</v>
      </c>
      <c r="O154" s="77" t="str">
        <f t="shared" si="48"/>
        <v>na</v>
      </c>
      <c r="P154" s="162" t="str">
        <f t="shared" si="60"/>
        <v>na</v>
      </c>
      <c r="Q154" s="163" t="str">
        <f t="shared" si="49"/>
        <v>na</v>
      </c>
      <c r="R154" s="77"/>
      <c r="S154" s="77"/>
      <c r="T154" s="77"/>
      <c r="U154" s="77"/>
      <c r="V154" s="77"/>
      <c r="W154" s="77"/>
      <c r="X154" s="77"/>
      <c r="Y154" s="77"/>
      <c r="Z154" s="77"/>
      <c r="AA154" s="77"/>
      <c r="AB154" s="77"/>
      <c r="AC154" s="77"/>
      <c r="AD154" s="77"/>
      <c r="AE154" s="4">
        <f t="shared" si="50"/>
        <v>0</v>
      </c>
      <c r="AF154" s="4">
        <f t="shared" si="5"/>
        <v>0</v>
      </c>
      <c r="AG154" s="4">
        <f t="shared" si="51"/>
        <v>0</v>
      </c>
    </row>
    <row r="155" spans="1:33" ht="11.25" customHeight="1" x14ac:dyDescent="0.2">
      <c r="A155" s="21" t="str">
        <f t="shared" si="52"/>
        <v/>
      </c>
      <c r="B155" s="76" t="str">
        <f t="shared" si="53"/>
        <v/>
      </c>
      <c r="C155" s="343"/>
      <c r="D155" s="342"/>
      <c r="E155" s="227" t="str">
        <f t="shared" si="54"/>
        <v>na</v>
      </c>
      <c r="F155" s="158" t="str">
        <f t="shared" si="40"/>
        <v>na</v>
      </c>
      <c r="G155" s="158" t="str">
        <f t="shared" si="55"/>
        <v>na</v>
      </c>
      <c r="H155" s="159" t="str">
        <f t="shared" si="56"/>
        <v>na</v>
      </c>
      <c r="I155" s="342"/>
      <c r="J155" s="227" t="str">
        <f t="shared" si="57"/>
        <v>na</v>
      </c>
      <c r="K155" s="158" t="str">
        <f t="shared" si="41"/>
        <v>na</v>
      </c>
      <c r="L155" s="158" t="str">
        <f t="shared" si="58"/>
        <v>na</v>
      </c>
      <c r="M155" s="159" t="str">
        <f t="shared" si="59"/>
        <v>na</v>
      </c>
      <c r="N155" s="161" t="str">
        <f t="shared" si="47"/>
        <v>na</v>
      </c>
      <c r="O155" s="77" t="str">
        <f t="shared" si="48"/>
        <v>na</v>
      </c>
      <c r="P155" s="162" t="str">
        <f t="shared" si="60"/>
        <v>na</v>
      </c>
      <c r="Q155" s="163" t="str">
        <f t="shared" si="49"/>
        <v>na</v>
      </c>
      <c r="R155" s="77"/>
      <c r="S155" s="77"/>
      <c r="T155" s="77"/>
      <c r="U155" s="77"/>
      <c r="V155" s="77"/>
      <c r="W155" s="77"/>
      <c r="X155" s="77"/>
      <c r="Y155" s="77"/>
      <c r="Z155" s="77"/>
      <c r="AA155" s="77"/>
      <c r="AB155" s="77"/>
      <c r="AC155" s="77"/>
      <c r="AD155" s="77"/>
      <c r="AE155" s="4">
        <f t="shared" si="50"/>
        <v>0</v>
      </c>
      <c r="AF155" s="4">
        <f t="shared" si="5"/>
        <v>0</v>
      </c>
      <c r="AG155" s="4">
        <f t="shared" si="51"/>
        <v>0</v>
      </c>
    </row>
    <row r="156" spans="1:33" ht="11.25" customHeight="1" x14ac:dyDescent="0.2">
      <c r="A156" s="21" t="str">
        <f t="shared" si="52"/>
        <v/>
      </c>
      <c r="B156" s="76" t="str">
        <f t="shared" si="53"/>
        <v/>
      </c>
      <c r="C156" s="343"/>
      <c r="D156" s="342"/>
      <c r="E156" s="227" t="str">
        <f t="shared" si="54"/>
        <v>na</v>
      </c>
      <c r="F156" s="158" t="str">
        <f t="shared" ref="F156:F211" si="61">IF(OR(E156="na",H156="na"),"na",E156-H156)</f>
        <v>na</v>
      </c>
      <c r="G156" s="158" t="str">
        <f t="shared" si="55"/>
        <v>na</v>
      </c>
      <c r="H156" s="159" t="str">
        <f t="shared" si="56"/>
        <v>na</v>
      </c>
      <c r="I156" s="342"/>
      <c r="J156" s="227" t="str">
        <f t="shared" si="57"/>
        <v>na</v>
      </c>
      <c r="K156" s="158" t="str">
        <f t="shared" ref="K156:K211" si="62">IF(OR(J156="na",M156="na"),"na",J156-M156)</f>
        <v>na</v>
      </c>
      <c r="L156" s="158" t="str">
        <f t="shared" si="58"/>
        <v>na</v>
      </c>
      <c r="M156" s="159" t="str">
        <f t="shared" si="59"/>
        <v>na</v>
      </c>
      <c r="N156" s="161" t="str">
        <f t="shared" si="47"/>
        <v>na</v>
      </c>
      <c r="O156" s="77" t="str">
        <f t="shared" si="48"/>
        <v>na</v>
      </c>
      <c r="P156" s="162" t="str">
        <f t="shared" si="60"/>
        <v>na</v>
      </c>
      <c r="Q156" s="163" t="str">
        <f t="shared" si="49"/>
        <v>na</v>
      </c>
      <c r="R156" s="77"/>
      <c r="S156" s="77"/>
      <c r="T156" s="77"/>
      <c r="U156" s="77"/>
      <c r="V156" s="77"/>
      <c r="W156" s="77"/>
      <c r="X156" s="77"/>
      <c r="Y156" s="77"/>
      <c r="Z156" s="77"/>
      <c r="AA156" s="77"/>
      <c r="AB156" s="77"/>
      <c r="AC156" s="77"/>
      <c r="AD156" s="77"/>
      <c r="AE156" s="4">
        <f t="shared" si="50"/>
        <v>0</v>
      </c>
      <c r="AF156" s="4">
        <f t="shared" si="5"/>
        <v>0</v>
      </c>
      <c r="AG156" s="4">
        <f t="shared" si="51"/>
        <v>0</v>
      </c>
    </row>
    <row r="157" spans="1:33" ht="11.25" customHeight="1" x14ac:dyDescent="0.2">
      <c r="A157" s="21" t="str">
        <f t="shared" si="52"/>
        <v/>
      </c>
      <c r="B157" s="76" t="str">
        <f t="shared" si="53"/>
        <v/>
      </c>
      <c r="C157" s="343"/>
      <c r="D157" s="342"/>
      <c r="E157" s="227" t="str">
        <f t="shared" si="54"/>
        <v>na</v>
      </c>
      <c r="F157" s="158" t="str">
        <f t="shared" si="61"/>
        <v>na</v>
      </c>
      <c r="G157" s="158" t="str">
        <f t="shared" si="55"/>
        <v>na</v>
      </c>
      <c r="H157" s="159" t="str">
        <f t="shared" si="56"/>
        <v>na</v>
      </c>
      <c r="I157" s="342"/>
      <c r="J157" s="227" t="str">
        <f t="shared" si="57"/>
        <v>na</v>
      </c>
      <c r="K157" s="158" t="str">
        <f t="shared" si="62"/>
        <v>na</v>
      </c>
      <c r="L157" s="158" t="str">
        <f t="shared" si="58"/>
        <v>na</v>
      </c>
      <c r="M157" s="159" t="str">
        <f t="shared" si="59"/>
        <v>na</v>
      </c>
      <c r="N157" s="161" t="str">
        <f t="shared" si="47"/>
        <v>na</v>
      </c>
      <c r="O157" s="77" t="str">
        <f t="shared" si="48"/>
        <v>na</v>
      </c>
      <c r="P157" s="162" t="str">
        <f t="shared" si="60"/>
        <v>na</v>
      </c>
      <c r="Q157" s="163" t="str">
        <f t="shared" si="49"/>
        <v>na</v>
      </c>
      <c r="R157" s="77"/>
      <c r="S157" s="77"/>
      <c r="T157" s="77"/>
      <c r="U157" s="77"/>
      <c r="V157" s="77"/>
      <c r="W157" s="77"/>
      <c r="X157" s="77"/>
      <c r="Y157" s="77"/>
      <c r="Z157" s="77"/>
      <c r="AA157" s="77"/>
      <c r="AB157" s="77"/>
      <c r="AC157" s="77"/>
      <c r="AD157" s="77"/>
      <c r="AE157" s="4">
        <f t="shared" si="50"/>
        <v>0</v>
      </c>
      <c r="AF157" s="4">
        <f t="shared" si="5"/>
        <v>0</v>
      </c>
      <c r="AG157" s="4">
        <f t="shared" si="51"/>
        <v>0</v>
      </c>
    </row>
    <row r="158" spans="1:33" ht="11.25" customHeight="1" x14ac:dyDescent="0.2">
      <c r="A158" s="21" t="str">
        <f t="shared" si="52"/>
        <v/>
      </c>
      <c r="B158" s="76" t="str">
        <f t="shared" si="53"/>
        <v/>
      </c>
      <c r="C158" s="343"/>
      <c r="D158" s="342"/>
      <c r="E158" s="227" t="str">
        <f t="shared" si="54"/>
        <v>na</v>
      </c>
      <c r="F158" s="158" t="str">
        <f t="shared" si="61"/>
        <v>na</v>
      </c>
      <c r="G158" s="158" t="str">
        <f t="shared" si="55"/>
        <v>na</v>
      </c>
      <c r="H158" s="159" t="str">
        <f t="shared" si="56"/>
        <v>na</v>
      </c>
      <c r="I158" s="342"/>
      <c r="J158" s="227" t="str">
        <f t="shared" si="57"/>
        <v>na</v>
      </c>
      <c r="K158" s="158" t="str">
        <f t="shared" si="62"/>
        <v>na</v>
      </c>
      <c r="L158" s="158" t="str">
        <f t="shared" si="58"/>
        <v>na</v>
      </c>
      <c r="M158" s="159" t="str">
        <f t="shared" si="59"/>
        <v>na</v>
      </c>
      <c r="N158" s="161" t="str">
        <f t="shared" si="47"/>
        <v>na</v>
      </c>
      <c r="O158" s="77" t="str">
        <f t="shared" si="48"/>
        <v>na</v>
      </c>
      <c r="P158" s="162" t="str">
        <f t="shared" si="60"/>
        <v>na</v>
      </c>
      <c r="Q158" s="163" t="str">
        <f t="shared" si="49"/>
        <v>na</v>
      </c>
      <c r="R158" s="77"/>
      <c r="S158" s="77"/>
      <c r="T158" s="77"/>
      <c r="U158" s="77"/>
      <c r="V158" s="77"/>
      <c r="W158" s="77"/>
      <c r="X158" s="77"/>
      <c r="Y158" s="77"/>
      <c r="Z158" s="77"/>
      <c r="AA158" s="77"/>
      <c r="AB158" s="77"/>
      <c r="AC158" s="77"/>
      <c r="AD158" s="77"/>
      <c r="AE158" s="4">
        <f t="shared" si="50"/>
        <v>0</v>
      </c>
      <c r="AF158" s="4">
        <f t="shared" si="5"/>
        <v>0</v>
      </c>
      <c r="AG158" s="4">
        <f t="shared" si="51"/>
        <v>0</v>
      </c>
    </row>
    <row r="159" spans="1:33" ht="11.25" customHeight="1" x14ac:dyDescent="0.2">
      <c r="A159" s="21" t="str">
        <f t="shared" si="52"/>
        <v/>
      </c>
      <c r="B159" s="76" t="str">
        <f t="shared" si="53"/>
        <v/>
      </c>
      <c r="C159" s="343"/>
      <c r="D159" s="342"/>
      <c r="E159" s="227" t="str">
        <f t="shared" si="54"/>
        <v>na</v>
      </c>
      <c r="F159" s="158" t="str">
        <f t="shared" si="61"/>
        <v>na</v>
      </c>
      <c r="G159" s="158" t="str">
        <f t="shared" si="55"/>
        <v>na</v>
      </c>
      <c r="H159" s="159" t="str">
        <f t="shared" si="56"/>
        <v>na</v>
      </c>
      <c r="I159" s="342"/>
      <c r="J159" s="227" t="str">
        <f t="shared" si="57"/>
        <v>na</v>
      </c>
      <c r="K159" s="158" t="str">
        <f t="shared" si="62"/>
        <v>na</v>
      </c>
      <c r="L159" s="158" t="str">
        <f t="shared" si="58"/>
        <v>na</v>
      </c>
      <c r="M159" s="159" t="str">
        <f t="shared" si="59"/>
        <v>na</v>
      </c>
      <c r="N159" s="161" t="str">
        <f t="shared" si="47"/>
        <v>na</v>
      </c>
      <c r="O159" s="77" t="str">
        <f t="shared" si="48"/>
        <v>na</v>
      </c>
      <c r="P159" s="162" t="str">
        <f t="shared" si="60"/>
        <v>na</v>
      </c>
      <c r="Q159" s="163" t="str">
        <f t="shared" si="49"/>
        <v>na</v>
      </c>
      <c r="R159" s="77"/>
      <c r="S159" s="77"/>
      <c r="T159" s="77"/>
      <c r="U159" s="77"/>
      <c r="V159" s="77"/>
      <c r="W159" s="77"/>
      <c r="X159" s="77"/>
      <c r="Y159" s="77"/>
      <c r="Z159" s="77"/>
      <c r="AA159" s="77"/>
      <c r="AB159" s="77"/>
      <c r="AC159" s="77"/>
      <c r="AD159" s="77"/>
      <c r="AE159" s="4">
        <f t="shared" si="50"/>
        <v>0</v>
      </c>
      <c r="AF159" s="4">
        <f t="shared" si="5"/>
        <v>0</v>
      </c>
      <c r="AG159" s="4">
        <f t="shared" si="51"/>
        <v>0</v>
      </c>
    </row>
    <row r="160" spans="1:33" ht="11.25" customHeight="1" x14ac:dyDescent="0.2">
      <c r="A160" s="21" t="str">
        <f t="shared" si="52"/>
        <v/>
      </c>
      <c r="B160" s="76" t="str">
        <f t="shared" si="53"/>
        <v/>
      </c>
      <c r="C160" s="343"/>
      <c r="D160" s="342"/>
      <c r="E160" s="227" t="str">
        <f t="shared" si="54"/>
        <v>na</v>
      </c>
      <c r="F160" s="158" t="str">
        <f t="shared" si="61"/>
        <v>na</v>
      </c>
      <c r="G160" s="158" t="str">
        <f t="shared" si="55"/>
        <v>na</v>
      </c>
      <c r="H160" s="159" t="str">
        <f t="shared" si="56"/>
        <v>na</v>
      </c>
      <c r="I160" s="342"/>
      <c r="J160" s="227" t="str">
        <f t="shared" si="57"/>
        <v>na</v>
      </c>
      <c r="K160" s="158" t="str">
        <f t="shared" si="62"/>
        <v>na</v>
      </c>
      <c r="L160" s="158" t="str">
        <f t="shared" si="58"/>
        <v>na</v>
      </c>
      <c r="M160" s="159" t="str">
        <f t="shared" si="59"/>
        <v>na</v>
      </c>
      <c r="N160" s="161" t="str">
        <f t="shared" si="47"/>
        <v>na</v>
      </c>
      <c r="O160" s="77" t="str">
        <f t="shared" si="48"/>
        <v>na</v>
      </c>
      <c r="P160" s="162" t="str">
        <f t="shared" si="60"/>
        <v>na</v>
      </c>
      <c r="Q160" s="163" t="str">
        <f t="shared" si="49"/>
        <v>na</v>
      </c>
      <c r="R160" s="77"/>
      <c r="S160" s="77"/>
      <c r="T160" s="77"/>
      <c r="U160" s="77"/>
      <c r="V160" s="77"/>
      <c r="W160" s="77"/>
      <c r="X160" s="77"/>
      <c r="Y160" s="77"/>
      <c r="Z160" s="77"/>
      <c r="AA160" s="77"/>
      <c r="AB160" s="77"/>
      <c r="AC160" s="77"/>
      <c r="AD160" s="77"/>
      <c r="AE160" s="4">
        <f t="shared" si="50"/>
        <v>0</v>
      </c>
      <c r="AF160" s="4">
        <f t="shared" si="5"/>
        <v>0</v>
      </c>
      <c r="AG160" s="4">
        <f t="shared" si="51"/>
        <v>0</v>
      </c>
    </row>
    <row r="161" spans="1:33" ht="11.25" customHeight="1" x14ac:dyDescent="0.2">
      <c r="A161" s="21" t="str">
        <f t="shared" si="52"/>
        <v/>
      </c>
      <c r="B161" s="76" t="str">
        <f t="shared" si="53"/>
        <v/>
      </c>
      <c r="C161" s="343"/>
      <c r="D161" s="342"/>
      <c r="E161" s="227" t="str">
        <f t="shared" si="54"/>
        <v>na</v>
      </c>
      <c r="F161" s="158" t="str">
        <f t="shared" si="61"/>
        <v>na</v>
      </c>
      <c r="G161" s="158" t="str">
        <f t="shared" si="55"/>
        <v>na</v>
      </c>
      <c r="H161" s="159" t="str">
        <f t="shared" si="56"/>
        <v>na</v>
      </c>
      <c r="I161" s="342"/>
      <c r="J161" s="227" t="str">
        <f t="shared" si="57"/>
        <v>na</v>
      </c>
      <c r="K161" s="158" t="str">
        <f t="shared" si="62"/>
        <v>na</v>
      </c>
      <c r="L161" s="158" t="str">
        <f t="shared" si="58"/>
        <v>na</v>
      </c>
      <c r="M161" s="159" t="str">
        <f t="shared" si="59"/>
        <v>na</v>
      </c>
      <c r="N161" s="161" t="str">
        <f t="shared" si="47"/>
        <v>na</v>
      </c>
      <c r="O161" s="77" t="str">
        <f t="shared" si="48"/>
        <v>na</v>
      </c>
      <c r="P161" s="162" t="str">
        <f t="shared" si="60"/>
        <v>na</v>
      </c>
      <c r="Q161" s="163" t="str">
        <f t="shared" si="49"/>
        <v>na</v>
      </c>
      <c r="R161" s="77"/>
      <c r="S161" s="77"/>
      <c r="T161" s="77"/>
      <c r="U161" s="77"/>
      <c r="V161" s="77"/>
      <c r="W161" s="77"/>
      <c r="X161" s="77"/>
      <c r="Y161" s="77"/>
      <c r="Z161" s="77"/>
      <c r="AA161" s="77"/>
      <c r="AB161" s="77"/>
      <c r="AC161" s="77"/>
      <c r="AD161" s="77"/>
      <c r="AE161" s="4">
        <f t="shared" si="50"/>
        <v>0</v>
      </c>
      <c r="AF161" s="4">
        <f t="shared" si="5"/>
        <v>0</v>
      </c>
      <c r="AG161" s="4">
        <f t="shared" si="51"/>
        <v>0</v>
      </c>
    </row>
    <row r="162" spans="1:33" ht="11.25" customHeight="1" x14ac:dyDescent="0.2">
      <c r="A162" s="21" t="str">
        <f t="shared" si="52"/>
        <v/>
      </c>
      <c r="B162" s="76" t="str">
        <f t="shared" si="53"/>
        <v/>
      </c>
      <c r="C162" s="343"/>
      <c r="D162" s="342"/>
      <c r="E162" s="227" t="str">
        <f t="shared" si="54"/>
        <v>na</v>
      </c>
      <c r="F162" s="158" t="str">
        <f t="shared" si="61"/>
        <v>na</v>
      </c>
      <c r="G162" s="158" t="str">
        <f t="shared" si="55"/>
        <v>na</v>
      </c>
      <c r="H162" s="159" t="str">
        <f t="shared" si="56"/>
        <v>na</v>
      </c>
      <c r="I162" s="342"/>
      <c r="J162" s="227" t="str">
        <f t="shared" si="57"/>
        <v>na</v>
      </c>
      <c r="K162" s="158" t="str">
        <f t="shared" si="62"/>
        <v>na</v>
      </c>
      <c r="L162" s="158" t="str">
        <f t="shared" si="58"/>
        <v>na</v>
      </c>
      <c r="M162" s="159" t="str">
        <f t="shared" si="59"/>
        <v>na</v>
      </c>
      <c r="N162" s="161" t="str">
        <f t="shared" si="47"/>
        <v>na</v>
      </c>
      <c r="O162" s="77" t="str">
        <f t="shared" si="48"/>
        <v>na</v>
      </c>
      <c r="P162" s="162" t="str">
        <f t="shared" si="60"/>
        <v>na</v>
      </c>
      <c r="Q162" s="163" t="str">
        <f t="shared" si="49"/>
        <v>na</v>
      </c>
      <c r="R162" s="77"/>
      <c r="S162" s="77"/>
      <c r="T162" s="77"/>
      <c r="U162" s="77"/>
      <c r="V162" s="77"/>
      <c r="W162" s="77"/>
      <c r="X162" s="77"/>
      <c r="Y162" s="77"/>
      <c r="Z162" s="77"/>
      <c r="AA162" s="77"/>
      <c r="AB162" s="77"/>
      <c r="AC162" s="77"/>
      <c r="AD162" s="77"/>
      <c r="AE162" s="4">
        <f t="shared" si="50"/>
        <v>0</v>
      </c>
      <c r="AF162" s="4">
        <f t="shared" si="5"/>
        <v>0</v>
      </c>
      <c r="AG162" s="4">
        <f t="shared" si="51"/>
        <v>0</v>
      </c>
    </row>
    <row r="163" spans="1:33" ht="11.25" customHeight="1" x14ac:dyDescent="0.2">
      <c r="A163" s="21" t="str">
        <f t="shared" si="52"/>
        <v/>
      </c>
      <c r="B163" s="76" t="str">
        <f t="shared" si="53"/>
        <v/>
      </c>
      <c r="C163" s="343"/>
      <c r="D163" s="342"/>
      <c r="E163" s="227" t="str">
        <f t="shared" si="54"/>
        <v>na</v>
      </c>
      <c r="F163" s="158" t="str">
        <f t="shared" si="61"/>
        <v>na</v>
      </c>
      <c r="G163" s="158" t="str">
        <f t="shared" si="55"/>
        <v>na</v>
      </c>
      <c r="H163" s="159" t="str">
        <f t="shared" si="56"/>
        <v>na</v>
      </c>
      <c r="I163" s="342"/>
      <c r="J163" s="227" t="str">
        <f t="shared" si="57"/>
        <v>na</v>
      </c>
      <c r="K163" s="158" t="str">
        <f t="shared" si="62"/>
        <v>na</v>
      </c>
      <c r="L163" s="158" t="str">
        <f t="shared" si="58"/>
        <v>na</v>
      </c>
      <c r="M163" s="159" t="str">
        <f t="shared" si="59"/>
        <v>na</v>
      </c>
      <c r="N163" s="161" t="str">
        <f t="shared" si="47"/>
        <v>na</v>
      </c>
      <c r="O163" s="77" t="str">
        <f t="shared" si="48"/>
        <v>na</v>
      </c>
      <c r="P163" s="162" t="str">
        <f t="shared" si="60"/>
        <v>na</v>
      </c>
      <c r="Q163" s="163" t="str">
        <f t="shared" si="49"/>
        <v>na</v>
      </c>
      <c r="R163" s="77"/>
      <c r="S163" s="77"/>
      <c r="T163" s="77"/>
      <c r="U163" s="77"/>
      <c r="V163" s="77"/>
      <c r="W163" s="77"/>
      <c r="X163" s="77"/>
      <c r="Y163" s="77"/>
      <c r="Z163" s="77"/>
      <c r="AA163" s="77"/>
      <c r="AB163" s="77"/>
      <c r="AC163" s="77"/>
      <c r="AD163" s="77"/>
      <c r="AE163" s="4">
        <f t="shared" si="50"/>
        <v>0</v>
      </c>
      <c r="AF163" s="4">
        <f t="shared" si="5"/>
        <v>0</v>
      </c>
      <c r="AG163" s="4">
        <f t="shared" si="51"/>
        <v>0</v>
      </c>
    </row>
    <row r="164" spans="1:33" ht="11.25" customHeight="1" x14ac:dyDescent="0.2">
      <c r="A164" s="21" t="str">
        <f t="shared" si="52"/>
        <v/>
      </c>
      <c r="B164" s="76" t="str">
        <f t="shared" si="53"/>
        <v/>
      </c>
      <c r="C164" s="343"/>
      <c r="D164" s="342"/>
      <c r="E164" s="227" t="str">
        <f t="shared" si="54"/>
        <v>na</v>
      </c>
      <c r="F164" s="158" t="str">
        <f t="shared" si="61"/>
        <v>na</v>
      </c>
      <c r="G164" s="158" t="str">
        <f t="shared" si="55"/>
        <v>na</v>
      </c>
      <c r="H164" s="159" t="str">
        <f t="shared" si="56"/>
        <v>na</v>
      </c>
      <c r="I164" s="342"/>
      <c r="J164" s="227" t="str">
        <f t="shared" si="57"/>
        <v>na</v>
      </c>
      <c r="K164" s="158" t="str">
        <f t="shared" si="62"/>
        <v>na</v>
      </c>
      <c r="L164" s="158" t="str">
        <f t="shared" si="58"/>
        <v>na</v>
      </c>
      <c r="M164" s="159" t="str">
        <f t="shared" si="59"/>
        <v>na</v>
      </c>
      <c r="N164" s="161" t="str">
        <f t="shared" si="47"/>
        <v>na</v>
      </c>
      <c r="O164" s="77" t="str">
        <f t="shared" si="48"/>
        <v>na</v>
      </c>
      <c r="P164" s="162" t="str">
        <f t="shared" si="60"/>
        <v>na</v>
      </c>
      <c r="Q164" s="163" t="str">
        <f t="shared" si="49"/>
        <v>na</v>
      </c>
      <c r="R164" s="77"/>
      <c r="S164" s="77"/>
      <c r="T164" s="77"/>
      <c r="U164" s="77"/>
      <c r="V164" s="77"/>
      <c r="W164" s="77"/>
      <c r="X164" s="77"/>
      <c r="Y164" s="77"/>
      <c r="Z164" s="77"/>
      <c r="AA164" s="77"/>
      <c r="AB164" s="77"/>
      <c r="AC164" s="77"/>
      <c r="AD164" s="77"/>
      <c r="AE164" s="4">
        <f t="shared" si="50"/>
        <v>0</v>
      </c>
      <c r="AF164" s="4">
        <f t="shared" si="5"/>
        <v>0</v>
      </c>
      <c r="AG164" s="4">
        <f t="shared" si="51"/>
        <v>0</v>
      </c>
    </row>
    <row r="165" spans="1:33" ht="11.25" customHeight="1" x14ac:dyDescent="0.2">
      <c r="A165" s="21" t="str">
        <f t="shared" si="52"/>
        <v/>
      </c>
      <c r="B165" s="76" t="str">
        <f t="shared" si="53"/>
        <v/>
      </c>
      <c r="C165" s="343"/>
      <c r="D165" s="342"/>
      <c r="E165" s="227" t="str">
        <f t="shared" si="54"/>
        <v>na</v>
      </c>
      <c r="F165" s="158" t="str">
        <f t="shared" si="61"/>
        <v>na</v>
      </c>
      <c r="G165" s="158" t="str">
        <f t="shared" si="55"/>
        <v>na</v>
      </c>
      <c r="H165" s="159" t="str">
        <f t="shared" si="56"/>
        <v>na</v>
      </c>
      <c r="I165" s="342"/>
      <c r="J165" s="227" t="str">
        <f t="shared" si="57"/>
        <v>na</v>
      </c>
      <c r="K165" s="158" t="str">
        <f t="shared" si="62"/>
        <v>na</v>
      </c>
      <c r="L165" s="158" t="str">
        <f t="shared" si="58"/>
        <v>na</v>
      </c>
      <c r="M165" s="159" t="str">
        <f t="shared" si="59"/>
        <v>na</v>
      </c>
      <c r="N165" s="161" t="str">
        <f t="shared" si="47"/>
        <v>na</v>
      </c>
      <c r="O165" s="77" t="str">
        <f t="shared" si="48"/>
        <v>na</v>
      </c>
      <c r="P165" s="162" t="str">
        <f t="shared" si="60"/>
        <v>na</v>
      </c>
      <c r="Q165" s="163" t="str">
        <f t="shared" si="49"/>
        <v>na</v>
      </c>
      <c r="R165" s="77"/>
      <c r="S165" s="77"/>
      <c r="T165" s="77"/>
      <c r="U165" s="77"/>
      <c r="V165" s="77"/>
      <c r="W165" s="77"/>
      <c r="X165" s="77"/>
      <c r="Y165" s="77"/>
      <c r="Z165" s="77"/>
      <c r="AA165" s="77"/>
      <c r="AB165" s="77"/>
      <c r="AC165" s="77"/>
      <c r="AD165" s="77"/>
      <c r="AE165" s="4">
        <f t="shared" si="50"/>
        <v>0</v>
      </c>
      <c r="AF165" s="4">
        <f t="shared" si="5"/>
        <v>0</v>
      </c>
      <c r="AG165" s="4">
        <f t="shared" si="51"/>
        <v>0</v>
      </c>
    </row>
    <row r="166" spans="1:33" ht="11.25" customHeight="1" x14ac:dyDescent="0.2">
      <c r="A166" s="21" t="str">
        <f t="shared" si="52"/>
        <v/>
      </c>
      <c r="B166" s="76" t="str">
        <f t="shared" si="53"/>
        <v/>
      </c>
      <c r="C166" s="343"/>
      <c r="D166" s="342"/>
      <c r="E166" s="227" t="str">
        <f t="shared" si="54"/>
        <v>na</v>
      </c>
      <c r="F166" s="158" t="str">
        <f t="shared" si="61"/>
        <v>na</v>
      </c>
      <c r="G166" s="158" t="str">
        <f t="shared" si="55"/>
        <v>na</v>
      </c>
      <c r="H166" s="159" t="str">
        <f t="shared" si="56"/>
        <v>na</v>
      </c>
      <c r="I166" s="342"/>
      <c r="J166" s="227" t="str">
        <f t="shared" si="57"/>
        <v>na</v>
      </c>
      <c r="K166" s="158" t="str">
        <f t="shared" si="62"/>
        <v>na</v>
      </c>
      <c r="L166" s="158" t="str">
        <f t="shared" si="58"/>
        <v>na</v>
      </c>
      <c r="M166" s="159" t="str">
        <f t="shared" si="59"/>
        <v>na</v>
      </c>
      <c r="N166" s="161" t="str">
        <f t="shared" si="47"/>
        <v>na</v>
      </c>
      <c r="O166" s="77" t="str">
        <f t="shared" si="48"/>
        <v>na</v>
      </c>
      <c r="P166" s="162" t="str">
        <f t="shared" si="60"/>
        <v>na</v>
      </c>
      <c r="Q166" s="163" t="str">
        <f t="shared" si="49"/>
        <v>na</v>
      </c>
      <c r="R166" s="77"/>
      <c r="S166" s="77"/>
      <c r="T166" s="77"/>
      <c r="U166" s="77"/>
      <c r="V166" s="77"/>
      <c r="W166" s="77"/>
      <c r="X166" s="77"/>
      <c r="Y166" s="77"/>
      <c r="Z166" s="77"/>
      <c r="AA166" s="77"/>
      <c r="AB166" s="77"/>
      <c r="AC166" s="77"/>
      <c r="AD166" s="77"/>
      <c r="AE166" s="4">
        <f t="shared" si="50"/>
        <v>0</v>
      </c>
      <c r="AF166" s="4">
        <f t="shared" si="5"/>
        <v>0</v>
      </c>
      <c r="AG166" s="4">
        <f t="shared" si="51"/>
        <v>0</v>
      </c>
    </row>
    <row r="167" spans="1:33" ht="11.25" customHeight="1" x14ac:dyDescent="0.2">
      <c r="A167" s="21" t="str">
        <f t="shared" si="52"/>
        <v/>
      </c>
      <c r="B167" s="76" t="str">
        <f t="shared" si="53"/>
        <v/>
      </c>
      <c r="C167" s="343"/>
      <c r="D167" s="342"/>
      <c r="E167" s="227" t="str">
        <f t="shared" si="54"/>
        <v>na</v>
      </c>
      <c r="F167" s="158" t="str">
        <f t="shared" si="61"/>
        <v>na</v>
      </c>
      <c r="G167" s="158" t="str">
        <f t="shared" si="55"/>
        <v>na</v>
      </c>
      <c r="H167" s="159" t="str">
        <f t="shared" si="56"/>
        <v>na</v>
      </c>
      <c r="I167" s="342"/>
      <c r="J167" s="227" t="str">
        <f t="shared" si="57"/>
        <v>na</v>
      </c>
      <c r="K167" s="158" t="str">
        <f t="shared" si="62"/>
        <v>na</v>
      </c>
      <c r="L167" s="158" t="str">
        <f t="shared" si="58"/>
        <v>na</v>
      </c>
      <c r="M167" s="159" t="str">
        <f t="shared" si="59"/>
        <v>na</v>
      </c>
      <c r="N167" s="161" t="str">
        <f t="shared" si="47"/>
        <v>na</v>
      </c>
      <c r="O167" s="77" t="str">
        <f t="shared" si="48"/>
        <v>na</v>
      </c>
      <c r="P167" s="162" t="str">
        <f t="shared" si="60"/>
        <v>na</v>
      </c>
      <c r="Q167" s="163" t="str">
        <f t="shared" si="49"/>
        <v>na</v>
      </c>
      <c r="R167" s="77"/>
      <c r="S167" s="77"/>
      <c r="T167" s="77"/>
      <c r="U167" s="77"/>
      <c r="V167" s="77"/>
      <c r="W167" s="77"/>
      <c r="X167" s="77"/>
      <c r="Y167" s="77"/>
      <c r="Z167" s="77"/>
      <c r="AA167" s="77"/>
      <c r="AB167" s="77"/>
      <c r="AC167" s="77"/>
      <c r="AD167" s="77"/>
      <c r="AE167" s="4">
        <f t="shared" si="50"/>
        <v>0</v>
      </c>
      <c r="AF167" s="4">
        <f t="shared" si="5"/>
        <v>0</v>
      </c>
      <c r="AG167" s="4">
        <f t="shared" si="51"/>
        <v>0</v>
      </c>
    </row>
    <row r="168" spans="1:33" ht="11.25" customHeight="1" x14ac:dyDescent="0.2">
      <c r="A168" s="21" t="str">
        <f t="shared" si="52"/>
        <v/>
      </c>
      <c r="B168" s="76" t="str">
        <f t="shared" si="53"/>
        <v/>
      </c>
      <c r="C168" s="343"/>
      <c r="D168" s="342"/>
      <c r="E168" s="227" t="str">
        <f t="shared" si="54"/>
        <v>na</v>
      </c>
      <c r="F168" s="158" t="str">
        <f t="shared" si="61"/>
        <v>na</v>
      </c>
      <c r="G168" s="158" t="str">
        <f t="shared" si="55"/>
        <v>na</v>
      </c>
      <c r="H168" s="159" t="str">
        <f t="shared" si="56"/>
        <v>na</v>
      </c>
      <c r="I168" s="342"/>
      <c r="J168" s="227" t="str">
        <f t="shared" si="57"/>
        <v>na</v>
      </c>
      <c r="K168" s="158" t="str">
        <f t="shared" si="62"/>
        <v>na</v>
      </c>
      <c r="L168" s="158" t="str">
        <f t="shared" si="58"/>
        <v>na</v>
      </c>
      <c r="M168" s="159" t="str">
        <f t="shared" si="59"/>
        <v>na</v>
      </c>
      <c r="N168" s="161" t="str">
        <f t="shared" si="47"/>
        <v>na</v>
      </c>
      <c r="O168" s="77" t="str">
        <f t="shared" si="48"/>
        <v>na</v>
      </c>
      <c r="P168" s="162" t="str">
        <f t="shared" si="60"/>
        <v>na</v>
      </c>
      <c r="Q168" s="163" t="str">
        <f t="shared" si="49"/>
        <v>na</v>
      </c>
      <c r="R168" s="77"/>
      <c r="S168" s="77"/>
      <c r="T168" s="77"/>
      <c r="U168" s="77"/>
      <c r="V168" s="77"/>
      <c r="W168" s="77"/>
      <c r="X168" s="77"/>
      <c r="Y168" s="77"/>
      <c r="Z168" s="77"/>
      <c r="AA168" s="77"/>
      <c r="AB168" s="77"/>
      <c r="AC168" s="77"/>
      <c r="AD168" s="77"/>
      <c r="AE168" s="4">
        <f t="shared" si="50"/>
        <v>0</v>
      </c>
      <c r="AF168" s="4">
        <f t="shared" si="5"/>
        <v>0</v>
      </c>
      <c r="AG168" s="4">
        <f t="shared" si="51"/>
        <v>0</v>
      </c>
    </row>
    <row r="169" spans="1:33" ht="11.25" customHeight="1" x14ac:dyDescent="0.2">
      <c r="A169" s="21" t="str">
        <f t="shared" si="52"/>
        <v/>
      </c>
      <c r="B169" s="76" t="str">
        <f t="shared" si="53"/>
        <v/>
      </c>
      <c r="C169" s="343"/>
      <c r="D169" s="342"/>
      <c r="E169" s="227" t="str">
        <f t="shared" si="54"/>
        <v>na</v>
      </c>
      <c r="F169" s="158" t="str">
        <f t="shared" si="61"/>
        <v>na</v>
      </c>
      <c r="G169" s="158" t="str">
        <f t="shared" si="55"/>
        <v>na</v>
      </c>
      <c r="H169" s="159" t="str">
        <f t="shared" si="56"/>
        <v>na</v>
      </c>
      <c r="I169" s="342"/>
      <c r="J169" s="227" t="str">
        <f t="shared" si="57"/>
        <v>na</v>
      </c>
      <c r="K169" s="158" t="str">
        <f t="shared" si="62"/>
        <v>na</v>
      </c>
      <c r="L169" s="158" t="str">
        <f t="shared" si="58"/>
        <v>na</v>
      </c>
      <c r="M169" s="159" t="str">
        <f t="shared" si="59"/>
        <v>na</v>
      </c>
      <c r="N169" s="161" t="str">
        <f t="shared" si="47"/>
        <v>na</v>
      </c>
      <c r="O169" s="77" t="str">
        <f t="shared" si="48"/>
        <v>na</v>
      </c>
      <c r="P169" s="162" t="str">
        <f t="shared" si="60"/>
        <v>na</v>
      </c>
      <c r="Q169" s="163" t="str">
        <f t="shared" si="49"/>
        <v>na</v>
      </c>
      <c r="R169" s="77"/>
      <c r="S169" s="77"/>
      <c r="T169" s="77"/>
      <c r="U169" s="77"/>
      <c r="V169" s="77"/>
      <c r="W169" s="77"/>
      <c r="X169" s="77"/>
      <c r="Y169" s="77"/>
      <c r="Z169" s="77"/>
      <c r="AA169" s="77"/>
      <c r="AB169" s="77"/>
      <c r="AC169" s="77"/>
      <c r="AD169" s="77"/>
      <c r="AE169" s="4">
        <f t="shared" si="50"/>
        <v>0</v>
      </c>
      <c r="AF169" s="4">
        <f t="shared" si="5"/>
        <v>0</v>
      </c>
      <c r="AG169" s="4">
        <f t="shared" si="51"/>
        <v>0</v>
      </c>
    </row>
    <row r="170" spans="1:33" ht="11.25" customHeight="1" x14ac:dyDescent="0.2">
      <c r="A170" s="21" t="str">
        <f t="shared" si="52"/>
        <v/>
      </c>
      <c r="B170" s="76" t="str">
        <f t="shared" si="53"/>
        <v/>
      </c>
      <c r="C170" s="343"/>
      <c r="D170" s="342"/>
      <c r="E170" s="227" t="str">
        <f t="shared" si="54"/>
        <v>na</v>
      </c>
      <c r="F170" s="158" t="str">
        <f t="shared" si="61"/>
        <v>na</v>
      </c>
      <c r="G170" s="158" t="str">
        <f t="shared" si="55"/>
        <v>na</v>
      </c>
      <c r="H170" s="159" t="str">
        <f t="shared" si="56"/>
        <v>na</v>
      </c>
      <c r="I170" s="342"/>
      <c r="J170" s="227" t="str">
        <f t="shared" si="57"/>
        <v>na</v>
      </c>
      <c r="K170" s="158" t="str">
        <f t="shared" si="62"/>
        <v>na</v>
      </c>
      <c r="L170" s="158" t="str">
        <f t="shared" si="58"/>
        <v>na</v>
      </c>
      <c r="M170" s="159" t="str">
        <f t="shared" si="59"/>
        <v>na</v>
      </c>
      <c r="N170" s="161" t="str">
        <f t="shared" si="47"/>
        <v>na</v>
      </c>
      <c r="O170" s="77" t="str">
        <f t="shared" si="48"/>
        <v>na</v>
      </c>
      <c r="P170" s="162" t="str">
        <f t="shared" si="60"/>
        <v>na</v>
      </c>
      <c r="Q170" s="163" t="str">
        <f t="shared" si="49"/>
        <v>na</v>
      </c>
      <c r="R170" s="77"/>
      <c r="S170" s="77"/>
      <c r="T170" s="77"/>
      <c r="U170" s="77"/>
      <c r="V170" s="77"/>
      <c r="W170" s="77"/>
      <c r="X170" s="77"/>
      <c r="Y170" s="77"/>
      <c r="Z170" s="77"/>
      <c r="AA170" s="77"/>
      <c r="AB170" s="77"/>
      <c r="AC170" s="77"/>
      <c r="AD170" s="77"/>
      <c r="AE170" s="4">
        <f t="shared" si="50"/>
        <v>0</v>
      </c>
      <c r="AF170" s="4">
        <f t="shared" si="5"/>
        <v>0</v>
      </c>
      <c r="AG170" s="4">
        <f t="shared" si="51"/>
        <v>0</v>
      </c>
    </row>
    <row r="171" spans="1:33" ht="11.25" customHeight="1" x14ac:dyDescent="0.2">
      <c r="A171" s="21" t="str">
        <f t="shared" si="52"/>
        <v/>
      </c>
      <c r="B171" s="76" t="str">
        <f t="shared" si="53"/>
        <v/>
      </c>
      <c r="C171" s="343"/>
      <c r="D171" s="342"/>
      <c r="E171" s="227" t="str">
        <f t="shared" si="54"/>
        <v>na</v>
      </c>
      <c r="F171" s="158" t="str">
        <f t="shared" si="61"/>
        <v>na</v>
      </c>
      <c r="G171" s="158" t="str">
        <f t="shared" si="55"/>
        <v>na</v>
      </c>
      <c r="H171" s="159" t="str">
        <f t="shared" si="56"/>
        <v>na</v>
      </c>
      <c r="I171" s="342"/>
      <c r="J171" s="227" t="str">
        <f t="shared" si="57"/>
        <v>na</v>
      </c>
      <c r="K171" s="158" t="str">
        <f t="shared" si="62"/>
        <v>na</v>
      </c>
      <c r="L171" s="158" t="str">
        <f t="shared" si="58"/>
        <v>na</v>
      </c>
      <c r="M171" s="159" t="str">
        <f t="shared" si="59"/>
        <v>na</v>
      </c>
      <c r="N171" s="161" t="str">
        <f t="shared" si="47"/>
        <v>na</v>
      </c>
      <c r="O171" s="77" t="str">
        <f t="shared" si="48"/>
        <v>na</v>
      </c>
      <c r="P171" s="162" t="str">
        <f t="shared" si="60"/>
        <v>na</v>
      </c>
      <c r="Q171" s="163" t="str">
        <f t="shared" si="49"/>
        <v>na</v>
      </c>
      <c r="R171" s="77"/>
      <c r="S171" s="77"/>
      <c r="T171" s="77"/>
      <c r="U171" s="77"/>
      <c r="V171" s="77"/>
      <c r="W171" s="77"/>
      <c r="X171" s="77"/>
      <c r="Y171" s="77"/>
      <c r="Z171" s="77"/>
      <c r="AA171" s="77"/>
      <c r="AB171" s="77"/>
      <c r="AC171" s="77"/>
      <c r="AD171" s="77"/>
      <c r="AE171" s="4">
        <f t="shared" si="50"/>
        <v>0</v>
      </c>
      <c r="AF171" s="4">
        <f t="shared" si="5"/>
        <v>0</v>
      </c>
      <c r="AG171" s="4">
        <f t="shared" si="51"/>
        <v>0</v>
      </c>
    </row>
    <row r="172" spans="1:33" ht="11.25" customHeight="1" x14ac:dyDescent="0.2">
      <c r="A172" s="21" t="str">
        <f t="shared" si="52"/>
        <v/>
      </c>
      <c r="B172" s="76" t="str">
        <f t="shared" si="53"/>
        <v/>
      </c>
      <c r="C172" s="343"/>
      <c r="D172" s="342"/>
      <c r="E172" s="227" t="str">
        <f t="shared" si="54"/>
        <v>na</v>
      </c>
      <c r="F172" s="158" t="str">
        <f t="shared" si="61"/>
        <v>na</v>
      </c>
      <c r="G172" s="158" t="str">
        <f t="shared" si="55"/>
        <v>na</v>
      </c>
      <c r="H172" s="159" t="str">
        <f t="shared" si="56"/>
        <v>na</v>
      </c>
      <c r="I172" s="342"/>
      <c r="J172" s="227" t="str">
        <f t="shared" si="57"/>
        <v>na</v>
      </c>
      <c r="K172" s="158" t="str">
        <f t="shared" si="62"/>
        <v>na</v>
      </c>
      <c r="L172" s="158" t="str">
        <f t="shared" si="58"/>
        <v>na</v>
      </c>
      <c r="M172" s="159" t="str">
        <f t="shared" si="59"/>
        <v>na</v>
      </c>
      <c r="N172" s="161" t="str">
        <f t="shared" si="47"/>
        <v>na</v>
      </c>
      <c r="O172" s="77" t="str">
        <f t="shared" si="48"/>
        <v>na</v>
      </c>
      <c r="P172" s="162" t="str">
        <f t="shared" si="60"/>
        <v>na</v>
      </c>
      <c r="Q172" s="163" t="str">
        <f t="shared" si="49"/>
        <v>na</v>
      </c>
      <c r="R172" s="77"/>
      <c r="S172" s="77"/>
      <c r="T172" s="77"/>
      <c r="U172" s="77"/>
      <c r="V172" s="77"/>
      <c r="W172" s="77"/>
      <c r="X172" s="77"/>
      <c r="Y172" s="77"/>
      <c r="Z172" s="77"/>
      <c r="AA172" s="77"/>
      <c r="AB172" s="77"/>
      <c r="AC172" s="77"/>
      <c r="AD172" s="77"/>
      <c r="AE172" s="4">
        <f t="shared" si="50"/>
        <v>0</v>
      </c>
      <c r="AF172" s="4">
        <f t="shared" si="5"/>
        <v>0</v>
      </c>
      <c r="AG172" s="4">
        <f t="shared" si="51"/>
        <v>0</v>
      </c>
    </row>
    <row r="173" spans="1:33" ht="11.25" customHeight="1" x14ac:dyDescent="0.2">
      <c r="A173" s="21" t="str">
        <f t="shared" si="52"/>
        <v/>
      </c>
      <c r="B173" s="76" t="str">
        <f t="shared" si="53"/>
        <v/>
      </c>
      <c r="C173" s="343"/>
      <c r="D173" s="342"/>
      <c r="E173" s="227" t="str">
        <f t="shared" si="54"/>
        <v>na</v>
      </c>
      <c r="F173" s="158" t="str">
        <f t="shared" si="61"/>
        <v>na</v>
      </c>
      <c r="G173" s="158" t="str">
        <f t="shared" si="55"/>
        <v>na</v>
      </c>
      <c r="H173" s="159" t="str">
        <f t="shared" si="56"/>
        <v>na</v>
      </c>
      <c r="I173" s="342"/>
      <c r="J173" s="227" t="str">
        <f t="shared" si="57"/>
        <v>na</v>
      </c>
      <c r="K173" s="158" t="str">
        <f t="shared" si="62"/>
        <v>na</v>
      </c>
      <c r="L173" s="158" t="str">
        <f t="shared" si="58"/>
        <v>na</v>
      </c>
      <c r="M173" s="159" t="str">
        <f t="shared" si="59"/>
        <v>na</v>
      </c>
      <c r="N173" s="161" t="str">
        <f t="shared" si="47"/>
        <v>na</v>
      </c>
      <c r="O173" s="77" t="str">
        <f t="shared" si="48"/>
        <v>na</v>
      </c>
      <c r="P173" s="162" t="str">
        <f t="shared" si="60"/>
        <v>na</v>
      </c>
      <c r="Q173" s="163" t="str">
        <f t="shared" si="49"/>
        <v>na</v>
      </c>
      <c r="R173" s="77"/>
      <c r="S173" s="77"/>
      <c r="T173" s="77"/>
      <c r="U173" s="77"/>
      <c r="V173" s="77"/>
      <c r="W173" s="77"/>
      <c r="X173" s="77"/>
      <c r="Y173" s="77"/>
      <c r="Z173" s="77"/>
      <c r="AA173" s="77"/>
      <c r="AB173" s="77"/>
      <c r="AC173" s="77"/>
      <c r="AD173" s="77"/>
      <c r="AE173" s="4">
        <f t="shared" si="50"/>
        <v>0</v>
      </c>
      <c r="AF173" s="4">
        <f t="shared" si="5"/>
        <v>0</v>
      </c>
      <c r="AG173" s="4">
        <f t="shared" si="51"/>
        <v>0</v>
      </c>
    </row>
    <row r="174" spans="1:33" ht="11.25" customHeight="1" x14ac:dyDescent="0.2">
      <c r="A174" s="21" t="str">
        <f t="shared" si="52"/>
        <v/>
      </c>
      <c r="B174" s="76" t="str">
        <f t="shared" si="53"/>
        <v/>
      </c>
      <c r="C174" s="343"/>
      <c r="D174" s="342"/>
      <c r="E174" s="227" t="str">
        <f t="shared" si="54"/>
        <v>na</v>
      </c>
      <c r="F174" s="158" t="str">
        <f t="shared" si="61"/>
        <v>na</v>
      </c>
      <c r="G174" s="158" t="str">
        <f t="shared" si="55"/>
        <v>na</v>
      </c>
      <c r="H174" s="159" t="str">
        <f t="shared" si="56"/>
        <v>na</v>
      </c>
      <c r="I174" s="342"/>
      <c r="J174" s="227" t="str">
        <f t="shared" si="57"/>
        <v>na</v>
      </c>
      <c r="K174" s="158" t="str">
        <f t="shared" si="62"/>
        <v>na</v>
      </c>
      <c r="L174" s="158" t="str">
        <f t="shared" si="58"/>
        <v>na</v>
      </c>
      <c r="M174" s="159" t="str">
        <f t="shared" si="59"/>
        <v>na</v>
      </c>
      <c r="N174" s="161" t="str">
        <f t="shared" si="47"/>
        <v>na</v>
      </c>
      <c r="O174" s="77" t="str">
        <f t="shared" si="48"/>
        <v>na</v>
      </c>
      <c r="P174" s="162" t="str">
        <f t="shared" si="60"/>
        <v>na</v>
      </c>
      <c r="Q174" s="163" t="str">
        <f t="shared" si="49"/>
        <v>na</v>
      </c>
      <c r="R174" s="77"/>
      <c r="S174" s="77"/>
      <c r="T174" s="77"/>
      <c r="U174" s="77"/>
      <c r="V174" s="77"/>
      <c r="W174" s="77"/>
      <c r="X174" s="77"/>
      <c r="Y174" s="77"/>
      <c r="Z174" s="77"/>
      <c r="AA174" s="77"/>
      <c r="AB174" s="77"/>
      <c r="AC174" s="77"/>
      <c r="AD174" s="77"/>
      <c r="AE174" s="4">
        <f t="shared" si="50"/>
        <v>0</v>
      </c>
      <c r="AF174" s="4">
        <f t="shared" si="5"/>
        <v>0</v>
      </c>
      <c r="AG174" s="4">
        <f t="shared" si="51"/>
        <v>0</v>
      </c>
    </row>
    <row r="175" spans="1:33" ht="11.25" customHeight="1" x14ac:dyDescent="0.2">
      <c r="A175" s="21" t="str">
        <f t="shared" si="52"/>
        <v/>
      </c>
      <c r="B175" s="76" t="str">
        <f t="shared" si="53"/>
        <v/>
      </c>
      <c r="C175" s="343"/>
      <c r="D175" s="342"/>
      <c r="E175" s="227" t="str">
        <f t="shared" si="54"/>
        <v>na</v>
      </c>
      <c r="F175" s="158" t="str">
        <f t="shared" si="61"/>
        <v>na</v>
      </c>
      <c r="G175" s="158" t="str">
        <f t="shared" si="55"/>
        <v>na</v>
      </c>
      <c r="H175" s="159" t="str">
        <f t="shared" si="56"/>
        <v>na</v>
      </c>
      <c r="I175" s="342"/>
      <c r="J175" s="227" t="str">
        <f t="shared" si="57"/>
        <v>na</v>
      </c>
      <c r="K175" s="158" t="str">
        <f t="shared" si="62"/>
        <v>na</v>
      </c>
      <c r="L175" s="158" t="str">
        <f t="shared" si="58"/>
        <v>na</v>
      </c>
      <c r="M175" s="159" t="str">
        <f t="shared" si="59"/>
        <v>na</v>
      </c>
      <c r="N175" s="161" t="str">
        <f t="shared" si="47"/>
        <v>na</v>
      </c>
      <c r="O175" s="77" t="str">
        <f t="shared" si="48"/>
        <v>na</v>
      </c>
      <c r="P175" s="162" t="str">
        <f t="shared" si="60"/>
        <v>na</v>
      </c>
      <c r="Q175" s="163" t="str">
        <f t="shared" si="49"/>
        <v>na</v>
      </c>
      <c r="R175" s="77"/>
      <c r="S175" s="77"/>
      <c r="T175" s="77"/>
      <c r="U175" s="77"/>
      <c r="V175" s="77"/>
      <c r="W175" s="77"/>
      <c r="X175" s="77"/>
      <c r="Y175" s="77"/>
      <c r="Z175" s="77"/>
      <c r="AA175" s="77"/>
      <c r="AB175" s="77"/>
      <c r="AC175" s="77"/>
      <c r="AD175" s="77"/>
      <c r="AE175" s="4">
        <f t="shared" si="50"/>
        <v>0</v>
      </c>
      <c r="AF175" s="4">
        <f t="shared" si="5"/>
        <v>0</v>
      </c>
      <c r="AG175" s="4">
        <f t="shared" si="51"/>
        <v>0</v>
      </c>
    </row>
    <row r="176" spans="1:33" ht="11.25" customHeight="1" x14ac:dyDescent="0.2">
      <c r="A176" s="21" t="str">
        <f t="shared" si="52"/>
        <v/>
      </c>
      <c r="B176" s="76" t="str">
        <f t="shared" si="53"/>
        <v/>
      </c>
      <c r="C176" s="343"/>
      <c r="D176" s="342"/>
      <c r="E176" s="227" t="str">
        <f t="shared" si="54"/>
        <v>na</v>
      </c>
      <c r="F176" s="158" t="str">
        <f t="shared" si="61"/>
        <v>na</v>
      </c>
      <c r="G176" s="158" t="str">
        <f t="shared" si="55"/>
        <v>na</v>
      </c>
      <c r="H176" s="159" t="str">
        <f t="shared" si="56"/>
        <v>na</v>
      </c>
      <c r="I176" s="342"/>
      <c r="J176" s="227" t="str">
        <f t="shared" si="57"/>
        <v>na</v>
      </c>
      <c r="K176" s="158" t="str">
        <f t="shared" si="62"/>
        <v>na</v>
      </c>
      <c r="L176" s="158" t="str">
        <f t="shared" si="58"/>
        <v>na</v>
      </c>
      <c r="M176" s="159" t="str">
        <f t="shared" si="59"/>
        <v>na</v>
      </c>
      <c r="N176" s="161" t="str">
        <f t="shared" si="47"/>
        <v>na</v>
      </c>
      <c r="O176" s="77" t="str">
        <f t="shared" si="48"/>
        <v>na</v>
      </c>
      <c r="P176" s="162" t="str">
        <f t="shared" si="60"/>
        <v>na</v>
      </c>
      <c r="Q176" s="163" t="str">
        <f t="shared" si="49"/>
        <v>na</v>
      </c>
      <c r="R176" s="77"/>
      <c r="S176" s="77"/>
      <c r="T176" s="77"/>
      <c r="U176" s="77"/>
      <c r="V176" s="77"/>
      <c r="W176" s="77"/>
      <c r="X176" s="77"/>
      <c r="Y176" s="77"/>
      <c r="Z176" s="77"/>
      <c r="AA176" s="77"/>
      <c r="AB176" s="77"/>
      <c r="AC176" s="77"/>
      <c r="AD176" s="77"/>
      <c r="AE176" s="4">
        <f t="shared" si="50"/>
        <v>0</v>
      </c>
      <c r="AF176" s="4">
        <f t="shared" si="5"/>
        <v>0</v>
      </c>
      <c r="AG176" s="4">
        <f t="shared" si="51"/>
        <v>0</v>
      </c>
    </row>
    <row r="177" spans="1:33" ht="11.25" customHeight="1" x14ac:dyDescent="0.2">
      <c r="A177" s="21" t="str">
        <f t="shared" si="52"/>
        <v/>
      </c>
      <c r="B177" s="76" t="str">
        <f t="shared" si="53"/>
        <v/>
      </c>
      <c r="C177" s="343"/>
      <c r="D177" s="342"/>
      <c r="E177" s="227" t="str">
        <f t="shared" si="54"/>
        <v>na</v>
      </c>
      <c r="F177" s="158" t="str">
        <f t="shared" si="61"/>
        <v>na</v>
      </c>
      <c r="G177" s="158" t="str">
        <f t="shared" si="55"/>
        <v>na</v>
      </c>
      <c r="H177" s="159" t="str">
        <f t="shared" si="56"/>
        <v>na</v>
      </c>
      <c r="I177" s="342"/>
      <c r="J177" s="227" t="str">
        <f t="shared" si="57"/>
        <v>na</v>
      </c>
      <c r="K177" s="158" t="str">
        <f t="shared" si="62"/>
        <v>na</v>
      </c>
      <c r="L177" s="158" t="str">
        <f t="shared" si="58"/>
        <v>na</v>
      </c>
      <c r="M177" s="159" t="str">
        <f t="shared" si="59"/>
        <v>na</v>
      </c>
      <c r="N177" s="161" t="str">
        <f t="shared" si="47"/>
        <v>na</v>
      </c>
      <c r="O177" s="77" t="str">
        <f t="shared" si="48"/>
        <v>na</v>
      </c>
      <c r="P177" s="162" t="str">
        <f t="shared" si="60"/>
        <v>na</v>
      </c>
      <c r="Q177" s="163" t="str">
        <f t="shared" si="49"/>
        <v>na</v>
      </c>
      <c r="R177" s="77"/>
      <c r="S177" s="77"/>
      <c r="T177" s="77"/>
      <c r="U177" s="77"/>
      <c r="V177" s="77"/>
      <c r="W177" s="77"/>
      <c r="X177" s="77"/>
      <c r="Y177" s="77"/>
      <c r="Z177" s="77"/>
      <c r="AA177" s="77"/>
      <c r="AB177" s="77"/>
      <c r="AC177" s="77"/>
      <c r="AD177" s="77"/>
      <c r="AE177" s="4">
        <f t="shared" si="50"/>
        <v>0</v>
      </c>
      <c r="AF177" s="4">
        <f t="shared" si="5"/>
        <v>0</v>
      </c>
      <c r="AG177" s="4">
        <f t="shared" si="51"/>
        <v>0</v>
      </c>
    </row>
    <row r="178" spans="1:33" ht="11.25" customHeight="1" x14ac:dyDescent="0.2">
      <c r="A178" s="21" t="str">
        <f t="shared" si="52"/>
        <v/>
      </c>
      <c r="B178" s="76" t="str">
        <f t="shared" si="53"/>
        <v/>
      </c>
      <c r="C178" s="343"/>
      <c r="D178" s="342"/>
      <c r="E178" s="227" t="str">
        <f t="shared" si="54"/>
        <v>na</v>
      </c>
      <c r="F178" s="158" t="str">
        <f t="shared" si="61"/>
        <v>na</v>
      </c>
      <c r="G178" s="158" t="str">
        <f t="shared" si="55"/>
        <v>na</v>
      </c>
      <c r="H178" s="159" t="str">
        <f t="shared" si="56"/>
        <v>na</v>
      </c>
      <c r="I178" s="342"/>
      <c r="J178" s="227" t="str">
        <f t="shared" si="57"/>
        <v>na</v>
      </c>
      <c r="K178" s="158" t="str">
        <f t="shared" si="62"/>
        <v>na</v>
      </c>
      <c r="L178" s="158" t="str">
        <f t="shared" si="58"/>
        <v>na</v>
      </c>
      <c r="M178" s="159" t="str">
        <f t="shared" si="59"/>
        <v>na</v>
      </c>
      <c r="N178" s="161" t="str">
        <f t="shared" si="47"/>
        <v>na</v>
      </c>
      <c r="O178" s="77" t="str">
        <f t="shared" si="48"/>
        <v>na</v>
      </c>
      <c r="P178" s="162" t="str">
        <f t="shared" si="60"/>
        <v>na</v>
      </c>
      <c r="Q178" s="163" t="str">
        <f t="shared" si="49"/>
        <v>na</v>
      </c>
      <c r="R178" s="77"/>
      <c r="S178" s="77"/>
      <c r="T178" s="77"/>
      <c r="U178" s="77"/>
      <c r="V178" s="77"/>
      <c r="W178" s="77"/>
      <c r="X178" s="77"/>
      <c r="Y178" s="77"/>
      <c r="Z178" s="77"/>
      <c r="AA178" s="77"/>
      <c r="AB178" s="77"/>
      <c r="AC178" s="77"/>
      <c r="AD178" s="77"/>
      <c r="AE178" s="4">
        <f t="shared" si="50"/>
        <v>0</v>
      </c>
      <c r="AF178" s="4">
        <f t="shared" si="5"/>
        <v>0</v>
      </c>
      <c r="AG178" s="4">
        <f t="shared" si="51"/>
        <v>0</v>
      </c>
    </row>
    <row r="179" spans="1:33" ht="11.25" customHeight="1" x14ac:dyDescent="0.2">
      <c r="A179" s="21" t="str">
        <f t="shared" si="52"/>
        <v/>
      </c>
      <c r="B179" s="76" t="str">
        <f t="shared" si="53"/>
        <v/>
      </c>
      <c r="C179" s="343"/>
      <c r="D179" s="342"/>
      <c r="E179" s="227" t="str">
        <f t="shared" si="54"/>
        <v>na</v>
      </c>
      <c r="F179" s="158" t="str">
        <f t="shared" si="61"/>
        <v>na</v>
      </c>
      <c r="G179" s="158" t="str">
        <f t="shared" si="55"/>
        <v>na</v>
      </c>
      <c r="H179" s="159" t="str">
        <f t="shared" si="56"/>
        <v>na</v>
      </c>
      <c r="I179" s="342"/>
      <c r="J179" s="227" t="str">
        <f t="shared" si="57"/>
        <v>na</v>
      </c>
      <c r="K179" s="158" t="str">
        <f t="shared" si="62"/>
        <v>na</v>
      </c>
      <c r="L179" s="158" t="str">
        <f t="shared" si="58"/>
        <v>na</v>
      </c>
      <c r="M179" s="159" t="str">
        <f t="shared" si="59"/>
        <v>na</v>
      </c>
      <c r="N179" s="161" t="str">
        <f t="shared" si="47"/>
        <v>na</v>
      </c>
      <c r="O179" s="77" t="str">
        <f t="shared" si="48"/>
        <v>na</v>
      </c>
      <c r="P179" s="162" t="str">
        <f t="shared" si="60"/>
        <v>na</v>
      </c>
      <c r="Q179" s="163" t="str">
        <f t="shared" si="49"/>
        <v>na</v>
      </c>
      <c r="R179" s="77"/>
      <c r="S179" s="77"/>
      <c r="T179" s="77"/>
      <c r="U179" s="77"/>
      <c r="V179" s="77"/>
      <c r="W179" s="77"/>
      <c r="X179" s="77"/>
      <c r="Y179" s="77"/>
      <c r="Z179" s="77"/>
      <c r="AA179" s="77"/>
      <c r="AB179" s="77"/>
      <c r="AC179" s="77"/>
      <c r="AD179" s="77"/>
      <c r="AE179" s="4">
        <f t="shared" si="50"/>
        <v>0</v>
      </c>
      <c r="AF179" s="4">
        <f t="shared" si="5"/>
        <v>0</v>
      </c>
      <c r="AG179" s="4">
        <f t="shared" si="51"/>
        <v>0</v>
      </c>
    </row>
    <row r="180" spans="1:33" ht="11.25" customHeight="1" x14ac:dyDescent="0.2">
      <c r="A180" s="21" t="str">
        <f t="shared" si="52"/>
        <v/>
      </c>
      <c r="B180" s="76" t="str">
        <f t="shared" si="53"/>
        <v/>
      </c>
      <c r="C180" s="343"/>
      <c r="D180" s="342"/>
      <c r="E180" s="227" t="str">
        <f t="shared" si="54"/>
        <v>na</v>
      </c>
      <c r="F180" s="158" t="str">
        <f t="shared" si="61"/>
        <v>na</v>
      </c>
      <c r="G180" s="158" t="str">
        <f t="shared" si="55"/>
        <v>na</v>
      </c>
      <c r="H180" s="159" t="str">
        <f t="shared" si="56"/>
        <v>na</v>
      </c>
      <c r="I180" s="342"/>
      <c r="J180" s="227" t="str">
        <f t="shared" si="57"/>
        <v>na</v>
      </c>
      <c r="K180" s="158" t="str">
        <f t="shared" si="62"/>
        <v>na</v>
      </c>
      <c r="L180" s="158" t="str">
        <f t="shared" si="58"/>
        <v>na</v>
      </c>
      <c r="M180" s="159" t="str">
        <f t="shared" si="59"/>
        <v>na</v>
      </c>
      <c r="N180" s="161" t="str">
        <f t="shared" si="47"/>
        <v>na</v>
      </c>
      <c r="O180" s="77" t="str">
        <f t="shared" si="48"/>
        <v>na</v>
      </c>
      <c r="P180" s="162" t="str">
        <f t="shared" si="60"/>
        <v>na</v>
      </c>
      <c r="Q180" s="163" t="str">
        <f t="shared" si="49"/>
        <v>na</v>
      </c>
      <c r="R180" s="77"/>
      <c r="S180" s="77"/>
      <c r="T180" s="77"/>
      <c r="U180" s="77"/>
      <c r="V180" s="77"/>
      <c r="W180" s="77"/>
      <c r="X180" s="77"/>
      <c r="Y180" s="77"/>
      <c r="Z180" s="77"/>
      <c r="AA180" s="77"/>
      <c r="AB180" s="77"/>
      <c r="AC180" s="77"/>
      <c r="AD180" s="77"/>
      <c r="AE180" s="4">
        <f t="shared" si="50"/>
        <v>0</v>
      </c>
      <c r="AF180" s="4">
        <f t="shared" si="5"/>
        <v>0</v>
      </c>
      <c r="AG180" s="4">
        <f t="shared" si="51"/>
        <v>0</v>
      </c>
    </row>
    <row r="181" spans="1:33" ht="11.25" customHeight="1" x14ac:dyDescent="0.2">
      <c r="A181" s="21" t="str">
        <f t="shared" si="52"/>
        <v/>
      </c>
      <c r="B181" s="76" t="str">
        <f t="shared" si="53"/>
        <v/>
      </c>
      <c r="C181" s="343"/>
      <c r="D181" s="342"/>
      <c r="E181" s="227" t="str">
        <f t="shared" si="54"/>
        <v>na</v>
      </c>
      <c r="F181" s="158" t="str">
        <f t="shared" si="61"/>
        <v>na</v>
      </c>
      <c r="G181" s="158" t="str">
        <f t="shared" si="55"/>
        <v>na</v>
      </c>
      <c r="H181" s="159" t="str">
        <f t="shared" si="56"/>
        <v>na</v>
      </c>
      <c r="I181" s="342"/>
      <c r="J181" s="227" t="str">
        <f t="shared" si="57"/>
        <v>na</v>
      </c>
      <c r="K181" s="158" t="str">
        <f t="shared" si="62"/>
        <v>na</v>
      </c>
      <c r="L181" s="158" t="str">
        <f t="shared" si="58"/>
        <v>na</v>
      </c>
      <c r="M181" s="159" t="str">
        <f t="shared" si="59"/>
        <v>na</v>
      </c>
      <c r="N181" s="161" t="str">
        <f t="shared" ref="N181:N212" si="63">IF(AND(AF181=1,F181&gt;0,K181&gt;0,G181&gt;0,L181&gt;0),LN((G181/F181)/(L181/K181)),"na")</f>
        <v>na</v>
      </c>
      <c r="O181" s="77" t="str">
        <f t="shared" ref="O181:O212" si="64">IF(AND(AF181=1,F181&gt;0,K181&gt;0,G181&gt;0,L181&gt;0),((1/L181)-(1/K181)+(1/G181)-(1/F181)),"na")</f>
        <v>na</v>
      </c>
      <c r="P181" s="162" t="str">
        <f t="shared" si="60"/>
        <v>na</v>
      </c>
      <c r="Q181" s="163" t="str">
        <f t="shared" ref="Q181:Q212" si="65">IF(P181="na","na",1/O181)</f>
        <v>na</v>
      </c>
      <c r="R181" s="77"/>
      <c r="S181" s="77"/>
      <c r="T181" s="77"/>
      <c r="U181" s="77"/>
      <c r="V181" s="77"/>
      <c r="W181" s="77"/>
      <c r="X181" s="77"/>
      <c r="Y181" s="77"/>
      <c r="Z181" s="77"/>
      <c r="AA181" s="77"/>
      <c r="AB181" s="77"/>
      <c r="AC181" s="77"/>
      <c r="AD181" s="77"/>
      <c r="AE181" s="4">
        <f t="shared" ref="AE181:AE212" si="66">D181-I181</f>
        <v>0</v>
      </c>
      <c r="AF181" s="4">
        <f t="shared" si="5"/>
        <v>0</v>
      </c>
      <c r="AG181" s="4">
        <f t="shared" ref="AG181:AG212" si="67">IF(AND(G181="na",L181="na"),0,IF(AND(G181*L181=0,D181&gt;$L$13,I181&gt;$L$14),1,0))</f>
        <v>0</v>
      </c>
    </row>
    <row r="182" spans="1:33" ht="11.25" customHeight="1" x14ac:dyDescent="0.2">
      <c r="A182" s="21" t="str">
        <f t="shared" si="52"/>
        <v/>
      </c>
      <c r="B182" s="76" t="str">
        <f t="shared" si="53"/>
        <v/>
      </c>
      <c r="C182" s="343"/>
      <c r="D182" s="342"/>
      <c r="E182" s="227" t="str">
        <f t="shared" si="54"/>
        <v>na</v>
      </c>
      <c r="F182" s="158" t="str">
        <f t="shared" si="61"/>
        <v>na</v>
      </c>
      <c r="G182" s="158" t="str">
        <f t="shared" si="55"/>
        <v>na</v>
      </c>
      <c r="H182" s="159" t="str">
        <f t="shared" si="56"/>
        <v>na</v>
      </c>
      <c r="I182" s="342"/>
      <c r="J182" s="227" t="str">
        <f t="shared" si="57"/>
        <v>na</v>
      </c>
      <c r="K182" s="158" t="str">
        <f t="shared" si="62"/>
        <v>na</v>
      </c>
      <c r="L182" s="158" t="str">
        <f t="shared" si="58"/>
        <v>na</v>
      </c>
      <c r="M182" s="159" t="str">
        <f t="shared" si="59"/>
        <v>na</v>
      </c>
      <c r="N182" s="161" t="str">
        <f t="shared" si="63"/>
        <v>na</v>
      </c>
      <c r="O182" s="77" t="str">
        <f t="shared" si="64"/>
        <v>na</v>
      </c>
      <c r="P182" s="162" t="str">
        <f t="shared" si="60"/>
        <v>na</v>
      </c>
      <c r="Q182" s="163" t="str">
        <f t="shared" si="65"/>
        <v>na</v>
      </c>
      <c r="R182" s="77"/>
      <c r="S182" s="77"/>
      <c r="T182" s="77"/>
      <c r="U182" s="77"/>
      <c r="V182" s="77"/>
      <c r="W182" s="77"/>
      <c r="X182" s="77"/>
      <c r="Y182" s="77"/>
      <c r="Z182" s="77"/>
      <c r="AA182" s="77"/>
      <c r="AB182" s="77"/>
      <c r="AC182" s="77"/>
      <c r="AD182" s="77"/>
      <c r="AE182" s="4">
        <f t="shared" si="66"/>
        <v>0</v>
      </c>
      <c r="AF182" s="4">
        <f t="shared" si="5"/>
        <v>0</v>
      </c>
      <c r="AG182" s="4">
        <f t="shared" si="67"/>
        <v>0</v>
      </c>
    </row>
    <row r="183" spans="1:33" ht="11.25" customHeight="1" x14ac:dyDescent="0.2">
      <c r="A183" s="21" t="str">
        <f t="shared" si="52"/>
        <v/>
      </c>
      <c r="B183" s="76" t="str">
        <f t="shared" si="53"/>
        <v/>
      </c>
      <c r="C183" s="343"/>
      <c r="D183" s="342"/>
      <c r="E183" s="227" t="str">
        <f t="shared" si="54"/>
        <v>na</v>
      </c>
      <c r="F183" s="158" t="str">
        <f t="shared" si="61"/>
        <v>na</v>
      </c>
      <c r="G183" s="158" t="str">
        <f t="shared" si="55"/>
        <v>na</v>
      </c>
      <c r="H183" s="159" t="str">
        <f t="shared" si="56"/>
        <v>na</v>
      </c>
      <c r="I183" s="342"/>
      <c r="J183" s="227" t="str">
        <f t="shared" si="57"/>
        <v>na</v>
      </c>
      <c r="K183" s="158" t="str">
        <f t="shared" si="62"/>
        <v>na</v>
      </c>
      <c r="L183" s="158" t="str">
        <f t="shared" si="58"/>
        <v>na</v>
      </c>
      <c r="M183" s="159" t="str">
        <f t="shared" si="59"/>
        <v>na</v>
      </c>
      <c r="N183" s="161" t="str">
        <f t="shared" si="63"/>
        <v>na</v>
      </c>
      <c r="O183" s="77" t="str">
        <f t="shared" si="64"/>
        <v>na</v>
      </c>
      <c r="P183" s="162" t="str">
        <f t="shared" si="60"/>
        <v>na</v>
      </c>
      <c r="Q183" s="163" t="str">
        <f t="shared" si="65"/>
        <v>na</v>
      </c>
      <c r="R183" s="77"/>
      <c r="S183" s="77"/>
      <c r="T183" s="77"/>
      <c r="U183" s="77"/>
      <c r="V183" s="77"/>
      <c r="W183" s="77"/>
      <c r="X183" s="77"/>
      <c r="Y183" s="77"/>
      <c r="Z183" s="77"/>
      <c r="AA183" s="77"/>
      <c r="AB183" s="77"/>
      <c r="AC183" s="77"/>
      <c r="AD183" s="77"/>
      <c r="AE183" s="4">
        <f t="shared" si="66"/>
        <v>0</v>
      </c>
      <c r="AF183" s="4">
        <f t="shared" si="5"/>
        <v>0</v>
      </c>
      <c r="AG183" s="4">
        <f t="shared" si="67"/>
        <v>0</v>
      </c>
    </row>
    <row r="184" spans="1:33" ht="11.25" customHeight="1" x14ac:dyDescent="0.2">
      <c r="A184" s="21" t="str">
        <f t="shared" si="52"/>
        <v/>
      </c>
      <c r="B184" s="76" t="str">
        <f t="shared" si="53"/>
        <v/>
      </c>
      <c r="C184" s="343"/>
      <c r="D184" s="342"/>
      <c r="E184" s="227" t="str">
        <f t="shared" si="54"/>
        <v>na</v>
      </c>
      <c r="F184" s="158" t="str">
        <f t="shared" si="61"/>
        <v>na</v>
      </c>
      <c r="G184" s="158" t="str">
        <f t="shared" si="55"/>
        <v>na</v>
      </c>
      <c r="H184" s="159" t="str">
        <f t="shared" si="56"/>
        <v>na</v>
      </c>
      <c r="I184" s="342"/>
      <c r="J184" s="227" t="str">
        <f t="shared" si="57"/>
        <v>na</v>
      </c>
      <c r="K184" s="158" t="str">
        <f t="shared" si="62"/>
        <v>na</v>
      </c>
      <c r="L184" s="158" t="str">
        <f t="shared" si="58"/>
        <v>na</v>
      </c>
      <c r="M184" s="159" t="str">
        <f t="shared" si="59"/>
        <v>na</v>
      </c>
      <c r="N184" s="161" t="str">
        <f t="shared" si="63"/>
        <v>na</v>
      </c>
      <c r="O184" s="77" t="str">
        <f t="shared" si="64"/>
        <v>na</v>
      </c>
      <c r="P184" s="162" t="str">
        <f t="shared" si="60"/>
        <v>na</v>
      </c>
      <c r="Q184" s="163" t="str">
        <f t="shared" si="65"/>
        <v>na</v>
      </c>
      <c r="R184" s="77"/>
      <c r="S184" s="77"/>
      <c r="T184" s="77"/>
      <c r="U184" s="77"/>
      <c r="V184" s="77"/>
      <c r="W184" s="77"/>
      <c r="X184" s="77"/>
      <c r="Y184" s="77"/>
      <c r="Z184" s="77"/>
      <c r="AA184" s="77"/>
      <c r="AB184" s="77"/>
      <c r="AC184" s="77"/>
      <c r="AD184" s="77"/>
      <c r="AE184" s="4">
        <f t="shared" si="66"/>
        <v>0</v>
      </c>
      <c r="AF184" s="4">
        <f t="shared" si="5"/>
        <v>0</v>
      </c>
      <c r="AG184" s="4">
        <f t="shared" si="67"/>
        <v>0</v>
      </c>
    </row>
    <row r="185" spans="1:33" ht="11.25" customHeight="1" x14ac:dyDescent="0.2">
      <c r="A185" s="21" t="str">
        <f t="shared" si="52"/>
        <v/>
      </c>
      <c r="B185" s="76" t="str">
        <f t="shared" si="53"/>
        <v/>
      </c>
      <c r="C185" s="343"/>
      <c r="D185" s="342"/>
      <c r="E185" s="227" t="str">
        <f t="shared" si="54"/>
        <v>na</v>
      </c>
      <c r="F185" s="158" t="str">
        <f t="shared" si="61"/>
        <v>na</v>
      </c>
      <c r="G185" s="158" t="str">
        <f t="shared" si="55"/>
        <v>na</v>
      </c>
      <c r="H185" s="159" t="str">
        <f t="shared" si="56"/>
        <v>na</v>
      </c>
      <c r="I185" s="342"/>
      <c r="J185" s="227" t="str">
        <f t="shared" si="57"/>
        <v>na</v>
      </c>
      <c r="K185" s="158" t="str">
        <f t="shared" si="62"/>
        <v>na</v>
      </c>
      <c r="L185" s="158" t="str">
        <f t="shared" si="58"/>
        <v>na</v>
      </c>
      <c r="M185" s="159" t="str">
        <f t="shared" si="59"/>
        <v>na</v>
      </c>
      <c r="N185" s="161" t="str">
        <f t="shared" si="63"/>
        <v>na</v>
      </c>
      <c r="O185" s="77" t="str">
        <f t="shared" si="64"/>
        <v>na</v>
      </c>
      <c r="P185" s="162" t="str">
        <f t="shared" si="60"/>
        <v>na</v>
      </c>
      <c r="Q185" s="163" t="str">
        <f t="shared" si="65"/>
        <v>na</v>
      </c>
      <c r="R185" s="77"/>
      <c r="S185" s="77"/>
      <c r="T185" s="77"/>
      <c r="U185" s="77"/>
      <c r="V185" s="77"/>
      <c r="W185" s="77"/>
      <c r="X185" s="77"/>
      <c r="Y185" s="77"/>
      <c r="Z185" s="77"/>
      <c r="AA185" s="77"/>
      <c r="AB185" s="77"/>
      <c r="AC185" s="77"/>
      <c r="AD185" s="77"/>
      <c r="AE185" s="4">
        <f t="shared" si="66"/>
        <v>0</v>
      </c>
      <c r="AF185" s="4">
        <f t="shared" si="5"/>
        <v>0</v>
      </c>
      <c r="AG185" s="4">
        <f t="shared" si="67"/>
        <v>0</v>
      </c>
    </row>
    <row r="186" spans="1:33" ht="11.25" customHeight="1" x14ac:dyDescent="0.2">
      <c r="A186" s="21" t="str">
        <f t="shared" si="52"/>
        <v/>
      </c>
      <c r="B186" s="76" t="str">
        <f t="shared" si="53"/>
        <v/>
      </c>
      <c r="C186" s="343"/>
      <c r="D186" s="342"/>
      <c r="E186" s="227" t="str">
        <f t="shared" si="54"/>
        <v>na</v>
      </c>
      <c r="F186" s="158" t="str">
        <f t="shared" si="61"/>
        <v>na</v>
      </c>
      <c r="G186" s="158" t="str">
        <f t="shared" si="55"/>
        <v>na</v>
      </c>
      <c r="H186" s="159" t="str">
        <f t="shared" si="56"/>
        <v>na</v>
      </c>
      <c r="I186" s="342"/>
      <c r="J186" s="227" t="str">
        <f t="shared" si="57"/>
        <v>na</v>
      </c>
      <c r="K186" s="158" t="str">
        <f t="shared" si="62"/>
        <v>na</v>
      </c>
      <c r="L186" s="158" t="str">
        <f t="shared" si="58"/>
        <v>na</v>
      </c>
      <c r="M186" s="159" t="str">
        <f t="shared" si="59"/>
        <v>na</v>
      </c>
      <c r="N186" s="161" t="str">
        <f t="shared" si="63"/>
        <v>na</v>
      </c>
      <c r="O186" s="77" t="str">
        <f t="shared" si="64"/>
        <v>na</v>
      </c>
      <c r="P186" s="162" t="str">
        <f t="shared" si="60"/>
        <v>na</v>
      </c>
      <c r="Q186" s="163" t="str">
        <f t="shared" si="65"/>
        <v>na</v>
      </c>
      <c r="R186" s="77"/>
      <c r="S186" s="77"/>
      <c r="T186" s="77"/>
      <c r="U186" s="77"/>
      <c r="V186" s="77"/>
      <c r="W186" s="77"/>
      <c r="X186" s="77"/>
      <c r="Y186" s="77"/>
      <c r="Z186" s="77"/>
      <c r="AA186" s="77"/>
      <c r="AB186" s="77"/>
      <c r="AC186" s="77"/>
      <c r="AD186" s="77"/>
      <c r="AE186" s="4">
        <f t="shared" si="66"/>
        <v>0</v>
      </c>
      <c r="AF186" s="4">
        <f t="shared" si="5"/>
        <v>0</v>
      </c>
      <c r="AG186" s="4">
        <f t="shared" si="67"/>
        <v>0</v>
      </c>
    </row>
    <row r="187" spans="1:33" ht="11.25" customHeight="1" x14ac:dyDescent="0.2">
      <c r="A187" s="21" t="str">
        <f t="shared" si="52"/>
        <v/>
      </c>
      <c r="B187" s="76" t="str">
        <f t="shared" si="53"/>
        <v/>
      </c>
      <c r="C187" s="343"/>
      <c r="D187" s="342"/>
      <c r="E187" s="227" t="str">
        <f t="shared" si="54"/>
        <v>na</v>
      </c>
      <c r="F187" s="158" t="str">
        <f t="shared" si="61"/>
        <v>na</v>
      </c>
      <c r="G187" s="158" t="str">
        <f t="shared" si="55"/>
        <v>na</v>
      </c>
      <c r="H187" s="159" t="str">
        <f t="shared" si="56"/>
        <v>na</v>
      </c>
      <c r="I187" s="342"/>
      <c r="J187" s="227" t="str">
        <f t="shared" si="57"/>
        <v>na</v>
      </c>
      <c r="K187" s="158" t="str">
        <f t="shared" si="62"/>
        <v>na</v>
      </c>
      <c r="L187" s="158" t="str">
        <f t="shared" si="58"/>
        <v>na</v>
      </c>
      <c r="M187" s="159" t="str">
        <f t="shared" si="59"/>
        <v>na</v>
      </c>
      <c r="N187" s="161" t="str">
        <f t="shared" si="63"/>
        <v>na</v>
      </c>
      <c r="O187" s="77" t="str">
        <f t="shared" si="64"/>
        <v>na</v>
      </c>
      <c r="P187" s="162" t="str">
        <f t="shared" si="60"/>
        <v>na</v>
      </c>
      <c r="Q187" s="163" t="str">
        <f t="shared" si="65"/>
        <v>na</v>
      </c>
      <c r="R187" s="77"/>
      <c r="S187" s="77"/>
      <c r="T187" s="77"/>
      <c r="U187" s="77"/>
      <c r="V187" s="77"/>
      <c r="W187" s="77"/>
      <c r="X187" s="77"/>
      <c r="Y187" s="77"/>
      <c r="Z187" s="77"/>
      <c r="AA187" s="77"/>
      <c r="AB187" s="77"/>
      <c r="AC187" s="77"/>
      <c r="AD187" s="77"/>
      <c r="AE187" s="4">
        <f t="shared" si="66"/>
        <v>0</v>
      </c>
      <c r="AF187" s="4">
        <f t="shared" si="5"/>
        <v>0</v>
      </c>
      <c r="AG187" s="4">
        <f t="shared" si="67"/>
        <v>0</v>
      </c>
    </row>
    <row r="188" spans="1:33" ht="11.25" customHeight="1" x14ac:dyDescent="0.2">
      <c r="A188" s="21" t="str">
        <f t="shared" si="52"/>
        <v/>
      </c>
      <c r="B188" s="76" t="str">
        <f t="shared" si="53"/>
        <v/>
      </c>
      <c r="C188" s="343"/>
      <c r="D188" s="342"/>
      <c r="E188" s="227" t="str">
        <f t="shared" si="54"/>
        <v>na</v>
      </c>
      <c r="F188" s="158" t="str">
        <f t="shared" si="61"/>
        <v>na</v>
      </c>
      <c r="G188" s="158" t="str">
        <f t="shared" si="55"/>
        <v>na</v>
      </c>
      <c r="H188" s="159" t="str">
        <f t="shared" si="56"/>
        <v>na</v>
      </c>
      <c r="I188" s="342"/>
      <c r="J188" s="227" t="str">
        <f t="shared" si="57"/>
        <v>na</v>
      </c>
      <c r="K188" s="158" t="str">
        <f t="shared" si="62"/>
        <v>na</v>
      </c>
      <c r="L188" s="158" t="str">
        <f t="shared" si="58"/>
        <v>na</v>
      </c>
      <c r="M188" s="159" t="str">
        <f t="shared" si="59"/>
        <v>na</v>
      </c>
      <c r="N188" s="161" t="str">
        <f t="shared" si="63"/>
        <v>na</v>
      </c>
      <c r="O188" s="77" t="str">
        <f t="shared" si="64"/>
        <v>na</v>
      </c>
      <c r="P188" s="162" t="str">
        <f t="shared" si="60"/>
        <v>na</v>
      </c>
      <c r="Q188" s="163" t="str">
        <f t="shared" si="65"/>
        <v>na</v>
      </c>
      <c r="R188" s="77"/>
      <c r="S188" s="77"/>
      <c r="T188" s="77"/>
      <c r="U188" s="77"/>
      <c r="V188" s="77"/>
      <c r="W188" s="77"/>
      <c r="X188" s="77"/>
      <c r="Y188" s="77"/>
      <c r="Z188" s="77"/>
      <c r="AA188" s="77"/>
      <c r="AB188" s="77"/>
      <c r="AC188" s="77"/>
      <c r="AD188" s="77"/>
      <c r="AE188" s="4">
        <f t="shared" si="66"/>
        <v>0</v>
      </c>
      <c r="AF188" s="4">
        <f t="shared" si="5"/>
        <v>0</v>
      </c>
      <c r="AG188" s="4">
        <f t="shared" si="67"/>
        <v>0</v>
      </c>
    </row>
    <row r="189" spans="1:33" ht="11.25" customHeight="1" x14ac:dyDescent="0.2">
      <c r="A189" s="21" t="str">
        <f t="shared" si="52"/>
        <v/>
      </c>
      <c r="B189" s="76" t="str">
        <f t="shared" si="53"/>
        <v/>
      </c>
      <c r="C189" s="343"/>
      <c r="D189" s="342"/>
      <c r="E189" s="227" t="str">
        <f t="shared" si="54"/>
        <v>na</v>
      </c>
      <c r="F189" s="158" t="str">
        <f t="shared" si="61"/>
        <v>na</v>
      </c>
      <c r="G189" s="158" t="str">
        <f t="shared" si="55"/>
        <v>na</v>
      </c>
      <c r="H189" s="159" t="str">
        <f t="shared" si="56"/>
        <v>na</v>
      </c>
      <c r="I189" s="342"/>
      <c r="J189" s="227" t="str">
        <f t="shared" si="57"/>
        <v>na</v>
      </c>
      <c r="K189" s="158" t="str">
        <f t="shared" si="62"/>
        <v>na</v>
      </c>
      <c r="L189" s="158" t="str">
        <f t="shared" si="58"/>
        <v>na</v>
      </c>
      <c r="M189" s="159" t="str">
        <f t="shared" si="59"/>
        <v>na</v>
      </c>
      <c r="N189" s="161" t="str">
        <f t="shared" si="63"/>
        <v>na</v>
      </c>
      <c r="O189" s="77" t="str">
        <f t="shared" si="64"/>
        <v>na</v>
      </c>
      <c r="P189" s="162" t="str">
        <f t="shared" si="60"/>
        <v>na</v>
      </c>
      <c r="Q189" s="163" t="str">
        <f t="shared" si="65"/>
        <v>na</v>
      </c>
      <c r="R189" s="77"/>
      <c r="S189" s="77"/>
      <c r="T189" s="77"/>
      <c r="U189" s="77"/>
      <c r="V189" s="77"/>
      <c r="W189" s="77"/>
      <c r="X189" s="77"/>
      <c r="Y189" s="77"/>
      <c r="Z189" s="77"/>
      <c r="AA189" s="77"/>
      <c r="AB189" s="77"/>
      <c r="AC189" s="77"/>
      <c r="AD189" s="77"/>
      <c r="AE189" s="4">
        <f t="shared" si="66"/>
        <v>0</v>
      </c>
      <c r="AF189" s="4">
        <f t="shared" si="5"/>
        <v>0</v>
      </c>
      <c r="AG189" s="4">
        <f t="shared" si="67"/>
        <v>0</v>
      </c>
    </row>
    <row r="190" spans="1:33" ht="11.25" customHeight="1" x14ac:dyDescent="0.2">
      <c r="A190" s="21" t="str">
        <f t="shared" si="52"/>
        <v/>
      </c>
      <c r="B190" s="76" t="str">
        <f t="shared" si="53"/>
        <v/>
      </c>
      <c r="C190" s="343"/>
      <c r="D190" s="342"/>
      <c r="E190" s="227" t="str">
        <f t="shared" si="54"/>
        <v>na</v>
      </c>
      <c r="F190" s="158" t="str">
        <f t="shared" si="61"/>
        <v>na</v>
      </c>
      <c r="G190" s="158" t="str">
        <f t="shared" si="55"/>
        <v>na</v>
      </c>
      <c r="H190" s="159" t="str">
        <f t="shared" si="56"/>
        <v>na</v>
      </c>
      <c r="I190" s="342"/>
      <c r="J190" s="227" t="str">
        <f t="shared" si="57"/>
        <v>na</v>
      </c>
      <c r="K190" s="158" t="str">
        <f t="shared" si="62"/>
        <v>na</v>
      </c>
      <c r="L190" s="158" t="str">
        <f t="shared" si="58"/>
        <v>na</v>
      </c>
      <c r="M190" s="159" t="str">
        <f t="shared" si="59"/>
        <v>na</v>
      </c>
      <c r="N190" s="161" t="str">
        <f t="shared" si="63"/>
        <v>na</v>
      </c>
      <c r="O190" s="77" t="str">
        <f t="shared" si="64"/>
        <v>na</v>
      </c>
      <c r="P190" s="162" t="str">
        <f t="shared" si="60"/>
        <v>na</v>
      </c>
      <c r="Q190" s="163" t="str">
        <f t="shared" si="65"/>
        <v>na</v>
      </c>
      <c r="R190" s="77"/>
      <c r="S190" s="77"/>
      <c r="T190" s="77"/>
      <c r="U190" s="77"/>
      <c r="V190" s="77"/>
      <c r="W190" s="77"/>
      <c r="X190" s="77"/>
      <c r="Y190" s="77"/>
      <c r="Z190" s="77"/>
      <c r="AA190" s="77"/>
      <c r="AB190" s="77"/>
      <c r="AC190" s="77"/>
      <c r="AD190" s="77"/>
      <c r="AE190" s="4">
        <f t="shared" si="66"/>
        <v>0</v>
      </c>
      <c r="AF190" s="4">
        <f t="shared" si="5"/>
        <v>0</v>
      </c>
      <c r="AG190" s="4">
        <f t="shared" si="67"/>
        <v>0</v>
      </c>
    </row>
    <row r="191" spans="1:33" ht="11.25" customHeight="1" x14ac:dyDescent="0.2">
      <c r="A191" s="21" t="str">
        <f t="shared" si="52"/>
        <v/>
      </c>
      <c r="B191" s="76" t="str">
        <f t="shared" si="53"/>
        <v/>
      </c>
      <c r="C191" s="343"/>
      <c r="D191" s="342"/>
      <c r="E191" s="227" t="str">
        <f t="shared" si="54"/>
        <v>na</v>
      </c>
      <c r="F191" s="158" t="str">
        <f t="shared" si="61"/>
        <v>na</v>
      </c>
      <c r="G191" s="158" t="str">
        <f t="shared" si="55"/>
        <v>na</v>
      </c>
      <c r="H191" s="159" t="str">
        <f t="shared" si="56"/>
        <v>na</v>
      </c>
      <c r="I191" s="342"/>
      <c r="J191" s="227" t="str">
        <f t="shared" si="57"/>
        <v>na</v>
      </c>
      <c r="K191" s="158" t="str">
        <f t="shared" si="62"/>
        <v>na</v>
      </c>
      <c r="L191" s="158" t="str">
        <f t="shared" si="58"/>
        <v>na</v>
      </c>
      <c r="M191" s="159" t="str">
        <f t="shared" si="59"/>
        <v>na</v>
      </c>
      <c r="N191" s="161" t="str">
        <f t="shared" si="63"/>
        <v>na</v>
      </c>
      <c r="O191" s="77" t="str">
        <f t="shared" si="64"/>
        <v>na</v>
      </c>
      <c r="P191" s="162" t="str">
        <f t="shared" si="60"/>
        <v>na</v>
      </c>
      <c r="Q191" s="163" t="str">
        <f t="shared" si="65"/>
        <v>na</v>
      </c>
      <c r="R191" s="77"/>
      <c r="S191" s="77"/>
      <c r="T191" s="77"/>
      <c r="U191" s="77"/>
      <c r="V191" s="77"/>
      <c r="W191" s="77"/>
      <c r="X191" s="77"/>
      <c r="Y191" s="77"/>
      <c r="Z191" s="77"/>
      <c r="AA191" s="77"/>
      <c r="AB191" s="77"/>
      <c r="AC191" s="77"/>
      <c r="AD191" s="77"/>
      <c r="AE191" s="4">
        <f t="shared" si="66"/>
        <v>0</v>
      </c>
      <c r="AF191" s="4">
        <f t="shared" si="5"/>
        <v>0</v>
      </c>
      <c r="AG191" s="4">
        <f t="shared" si="67"/>
        <v>0</v>
      </c>
    </row>
    <row r="192" spans="1:33" ht="11.25" customHeight="1" x14ac:dyDescent="0.2">
      <c r="A192" s="21" t="str">
        <f t="shared" si="52"/>
        <v/>
      </c>
      <c r="B192" s="76" t="str">
        <f t="shared" si="53"/>
        <v/>
      </c>
      <c r="C192" s="343"/>
      <c r="D192" s="342"/>
      <c r="E192" s="227" t="str">
        <f t="shared" si="54"/>
        <v>na</v>
      </c>
      <c r="F192" s="158" t="str">
        <f t="shared" si="61"/>
        <v>na</v>
      </c>
      <c r="G192" s="158" t="str">
        <f t="shared" si="55"/>
        <v>na</v>
      </c>
      <c r="H192" s="159" t="str">
        <f t="shared" si="56"/>
        <v>na</v>
      </c>
      <c r="I192" s="342"/>
      <c r="J192" s="227" t="str">
        <f t="shared" si="57"/>
        <v>na</v>
      </c>
      <c r="K192" s="158" t="str">
        <f t="shared" si="62"/>
        <v>na</v>
      </c>
      <c r="L192" s="158" t="str">
        <f t="shared" si="58"/>
        <v>na</v>
      </c>
      <c r="M192" s="159" t="str">
        <f t="shared" si="59"/>
        <v>na</v>
      </c>
      <c r="N192" s="161" t="str">
        <f t="shared" si="63"/>
        <v>na</v>
      </c>
      <c r="O192" s="77" t="str">
        <f t="shared" si="64"/>
        <v>na</v>
      </c>
      <c r="P192" s="162" t="str">
        <f t="shared" si="60"/>
        <v>na</v>
      </c>
      <c r="Q192" s="163" t="str">
        <f t="shared" si="65"/>
        <v>na</v>
      </c>
      <c r="R192" s="77"/>
      <c r="S192" s="77"/>
      <c r="T192" s="77"/>
      <c r="U192" s="77"/>
      <c r="V192" s="77"/>
      <c r="W192" s="77"/>
      <c r="X192" s="77"/>
      <c r="Y192" s="77"/>
      <c r="Z192" s="77"/>
      <c r="AA192" s="77"/>
      <c r="AB192" s="77"/>
      <c r="AC192" s="77"/>
      <c r="AD192" s="77"/>
      <c r="AE192" s="4">
        <f t="shared" si="66"/>
        <v>0</v>
      </c>
      <c r="AF192" s="4">
        <f t="shared" si="5"/>
        <v>0</v>
      </c>
      <c r="AG192" s="4">
        <f t="shared" si="67"/>
        <v>0</v>
      </c>
    </row>
    <row r="193" spans="1:33" ht="11.25" customHeight="1" x14ac:dyDescent="0.2">
      <c r="A193" s="21" t="str">
        <f t="shared" si="52"/>
        <v/>
      </c>
      <c r="B193" s="76" t="str">
        <f t="shared" si="53"/>
        <v/>
      </c>
      <c r="C193" s="343"/>
      <c r="D193" s="342"/>
      <c r="E193" s="227" t="str">
        <f t="shared" si="54"/>
        <v>na</v>
      </c>
      <c r="F193" s="158" t="str">
        <f t="shared" si="61"/>
        <v>na</v>
      </c>
      <c r="G193" s="158" t="str">
        <f t="shared" si="55"/>
        <v>na</v>
      </c>
      <c r="H193" s="159" t="str">
        <f t="shared" si="56"/>
        <v>na</v>
      </c>
      <c r="I193" s="342"/>
      <c r="J193" s="227" t="str">
        <f t="shared" si="57"/>
        <v>na</v>
      </c>
      <c r="K193" s="158" t="str">
        <f t="shared" si="62"/>
        <v>na</v>
      </c>
      <c r="L193" s="158" t="str">
        <f t="shared" si="58"/>
        <v>na</v>
      </c>
      <c r="M193" s="159" t="str">
        <f t="shared" si="59"/>
        <v>na</v>
      </c>
      <c r="N193" s="161" t="str">
        <f t="shared" si="63"/>
        <v>na</v>
      </c>
      <c r="O193" s="77" t="str">
        <f t="shared" si="64"/>
        <v>na</v>
      </c>
      <c r="P193" s="162" t="str">
        <f t="shared" si="60"/>
        <v>na</v>
      </c>
      <c r="Q193" s="163" t="str">
        <f t="shared" si="65"/>
        <v>na</v>
      </c>
      <c r="R193" s="77"/>
      <c r="S193" s="77"/>
      <c r="T193" s="77"/>
      <c r="U193" s="77"/>
      <c r="V193" s="77"/>
      <c r="W193" s="77"/>
      <c r="X193" s="77"/>
      <c r="Y193" s="77"/>
      <c r="Z193" s="77"/>
      <c r="AA193" s="77"/>
      <c r="AB193" s="77"/>
      <c r="AC193" s="77"/>
      <c r="AD193" s="77"/>
      <c r="AE193" s="4">
        <f t="shared" si="66"/>
        <v>0</v>
      </c>
      <c r="AF193" s="4">
        <f t="shared" si="5"/>
        <v>0</v>
      </c>
      <c r="AG193" s="4">
        <f t="shared" si="67"/>
        <v>0</v>
      </c>
    </row>
    <row r="194" spans="1:33" ht="11.25" customHeight="1" x14ac:dyDescent="0.2">
      <c r="A194" s="21" t="str">
        <f t="shared" si="52"/>
        <v/>
      </c>
      <c r="B194" s="76" t="str">
        <f t="shared" si="53"/>
        <v/>
      </c>
      <c r="C194" s="343"/>
      <c r="D194" s="342"/>
      <c r="E194" s="227" t="str">
        <f t="shared" si="54"/>
        <v>na</v>
      </c>
      <c r="F194" s="158" t="str">
        <f t="shared" si="61"/>
        <v>na</v>
      </c>
      <c r="G194" s="158" t="str">
        <f t="shared" si="55"/>
        <v>na</v>
      </c>
      <c r="H194" s="159" t="str">
        <f t="shared" si="56"/>
        <v>na</v>
      </c>
      <c r="I194" s="342"/>
      <c r="J194" s="227" t="str">
        <f t="shared" si="57"/>
        <v>na</v>
      </c>
      <c r="K194" s="158" t="str">
        <f t="shared" si="62"/>
        <v>na</v>
      </c>
      <c r="L194" s="158" t="str">
        <f t="shared" si="58"/>
        <v>na</v>
      </c>
      <c r="M194" s="159" t="str">
        <f t="shared" si="59"/>
        <v>na</v>
      </c>
      <c r="N194" s="161" t="str">
        <f t="shared" si="63"/>
        <v>na</v>
      </c>
      <c r="O194" s="77" t="str">
        <f t="shared" si="64"/>
        <v>na</v>
      </c>
      <c r="P194" s="162" t="str">
        <f t="shared" si="60"/>
        <v>na</v>
      </c>
      <c r="Q194" s="163" t="str">
        <f t="shared" si="65"/>
        <v>na</v>
      </c>
      <c r="R194" s="77"/>
      <c r="S194" s="77"/>
      <c r="T194" s="77"/>
      <c r="U194" s="77"/>
      <c r="V194" s="77"/>
      <c r="W194" s="77"/>
      <c r="X194" s="77"/>
      <c r="Y194" s="77"/>
      <c r="Z194" s="77"/>
      <c r="AA194" s="77"/>
      <c r="AB194" s="77"/>
      <c r="AC194" s="77"/>
      <c r="AD194" s="77"/>
      <c r="AE194" s="4">
        <f t="shared" si="66"/>
        <v>0</v>
      </c>
      <c r="AF194" s="4">
        <f t="shared" si="5"/>
        <v>0</v>
      </c>
      <c r="AG194" s="4">
        <f t="shared" si="67"/>
        <v>0</v>
      </c>
    </row>
    <row r="195" spans="1:33" ht="11.25" customHeight="1" x14ac:dyDescent="0.2">
      <c r="A195" s="21" t="str">
        <f t="shared" si="52"/>
        <v/>
      </c>
      <c r="B195" s="76" t="str">
        <f t="shared" si="53"/>
        <v/>
      </c>
      <c r="C195" s="343"/>
      <c r="D195" s="342"/>
      <c r="E195" s="227" t="str">
        <f t="shared" si="54"/>
        <v>na</v>
      </c>
      <c r="F195" s="158" t="str">
        <f t="shared" si="61"/>
        <v>na</v>
      </c>
      <c r="G195" s="158" t="str">
        <f t="shared" si="55"/>
        <v>na</v>
      </c>
      <c r="H195" s="159" t="str">
        <f t="shared" si="56"/>
        <v>na</v>
      </c>
      <c r="I195" s="342"/>
      <c r="J195" s="227" t="str">
        <f t="shared" si="57"/>
        <v>na</v>
      </c>
      <c r="K195" s="158" t="str">
        <f t="shared" si="62"/>
        <v>na</v>
      </c>
      <c r="L195" s="158" t="str">
        <f t="shared" si="58"/>
        <v>na</v>
      </c>
      <c r="M195" s="159" t="str">
        <f t="shared" si="59"/>
        <v>na</v>
      </c>
      <c r="N195" s="161" t="str">
        <f t="shared" si="63"/>
        <v>na</v>
      </c>
      <c r="O195" s="77" t="str">
        <f t="shared" si="64"/>
        <v>na</v>
      </c>
      <c r="P195" s="162" t="str">
        <f t="shared" si="60"/>
        <v>na</v>
      </c>
      <c r="Q195" s="163" t="str">
        <f t="shared" si="65"/>
        <v>na</v>
      </c>
      <c r="R195" s="77"/>
      <c r="S195" s="77"/>
      <c r="T195" s="77"/>
      <c r="U195" s="77"/>
      <c r="V195" s="77"/>
      <c r="W195" s="77"/>
      <c r="X195" s="77"/>
      <c r="Y195" s="77"/>
      <c r="Z195" s="77"/>
      <c r="AA195" s="77"/>
      <c r="AB195" s="77"/>
      <c r="AC195" s="77"/>
      <c r="AD195" s="77"/>
      <c r="AE195" s="4">
        <f t="shared" si="66"/>
        <v>0</v>
      </c>
      <c r="AF195" s="4">
        <f t="shared" si="5"/>
        <v>0</v>
      </c>
      <c r="AG195" s="4">
        <f t="shared" si="67"/>
        <v>0</v>
      </c>
    </row>
    <row r="196" spans="1:33" ht="11.25" customHeight="1" x14ac:dyDescent="0.2">
      <c r="A196" s="21" t="str">
        <f t="shared" si="52"/>
        <v/>
      </c>
      <c r="B196" s="76" t="str">
        <f t="shared" si="53"/>
        <v/>
      </c>
      <c r="C196" s="343"/>
      <c r="D196" s="342"/>
      <c r="E196" s="227" t="str">
        <f t="shared" si="54"/>
        <v>na</v>
      </c>
      <c r="F196" s="158" t="str">
        <f t="shared" si="61"/>
        <v>na</v>
      </c>
      <c r="G196" s="158" t="str">
        <f t="shared" si="55"/>
        <v>na</v>
      </c>
      <c r="H196" s="159" t="str">
        <f t="shared" si="56"/>
        <v>na</v>
      </c>
      <c r="I196" s="342"/>
      <c r="J196" s="227" t="str">
        <f t="shared" si="57"/>
        <v>na</v>
      </c>
      <c r="K196" s="158" t="str">
        <f t="shared" si="62"/>
        <v>na</v>
      </c>
      <c r="L196" s="158" t="str">
        <f t="shared" si="58"/>
        <v>na</v>
      </c>
      <c r="M196" s="159" t="str">
        <f t="shared" si="59"/>
        <v>na</v>
      </c>
      <c r="N196" s="161" t="str">
        <f t="shared" si="63"/>
        <v>na</v>
      </c>
      <c r="O196" s="77" t="str">
        <f t="shared" si="64"/>
        <v>na</v>
      </c>
      <c r="P196" s="162" t="str">
        <f t="shared" si="60"/>
        <v>na</v>
      </c>
      <c r="Q196" s="163" t="str">
        <f t="shared" si="65"/>
        <v>na</v>
      </c>
      <c r="R196" s="77"/>
      <c r="S196" s="77"/>
      <c r="T196" s="77"/>
      <c r="U196" s="77"/>
      <c r="V196" s="77"/>
      <c r="W196" s="77"/>
      <c r="X196" s="77"/>
      <c r="Y196" s="77"/>
      <c r="Z196" s="77"/>
      <c r="AA196" s="77"/>
      <c r="AB196" s="77"/>
      <c r="AC196" s="77"/>
      <c r="AD196" s="77"/>
      <c r="AE196" s="4">
        <f t="shared" si="66"/>
        <v>0</v>
      </c>
      <c r="AF196" s="4">
        <f t="shared" si="5"/>
        <v>0</v>
      </c>
      <c r="AG196" s="4">
        <f t="shared" si="67"/>
        <v>0</v>
      </c>
    </row>
    <row r="197" spans="1:33" ht="11.25" customHeight="1" x14ac:dyDescent="0.2">
      <c r="A197" s="21" t="str">
        <f t="shared" si="52"/>
        <v/>
      </c>
      <c r="B197" s="76" t="str">
        <f t="shared" si="53"/>
        <v/>
      </c>
      <c r="C197" s="343"/>
      <c r="D197" s="342"/>
      <c r="E197" s="227" t="str">
        <f t="shared" si="54"/>
        <v>na</v>
      </c>
      <c r="F197" s="158" t="str">
        <f t="shared" si="61"/>
        <v>na</v>
      </c>
      <c r="G197" s="158" t="str">
        <f t="shared" si="55"/>
        <v>na</v>
      </c>
      <c r="H197" s="159" t="str">
        <f t="shared" si="56"/>
        <v>na</v>
      </c>
      <c r="I197" s="342"/>
      <c r="J197" s="227" t="str">
        <f t="shared" si="57"/>
        <v>na</v>
      </c>
      <c r="K197" s="158" t="str">
        <f t="shared" si="62"/>
        <v>na</v>
      </c>
      <c r="L197" s="158" t="str">
        <f t="shared" si="58"/>
        <v>na</v>
      </c>
      <c r="M197" s="159" t="str">
        <f t="shared" si="59"/>
        <v>na</v>
      </c>
      <c r="N197" s="161" t="str">
        <f t="shared" si="63"/>
        <v>na</v>
      </c>
      <c r="O197" s="77" t="str">
        <f t="shared" si="64"/>
        <v>na</v>
      </c>
      <c r="P197" s="162" t="str">
        <f t="shared" si="60"/>
        <v>na</v>
      </c>
      <c r="Q197" s="163" t="str">
        <f t="shared" si="65"/>
        <v>na</v>
      </c>
      <c r="R197" s="77"/>
      <c r="S197" s="77"/>
      <c r="T197" s="77"/>
      <c r="U197" s="77"/>
      <c r="V197" s="77"/>
      <c r="W197" s="77"/>
      <c r="X197" s="77"/>
      <c r="Y197" s="77"/>
      <c r="Z197" s="77"/>
      <c r="AA197" s="77"/>
      <c r="AB197" s="77"/>
      <c r="AC197" s="77"/>
      <c r="AD197" s="77"/>
      <c r="AE197" s="4">
        <f t="shared" si="66"/>
        <v>0</v>
      </c>
      <c r="AF197" s="4">
        <f t="shared" si="5"/>
        <v>0</v>
      </c>
      <c r="AG197" s="4">
        <f t="shared" si="67"/>
        <v>0</v>
      </c>
    </row>
    <row r="198" spans="1:33" ht="11.25" customHeight="1" x14ac:dyDescent="0.2">
      <c r="A198" s="21" t="str">
        <f t="shared" si="52"/>
        <v/>
      </c>
      <c r="B198" s="76" t="str">
        <f t="shared" si="53"/>
        <v/>
      </c>
      <c r="C198" s="343"/>
      <c r="D198" s="342"/>
      <c r="E198" s="227" t="str">
        <f t="shared" si="54"/>
        <v>na</v>
      </c>
      <c r="F198" s="158" t="str">
        <f t="shared" si="61"/>
        <v>na</v>
      </c>
      <c r="G198" s="158" t="str">
        <f t="shared" si="55"/>
        <v>na</v>
      </c>
      <c r="H198" s="159" t="str">
        <f t="shared" si="56"/>
        <v>na</v>
      </c>
      <c r="I198" s="342"/>
      <c r="J198" s="227" t="str">
        <f t="shared" si="57"/>
        <v>na</v>
      </c>
      <c r="K198" s="158" t="str">
        <f t="shared" si="62"/>
        <v>na</v>
      </c>
      <c r="L198" s="158" t="str">
        <f t="shared" si="58"/>
        <v>na</v>
      </c>
      <c r="M198" s="159" t="str">
        <f t="shared" si="59"/>
        <v>na</v>
      </c>
      <c r="N198" s="161" t="str">
        <f t="shared" si="63"/>
        <v>na</v>
      </c>
      <c r="O198" s="77" t="str">
        <f t="shared" si="64"/>
        <v>na</v>
      </c>
      <c r="P198" s="162" t="str">
        <f t="shared" si="60"/>
        <v>na</v>
      </c>
      <c r="Q198" s="163" t="str">
        <f t="shared" si="65"/>
        <v>na</v>
      </c>
      <c r="R198" s="77"/>
      <c r="S198" s="77"/>
      <c r="T198" s="77"/>
      <c r="U198" s="77"/>
      <c r="V198" s="77"/>
      <c r="W198" s="77"/>
      <c r="X198" s="77"/>
      <c r="Y198" s="77"/>
      <c r="Z198" s="77"/>
      <c r="AA198" s="77"/>
      <c r="AB198" s="77"/>
      <c r="AC198" s="77"/>
      <c r="AD198" s="77"/>
      <c r="AE198" s="4">
        <f t="shared" si="66"/>
        <v>0</v>
      </c>
      <c r="AF198" s="4">
        <f t="shared" si="5"/>
        <v>0</v>
      </c>
      <c r="AG198" s="4">
        <f t="shared" si="67"/>
        <v>0</v>
      </c>
    </row>
    <row r="199" spans="1:33" ht="11.25" customHeight="1" x14ac:dyDescent="0.2">
      <c r="A199" s="21" t="str">
        <f t="shared" si="52"/>
        <v/>
      </c>
      <c r="B199" s="76" t="str">
        <f t="shared" si="53"/>
        <v/>
      </c>
      <c r="C199" s="343"/>
      <c r="D199" s="342"/>
      <c r="E199" s="227" t="str">
        <f t="shared" si="54"/>
        <v>na</v>
      </c>
      <c r="F199" s="158" t="str">
        <f t="shared" si="61"/>
        <v>na</v>
      </c>
      <c r="G199" s="158" t="str">
        <f t="shared" si="55"/>
        <v>na</v>
      </c>
      <c r="H199" s="159" t="str">
        <f t="shared" si="56"/>
        <v>na</v>
      </c>
      <c r="I199" s="342"/>
      <c r="J199" s="227" t="str">
        <f t="shared" si="57"/>
        <v>na</v>
      </c>
      <c r="K199" s="158" t="str">
        <f t="shared" si="62"/>
        <v>na</v>
      </c>
      <c r="L199" s="158" t="str">
        <f t="shared" si="58"/>
        <v>na</v>
      </c>
      <c r="M199" s="159" t="str">
        <f t="shared" si="59"/>
        <v>na</v>
      </c>
      <c r="N199" s="161" t="str">
        <f t="shared" si="63"/>
        <v>na</v>
      </c>
      <c r="O199" s="77" t="str">
        <f t="shared" si="64"/>
        <v>na</v>
      </c>
      <c r="P199" s="162" t="str">
        <f t="shared" si="60"/>
        <v>na</v>
      </c>
      <c r="Q199" s="163" t="str">
        <f t="shared" si="65"/>
        <v>na</v>
      </c>
      <c r="R199" s="77"/>
      <c r="S199" s="77"/>
      <c r="T199" s="77"/>
      <c r="U199" s="77"/>
      <c r="V199" s="77"/>
      <c r="W199" s="77"/>
      <c r="X199" s="77"/>
      <c r="Y199" s="77"/>
      <c r="Z199" s="77"/>
      <c r="AA199" s="77"/>
      <c r="AB199" s="77"/>
      <c r="AC199" s="77"/>
      <c r="AD199" s="77"/>
      <c r="AE199" s="4">
        <f t="shared" si="66"/>
        <v>0</v>
      </c>
      <c r="AF199" s="4">
        <f t="shared" si="5"/>
        <v>0</v>
      </c>
      <c r="AG199" s="4">
        <f t="shared" si="67"/>
        <v>0</v>
      </c>
    </row>
    <row r="200" spans="1:33" ht="11.25" customHeight="1" x14ac:dyDescent="0.2">
      <c r="A200" s="21" t="str">
        <f t="shared" si="52"/>
        <v/>
      </c>
      <c r="B200" s="76" t="str">
        <f t="shared" si="53"/>
        <v/>
      </c>
      <c r="C200" s="343"/>
      <c r="D200" s="342"/>
      <c r="E200" s="227" t="str">
        <f t="shared" si="54"/>
        <v>na</v>
      </c>
      <c r="F200" s="158" t="str">
        <f t="shared" si="61"/>
        <v>na</v>
      </c>
      <c r="G200" s="158" t="str">
        <f t="shared" si="55"/>
        <v>na</v>
      </c>
      <c r="H200" s="159" t="str">
        <f t="shared" si="56"/>
        <v>na</v>
      </c>
      <c r="I200" s="342"/>
      <c r="J200" s="227" t="str">
        <f t="shared" si="57"/>
        <v>na</v>
      </c>
      <c r="K200" s="158" t="str">
        <f t="shared" si="62"/>
        <v>na</v>
      </c>
      <c r="L200" s="158" t="str">
        <f t="shared" si="58"/>
        <v>na</v>
      </c>
      <c r="M200" s="159" t="str">
        <f t="shared" si="59"/>
        <v>na</v>
      </c>
      <c r="N200" s="161" t="str">
        <f t="shared" si="63"/>
        <v>na</v>
      </c>
      <c r="O200" s="77" t="str">
        <f t="shared" si="64"/>
        <v>na</v>
      </c>
      <c r="P200" s="162" t="str">
        <f t="shared" si="60"/>
        <v>na</v>
      </c>
      <c r="Q200" s="163" t="str">
        <f t="shared" si="65"/>
        <v>na</v>
      </c>
      <c r="R200" s="77"/>
      <c r="S200" s="77"/>
      <c r="T200" s="77"/>
      <c r="U200" s="77"/>
      <c r="V200" s="77"/>
      <c r="W200" s="77"/>
      <c r="X200" s="77"/>
      <c r="Y200" s="77"/>
      <c r="Z200" s="77"/>
      <c r="AA200" s="77"/>
      <c r="AB200" s="77"/>
      <c r="AC200" s="77"/>
      <c r="AD200" s="77"/>
      <c r="AE200" s="4">
        <f t="shared" si="66"/>
        <v>0</v>
      </c>
      <c r="AF200" s="4">
        <f t="shared" si="5"/>
        <v>0</v>
      </c>
      <c r="AG200" s="4">
        <f t="shared" si="67"/>
        <v>0</v>
      </c>
    </row>
    <row r="201" spans="1:33" ht="11.25" customHeight="1" x14ac:dyDescent="0.2">
      <c r="A201" s="21" t="str">
        <f t="shared" si="52"/>
        <v/>
      </c>
      <c r="B201" s="76" t="str">
        <f t="shared" si="53"/>
        <v/>
      </c>
      <c r="C201" s="343"/>
      <c r="D201" s="342"/>
      <c r="E201" s="227" t="str">
        <f t="shared" si="54"/>
        <v>na</v>
      </c>
      <c r="F201" s="158" t="str">
        <f t="shared" si="61"/>
        <v>na</v>
      </c>
      <c r="G201" s="158" t="str">
        <f t="shared" si="55"/>
        <v>na</v>
      </c>
      <c r="H201" s="159" t="str">
        <f t="shared" si="56"/>
        <v>na</v>
      </c>
      <c r="I201" s="342"/>
      <c r="J201" s="227" t="str">
        <f t="shared" si="57"/>
        <v>na</v>
      </c>
      <c r="K201" s="158" t="str">
        <f t="shared" si="62"/>
        <v>na</v>
      </c>
      <c r="L201" s="158" t="str">
        <f t="shared" si="58"/>
        <v>na</v>
      </c>
      <c r="M201" s="159" t="str">
        <f t="shared" si="59"/>
        <v>na</v>
      </c>
      <c r="N201" s="161" t="str">
        <f t="shared" si="63"/>
        <v>na</v>
      </c>
      <c r="O201" s="77" t="str">
        <f t="shared" si="64"/>
        <v>na</v>
      </c>
      <c r="P201" s="162" t="str">
        <f t="shared" si="60"/>
        <v>na</v>
      </c>
      <c r="Q201" s="163" t="str">
        <f t="shared" si="65"/>
        <v>na</v>
      </c>
      <c r="R201" s="77"/>
      <c r="S201" s="77"/>
      <c r="T201" s="77"/>
      <c r="U201" s="77"/>
      <c r="V201" s="77"/>
      <c r="W201" s="77"/>
      <c r="X201" s="77"/>
      <c r="Y201" s="77"/>
      <c r="Z201" s="77"/>
      <c r="AA201" s="77"/>
      <c r="AB201" s="77"/>
      <c r="AC201" s="77"/>
      <c r="AD201" s="77"/>
      <c r="AE201" s="4">
        <f t="shared" si="66"/>
        <v>0</v>
      </c>
      <c r="AF201" s="4">
        <f t="shared" si="5"/>
        <v>0</v>
      </c>
      <c r="AG201" s="4">
        <f t="shared" si="67"/>
        <v>0</v>
      </c>
    </row>
    <row r="202" spans="1:33" ht="11.25" customHeight="1" x14ac:dyDescent="0.2">
      <c r="A202" s="21" t="str">
        <f t="shared" si="52"/>
        <v/>
      </c>
      <c r="B202" s="76" t="str">
        <f t="shared" si="53"/>
        <v/>
      </c>
      <c r="C202" s="344"/>
      <c r="D202" s="342"/>
      <c r="E202" s="227" t="str">
        <f t="shared" si="54"/>
        <v>na</v>
      </c>
      <c r="F202" s="158" t="str">
        <f t="shared" si="61"/>
        <v>na</v>
      </c>
      <c r="G202" s="158" t="str">
        <f t="shared" si="55"/>
        <v>na</v>
      </c>
      <c r="H202" s="159" t="str">
        <f t="shared" si="56"/>
        <v>na</v>
      </c>
      <c r="I202" s="342"/>
      <c r="J202" s="227" t="str">
        <f t="shared" si="57"/>
        <v>na</v>
      </c>
      <c r="K202" s="158" t="str">
        <f t="shared" si="62"/>
        <v>na</v>
      </c>
      <c r="L202" s="158" t="str">
        <f t="shared" si="58"/>
        <v>na</v>
      </c>
      <c r="M202" s="159" t="str">
        <f t="shared" si="59"/>
        <v>na</v>
      </c>
      <c r="N202" s="161" t="str">
        <f t="shared" si="63"/>
        <v>na</v>
      </c>
      <c r="O202" s="77" t="str">
        <f t="shared" si="64"/>
        <v>na</v>
      </c>
      <c r="P202" s="162" t="str">
        <f t="shared" si="60"/>
        <v>na</v>
      </c>
      <c r="Q202" s="163" t="str">
        <f t="shared" si="65"/>
        <v>na</v>
      </c>
      <c r="R202" s="77"/>
      <c r="S202" s="77"/>
      <c r="T202" s="77"/>
      <c r="U202" s="77"/>
      <c r="V202" s="77"/>
      <c r="W202" s="77"/>
      <c r="X202" s="77"/>
      <c r="Y202" s="77"/>
      <c r="Z202" s="77"/>
      <c r="AA202" s="77"/>
      <c r="AB202" s="77"/>
      <c r="AC202" s="77"/>
      <c r="AD202" s="77"/>
      <c r="AE202" s="4">
        <f t="shared" si="66"/>
        <v>0</v>
      </c>
      <c r="AF202" s="4">
        <f t="shared" si="5"/>
        <v>0</v>
      </c>
      <c r="AG202" s="4">
        <f t="shared" si="67"/>
        <v>0</v>
      </c>
    </row>
    <row r="203" spans="1:33" ht="11.25" customHeight="1" x14ac:dyDescent="0.2">
      <c r="A203" s="21" t="str">
        <f t="shared" si="52"/>
        <v/>
      </c>
      <c r="B203" s="76" t="str">
        <f t="shared" si="53"/>
        <v/>
      </c>
      <c r="C203" s="344"/>
      <c r="D203" s="342"/>
      <c r="E203" s="227" t="str">
        <f t="shared" si="54"/>
        <v>na</v>
      </c>
      <c r="F203" s="158" t="str">
        <f t="shared" si="61"/>
        <v>na</v>
      </c>
      <c r="G203" s="158" t="str">
        <f t="shared" si="55"/>
        <v>na</v>
      </c>
      <c r="H203" s="159" t="str">
        <f t="shared" si="56"/>
        <v>na</v>
      </c>
      <c r="I203" s="342"/>
      <c r="J203" s="227" t="str">
        <f t="shared" si="57"/>
        <v>na</v>
      </c>
      <c r="K203" s="158" t="str">
        <f t="shared" si="62"/>
        <v>na</v>
      </c>
      <c r="L203" s="158" t="str">
        <f t="shared" si="58"/>
        <v>na</v>
      </c>
      <c r="M203" s="159" t="str">
        <f t="shared" si="59"/>
        <v>na</v>
      </c>
      <c r="N203" s="161" t="str">
        <f t="shared" si="63"/>
        <v>na</v>
      </c>
      <c r="O203" s="77" t="str">
        <f t="shared" si="64"/>
        <v>na</v>
      </c>
      <c r="P203" s="162" t="str">
        <f t="shared" si="60"/>
        <v>na</v>
      </c>
      <c r="Q203" s="163" t="str">
        <f t="shared" si="65"/>
        <v>na</v>
      </c>
      <c r="R203" s="77"/>
      <c r="S203" s="77"/>
      <c r="T203" s="77"/>
      <c r="U203" s="77"/>
      <c r="V203" s="77"/>
      <c r="W203" s="77"/>
      <c r="X203" s="77"/>
      <c r="Y203" s="77"/>
      <c r="Z203" s="77"/>
      <c r="AA203" s="77"/>
      <c r="AB203" s="77"/>
      <c r="AC203" s="77"/>
      <c r="AD203" s="77"/>
      <c r="AE203" s="4">
        <f t="shared" si="66"/>
        <v>0</v>
      </c>
      <c r="AF203" s="4">
        <f t="shared" si="5"/>
        <v>0</v>
      </c>
      <c r="AG203" s="4">
        <f t="shared" si="67"/>
        <v>0</v>
      </c>
    </row>
    <row r="204" spans="1:33" ht="11.25" customHeight="1" x14ac:dyDescent="0.2">
      <c r="A204" s="21" t="str">
        <f t="shared" si="52"/>
        <v/>
      </c>
      <c r="B204" s="76" t="str">
        <f t="shared" si="53"/>
        <v/>
      </c>
      <c r="C204" s="344"/>
      <c r="D204" s="342"/>
      <c r="E204" s="227" t="str">
        <f t="shared" si="54"/>
        <v>na</v>
      </c>
      <c r="F204" s="158" t="str">
        <f t="shared" si="61"/>
        <v>na</v>
      </c>
      <c r="G204" s="158" t="str">
        <f t="shared" si="55"/>
        <v>na</v>
      </c>
      <c r="H204" s="159" t="str">
        <f t="shared" si="56"/>
        <v>na</v>
      </c>
      <c r="I204" s="342"/>
      <c r="J204" s="227" t="str">
        <f t="shared" si="57"/>
        <v>na</v>
      </c>
      <c r="K204" s="158" t="str">
        <f t="shared" si="62"/>
        <v>na</v>
      </c>
      <c r="L204" s="158" t="str">
        <f t="shared" si="58"/>
        <v>na</v>
      </c>
      <c r="M204" s="159" t="str">
        <f t="shared" si="59"/>
        <v>na</v>
      </c>
      <c r="N204" s="161" t="str">
        <f t="shared" si="63"/>
        <v>na</v>
      </c>
      <c r="O204" s="77" t="str">
        <f t="shared" si="64"/>
        <v>na</v>
      </c>
      <c r="P204" s="162" t="str">
        <f t="shared" si="60"/>
        <v>na</v>
      </c>
      <c r="Q204" s="163" t="str">
        <f t="shared" si="65"/>
        <v>na</v>
      </c>
      <c r="R204" s="77"/>
      <c r="S204" s="77"/>
      <c r="T204" s="77"/>
      <c r="U204" s="77"/>
      <c r="V204" s="77"/>
      <c r="W204" s="77"/>
      <c r="X204" s="77"/>
      <c r="Y204" s="77"/>
      <c r="Z204" s="77"/>
      <c r="AA204" s="77"/>
      <c r="AB204" s="77"/>
      <c r="AC204" s="77"/>
      <c r="AD204" s="77"/>
      <c r="AE204" s="4">
        <f t="shared" si="66"/>
        <v>0</v>
      </c>
      <c r="AF204" s="4">
        <f t="shared" si="5"/>
        <v>0</v>
      </c>
      <c r="AG204" s="4">
        <f t="shared" si="67"/>
        <v>0</v>
      </c>
    </row>
    <row r="205" spans="1:33" ht="11.25" customHeight="1" x14ac:dyDescent="0.2">
      <c r="A205" s="21" t="str">
        <f t="shared" si="52"/>
        <v/>
      </c>
      <c r="B205" s="76" t="str">
        <f t="shared" si="53"/>
        <v/>
      </c>
      <c r="C205" s="344"/>
      <c r="D205" s="342"/>
      <c r="E205" s="227" t="str">
        <f t="shared" si="54"/>
        <v>na</v>
      </c>
      <c r="F205" s="158" t="str">
        <f t="shared" si="61"/>
        <v>na</v>
      </c>
      <c r="G205" s="158" t="str">
        <f t="shared" si="55"/>
        <v>na</v>
      </c>
      <c r="H205" s="159" t="str">
        <f t="shared" si="56"/>
        <v>na</v>
      </c>
      <c r="I205" s="342"/>
      <c r="J205" s="227" t="str">
        <f t="shared" si="57"/>
        <v>na</v>
      </c>
      <c r="K205" s="158" t="str">
        <f t="shared" si="62"/>
        <v>na</v>
      </c>
      <c r="L205" s="158" t="str">
        <f t="shared" si="58"/>
        <v>na</v>
      </c>
      <c r="M205" s="159" t="str">
        <f t="shared" si="59"/>
        <v>na</v>
      </c>
      <c r="N205" s="161" t="str">
        <f t="shared" si="63"/>
        <v>na</v>
      </c>
      <c r="O205" s="77" t="str">
        <f t="shared" si="64"/>
        <v>na</v>
      </c>
      <c r="P205" s="162" t="str">
        <f t="shared" si="60"/>
        <v>na</v>
      </c>
      <c r="Q205" s="163" t="str">
        <f t="shared" si="65"/>
        <v>na</v>
      </c>
      <c r="R205" s="77"/>
      <c r="S205" s="77"/>
      <c r="T205" s="77"/>
      <c r="U205" s="77"/>
      <c r="V205" s="77"/>
      <c r="W205" s="77"/>
      <c r="X205" s="77"/>
      <c r="Y205" s="77"/>
      <c r="Z205" s="77"/>
      <c r="AA205" s="77"/>
      <c r="AB205" s="77"/>
      <c r="AC205" s="77"/>
      <c r="AD205" s="77"/>
      <c r="AE205" s="4">
        <f t="shared" si="66"/>
        <v>0</v>
      </c>
      <c r="AF205" s="4">
        <f t="shared" si="5"/>
        <v>0</v>
      </c>
      <c r="AG205" s="4">
        <f t="shared" si="67"/>
        <v>0</v>
      </c>
    </row>
    <row r="206" spans="1:33" ht="11.25" customHeight="1" x14ac:dyDescent="0.2">
      <c r="A206" s="21" t="str">
        <f t="shared" si="52"/>
        <v/>
      </c>
      <c r="B206" s="76" t="str">
        <f t="shared" si="53"/>
        <v/>
      </c>
      <c r="C206" s="344"/>
      <c r="D206" s="342"/>
      <c r="E206" s="227" t="str">
        <f t="shared" si="54"/>
        <v>na</v>
      </c>
      <c r="F206" s="158" t="str">
        <f t="shared" si="61"/>
        <v>na</v>
      </c>
      <c r="G206" s="158" t="str">
        <f t="shared" si="55"/>
        <v>na</v>
      </c>
      <c r="H206" s="159" t="str">
        <f t="shared" si="56"/>
        <v>na</v>
      </c>
      <c r="I206" s="342"/>
      <c r="J206" s="227" t="str">
        <f t="shared" si="57"/>
        <v>na</v>
      </c>
      <c r="K206" s="158" t="str">
        <f t="shared" si="62"/>
        <v>na</v>
      </c>
      <c r="L206" s="158" t="str">
        <f t="shared" si="58"/>
        <v>na</v>
      </c>
      <c r="M206" s="159" t="str">
        <f t="shared" si="59"/>
        <v>na</v>
      </c>
      <c r="N206" s="161" t="str">
        <f t="shared" si="63"/>
        <v>na</v>
      </c>
      <c r="O206" s="77" t="str">
        <f t="shared" si="64"/>
        <v>na</v>
      </c>
      <c r="P206" s="162" t="str">
        <f t="shared" si="60"/>
        <v>na</v>
      </c>
      <c r="Q206" s="163" t="str">
        <f t="shared" si="65"/>
        <v>na</v>
      </c>
      <c r="R206" s="77"/>
      <c r="S206" s="77"/>
      <c r="T206" s="77"/>
      <c r="U206" s="77"/>
      <c r="V206" s="77"/>
      <c r="W206" s="77"/>
      <c r="X206" s="77"/>
      <c r="Y206" s="77"/>
      <c r="Z206" s="77"/>
      <c r="AA206" s="77"/>
      <c r="AB206" s="77"/>
      <c r="AC206" s="77"/>
      <c r="AD206" s="77"/>
      <c r="AE206" s="4">
        <f t="shared" si="66"/>
        <v>0</v>
      </c>
      <c r="AF206" s="4">
        <f t="shared" si="5"/>
        <v>0</v>
      </c>
      <c r="AG206" s="4">
        <f t="shared" si="67"/>
        <v>0</v>
      </c>
    </row>
    <row r="207" spans="1:33" ht="11.25" customHeight="1" x14ac:dyDescent="0.2">
      <c r="A207" s="21" t="str">
        <f t="shared" si="52"/>
        <v/>
      </c>
      <c r="B207" s="76" t="str">
        <f t="shared" si="53"/>
        <v/>
      </c>
      <c r="C207" s="344"/>
      <c r="D207" s="342"/>
      <c r="E207" s="227" t="str">
        <f t="shared" si="54"/>
        <v>na</v>
      </c>
      <c r="F207" s="158" t="str">
        <f t="shared" si="61"/>
        <v>na</v>
      </c>
      <c r="G207" s="158" t="str">
        <f t="shared" si="55"/>
        <v>na</v>
      </c>
      <c r="H207" s="159" t="str">
        <f t="shared" si="56"/>
        <v>na</v>
      </c>
      <c r="I207" s="342"/>
      <c r="J207" s="227" t="str">
        <f t="shared" si="57"/>
        <v>na</v>
      </c>
      <c r="K207" s="158" t="str">
        <f t="shared" si="62"/>
        <v>na</v>
      </c>
      <c r="L207" s="158" t="str">
        <f t="shared" si="58"/>
        <v>na</v>
      </c>
      <c r="M207" s="159" t="str">
        <f t="shared" si="59"/>
        <v>na</v>
      </c>
      <c r="N207" s="161" t="str">
        <f t="shared" si="63"/>
        <v>na</v>
      </c>
      <c r="O207" s="77" t="str">
        <f t="shared" si="64"/>
        <v>na</v>
      </c>
      <c r="P207" s="162" t="str">
        <f t="shared" si="60"/>
        <v>na</v>
      </c>
      <c r="Q207" s="163" t="str">
        <f t="shared" si="65"/>
        <v>na</v>
      </c>
      <c r="R207" s="77"/>
      <c r="S207" s="77"/>
      <c r="T207" s="77"/>
      <c r="U207" s="77"/>
      <c r="V207" s="77"/>
      <c r="W207" s="77"/>
      <c r="X207" s="77"/>
      <c r="Y207" s="77"/>
      <c r="Z207" s="77"/>
      <c r="AA207" s="77"/>
      <c r="AB207" s="77"/>
      <c r="AC207" s="77"/>
      <c r="AD207" s="77"/>
      <c r="AE207" s="4">
        <f t="shared" si="66"/>
        <v>0</v>
      </c>
      <c r="AF207" s="4">
        <f t="shared" si="5"/>
        <v>0</v>
      </c>
      <c r="AG207" s="4">
        <f t="shared" si="67"/>
        <v>0</v>
      </c>
    </row>
    <row r="208" spans="1:33" ht="11.25" customHeight="1" x14ac:dyDescent="0.2">
      <c r="A208" s="21" t="str">
        <f t="shared" si="52"/>
        <v/>
      </c>
      <c r="B208" s="76" t="str">
        <f t="shared" si="53"/>
        <v/>
      </c>
      <c r="C208" s="344"/>
      <c r="D208" s="342"/>
      <c r="E208" s="227" t="str">
        <f t="shared" si="54"/>
        <v>na</v>
      </c>
      <c r="F208" s="158" t="str">
        <f t="shared" si="61"/>
        <v>na</v>
      </c>
      <c r="G208" s="158" t="str">
        <f t="shared" si="55"/>
        <v>na</v>
      </c>
      <c r="H208" s="159" t="str">
        <f t="shared" si="56"/>
        <v>na</v>
      </c>
      <c r="I208" s="342"/>
      <c r="J208" s="227" t="str">
        <f t="shared" si="57"/>
        <v>na</v>
      </c>
      <c r="K208" s="158" t="str">
        <f t="shared" si="62"/>
        <v>na</v>
      </c>
      <c r="L208" s="158" t="str">
        <f t="shared" si="58"/>
        <v>na</v>
      </c>
      <c r="M208" s="159" t="str">
        <f t="shared" si="59"/>
        <v>na</v>
      </c>
      <c r="N208" s="161" t="str">
        <f t="shared" si="63"/>
        <v>na</v>
      </c>
      <c r="O208" s="77" t="str">
        <f t="shared" si="64"/>
        <v>na</v>
      </c>
      <c r="P208" s="162" t="str">
        <f t="shared" si="60"/>
        <v>na</v>
      </c>
      <c r="Q208" s="163" t="str">
        <f t="shared" si="65"/>
        <v>na</v>
      </c>
      <c r="R208" s="77"/>
      <c r="S208" s="77"/>
      <c r="T208" s="77"/>
      <c r="U208" s="77"/>
      <c r="V208" s="77"/>
      <c r="W208" s="77"/>
      <c r="X208" s="77"/>
      <c r="Y208" s="77"/>
      <c r="Z208" s="77"/>
      <c r="AA208" s="77"/>
      <c r="AB208" s="77"/>
      <c r="AC208" s="77"/>
      <c r="AD208" s="77"/>
      <c r="AE208" s="4">
        <f t="shared" si="66"/>
        <v>0</v>
      </c>
      <c r="AF208" s="4">
        <f t="shared" si="5"/>
        <v>0</v>
      </c>
      <c r="AG208" s="4">
        <f t="shared" si="67"/>
        <v>0</v>
      </c>
    </row>
    <row r="209" spans="1:33" ht="11.25" customHeight="1" x14ac:dyDescent="0.2">
      <c r="A209" s="21" t="str">
        <f t="shared" si="52"/>
        <v/>
      </c>
      <c r="B209" s="76" t="str">
        <f t="shared" si="53"/>
        <v/>
      </c>
      <c r="C209" s="344"/>
      <c r="D209" s="342"/>
      <c r="E209" s="227" t="str">
        <f t="shared" si="54"/>
        <v>na</v>
      </c>
      <c r="F209" s="158" t="str">
        <f t="shared" si="61"/>
        <v>na</v>
      </c>
      <c r="G209" s="158" t="str">
        <f t="shared" si="55"/>
        <v>na</v>
      </c>
      <c r="H209" s="159" t="str">
        <f t="shared" si="56"/>
        <v>na</v>
      </c>
      <c r="I209" s="342"/>
      <c r="J209" s="227" t="str">
        <f t="shared" si="57"/>
        <v>na</v>
      </c>
      <c r="K209" s="158" t="str">
        <f t="shared" si="62"/>
        <v>na</v>
      </c>
      <c r="L209" s="158" t="str">
        <f t="shared" si="58"/>
        <v>na</v>
      </c>
      <c r="M209" s="159" t="str">
        <f t="shared" si="59"/>
        <v>na</v>
      </c>
      <c r="N209" s="161" t="str">
        <f t="shared" si="63"/>
        <v>na</v>
      </c>
      <c r="O209" s="77" t="str">
        <f t="shared" si="64"/>
        <v>na</v>
      </c>
      <c r="P209" s="162" t="str">
        <f t="shared" si="60"/>
        <v>na</v>
      </c>
      <c r="Q209" s="163" t="str">
        <f t="shared" si="65"/>
        <v>na</v>
      </c>
      <c r="R209" s="77"/>
      <c r="S209" s="77"/>
      <c r="T209" s="77"/>
      <c r="U209" s="77"/>
      <c r="V209" s="77"/>
      <c r="W209" s="77"/>
      <c r="X209" s="77"/>
      <c r="Y209" s="77"/>
      <c r="Z209" s="77"/>
      <c r="AA209" s="77"/>
      <c r="AB209" s="77"/>
      <c r="AC209" s="77"/>
      <c r="AD209" s="77"/>
      <c r="AE209" s="4">
        <f t="shared" si="66"/>
        <v>0</v>
      </c>
      <c r="AF209" s="4">
        <f t="shared" si="5"/>
        <v>0</v>
      </c>
      <c r="AG209" s="4">
        <f t="shared" si="67"/>
        <v>0</v>
      </c>
    </row>
    <row r="210" spans="1:33" ht="11.25" customHeight="1" x14ac:dyDescent="0.2">
      <c r="A210" s="21" t="str">
        <f t="shared" si="52"/>
        <v/>
      </c>
      <c r="B210" s="76" t="str">
        <f t="shared" si="53"/>
        <v/>
      </c>
      <c r="C210" s="344"/>
      <c r="D210" s="342"/>
      <c r="E210" s="227" t="str">
        <f t="shared" si="54"/>
        <v>na</v>
      </c>
      <c r="F210" s="158" t="str">
        <f t="shared" si="61"/>
        <v>na</v>
      </c>
      <c r="G210" s="158" t="str">
        <f t="shared" si="55"/>
        <v>na</v>
      </c>
      <c r="H210" s="159" t="str">
        <f t="shared" si="56"/>
        <v>na</v>
      </c>
      <c r="I210" s="342"/>
      <c r="J210" s="227" t="str">
        <f t="shared" si="57"/>
        <v>na</v>
      </c>
      <c r="K210" s="158" t="str">
        <f t="shared" si="62"/>
        <v>na</v>
      </c>
      <c r="L210" s="158" t="str">
        <f t="shared" si="58"/>
        <v>na</v>
      </c>
      <c r="M210" s="159" t="str">
        <f t="shared" si="59"/>
        <v>na</v>
      </c>
      <c r="N210" s="161" t="str">
        <f t="shared" si="63"/>
        <v>na</v>
      </c>
      <c r="O210" s="77" t="str">
        <f t="shared" si="64"/>
        <v>na</v>
      </c>
      <c r="P210" s="162" t="str">
        <f t="shared" si="60"/>
        <v>na</v>
      </c>
      <c r="Q210" s="163" t="str">
        <f t="shared" si="65"/>
        <v>na</v>
      </c>
      <c r="R210" s="77"/>
      <c r="S210" s="77"/>
      <c r="T210" s="77"/>
      <c r="U210" s="77"/>
      <c r="V210" s="77"/>
      <c r="W210" s="77"/>
      <c r="X210" s="77"/>
      <c r="Y210" s="77"/>
      <c r="Z210" s="77"/>
      <c r="AA210" s="77"/>
      <c r="AB210" s="77"/>
      <c r="AC210" s="77"/>
      <c r="AD210" s="77"/>
      <c r="AE210" s="4">
        <f t="shared" si="66"/>
        <v>0</v>
      </c>
      <c r="AF210" s="4">
        <f t="shared" si="5"/>
        <v>0</v>
      </c>
      <c r="AG210" s="4">
        <f t="shared" si="67"/>
        <v>0</v>
      </c>
    </row>
    <row r="211" spans="1:33" ht="11.25" customHeight="1" x14ac:dyDescent="0.2">
      <c r="A211" s="21" t="str">
        <f t="shared" si="52"/>
        <v/>
      </c>
      <c r="B211" s="76" t="str">
        <f t="shared" si="53"/>
        <v/>
      </c>
      <c r="C211" s="344"/>
      <c r="D211" s="342"/>
      <c r="E211" s="227" t="str">
        <f t="shared" si="54"/>
        <v>na</v>
      </c>
      <c r="F211" s="158" t="str">
        <f t="shared" si="61"/>
        <v>na</v>
      </c>
      <c r="G211" s="158" t="str">
        <f t="shared" si="55"/>
        <v>na</v>
      </c>
      <c r="H211" s="159" t="str">
        <f t="shared" si="56"/>
        <v>na</v>
      </c>
      <c r="I211" s="342"/>
      <c r="J211" s="227" t="str">
        <f t="shared" si="57"/>
        <v>na</v>
      </c>
      <c r="K211" s="158" t="str">
        <f t="shared" si="62"/>
        <v>na</v>
      </c>
      <c r="L211" s="158" t="str">
        <f t="shared" si="58"/>
        <v>na</v>
      </c>
      <c r="M211" s="159" t="str">
        <f t="shared" si="59"/>
        <v>na</v>
      </c>
      <c r="N211" s="161" t="str">
        <f t="shared" si="63"/>
        <v>na</v>
      </c>
      <c r="O211" s="77" t="str">
        <f t="shared" si="64"/>
        <v>na</v>
      </c>
      <c r="P211" s="162" t="str">
        <f t="shared" si="60"/>
        <v>na</v>
      </c>
      <c r="Q211" s="163" t="str">
        <f t="shared" si="65"/>
        <v>na</v>
      </c>
      <c r="R211" s="77"/>
      <c r="S211" s="77"/>
      <c r="T211" s="77"/>
      <c r="U211" s="77"/>
      <c r="V211" s="77"/>
      <c r="W211" s="77"/>
      <c r="X211" s="77"/>
      <c r="Y211" s="77"/>
      <c r="Z211" s="77"/>
      <c r="AA211" s="77"/>
      <c r="AB211" s="77"/>
      <c r="AC211" s="77"/>
      <c r="AD211" s="77"/>
      <c r="AE211" s="4">
        <f t="shared" si="66"/>
        <v>0</v>
      </c>
      <c r="AF211" s="4">
        <f t="shared" si="5"/>
        <v>0</v>
      </c>
      <c r="AG211" s="4">
        <f t="shared" si="67"/>
        <v>0</v>
      </c>
    </row>
    <row r="212" spans="1:33" ht="11.25" customHeight="1" x14ac:dyDescent="0.2">
      <c r="A212" s="21" t="str">
        <f t="shared" si="52"/>
        <v/>
      </c>
      <c r="B212" s="76" t="str">
        <f t="shared" si="53"/>
        <v/>
      </c>
      <c r="C212" s="344"/>
      <c r="D212" s="342"/>
      <c r="E212" s="227" t="str">
        <f t="shared" si="54"/>
        <v>na</v>
      </c>
      <c r="F212" s="158" t="str">
        <f t="shared" ref="F212:F220" si="68">IF(OR(E212="na",H212="na"),"na",E212-H212)</f>
        <v>na</v>
      </c>
      <c r="G212" s="158" t="str">
        <f t="shared" si="55"/>
        <v>na</v>
      </c>
      <c r="H212" s="159" t="str">
        <f t="shared" si="56"/>
        <v>na</v>
      </c>
      <c r="I212" s="342"/>
      <c r="J212" s="227" t="str">
        <f t="shared" si="57"/>
        <v>na</v>
      </c>
      <c r="K212" s="158" t="str">
        <f t="shared" ref="K212:K220" si="69">IF(OR(J212="na",M212="na"),"na",J212-M212)</f>
        <v>na</v>
      </c>
      <c r="L212" s="158" t="str">
        <f t="shared" si="58"/>
        <v>na</v>
      </c>
      <c r="M212" s="159" t="str">
        <f t="shared" si="59"/>
        <v>na</v>
      </c>
      <c r="N212" s="161" t="str">
        <f t="shared" si="63"/>
        <v>na</v>
      </c>
      <c r="O212" s="77" t="str">
        <f t="shared" si="64"/>
        <v>na</v>
      </c>
      <c r="P212" s="162" t="str">
        <f t="shared" ref="P212:P220" si="70">IF(AND($N212&lt;&gt;"na", $O212&lt;&gt;"na",O212&gt;0),N212/O212,"na")</f>
        <v>na</v>
      </c>
      <c r="Q212" s="163" t="str">
        <f t="shared" si="65"/>
        <v>na</v>
      </c>
      <c r="R212" s="77"/>
      <c r="S212" s="77"/>
      <c r="T212" s="77"/>
      <c r="U212" s="77"/>
      <c r="V212" s="77"/>
      <c r="W212" s="77"/>
      <c r="X212" s="77"/>
      <c r="Y212" s="77"/>
      <c r="Z212" s="77"/>
      <c r="AA212" s="77"/>
      <c r="AB212" s="77"/>
      <c r="AC212" s="77"/>
      <c r="AD212" s="77"/>
      <c r="AE212" s="4">
        <f t="shared" si="66"/>
        <v>0</v>
      </c>
      <c r="AF212" s="4">
        <f t="shared" si="5"/>
        <v>0</v>
      </c>
      <c r="AG212" s="4">
        <f t="shared" si="67"/>
        <v>0</v>
      </c>
    </row>
    <row r="213" spans="1:33" ht="11.25" customHeight="1" x14ac:dyDescent="0.2">
      <c r="A213" s="21" t="str">
        <f t="shared" si="52"/>
        <v/>
      </c>
      <c r="B213" s="76" t="str">
        <f t="shared" si="53"/>
        <v/>
      </c>
      <c r="C213" s="344"/>
      <c r="D213" s="342"/>
      <c r="E213" s="227" t="str">
        <f t="shared" si="54"/>
        <v>na</v>
      </c>
      <c r="F213" s="158" t="str">
        <f t="shared" si="68"/>
        <v>na</v>
      </c>
      <c r="G213" s="158" t="str">
        <f t="shared" si="55"/>
        <v>na</v>
      </c>
      <c r="H213" s="159" t="str">
        <f t="shared" si="56"/>
        <v>na</v>
      </c>
      <c r="I213" s="342"/>
      <c r="J213" s="227" t="str">
        <f t="shared" si="57"/>
        <v>na</v>
      </c>
      <c r="K213" s="158" t="str">
        <f t="shared" si="69"/>
        <v>na</v>
      </c>
      <c r="L213" s="158" t="str">
        <f t="shared" si="58"/>
        <v>na</v>
      </c>
      <c r="M213" s="159" t="str">
        <f t="shared" si="59"/>
        <v>na</v>
      </c>
      <c r="N213" s="161" t="str">
        <f t="shared" ref="N213:N220" si="71">IF(AND(AF213=1,F213&gt;0,K213&gt;0,G213&gt;0,L213&gt;0),LN((G213/F213)/(L213/K213)),"na")</f>
        <v>na</v>
      </c>
      <c r="O213" s="77" t="str">
        <f t="shared" ref="O213:O220" si="72">IF(AND(AF213=1,F213&gt;0,K213&gt;0,G213&gt;0,L213&gt;0),((1/L213)-(1/K213)+(1/G213)-(1/F213)),"na")</f>
        <v>na</v>
      </c>
      <c r="P213" s="162" t="str">
        <f t="shared" si="70"/>
        <v>na</v>
      </c>
      <c r="Q213" s="163" t="str">
        <f t="shared" ref="Q213:Q220" si="73">IF(P213="na","na",1/O213)</f>
        <v>na</v>
      </c>
      <c r="R213" s="77"/>
      <c r="S213" s="77"/>
      <c r="T213" s="77"/>
      <c r="U213" s="77"/>
      <c r="V213" s="77"/>
      <c r="W213" s="77"/>
      <c r="X213" s="77"/>
      <c r="Y213" s="77"/>
      <c r="Z213" s="77"/>
      <c r="AA213" s="77"/>
      <c r="AB213" s="77"/>
      <c r="AC213" s="77"/>
      <c r="AD213" s="77"/>
      <c r="AE213" s="4">
        <f t="shared" ref="AE213:AE220" si="74">D213-I213</f>
        <v>0</v>
      </c>
      <c r="AF213" s="4">
        <f t="shared" si="5"/>
        <v>0</v>
      </c>
      <c r="AG213" s="4">
        <f t="shared" ref="AG213:AG220" si="75">IF(AND(G213="na",L213="na"),0,IF(AND(G213*L213=0,D213&gt;$L$13,I213&gt;$L$14),1,0))</f>
        <v>0</v>
      </c>
    </row>
    <row r="214" spans="1:33" ht="11.25" customHeight="1" x14ac:dyDescent="0.2">
      <c r="A214" s="21" t="str">
        <f t="shared" si="52"/>
        <v/>
      </c>
      <c r="B214" s="76" t="str">
        <f t="shared" si="53"/>
        <v/>
      </c>
      <c r="C214" s="344"/>
      <c r="D214" s="342"/>
      <c r="E214" s="227" t="str">
        <f t="shared" si="54"/>
        <v>na</v>
      </c>
      <c r="F214" s="158" t="str">
        <f t="shared" si="68"/>
        <v>na</v>
      </c>
      <c r="G214" s="158" t="str">
        <f t="shared" si="55"/>
        <v>na</v>
      </c>
      <c r="H214" s="159" t="str">
        <f t="shared" si="56"/>
        <v>na</v>
      </c>
      <c r="I214" s="342"/>
      <c r="J214" s="227" t="str">
        <f t="shared" si="57"/>
        <v>na</v>
      </c>
      <c r="K214" s="158" t="str">
        <f t="shared" si="69"/>
        <v>na</v>
      </c>
      <c r="L214" s="158" t="str">
        <f t="shared" si="58"/>
        <v>na</v>
      </c>
      <c r="M214" s="159" t="str">
        <f t="shared" si="59"/>
        <v>na</v>
      </c>
      <c r="N214" s="161" t="str">
        <f t="shared" si="71"/>
        <v>na</v>
      </c>
      <c r="O214" s="77" t="str">
        <f t="shared" si="72"/>
        <v>na</v>
      </c>
      <c r="P214" s="162" t="str">
        <f t="shared" si="70"/>
        <v>na</v>
      </c>
      <c r="Q214" s="163" t="str">
        <f t="shared" si="73"/>
        <v>na</v>
      </c>
      <c r="R214" s="77"/>
      <c r="S214" s="77"/>
      <c r="T214" s="77"/>
      <c r="U214" s="77"/>
      <c r="V214" s="77"/>
      <c r="W214" s="77"/>
      <c r="X214" s="77"/>
      <c r="Y214" s="77"/>
      <c r="Z214" s="77"/>
      <c r="AA214" s="77"/>
      <c r="AB214" s="77"/>
      <c r="AC214" s="77"/>
      <c r="AD214" s="77"/>
      <c r="AE214" s="4">
        <f t="shared" si="74"/>
        <v>0</v>
      </c>
      <c r="AF214" s="4">
        <f t="shared" si="5"/>
        <v>0</v>
      </c>
      <c r="AG214" s="4">
        <f t="shared" si="75"/>
        <v>0</v>
      </c>
    </row>
    <row r="215" spans="1:33" ht="11.25" customHeight="1" x14ac:dyDescent="0.2">
      <c r="A215" s="21" t="str">
        <f t="shared" ref="A215:A220" si="76">IF(OR(AND(C215&lt;&gt;"",C215&lt;=C214),AND(D215&lt;&gt;"",D215&gt;D214),AND(I215&lt;&gt;"",I215&gt;I214),AND(D215&lt;&gt;"",I215=""),AND(D215="",I215&lt;&gt;"")),"     Problem---&gt;","")</f>
        <v/>
      </c>
      <c r="B215" s="76" t="str">
        <f t="shared" ref="B215:B220" si="77">C215 &amp; IF(C216&lt;&gt;"", " to " &amp; C216, IF(C215&lt;&gt;"", " to " &amp; $F$13,""))</f>
        <v/>
      </c>
      <c r="C215" s="344"/>
      <c r="D215" s="342"/>
      <c r="E215" s="227" t="str">
        <f t="shared" ref="E215:E220" si="78">IF(OR(D215="",E$21=""), "na",E214 - H214 - G214)</f>
        <v>na</v>
      </c>
      <c r="F215" s="158" t="str">
        <f t="shared" si="68"/>
        <v>na</v>
      </c>
      <c r="G215" s="158" t="str">
        <f t="shared" ref="G215:G220" si="79">IF(OR(D215="",E$21=""),"na",IF(OR(D215=D216,D215=$L$13),0,IF(D215&gt;D216,F215*((D215-D216)/D215),0)))</f>
        <v>na</v>
      </c>
      <c r="H215" s="159" t="str">
        <f t="shared" ref="H215:H220" si="80">IF($D215="","na",IF(OR($C215&lt;$E$13,$C215&gt;=$F$13),0,IF(AND($I215=$L$14,$D215=$L$13),0,IF(AND($C215&gt;=$E$13,$C215&lt;$F$13),(E215*0.5*($C216-$C215)*(1/($F$13-$C215)))))))</f>
        <v>na</v>
      </c>
      <c r="I215" s="342"/>
      <c r="J215" s="227" t="str">
        <f t="shared" ref="J215:J220" si="81">IF(OR(I215="",J$21=""), "na",J214 - M214 - L214)</f>
        <v>na</v>
      </c>
      <c r="K215" s="158" t="str">
        <f t="shared" si="69"/>
        <v>na</v>
      </c>
      <c r="L215" s="158" t="str">
        <f t="shared" ref="L215:L220" si="82">IF(OR(I215="",J$21=""),"na",IF(OR(I215=I216,I215=$L$14),0,IF(I215&gt;I216,K215*((I215-I216)/I215),0)))</f>
        <v>na</v>
      </c>
      <c r="M215" s="159" t="str">
        <f t="shared" ref="M215:M220" si="83">IF(OR($I215="",$J215="na"),"na",IF(OR($C215&lt;$E$13,$C215&gt;=$F$13),0,IF(AND($I215=$L$14,$D215=$L$13),0,IF(AND($C215&gt;=$E$13,$C215&lt;$F$13),(J215*0.5*($C216-$C215)*(1/($F$13-$C215)))))))</f>
        <v>na</v>
      </c>
      <c r="N215" s="161" t="str">
        <f t="shared" si="71"/>
        <v>na</v>
      </c>
      <c r="O215" s="77" t="str">
        <f t="shared" si="72"/>
        <v>na</v>
      </c>
      <c r="P215" s="162" t="str">
        <f t="shared" si="70"/>
        <v>na</v>
      </c>
      <c r="Q215" s="163" t="str">
        <f t="shared" si="73"/>
        <v>na</v>
      </c>
      <c r="R215" s="77"/>
      <c r="S215" s="77"/>
      <c r="T215" s="77"/>
      <c r="U215" s="77"/>
      <c r="V215" s="77"/>
      <c r="W215" s="77"/>
      <c r="X215" s="77"/>
      <c r="Y215" s="77"/>
      <c r="Z215" s="77"/>
      <c r="AA215" s="77"/>
      <c r="AB215" s="77"/>
      <c r="AC215" s="77"/>
      <c r="AD215" s="77"/>
      <c r="AE215" s="4">
        <f t="shared" si="74"/>
        <v>0</v>
      </c>
      <c r="AF215" s="4">
        <f t="shared" si="5"/>
        <v>0</v>
      </c>
      <c r="AG215" s="4">
        <f t="shared" si="75"/>
        <v>0</v>
      </c>
    </row>
    <row r="216" spans="1:33" ht="11.25" customHeight="1" x14ac:dyDescent="0.2">
      <c r="A216" s="21" t="str">
        <f t="shared" si="76"/>
        <v/>
      </c>
      <c r="B216" s="76" t="str">
        <f t="shared" si="77"/>
        <v/>
      </c>
      <c r="C216" s="344"/>
      <c r="D216" s="342"/>
      <c r="E216" s="227" t="str">
        <f t="shared" si="78"/>
        <v>na</v>
      </c>
      <c r="F216" s="158" t="str">
        <f t="shared" si="68"/>
        <v>na</v>
      </c>
      <c r="G216" s="158" t="str">
        <f t="shared" si="79"/>
        <v>na</v>
      </c>
      <c r="H216" s="159" t="str">
        <f t="shared" si="80"/>
        <v>na</v>
      </c>
      <c r="I216" s="342"/>
      <c r="J216" s="227" t="str">
        <f t="shared" si="81"/>
        <v>na</v>
      </c>
      <c r="K216" s="158" t="str">
        <f t="shared" si="69"/>
        <v>na</v>
      </c>
      <c r="L216" s="158" t="str">
        <f t="shared" si="82"/>
        <v>na</v>
      </c>
      <c r="M216" s="159" t="str">
        <f t="shared" si="83"/>
        <v>na</v>
      </c>
      <c r="N216" s="161" t="str">
        <f t="shared" si="71"/>
        <v>na</v>
      </c>
      <c r="O216" s="77" t="str">
        <f t="shared" si="72"/>
        <v>na</v>
      </c>
      <c r="P216" s="162" t="str">
        <f t="shared" si="70"/>
        <v>na</v>
      </c>
      <c r="Q216" s="163" t="str">
        <f t="shared" si="73"/>
        <v>na</v>
      </c>
      <c r="R216" s="77"/>
      <c r="S216" s="77"/>
      <c r="T216" s="77"/>
      <c r="U216" s="77"/>
      <c r="V216" s="77"/>
      <c r="W216" s="77"/>
      <c r="X216" s="77"/>
      <c r="Y216" s="77"/>
      <c r="Z216" s="77"/>
      <c r="AA216" s="77"/>
      <c r="AB216" s="77"/>
      <c r="AC216" s="77"/>
      <c r="AD216" s="77"/>
      <c r="AE216" s="4">
        <f t="shared" si="74"/>
        <v>0</v>
      </c>
      <c r="AF216" s="4">
        <f t="shared" si="5"/>
        <v>0</v>
      </c>
      <c r="AG216" s="4">
        <f t="shared" si="75"/>
        <v>0</v>
      </c>
    </row>
    <row r="217" spans="1:33" ht="11.25" customHeight="1" x14ac:dyDescent="0.2">
      <c r="A217" s="21" t="str">
        <f t="shared" si="76"/>
        <v/>
      </c>
      <c r="B217" s="76" t="str">
        <f t="shared" si="77"/>
        <v/>
      </c>
      <c r="C217" s="344"/>
      <c r="D217" s="342"/>
      <c r="E217" s="227" t="str">
        <f t="shared" si="78"/>
        <v>na</v>
      </c>
      <c r="F217" s="158" t="str">
        <f t="shared" si="68"/>
        <v>na</v>
      </c>
      <c r="G217" s="158" t="str">
        <f t="shared" si="79"/>
        <v>na</v>
      </c>
      <c r="H217" s="159" t="str">
        <f t="shared" si="80"/>
        <v>na</v>
      </c>
      <c r="I217" s="342"/>
      <c r="J217" s="227" t="str">
        <f t="shared" si="81"/>
        <v>na</v>
      </c>
      <c r="K217" s="158" t="str">
        <f t="shared" si="69"/>
        <v>na</v>
      </c>
      <c r="L217" s="158" t="str">
        <f t="shared" si="82"/>
        <v>na</v>
      </c>
      <c r="M217" s="159" t="str">
        <f t="shared" si="83"/>
        <v>na</v>
      </c>
      <c r="N217" s="161" t="str">
        <f t="shared" si="71"/>
        <v>na</v>
      </c>
      <c r="O217" s="77" t="str">
        <f t="shared" si="72"/>
        <v>na</v>
      </c>
      <c r="P217" s="162" t="str">
        <f t="shared" si="70"/>
        <v>na</v>
      </c>
      <c r="Q217" s="163" t="str">
        <f t="shared" si="73"/>
        <v>na</v>
      </c>
      <c r="R217" s="77"/>
      <c r="S217" s="77"/>
      <c r="T217" s="77"/>
      <c r="U217" s="77"/>
      <c r="V217" s="77"/>
      <c r="W217" s="77"/>
      <c r="X217" s="77"/>
      <c r="Y217" s="77"/>
      <c r="Z217" s="77"/>
      <c r="AA217" s="77"/>
      <c r="AB217" s="77"/>
      <c r="AC217" s="77"/>
      <c r="AD217" s="77"/>
      <c r="AE217" s="4">
        <f t="shared" si="74"/>
        <v>0</v>
      </c>
      <c r="AF217" s="4">
        <f t="shared" si="5"/>
        <v>0</v>
      </c>
      <c r="AG217" s="4">
        <f t="shared" si="75"/>
        <v>0</v>
      </c>
    </row>
    <row r="218" spans="1:33" ht="11.25" customHeight="1" x14ac:dyDescent="0.2">
      <c r="A218" s="21" t="str">
        <f t="shared" si="76"/>
        <v/>
      </c>
      <c r="B218" s="76" t="str">
        <f t="shared" si="77"/>
        <v/>
      </c>
      <c r="C218" s="344"/>
      <c r="D218" s="342"/>
      <c r="E218" s="227" t="str">
        <f t="shared" si="78"/>
        <v>na</v>
      </c>
      <c r="F218" s="158" t="str">
        <f t="shared" si="68"/>
        <v>na</v>
      </c>
      <c r="G218" s="158" t="str">
        <f t="shared" si="79"/>
        <v>na</v>
      </c>
      <c r="H218" s="159" t="str">
        <f t="shared" si="80"/>
        <v>na</v>
      </c>
      <c r="I218" s="342"/>
      <c r="J218" s="227" t="str">
        <f t="shared" si="81"/>
        <v>na</v>
      </c>
      <c r="K218" s="158" t="str">
        <f t="shared" si="69"/>
        <v>na</v>
      </c>
      <c r="L218" s="158" t="str">
        <f t="shared" si="82"/>
        <v>na</v>
      </c>
      <c r="M218" s="159" t="str">
        <f t="shared" si="83"/>
        <v>na</v>
      </c>
      <c r="N218" s="161" t="str">
        <f t="shared" si="71"/>
        <v>na</v>
      </c>
      <c r="O218" s="77" t="str">
        <f t="shared" si="72"/>
        <v>na</v>
      </c>
      <c r="P218" s="162" t="str">
        <f t="shared" si="70"/>
        <v>na</v>
      </c>
      <c r="Q218" s="163" t="str">
        <f t="shared" si="73"/>
        <v>na</v>
      </c>
      <c r="R218" s="77"/>
      <c r="S218" s="77"/>
      <c r="T218" s="77"/>
      <c r="U218" s="77"/>
      <c r="V218" s="77"/>
      <c r="W218" s="77"/>
      <c r="X218" s="77"/>
      <c r="Y218" s="77"/>
      <c r="Z218" s="77"/>
      <c r="AA218" s="77"/>
      <c r="AB218" s="77"/>
      <c r="AC218" s="77"/>
      <c r="AD218" s="77"/>
      <c r="AE218" s="4">
        <f t="shared" si="74"/>
        <v>0</v>
      </c>
      <c r="AF218" s="4">
        <f t="shared" si="5"/>
        <v>0</v>
      </c>
      <c r="AG218" s="4">
        <f t="shared" si="75"/>
        <v>0</v>
      </c>
    </row>
    <row r="219" spans="1:33" ht="11.25" customHeight="1" x14ac:dyDescent="0.2">
      <c r="A219" s="21" t="str">
        <f t="shared" si="76"/>
        <v/>
      </c>
      <c r="B219" s="76" t="str">
        <f t="shared" si="77"/>
        <v/>
      </c>
      <c r="C219" s="344"/>
      <c r="D219" s="342"/>
      <c r="E219" s="227" t="str">
        <f t="shared" si="78"/>
        <v>na</v>
      </c>
      <c r="F219" s="158" t="str">
        <f t="shared" si="68"/>
        <v>na</v>
      </c>
      <c r="G219" s="158" t="str">
        <f t="shared" si="79"/>
        <v>na</v>
      </c>
      <c r="H219" s="159" t="str">
        <f t="shared" si="80"/>
        <v>na</v>
      </c>
      <c r="I219" s="342"/>
      <c r="J219" s="227" t="str">
        <f t="shared" si="81"/>
        <v>na</v>
      </c>
      <c r="K219" s="158" t="str">
        <f t="shared" si="69"/>
        <v>na</v>
      </c>
      <c r="L219" s="158" t="str">
        <f t="shared" si="82"/>
        <v>na</v>
      </c>
      <c r="M219" s="159" t="str">
        <f t="shared" si="83"/>
        <v>na</v>
      </c>
      <c r="N219" s="161" t="str">
        <f t="shared" si="71"/>
        <v>na</v>
      </c>
      <c r="O219" s="77" t="str">
        <f t="shared" si="72"/>
        <v>na</v>
      </c>
      <c r="P219" s="162" t="str">
        <f t="shared" si="70"/>
        <v>na</v>
      </c>
      <c r="Q219" s="163" t="str">
        <f t="shared" si="73"/>
        <v>na</v>
      </c>
      <c r="R219" s="77"/>
      <c r="S219" s="77"/>
      <c r="T219" s="77"/>
      <c r="U219" s="77"/>
      <c r="V219" s="77"/>
      <c r="W219" s="77"/>
      <c r="X219" s="77"/>
      <c r="Y219" s="77"/>
      <c r="Z219" s="77"/>
      <c r="AA219" s="77"/>
      <c r="AB219" s="77"/>
      <c r="AC219" s="77"/>
      <c r="AD219" s="77"/>
      <c r="AE219" s="4">
        <f t="shared" si="74"/>
        <v>0</v>
      </c>
      <c r="AF219" s="4">
        <f t="shared" si="5"/>
        <v>0</v>
      </c>
      <c r="AG219" s="4">
        <f t="shared" si="75"/>
        <v>0</v>
      </c>
    </row>
    <row r="220" spans="1:33" s="13" customFormat="1" ht="11.25" customHeight="1" thickBot="1" x14ac:dyDescent="0.25">
      <c r="A220" s="21" t="str">
        <f t="shared" si="76"/>
        <v/>
      </c>
      <c r="B220" s="309" t="str">
        <f t="shared" si="77"/>
        <v/>
      </c>
      <c r="C220" s="345"/>
      <c r="D220" s="346"/>
      <c r="E220" s="228" t="str">
        <f t="shared" si="78"/>
        <v>na</v>
      </c>
      <c r="F220" s="160" t="str">
        <f t="shared" si="68"/>
        <v>na</v>
      </c>
      <c r="G220" s="160" t="str">
        <f t="shared" si="79"/>
        <v>na</v>
      </c>
      <c r="H220" s="196" t="str">
        <f t="shared" si="80"/>
        <v>na</v>
      </c>
      <c r="I220" s="346"/>
      <c r="J220" s="228" t="str">
        <f t="shared" si="81"/>
        <v>na</v>
      </c>
      <c r="K220" s="160" t="str">
        <f t="shared" si="69"/>
        <v>na</v>
      </c>
      <c r="L220" s="160" t="str">
        <f t="shared" si="82"/>
        <v>na</v>
      </c>
      <c r="M220" s="196" t="str">
        <f t="shared" si="83"/>
        <v>na</v>
      </c>
      <c r="N220" s="164" t="str">
        <f t="shared" si="71"/>
        <v>na</v>
      </c>
      <c r="O220" s="165" t="str">
        <f t="shared" si="72"/>
        <v>na</v>
      </c>
      <c r="P220" s="166" t="str">
        <f t="shared" si="70"/>
        <v>na</v>
      </c>
      <c r="Q220" s="167" t="str">
        <f t="shared" si="73"/>
        <v>na</v>
      </c>
      <c r="R220" s="77"/>
      <c r="S220" s="77"/>
      <c r="T220" s="77"/>
      <c r="U220" s="77"/>
      <c r="V220" s="77"/>
      <c r="W220" s="77"/>
      <c r="X220" s="77"/>
      <c r="Y220" s="77"/>
      <c r="Z220" s="77"/>
      <c r="AA220" s="77"/>
      <c r="AB220" s="77"/>
      <c r="AC220" s="77"/>
      <c r="AE220" s="14">
        <f t="shared" si="74"/>
        <v>0</v>
      </c>
      <c r="AF220" s="14">
        <f t="shared" si="5"/>
        <v>0</v>
      </c>
      <c r="AG220" s="14">
        <f t="shared" si="75"/>
        <v>0</v>
      </c>
    </row>
    <row r="221" spans="1:33" ht="11.25" customHeight="1" x14ac:dyDescent="0.2">
      <c r="C221" s="13"/>
    </row>
    <row r="222" spans="1:33" ht="11.25" customHeight="1" x14ac:dyDescent="0.2">
      <c r="A222" s="13"/>
      <c r="C222" s="13"/>
    </row>
    <row r="223" spans="1:33" ht="11.25" customHeight="1" x14ac:dyDescent="0.2">
      <c r="B223" s="13"/>
      <c r="C223" s="13"/>
    </row>
  </sheetData>
  <sheetProtection algorithmName="SHA-512" hashValue="c43JFnmVueEq88itCrkVeoV3/LSbstFKuxw4H7EJqp0+tiuhxbvdhyavmmeuoK6fOjqLkyHhHDIoDCy/AY+P2A==" saltValue="CKdc//vpXS/pcKoy8ovsxQ==" spinCount="100000" sheet="1" objects="1" scenarios="1"/>
  <mergeCells count="6">
    <mergeCell ref="B2:F2"/>
    <mergeCell ref="O2:Q2"/>
    <mergeCell ref="D17:H17"/>
    <mergeCell ref="I17:M17"/>
    <mergeCell ref="N17:Q17"/>
    <mergeCell ref="N3:Q3"/>
  </mergeCells>
  <phoneticPr fontId="0" type="noConversion"/>
  <pageMargins left="0.25" right="0.25" top="0.75" bottom="0.75" header="0.3" footer="0.3"/>
  <pageSetup paperSize="9" orientation="landscape" horizontalDpi="200" verticalDpi="200" r:id="rId1"/>
  <headerFooter alignWithMargins="0"/>
  <ignoredErrors>
    <ignoredError sqref="F21:I21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98" r:id="rId4" name="Button 30">
              <controlPr defaultSize="0" print="0" autoFill="0" autoPict="0" macro="[0]!Clear2a">
                <anchor moveWithCells="1" sizeWithCells="1">
                  <from>
                    <xdr:col>1</xdr:col>
                    <xdr:colOff>53340</xdr:colOff>
                    <xdr:row>10</xdr:row>
                    <xdr:rowOff>0</xdr:rowOff>
                  </from>
                  <to>
                    <xdr:col>2</xdr:col>
                    <xdr:colOff>213360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9" r:id="rId5" name="Button 31">
              <controlPr defaultSize="0" print="0" autoFill="0" autoPict="0" macro="[0]!PrintPage">
                <anchor moveWithCells="1" sizeWithCells="1">
                  <from>
                    <xdr:col>1</xdr:col>
                    <xdr:colOff>30480</xdr:colOff>
                    <xdr:row>12</xdr:row>
                    <xdr:rowOff>129540</xdr:rowOff>
                  </from>
                  <to>
                    <xdr:col>2</xdr:col>
                    <xdr:colOff>220980</xdr:colOff>
                    <xdr:row>14</xdr:row>
                    <xdr:rowOff>99060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2"/>
  <dimension ref="A2:AS56"/>
  <sheetViews>
    <sheetView zoomScaleNormal="100" workbookViewId="0">
      <pane xSplit="20" ySplit="20" topLeftCell="U21" activePane="bottomRight" state="frozen"/>
      <selection pane="topRight" activeCell="U1" sqref="U1"/>
      <selection pane="bottomLeft" activeCell="A21" sqref="A21"/>
      <selection pane="bottomRight" activeCell="P2" sqref="P2:R2"/>
    </sheetView>
  </sheetViews>
  <sheetFormatPr defaultColWidth="9.21875" defaultRowHeight="11.25" customHeight="1" x14ac:dyDescent="0.2"/>
  <cols>
    <col min="1" max="1" width="11.5546875" style="3" customWidth="1"/>
    <col min="2" max="2" width="9.77734375" style="3" customWidth="1"/>
    <col min="3" max="14" width="6.77734375" style="3" customWidth="1"/>
    <col min="15" max="15" width="7.44140625" style="3" customWidth="1"/>
    <col min="16" max="20" width="6.77734375" style="3" customWidth="1"/>
    <col min="21" max="21" width="7.21875" style="3" customWidth="1"/>
    <col min="22" max="31" width="15.77734375" style="3" customWidth="1"/>
    <col min="32" max="35" width="7.21875" style="3" customWidth="1"/>
    <col min="36" max="39" width="7.21875" style="4" customWidth="1"/>
    <col min="40" max="42" width="7.21875" style="3" customWidth="1"/>
    <col min="43" max="43" width="10.21875" style="4" customWidth="1"/>
    <col min="44" max="44" width="10.77734375" style="4" customWidth="1"/>
    <col min="45" max="45" width="5.44140625" style="4" bestFit="1" customWidth="1"/>
    <col min="46" max="16384" width="9.21875" style="3"/>
  </cols>
  <sheetData>
    <row r="2" spans="1:45" ht="11.25" customHeight="1" x14ac:dyDescent="0.25">
      <c r="A2" s="339" t="s">
        <v>303</v>
      </c>
      <c r="B2" s="431" t="str">
        <f>'(1)_Summary_Data'!C6</f>
        <v>[see worksheet (0)_Trial_Details]</v>
      </c>
      <c r="C2" s="432"/>
      <c r="D2" s="432"/>
      <c r="E2" s="432"/>
      <c r="F2" s="432"/>
      <c r="G2" s="433"/>
      <c r="I2" s="439" t="s">
        <v>222</v>
      </c>
      <c r="J2" s="439"/>
      <c r="K2" s="439"/>
      <c r="L2" s="439"/>
      <c r="M2" s="439"/>
      <c r="N2" s="439"/>
      <c r="O2" s="320"/>
      <c r="P2" s="434">
        <f ca="1">NOW()</f>
        <v>44973.492278356483</v>
      </c>
      <c r="Q2" s="434"/>
      <c r="R2" s="434"/>
    </row>
    <row r="3" spans="1:45" ht="11.25" customHeight="1" x14ac:dyDescent="0.25">
      <c r="C3" s="47"/>
      <c r="D3" s="54"/>
      <c r="E3" s="54"/>
      <c r="G3" s="55"/>
      <c r="I3" s="439" t="s">
        <v>286</v>
      </c>
      <c r="J3" s="439"/>
      <c r="K3" s="439"/>
      <c r="L3" s="439"/>
      <c r="M3" s="439"/>
      <c r="N3" s="439"/>
      <c r="O3" s="438" t="str">
        <f>'(1)_Summary_Data'!H9</f>
        <v/>
      </c>
      <c r="P3" s="438"/>
      <c r="Q3" s="438"/>
      <c r="R3" s="438"/>
      <c r="S3" s="83"/>
      <c r="AI3" s="4"/>
      <c r="AM3" s="3"/>
      <c r="AP3" s="4"/>
      <c r="AS3" s="3"/>
    </row>
    <row r="4" spans="1:45" ht="11.25" customHeight="1" x14ac:dyDescent="0.2">
      <c r="A4" s="53" t="s">
        <v>30</v>
      </c>
      <c r="B4" s="44"/>
      <c r="Q4" s="47"/>
      <c r="AI4" s="4"/>
      <c r="AM4" s="3"/>
      <c r="AQ4" s="3"/>
      <c r="AR4" s="3"/>
      <c r="AS4" s="3"/>
    </row>
    <row r="5" spans="1:45" ht="11.25" customHeight="1" x14ac:dyDescent="0.2">
      <c r="A5" s="56" t="s">
        <v>182</v>
      </c>
      <c r="C5" s="59" t="s">
        <v>220</v>
      </c>
      <c r="D5" s="57"/>
      <c r="E5" s="58"/>
      <c r="F5" s="58"/>
      <c r="G5" s="58"/>
      <c r="H5" s="60" t="s">
        <v>221</v>
      </c>
      <c r="I5" s="57"/>
      <c r="J5" s="58"/>
      <c r="K5" s="58"/>
      <c r="L5" s="61"/>
      <c r="M5" s="84" t="s">
        <v>167</v>
      </c>
      <c r="N5" s="52"/>
      <c r="AI5" s="4"/>
      <c r="AM5" s="3"/>
      <c r="AQ5" s="3"/>
      <c r="AR5" s="3"/>
      <c r="AS5" s="3"/>
    </row>
    <row r="6" spans="1:45" ht="11.25" customHeight="1" x14ac:dyDescent="0.2">
      <c r="A6" s="56" t="s">
        <v>183</v>
      </c>
      <c r="C6" s="59" t="s">
        <v>287</v>
      </c>
      <c r="D6" s="57"/>
      <c r="E6" s="58"/>
      <c r="F6" s="58"/>
      <c r="G6" s="58"/>
      <c r="H6" s="407" t="s">
        <v>289</v>
      </c>
      <c r="I6" s="57"/>
      <c r="J6" s="58"/>
      <c r="K6" s="58"/>
      <c r="L6" s="61"/>
      <c r="M6" s="84" t="s">
        <v>168</v>
      </c>
      <c r="N6" s="52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I6" s="4"/>
      <c r="AM6" s="3"/>
      <c r="AQ6" s="3"/>
      <c r="AR6" s="3"/>
      <c r="AS6" s="3"/>
    </row>
    <row r="7" spans="1:45" ht="11.25" customHeight="1" x14ac:dyDescent="0.2">
      <c r="A7" s="56" t="s">
        <v>184</v>
      </c>
      <c r="C7" s="59" t="s">
        <v>163</v>
      </c>
      <c r="D7" s="57"/>
      <c r="E7" s="58"/>
      <c r="F7" s="58"/>
      <c r="G7" s="58"/>
      <c r="H7" s="60" t="s">
        <v>165</v>
      </c>
      <c r="I7" s="57"/>
      <c r="J7" s="58"/>
      <c r="K7" s="58"/>
      <c r="L7" s="85"/>
      <c r="M7" s="84" t="s">
        <v>169</v>
      </c>
      <c r="N7" s="52"/>
      <c r="O7" s="86"/>
      <c r="AI7" s="4"/>
      <c r="AM7" s="3"/>
      <c r="AQ7" s="3"/>
      <c r="AR7" s="3"/>
      <c r="AS7" s="3"/>
    </row>
    <row r="8" spans="1:45" ht="11.25" customHeight="1" x14ac:dyDescent="0.2">
      <c r="A8" s="87"/>
      <c r="C8" s="59" t="s">
        <v>288</v>
      </c>
      <c r="D8" s="57"/>
      <c r="E8" s="58"/>
      <c r="F8" s="58"/>
      <c r="G8" s="58"/>
      <c r="H8" s="60" t="s">
        <v>290</v>
      </c>
      <c r="I8" s="57"/>
      <c r="J8" s="58"/>
      <c r="K8" s="58"/>
      <c r="L8" s="85"/>
      <c r="M8" s="84" t="s">
        <v>170</v>
      </c>
      <c r="N8" s="52"/>
      <c r="O8" s="86"/>
      <c r="P8" s="86"/>
      <c r="AF8" s="13"/>
      <c r="AG8" s="13"/>
      <c r="AQ8" s="3"/>
      <c r="AR8" s="3"/>
      <c r="AS8" s="3"/>
    </row>
    <row r="9" spans="1:45" ht="11.25" customHeight="1" x14ac:dyDescent="0.2">
      <c r="A9" s="87"/>
      <c r="C9" s="59" t="s">
        <v>164</v>
      </c>
      <c r="D9" s="57"/>
      <c r="E9" s="58"/>
      <c r="F9" s="58"/>
      <c r="G9" s="58"/>
      <c r="H9" s="60" t="s">
        <v>166</v>
      </c>
      <c r="I9" s="57"/>
      <c r="J9" s="58"/>
      <c r="K9" s="58"/>
      <c r="L9" s="85"/>
      <c r="M9" s="84" t="s">
        <v>171</v>
      </c>
      <c r="N9" s="52"/>
      <c r="O9" s="86"/>
      <c r="P9" s="86"/>
      <c r="Q9" s="86"/>
      <c r="R9" s="88"/>
      <c r="T9" s="4"/>
      <c r="AF9" s="13"/>
      <c r="AG9" s="13"/>
      <c r="AQ9" s="3"/>
      <c r="AR9" s="3"/>
      <c r="AS9" s="3"/>
    </row>
    <row r="10" spans="1:45" ht="11.25" customHeight="1" x14ac:dyDescent="0.2">
      <c r="A10" s="87"/>
      <c r="B10" s="59"/>
      <c r="C10" s="57"/>
      <c r="D10" s="58"/>
      <c r="E10" s="58"/>
      <c r="F10" s="58"/>
      <c r="G10" s="60"/>
      <c r="H10" s="57"/>
      <c r="I10" s="58"/>
      <c r="J10" s="58"/>
      <c r="K10" s="85"/>
      <c r="L10" s="84"/>
      <c r="M10" s="52"/>
      <c r="O10" s="86"/>
      <c r="P10" s="86"/>
      <c r="Q10" s="86"/>
      <c r="R10" s="88"/>
      <c r="T10" s="4"/>
      <c r="AF10" s="13"/>
      <c r="AG10" s="13"/>
      <c r="AQ10" s="3"/>
      <c r="AR10" s="3"/>
      <c r="AS10" s="3"/>
    </row>
    <row r="11" spans="1:45" ht="9" customHeight="1" x14ac:dyDescent="0.2">
      <c r="A11" s="87"/>
      <c r="B11" s="59"/>
      <c r="C11" s="57"/>
      <c r="D11" s="58"/>
      <c r="E11" s="58"/>
      <c r="F11" s="58"/>
      <c r="G11" s="60"/>
      <c r="H11" s="57"/>
      <c r="I11" s="58"/>
      <c r="J11" s="58"/>
      <c r="K11" s="85"/>
      <c r="L11" s="84"/>
      <c r="M11" s="100"/>
      <c r="N11" s="7"/>
      <c r="O11" s="7"/>
      <c r="P11" s="7"/>
      <c r="Q11" s="7"/>
      <c r="R11" s="101"/>
      <c r="T11" s="4"/>
      <c r="AF11" s="13"/>
      <c r="AG11" s="13"/>
      <c r="AQ11" s="3"/>
      <c r="AR11" s="3"/>
      <c r="AS11" s="3"/>
    </row>
    <row r="12" spans="1:45" ht="11.25" customHeight="1" x14ac:dyDescent="0.2">
      <c r="A12" s="87"/>
      <c r="B12" s="59"/>
      <c r="C12" s="57"/>
      <c r="D12" s="58"/>
      <c r="E12" s="58"/>
      <c r="F12" s="58"/>
      <c r="G12" s="60"/>
      <c r="H12" s="57"/>
      <c r="I12" s="58"/>
      <c r="J12" s="58"/>
      <c r="K12" s="85"/>
      <c r="L12" s="84"/>
      <c r="M12" s="102"/>
      <c r="O12" s="82" t="s">
        <v>122</v>
      </c>
      <c r="P12" s="13"/>
      <c r="Q12" s="103"/>
      <c r="R12" s="104"/>
      <c r="T12" s="4"/>
      <c r="AF12" s="13"/>
      <c r="AG12" s="13"/>
      <c r="AQ12" s="3"/>
      <c r="AR12" s="3"/>
      <c r="AS12" s="3"/>
    </row>
    <row r="13" spans="1:45" ht="11.25" customHeight="1" x14ac:dyDescent="0.2">
      <c r="A13" s="87"/>
      <c r="B13" s="59"/>
      <c r="C13" s="57"/>
      <c r="D13" s="58"/>
      <c r="E13" s="58"/>
      <c r="F13" s="58"/>
      <c r="G13" s="60"/>
      <c r="H13" s="57"/>
      <c r="I13" s="58"/>
      <c r="J13" s="58"/>
      <c r="K13" s="85"/>
      <c r="L13" s="84"/>
      <c r="M13" s="102"/>
      <c r="O13" s="82" t="s">
        <v>120</v>
      </c>
      <c r="P13" s="408" t="s">
        <v>0</v>
      </c>
      <c r="Q13" s="46" t="str">
        <f>IF(AND(ISNUMBER(O18),ISNUMBER(P18),P18&lt;&gt;0),EXP(O18/P18),"na")</f>
        <v>na</v>
      </c>
      <c r="R13" s="104"/>
      <c r="T13" s="4"/>
      <c r="AF13" s="13"/>
      <c r="AG13" s="13"/>
      <c r="AQ13" s="3"/>
      <c r="AR13" s="3"/>
      <c r="AS13" s="3"/>
    </row>
    <row r="14" spans="1:45" ht="11.25" customHeight="1" x14ac:dyDescent="0.2">
      <c r="A14" s="87"/>
      <c r="B14" s="59"/>
      <c r="C14" s="57"/>
      <c r="D14" s="58"/>
      <c r="E14" s="58"/>
      <c r="F14" s="58"/>
      <c r="G14" s="60"/>
      <c r="H14" s="57"/>
      <c r="I14" s="58"/>
      <c r="J14" s="58"/>
      <c r="K14" s="85"/>
      <c r="L14" s="84"/>
      <c r="M14" s="102"/>
      <c r="O14" s="82" t="s">
        <v>121</v>
      </c>
      <c r="P14" s="408" t="s">
        <v>1</v>
      </c>
      <c r="Q14" s="46" t="str">
        <f>IF(AND(ISNUMBER(P18),P18&lt;&gt;0),P18,"na")</f>
        <v>na</v>
      </c>
      <c r="R14" s="104"/>
      <c r="T14" s="4"/>
      <c r="AF14" s="13"/>
      <c r="AG14" s="13"/>
      <c r="AQ14" s="3"/>
      <c r="AR14" s="3"/>
      <c r="AS14" s="3"/>
    </row>
    <row r="15" spans="1:45" ht="9" customHeight="1" x14ac:dyDescent="0.2">
      <c r="A15" s="87"/>
      <c r="B15" s="59"/>
      <c r="C15" s="57"/>
      <c r="D15" s="58"/>
      <c r="E15" s="58"/>
      <c r="F15" s="58"/>
      <c r="G15" s="60"/>
      <c r="H15" s="57"/>
      <c r="I15" s="58"/>
      <c r="J15" s="58"/>
      <c r="K15" s="85"/>
      <c r="L15" s="84"/>
      <c r="M15" s="105"/>
      <c r="N15" s="40"/>
      <c r="O15" s="40"/>
      <c r="P15" s="106"/>
      <c r="Q15" s="107"/>
      <c r="R15" s="108"/>
      <c r="T15" s="4"/>
      <c r="AF15" s="13"/>
      <c r="AG15" s="13"/>
      <c r="AQ15" s="3"/>
      <c r="AR15" s="3"/>
      <c r="AS15" s="3"/>
    </row>
    <row r="16" spans="1:45" ht="15" customHeight="1" thickBot="1" x14ac:dyDescent="0.25">
      <c r="A16" s="89"/>
      <c r="B16" s="52"/>
      <c r="O16" s="6"/>
      <c r="P16" s="86"/>
      <c r="Q16" s="86"/>
      <c r="R16" s="83"/>
      <c r="S16" s="83"/>
      <c r="T16" s="4"/>
      <c r="AF16" s="13"/>
      <c r="AG16" s="13"/>
      <c r="AQ16" s="3"/>
      <c r="AR16" s="3"/>
      <c r="AS16" s="3"/>
    </row>
    <row r="17" spans="1:45" ht="11.25" customHeight="1" thickBot="1" x14ac:dyDescent="0.25">
      <c r="B17" s="63"/>
      <c r="C17" s="55"/>
      <c r="D17" s="435" t="str">
        <f>"Research(2)" &amp; IF('(1)_Summary_Data'!C14&lt;&gt;"",": " &amp; '(1)_Summary_Data'!C14,"")</f>
        <v>Research(2)</v>
      </c>
      <c r="E17" s="436"/>
      <c r="F17" s="436"/>
      <c r="G17" s="436"/>
      <c r="H17" s="437"/>
      <c r="I17" s="435" t="str">
        <f>"Control(1)" &amp;IF('(1)_Summary_Data'!D14&lt;&gt;"",": " &amp; '(1)_Summary_Data'!D14,"")</f>
        <v>Control(1)</v>
      </c>
      <c r="J17" s="436"/>
      <c r="K17" s="436"/>
      <c r="L17" s="436"/>
      <c r="M17" s="437"/>
      <c r="N17" s="90"/>
      <c r="O17" s="436" t="s">
        <v>56</v>
      </c>
      <c r="P17" s="436"/>
      <c r="Q17" s="91"/>
      <c r="R17" s="92"/>
      <c r="AF17" s="13"/>
      <c r="AG17" s="13"/>
      <c r="AQ17" s="3"/>
      <c r="AR17" s="3"/>
      <c r="AS17" s="3"/>
    </row>
    <row r="18" spans="1:45" ht="11.25" customHeight="1" thickBot="1" x14ac:dyDescent="0.25">
      <c r="A18" s="4"/>
      <c r="B18" s="65" t="s">
        <v>7</v>
      </c>
      <c r="C18" s="93"/>
      <c r="D18" s="4"/>
      <c r="E18" s="4"/>
      <c r="F18" s="4"/>
      <c r="G18" s="202">
        <f>SUM(G21:G45)</f>
        <v>0</v>
      </c>
      <c r="H18" s="207">
        <f>SUM(H21:H45)</f>
        <v>0</v>
      </c>
      <c r="I18" s="4"/>
      <c r="J18" s="4"/>
      <c r="K18" s="4"/>
      <c r="L18" s="202">
        <f>SUM(L21:L45)</f>
        <v>0</v>
      </c>
      <c r="M18" s="207">
        <f>SUM(M21:M45)</f>
        <v>0</v>
      </c>
      <c r="N18" s="208"/>
      <c r="O18" s="209">
        <f>SUM(O21:O45)</f>
        <v>0</v>
      </c>
      <c r="P18" s="209">
        <f>SUM(P21:P45)</f>
        <v>0</v>
      </c>
      <c r="Q18" s="35"/>
      <c r="R18" s="36"/>
      <c r="S18" s="13"/>
      <c r="T18" s="13"/>
      <c r="AG18" s="4" t="s">
        <v>59</v>
      </c>
      <c r="AH18" s="4" t="s">
        <v>60</v>
      </c>
      <c r="AI18" s="4" t="s">
        <v>61</v>
      </c>
      <c r="AJ18" s="4" t="s">
        <v>61</v>
      </c>
      <c r="AK18" s="3"/>
      <c r="AL18" s="3"/>
      <c r="AM18" s="3"/>
      <c r="AQ18" s="3"/>
      <c r="AR18" s="3"/>
      <c r="AS18" s="3"/>
    </row>
    <row r="19" spans="1:45" ht="11.25" customHeight="1" x14ac:dyDescent="0.2">
      <c r="A19" s="170" t="s">
        <v>180</v>
      </c>
      <c r="B19" s="171" t="s">
        <v>16</v>
      </c>
      <c r="C19" s="210" t="s">
        <v>10</v>
      </c>
      <c r="D19" s="169" t="s">
        <v>17</v>
      </c>
      <c r="E19" s="168" t="s">
        <v>18</v>
      </c>
      <c r="F19" s="168" t="s">
        <v>19</v>
      </c>
      <c r="G19" s="168" t="s">
        <v>20</v>
      </c>
      <c r="H19" s="211" t="s">
        <v>21</v>
      </c>
      <c r="I19" s="174" t="s">
        <v>22</v>
      </c>
      <c r="J19" s="173" t="s">
        <v>23</v>
      </c>
      <c r="K19" s="173" t="s">
        <v>24</v>
      </c>
      <c r="L19" s="173" t="s">
        <v>25</v>
      </c>
      <c r="M19" s="212" t="s">
        <v>26</v>
      </c>
      <c r="N19" s="175" t="s">
        <v>27</v>
      </c>
      <c r="O19" s="177" t="s">
        <v>28</v>
      </c>
      <c r="P19" s="177" t="s">
        <v>29</v>
      </c>
      <c r="Q19" s="177" t="s">
        <v>32</v>
      </c>
      <c r="R19" s="213" t="s">
        <v>9</v>
      </c>
      <c r="S19" s="13"/>
      <c r="T19" s="13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K19" s="3"/>
      <c r="AL19" s="3"/>
      <c r="AM19" s="3"/>
      <c r="AQ19" s="3"/>
      <c r="AR19" s="3"/>
      <c r="AS19" s="3"/>
    </row>
    <row r="20" spans="1:45" ht="11.25" customHeight="1" thickBot="1" x14ac:dyDescent="0.3">
      <c r="A20" s="4" t="s">
        <v>181</v>
      </c>
      <c r="B20" s="69" t="s">
        <v>103</v>
      </c>
      <c r="C20" s="94" t="s">
        <v>104</v>
      </c>
      <c r="D20" s="95" t="s">
        <v>105</v>
      </c>
      <c r="E20" s="74" t="s">
        <v>106</v>
      </c>
      <c r="F20" s="74" t="s">
        <v>107</v>
      </c>
      <c r="G20" s="74" t="s">
        <v>108</v>
      </c>
      <c r="H20" s="96" t="s">
        <v>109</v>
      </c>
      <c r="I20" s="95" t="s">
        <v>110</v>
      </c>
      <c r="J20" s="74" t="s">
        <v>111</v>
      </c>
      <c r="K20" s="74" t="s">
        <v>112</v>
      </c>
      <c r="L20" s="74" t="s">
        <v>113</v>
      </c>
      <c r="M20" s="96" t="s">
        <v>114</v>
      </c>
      <c r="N20" s="69" t="s">
        <v>115</v>
      </c>
      <c r="O20" s="74" t="s">
        <v>116</v>
      </c>
      <c r="P20" s="74" t="s">
        <v>117</v>
      </c>
      <c r="Q20" s="74" t="s">
        <v>118</v>
      </c>
      <c r="R20" s="96" t="s">
        <v>119</v>
      </c>
      <c r="S20" s="48"/>
      <c r="T20" s="48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 t="s">
        <v>62</v>
      </c>
      <c r="AH20" s="4" t="s">
        <v>62</v>
      </c>
      <c r="AI20" s="4"/>
      <c r="AK20" s="3" t="s">
        <v>71</v>
      </c>
      <c r="AL20" s="3"/>
      <c r="AM20" s="3"/>
      <c r="AQ20" s="3"/>
      <c r="AR20" s="3"/>
      <c r="AS20" s="3"/>
    </row>
    <row r="21" spans="1:45" ht="11.25" customHeight="1" x14ac:dyDescent="0.2">
      <c r="A21" s="21"/>
      <c r="B21" s="184" t="str">
        <f>C21 &amp; IF(C22&lt;&gt;"", " to " &amp; C22, IF(C21&lt;&gt;"", " to " &amp; $F$2,""))</f>
        <v xml:space="preserve">0 to </v>
      </c>
      <c r="C21" s="185">
        <v>0</v>
      </c>
      <c r="D21" s="186">
        <v>100</v>
      </c>
      <c r="E21" s="355" t="str">
        <f>IF(ISNUMBER('(1)_Summary_Data'!C17),'(1)_Summary_Data'!C17,IF(ISNUMBER('(1)_Summary_Data'!C16),'(1)_Summary_Data'!C16,""))</f>
        <v/>
      </c>
      <c r="F21" s="187" t="str">
        <f>IF(E22&lt;&gt;"",(E21+E22)*D21/(D21+D22),"na")</f>
        <v>na</v>
      </c>
      <c r="G21" s="187" t="str">
        <f>IF(AND(E21&lt;&gt;"",E22&lt;&gt;""),(E21+E22)*(D21-D22)/(D21+D22),"na")</f>
        <v>na</v>
      </c>
      <c r="H21" s="188" t="str">
        <f>IF(AND(E21&lt;&gt;"",E22&lt;&gt;""),2*((E21*D22)-(E22*D21))/(D21+D22),"na")</f>
        <v>na</v>
      </c>
      <c r="I21" s="186">
        <v>100</v>
      </c>
      <c r="J21" s="355" t="str">
        <f>IF(ISNUMBER('(1)_Summary_Data'!D17),'(1)_Summary_Data'!D17,IF(ISNUMBER('(1)_Summary_Data'!D16),'(1)_Summary_Data'!D16,""))</f>
        <v/>
      </c>
      <c r="K21" s="187" t="str">
        <f t="shared" ref="K21:K43" si="0">IF(J22&lt;&gt;"",(J21+J22)*I21/(I21+I22),"na")</f>
        <v>na</v>
      </c>
      <c r="L21" s="187" t="str">
        <f>IF(AND(J21&lt;&gt;"",J22&lt;&gt;""),(J21+J22)*(I21-I22)/(I21+I22),"na")</f>
        <v>na</v>
      </c>
      <c r="M21" s="188" t="str">
        <f>IF(AND(J21&lt;&gt;"",J22&lt;&gt;""),2*((J21*I22)-(J22*I21))/(I21+I22),"na")</f>
        <v>na</v>
      </c>
      <c r="N21" s="189" t="str">
        <f t="shared" ref="N21:N45" si="1">IF(AG21=1,(G21+L21)*F21/(K21+F21),"na")</f>
        <v>na</v>
      </c>
      <c r="O21" s="187" t="str">
        <f t="shared" ref="O21:O45" si="2">IF(AG21=1,G21-N21,"na")</f>
        <v>na</v>
      </c>
      <c r="P21" s="190" t="str">
        <f t="shared" ref="P21:P45" si="3">IF(AG21=1,(G21+L21)*(F21*K21)/(POWER(F21+K21,2)),"na")</f>
        <v>na</v>
      </c>
      <c r="Q21" s="190" t="str">
        <f t="shared" ref="Q21:Q45" si="4">IF(AND(AG21=1,N21&gt;0),(G21-N21)/P21,"na")</f>
        <v>na</v>
      </c>
      <c r="R21" s="191" t="str">
        <f t="shared" ref="R21:R45" si="5">IF(AND(N21&gt;0,AG21=1),1/P21,"na")</f>
        <v>na</v>
      </c>
      <c r="S21" s="97"/>
      <c r="T21" s="97"/>
      <c r="U21" s="98"/>
      <c r="V21" s="98"/>
      <c r="W21" s="98"/>
      <c r="X21" s="98"/>
      <c r="Y21" s="98"/>
      <c r="Z21" s="98"/>
      <c r="AA21" s="98"/>
      <c r="AB21" s="98"/>
      <c r="AC21" s="98"/>
      <c r="AD21" s="98"/>
      <c r="AE21" s="98"/>
      <c r="AF21" s="98"/>
      <c r="AG21" s="4">
        <f>IF(AND(G21&lt;&gt;"na",L21&lt;&gt;"na",K21&lt;&gt;"na",F21&lt;&gt;"na"),1,0)</f>
        <v>0</v>
      </c>
      <c r="AH21" s="4">
        <f>IF(AND(G21&lt;&gt;"na",L21&lt;&gt;"na"),1,0)</f>
        <v>0</v>
      </c>
      <c r="AI21" s="4"/>
      <c r="AK21" s="99">
        <f t="shared" ref="AK21:AK45" si="6">I21-D21</f>
        <v>0</v>
      </c>
      <c r="AL21" s="3"/>
      <c r="AM21" s="3"/>
      <c r="AQ21" s="3"/>
      <c r="AR21" s="3"/>
      <c r="AS21" s="3"/>
    </row>
    <row r="22" spans="1:45" ht="11.25" customHeight="1" x14ac:dyDescent="0.2">
      <c r="A22" s="21" t="str">
        <f>IF(OR(AND(C22&lt;&gt;"",C22&lt;=C21),AND(D22&lt;&gt;"",D22&gt;D21),AND(E22&lt;&gt;"",E22&gt;E21),AND(I22&lt;&gt;"",I22&gt;I21),AND(J22&lt;&gt;"",J22&gt;J21),AND(D22&lt;&gt;"",I22=""),AND(D22="",I22&lt;&gt;"")),"Problem---&gt;","")</f>
        <v/>
      </c>
      <c r="B22" s="76" t="str">
        <f>C22 &amp; IF(C23&lt;&gt;"", " to " &amp; C23, IF(C22&lt;&gt;"", " onwards",""))</f>
        <v/>
      </c>
      <c r="C22" s="348"/>
      <c r="D22" s="349"/>
      <c r="E22" s="350"/>
      <c r="F22" s="158" t="str">
        <f t="shared" ref="F22:F43" si="7">IF(E23&lt;&gt;"",(E22+E23)*D22/(D22+D23),"na")</f>
        <v>na</v>
      </c>
      <c r="G22" s="158" t="str">
        <f t="shared" ref="G22:G43" si="8">IF(AND(E22&lt;&gt;"",E23&lt;&gt;""),(E22+E23)*(D22-D23)/(D22+D23),"na")</f>
        <v>na</v>
      </c>
      <c r="H22" s="192" t="str">
        <f t="shared" ref="H22:H43" si="9">IF(AND(E22&lt;&gt;"",E23&lt;&gt;""),2*((E22*D23)-(E23*D22))/(D22+D23),"na")</f>
        <v>na</v>
      </c>
      <c r="I22" s="356"/>
      <c r="J22" s="350"/>
      <c r="K22" s="158" t="str">
        <f t="shared" si="0"/>
        <v>na</v>
      </c>
      <c r="L22" s="158" t="str">
        <f t="shared" ref="L22:L43" si="10">IF(AND(J22&lt;&gt;"",J23&lt;&gt;""),(J22+J23)*(I22-I23)/(I22+I23),"na")</f>
        <v>na</v>
      </c>
      <c r="M22" s="192" t="str">
        <f t="shared" ref="M22:M43" si="11">IF(AND(J22&lt;&gt;"",J23&lt;&gt;""),2*((J22*I23)-(J23*I22))/(I22+I23),"na")</f>
        <v>na</v>
      </c>
      <c r="N22" s="193" t="str">
        <f t="shared" si="1"/>
        <v>na</v>
      </c>
      <c r="O22" s="158" t="str">
        <f t="shared" si="2"/>
        <v>na</v>
      </c>
      <c r="P22" s="162" t="str">
        <f t="shared" si="3"/>
        <v>na</v>
      </c>
      <c r="Q22" s="162" t="str">
        <f t="shared" si="4"/>
        <v>na</v>
      </c>
      <c r="R22" s="194" t="str">
        <f t="shared" si="5"/>
        <v>na</v>
      </c>
      <c r="S22" s="97"/>
      <c r="T22" s="97"/>
      <c r="U22" s="98"/>
      <c r="V22" s="98"/>
      <c r="W22" s="98"/>
      <c r="X22" s="98"/>
      <c r="Y22" s="98"/>
      <c r="Z22" s="98"/>
      <c r="AA22" s="98"/>
      <c r="AB22" s="98"/>
      <c r="AC22" s="98"/>
      <c r="AD22" s="98"/>
      <c r="AE22" s="98"/>
      <c r="AF22" s="98"/>
      <c r="AG22" s="4">
        <f t="shared" ref="AG22:AG45" si="12">IF(AND(G22&lt;&gt;"na",L22&lt;&gt;"na",K22&lt;&gt;"na",F22&lt;&gt;"na"),1,0)</f>
        <v>0</v>
      </c>
      <c r="AH22" s="4">
        <f t="shared" ref="AH22:AH45" si="13">IF(AND(G22&lt;&gt;"na",L22&lt;&gt;"na"),1,0)</f>
        <v>0</v>
      </c>
      <c r="AI22" s="99" t="str">
        <f t="shared" ref="AI22:AI45" si="14">IF(AND(E22&lt;&gt;"",E22&lt;&gt;"na",G22&lt;&gt;"",G22&lt;&gt;"na",H22&lt;&gt;"",H22&lt;&gt;"na"),IF(E22+G21+H21=E21,"Fine","Prob"),"na")</f>
        <v>na</v>
      </c>
      <c r="AJ22" s="99" t="str">
        <f>IF(AND(J22&lt;&gt;"",J22&lt;&gt;"na",L22&lt;&gt;"",L22&lt;&gt;"na",M22&lt;&gt;"",M22&lt;&gt;"na"),IF(J22+L21+M21=J21,"Fine","Prob"),"na")</f>
        <v>na</v>
      </c>
      <c r="AK22" s="99">
        <f t="shared" si="6"/>
        <v>0</v>
      </c>
      <c r="AL22" s="3"/>
      <c r="AM22" s="3"/>
      <c r="AQ22" s="3"/>
      <c r="AR22" s="3"/>
      <c r="AS22" s="3"/>
    </row>
    <row r="23" spans="1:45" ht="11.25" customHeight="1" x14ac:dyDescent="0.2">
      <c r="A23" s="21" t="str">
        <f>IF(OR(AND(C23&lt;&gt;"",C23&lt;=C22),AND(D23&lt;&gt;"",D23&gt;D22),AND(E23&lt;&gt;"",E23&gt;E22),AND(I23&lt;&gt;"",I23&gt;I22),AND(J23&lt;&gt;"",J23&gt;J22),AND(D23&lt;&gt;"",I23=""),AND(D23="",I23&lt;&gt;"")),"Problem---&gt;","")</f>
        <v/>
      </c>
      <c r="B23" s="76" t="str">
        <f t="shared" ref="B23:B43" si="15">C23 &amp; IF(C24&lt;&gt;"", " to " &amp; C24, IF(C23&lt;&gt;"", " onwards",""))</f>
        <v/>
      </c>
      <c r="C23" s="344"/>
      <c r="D23" s="351"/>
      <c r="E23" s="350"/>
      <c r="F23" s="158" t="str">
        <f t="shared" si="7"/>
        <v>na</v>
      </c>
      <c r="G23" s="158" t="str">
        <f t="shared" si="8"/>
        <v>na</v>
      </c>
      <c r="H23" s="192" t="str">
        <f t="shared" si="9"/>
        <v>na</v>
      </c>
      <c r="I23" s="357"/>
      <c r="J23" s="350"/>
      <c r="K23" s="158" t="str">
        <f t="shared" si="0"/>
        <v>na</v>
      </c>
      <c r="L23" s="158" t="str">
        <f t="shared" si="10"/>
        <v>na</v>
      </c>
      <c r="M23" s="192" t="str">
        <f t="shared" si="11"/>
        <v>na</v>
      </c>
      <c r="N23" s="193" t="str">
        <f t="shared" si="1"/>
        <v>na</v>
      </c>
      <c r="O23" s="158" t="str">
        <f t="shared" si="2"/>
        <v>na</v>
      </c>
      <c r="P23" s="162" t="str">
        <f t="shared" si="3"/>
        <v>na</v>
      </c>
      <c r="Q23" s="162" t="str">
        <f t="shared" si="4"/>
        <v>na</v>
      </c>
      <c r="R23" s="194" t="str">
        <f t="shared" si="5"/>
        <v>na</v>
      </c>
      <c r="S23" s="97"/>
      <c r="T23" s="97"/>
      <c r="U23" s="98"/>
      <c r="V23" s="98"/>
      <c r="W23" s="98"/>
      <c r="X23" s="98"/>
      <c r="Y23" s="98"/>
      <c r="Z23" s="98"/>
      <c r="AA23" s="98"/>
      <c r="AB23" s="98"/>
      <c r="AC23" s="98"/>
      <c r="AD23" s="98"/>
      <c r="AE23" s="98"/>
      <c r="AF23" s="98"/>
      <c r="AG23" s="4">
        <f t="shared" si="12"/>
        <v>0</v>
      </c>
      <c r="AH23" s="4">
        <f t="shared" si="13"/>
        <v>0</v>
      </c>
      <c r="AI23" s="99" t="str">
        <f t="shared" si="14"/>
        <v>na</v>
      </c>
      <c r="AJ23" s="99" t="str">
        <f t="shared" ref="AJ23:AJ45" si="16">IF(AND(J23&lt;&gt;"",J23&lt;&gt;"na",L23&lt;&gt;"",L23&lt;&gt;"na",M23&lt;&gt;"",M23&lt;&gt;"na"),IF(J23+L22+M22=J22,"Fine","Prob"),"na")</f>
        <v>na</v>
      </c>
      <c r="AK23" s="99">
        <f t="shared" si="6"/>
        <v>0</v>
      </c>
      <c r="AL23" s="3"/>
      <c r="AM23" s="3"/>
      <c r="AQ23" s="3"/>
      <c r="AR23" s="3"/>
      <c r="AS23" s="3"/>
    </row>
    <row r="24" spans="1:45" ht="11.25" customHeight="1" x14ac:dyDescent="0.2">
      <c r="A24" s="21" t="str">
        <f>IF(OR(AND(C24&lt;&gt;"",C24&lt;=C23),AND(D24&lt;&gt;"",D24&gt;D23),AND(E24&lt;&gt;"",E24&gt;E23),AND(I24&lt;&gt;"",I24&gt;I23),AND(J24&lt;&gt;"",J24&gt;J23),AND(D24&lt;&gt;"",I24=""),AND(D24="",I24&lt;&gt;"")),"Problem---&gt;","")</f>
        <v/>
      </c>
      <c r="B24" s="76" t="str">
        <f t="shared" si="15"/>
        <v/>
      </c>
      <c r="C24" s="344"/>
      <c r="D24" s="351"/>
      <c r="E24" s="350"/>
      <c r="F24" s="158" t="str">
        <f t="shared" si="7"/>
        <v>na</v>
      </c>
      <c r="G24" s="158" t="str">
        <f t="shared" si="8"/>
        <v>na</v>
      </c>
      <c r="H24" s="192" t="str">
        <f t="shared" si="9"/>
        <v>na</v>
      </c>
      <c r="I24" s="357"/>
      <c r="J24" s="350"/>
      <c r="K24" s="158" t="str">
        <f t="shared" si="0"/>
        <v>na</v>
      </c>
      <c r="L24" s="158" t="str">
        <f t="shared" si="10"/>
        <v>na</v>
      </c>
      <c r="M24" s="192" t="str">
        <f t="shared" si="11"/>
        <v>na</v>
      </c>
      <c r="N24" s="193" t="str">
        <f t="shared" si="1"/>
        <v>na</v>
      </c>
      <c r="O24" s="158" t="str">
        <f t="shared" si="2"/>
        <v>na</v>
      </c>
      <c r="P24" s="162" t="str">
        <f t="shared" si="3"/>
        <v>na</v>
      </c>
      <c r="Q24" s="162" t="str">
        <f t="shared" si="4"/>
        <v>na</v>
      </c>
      <c r="R24" s="194" t="str">
        <f t="shared" si="5"/>
        <v>na</v>
      </c>
      <c r="S24" s="97"/>
      <c r="T24" s="97"/>
      <c r="U24" s="98"/>
      <c r="V24" s="98"/>
      <c r="W24" s="98"/>
      <c r="X24" s="98"/>
      <c r="Y24" s="98"/>
      <c r="Z24" s="98"/>
      <c r="AA24" s="98"/>
      <c r="AB24" s="98"/>
      <c r="AC24" s="98"/>
      <c r="AD24" s="98"/>
      <c r="AE24" s="98"/>
      <c r="AF24" s="98"/>
      <c r="AG24" s="4">
        <f t="shared" si="12"/>
        <v>0</v>
      </c>
      <c r="AH24" s="4">
        <f t="shared" si="13"/>
        <v>0</v>
      </c>
      <c r="AI24" s="99" t="str">
        <f t="shared" si="14"/>
        <v>na</v>
      </c>
      <c r="AJ24" s="99" t="str">
        <f t="shared" si="16"/>
        <v>na</v>
      </c>
      <c r="AK24" s="99">
        <f t="shared" si="6"/>
        <v>0</v>
      </c>
      <c r="AL24" s="3"/>
      <c r="AM24" s="3"/>
      <c r="AQ24" s="3"/>
      <c r="AR24" s="3"/>
      <c r="AS24" s="3"/>
    </row>
    <row r="25" spans="1:45" ht="11.25" customHeight="1" x14ac:dyDescent="0.2">
      <c r="A25" s="21" t="str">
        <f>IF(OR(AND(C25&lt;&gt;"",C25&lt;=C24),AND(D25&lt;&gt;"",D25&gt;D24),AND(E25&lt;&gt;"",E25&gt;E24),AND(I25&lt;&gt;"",I25&gt;I24),AND(J25&lt;&gt;"",J25&gt;J24),AND(D25&lt;&gt;"",I25=""),AND(D25="",I25&lt;&gt;"")),"Problem---&gt;","")</f>
        <v/>
      </c>
      <c r="B25" s="76" t="str">
        <f t="shared" si="15"/>
        <v/>
      </c>
      <c r="C25" s="344"/>
      <c r="D25" s="351"/>
      <c r="E25" s="350"/>
      <c r="F25" s="158" t="str">
        <f t="shared" si="7"/>
        <v>na</v>
      </c>
      <c r="G25" s="158" t="str">
        <f t="shared" si="8"/>
        <v>na</v>
      </c>
      <c r="H25" s="192" t="str">
        <f t="shared" si="9"/>
        <v>na</v>
      </c>
      <c r="I25" s="357"/>
      <c r="J25" s="350"/>
      <c r="K25" s="158" t="str">
        <f t="shared" si="0"/>
        <v>na</v>
      </c>
      <c r="L25" s="158" t="str">
        <f t="shared" si="10"/>
        <v>na</v>
      </c>
      <c r="M25" s="192" t="str">
        <f t="shared" si="11"/>
        <v>na</v>
      </c>
      <c r="N25" s="193" t="str">
        <f t="shared" si="1"/>
        <v>na</v>
      </c>
      <c r="O25" s="158" t="str">
        <f t="shared" si="2"/>
        <v>na</v>
      </c>
      <c r="P25" s="162" t="str">
        <f t="shared" si="3"/>
        <v>na</v>
      </c>
      <c r="Q25" s="162" t="str">
        <f t="shared" si="4"/>
        <v>na</v>
      </c>
      <c r="R25" s="194" t="str">
        <f t="shared" si="5"/>
        <v>na</v>
      </c>
      <c r="S25" s="97"/>
      <c r="T25" s="97"/>
      <c r="U25" s="98"/>
      <c r="V25" s="98"/>
      <c r="W25" s="98"/>
      <c r="X25" s="98"/>
      <c r="Y25" s="98"/>
      <c r="Z25" s="98"/>
      <c r="AA25" s="98"/>
      <c r="AB25" s="98"/>
      <c r="AC25" s="98"/>
      <c r="AD25" s="98"/>
      <c r="AE25" s="98"/>
      <c r="AF25" s="98"/>
      <c r="AG25" s="4">
        <f t="shared" si="12"/>
        <v>0</v>
      </c>
      <c r="AH25" s="4">
        <f t="shared" si="13"/>
        <v>0</v>
      </c>
      <c r="AI25" s="99" t="str">
        <f t="shared" si="14"/>
        <v>na</v>
      </c>
      <c r="AJ25" s="99" t="str">
        <f t="shared" si="16"/>
        <v>na</v>
      </c>
      <c r="AK25" s="99">
        <f t="shared" si="6"/>
        <v>0</v>
      </c>
      <c r="AL25" s="3"/>
      <c r="AM25" s="3"/>
      <c r="AQ25" s="3"/>
      <c r="AR25" s="3"/>
      <c r="AS25" s="3"/>
    </row>
    <row r="26" spans="1:45" ht="11.25" customHeight="1" x14ac:dyDescent="0.2">
      <c r="A26" s="21" t="str">
        <f>IF(OR(AND(C26&lt;&gt;"",C26&lt;=C25),AND(D26&lt;&gt;"",D26&gt;D25),AND(E26&lt;&gt;"",E26&gt;E25),AND(I26&lt;&gt;"",I26&gt;I25),AND(J26&lt;&gt;"",J26&gt;J25),AND(D26&lt;&gt;"",I26=""),AND(D26="",I26&lt;&gt;"")),"Problem---&gt;","")</f>
        <v/>
      </c>
      <c r="B26" s="76" t="str">
        <f t="shared" si="15"/>
        <v/>
      </c>
      <c r="C26" s="344"/>
      <c r="D26" s="351"/>
      <c r="E26" s="350"/>
      <c r="F26" s="158" t="str">
        <f t="shared" si="7"/>
        <v>na</v>
      </c>
      <c r="G26" s="158" t="str">
        <f t="shared" si="8"/>
        <v>na</v>
      </c>
      <c r="H26" s="192" t="str">
        <f t="shared" si="9"/>
        <v>na</v>
      </c>
      <c r="I26" s="357"/>
      <c r="J26" s="350"/>
      <c r="K26" s="158" t="str">
        <f t="shared" si="0"/>
        <v>na</v>
      </c>
      <c r="L26" s="158" t="str">
        <f t="shared" si="10"/>
        <v>na</v>
      </c>
      <c r="M26" s="192" t="str">
        <f t="shared" si="11"/>
        <v>na</v>
      </c>
      <c r="N26" s="193" t="str">
        <f t="shared" si="1"/>
        <v>na</v>
      </c>
      <c r="O26" s="158" t="str">
        <f t="shared" si="2"/>
        <v>na</v>
      </c>
      <c r="P26" s="162" t="str">
        <f t="shared" si="3"/>
        <v>na</v>
      </c>
      <c r="Q26" s="162" t="str">
        <f t="shared" si="4"/>
        <v>na</v>
      </c>
      <c r="R26" s="194" t="str">
        <f t="shared" si="5"/>
        <v>na</v>
      </c>
      <c r="S26" s="97"/>
      <c r="T26" s="97"/>
      <c r="U26" s="98"/>
      <c r="V26" s="98"/>
      <c r="W26" s="98"/>
      <c r="X26" s="98"/>
      <c r="Y26" s="98"/>
      <c r="Z26" s="98"/>
      <c r="AA26" s="98"/>
      <c r="AB26" s="98"/>
      <c r="AC26" s="98"/>
      <c r="AD26" s="98"/>
      <c r="AE26" s="98"/>
      <c r="AF26" s="98"/>
      <c r="AG26" s="4">
        <f t="shared" si="12"/>
        <v>0</v>
      </c>
      <c r="AH26" s="4">
        <f t="shared" si="13"/>
        <v>0</v>
      </c>
      <c r="AI26" s="99" t="str">
        <f t="shared" si="14"/>
        <v>na</v>
      </c>
      <c r="AJ26" s="99" t="str">
        <f t="shared" si="16"/>
        <v>na</v>
      </c>
      <c r="AK26" s="99">
        <f t="shared" si="6"/>
        <v>0</v>
      </c>
      <c r="AL26" s="3"/>
      <c r="AM26" s="3"/>
      <c r="AQ26" s="3"/>
      <c r="AR26" s="3"/>
      <c r="AS26" s="3"/>
    </row>
    <row r="27" spans="1:45" ht="11.25" customHeight="1" x14ac:dyDescent="0.2">
      <c r="A27" s="21" t="str">
        <f t="shared" ref="A27:A45" si="17">IF(OR(AND(C27&lt;&gt;"",C27&lt;=C26),AND(D27&lt;&gt;"",D27&gt;D26),AND(E27&lt;&gt;"",E27&gt;E26),AND(I27&lt;&gt;"",I27&gt;I26),AND(J27&lt;&gt;"",J27&gt;J26),AND(D27&lt;&gt;"",I27=""),AND(D27="",I27&lt;&gt;"")),"Problem---&gt;","")</f>
        <v/>
      </c>
      <c r="B27" s="76" t="str">
        <f t="shared" si="15"/>
        <v/>
      </c>
      <c r="C27" s="344"/>
      <c r="D27" s="351"/>
      <c r="E27" s="350"/>
      <c r="F27" s="158" t="str">
        <f t="shared" si="7"/>
        <v>na</v>
      </c>
      <c r="G27" s="158" t="str">
        <f t="shared" si="8"/>
        <v>na</v>
      </c>
      <c r="H27" s="192" t="str">
        <f t="shared" si="9"/>
        <v>na</v>
      </c>
      <c r="I27" s="357"/>
      <c r="J27" s="350"/>
      <c r="K27" s="158" t="str">
        <f t="shared" si="0"/>
        <v>na</v>
      </c>
      <c r="L27" s="158" t="str">
        <f t="shared" si="10"/>
        <v>na</v>
      </c>
      <c r="M27" s="192" t="str">
        <f t="shared" si="11"/>
        <v>na</v>
      </c>
      <c r="N27" s="193" t="str">
        <f t="shared" si="1"/>
        <v>na</v>
      </c>
      <c r="O27" s="158" t="str">
        <f t="shared" si="2"/>
        <v>na</v>
      </c>
      <c r="P27" s="162" t="str">
        <f t="shared" si="3"/>
        <v>na</v>
      </c>
      <c r="Q27" s="162" t="str">
        <f t="shared" si="4"/>
        <v>na</v>
      </c>
      <c r="R27" s="194" t="str">
        <f t="shared" si="5"/>
        <v>na</v>
      </c>
      <c r="S27" s="97"/>
      <c r="T27" s="97"/>
      <c r="U27" s="98"/>
      <c r="V27" s="98"/>
      <c r="W27" s="98"/>
      <c r="X27" s="98"/>
      <c r="Y27" s="98"/>
      <c r="Z27" s="98"/>
      <c r="AA27" s="98"/>
      <c r="AB27" s="98"/>
      <c r="AC27" s="98"/>
      <c r="AD27" s="98"/>
      <c r="AE27" s="98"/>
      <c r="AF27" s="98"/>
      <c r="AG27" s="4">
        <f t="shared" si="12"/>
        <v>0</v>
      </c>
      <c r="AH27" s="4">
        <f t="shared" si="13"/>
        <v>0</v>
      </c>
      <c r="AI27" s="99" t="str">
        <f t="shared" si="14"/>
        <v>na</v>
      </c>
      <c r="AJ27" s="99" t="str">
        <f t="shared" si="16"/>
        <v>na</v>
      </c>
      <c r="AK27" s="99">
        <f t="shared" si="6"/>
        <v>0</v>
      </c>
      <c r="AL27" s="3"/>
      <c r="AM27" s="3"/>
      <c r="AQ27" s="3"/>
      <c r="AR27" s="3"/>
      <c r="AS27" s="3"/>
    </row>
    <row r="28" spans="1:45" ht="11.25" customHeight="1" x14ac:dyDescent="0.2">
      <c r="A28" s="21" t="str">
        <f t="shared" si="17"/>
        <v/>
      </c>
      <c r="B28" s="76" t="str">
        <f t="shared" si="15"/>
        <v/>
      </c>
      <c r="C28" s="344"/>
      <c r="D28" s="351"/>
      <c r="E28" s="350"/>
      <c r="F28" s="158" t="str">
        <f t="shared" si="7"/>
        <v>na</v>
      </c>
      <c r="G28" s="158" t="str">
        <f t="shared" si="8"/>
        <v>na</v>
      </c>
      <c r="H28" s="192" t="str">
        <f t="shared" si="9"/>
        <v>na</v>
      </c>
      <c r="I28" s="357"/>
      <c r="J28" s="350"/>
      <c r="K28" s="158" t="str">
        <f t="shared" si="0"/>
        <v>na</v>
      </c>
      <c r="L28" s="158" t="str">
        <f t="shared" si="10"/>
        <v>na</v>
      </c>
      <c r="M28" s="192" t="str">
        <f t="shared" si="11"/>
        <v>na</v>
      </c>
      <c r="N28" s="193" t="str">
        <f t="shared" si="1"/>
        <v>na</v>
      </c>
      <c r="O28" s="158" t="str">
        <f t="shared" si="2"/>
        <v>na</v>
      </c>
      <c r="P28" s="162" t="str">
        <f t="shared" si="3"/>
        <v>na</v>
      </c>
      <c r="Q28" s="162" t="str">
        <f t="shared" si="4"/>
        <v>na</v>
      </c>
      <c r="R28" s="194" t="str">
        <f t="shared" si="5"/>
        <v>na</v>
      </c>
      <c r="S28" s="97"/>
      <c r="T28" s="97"/>
      <c r="U28" s="98"/>
      <c r="V28" s="98"/>
      <c r="W28" s="98"/>
      <c r="X28" s="98"/>
      <c r="Y28" s="98"/>
      <c r="Z28" s="98"/>
      <c r="AA28" s="98"/>
      <c r="AB28" s="98"/>
      <c r="AC28" s="98"/>
      <c r="AD28" s="98"/>
      <c r="AE28" s="98"/>
      <c r="AF28" s="98"/>
      <c r="AG28" s="4">
        <f t="shared" si="12"/>
        <v>0</v>
      </c>
      <c r="AH28" s="4">
        <f t="shared" si="13"/>
        <v>0</v>
      </c>
      <c r="AI28" s="99" t="str">
        <f t="shared" si="14"/>
        <v>na</v>
      </c>
      <c r="AJ28" s="99" t="str">
        <f t="shared" si="16"/>
        <v>na</v>
      </c>
      <c r="AK28" s="99">
        <f t="shared" si="6"/>
        <v>0</v>
      </c>
      <c r="AL28" s="3"/>
      <c r="AM28" s="3"/>
      <c r="AQ28" s="3"/>
      <c r="AR28" s="3"/>
      <c r="AS28" s="3"/>
    </row>
    <row r="29" spans="1:45" ht="11.25" customHeight="1" x14ac:dyDescent="0.2">
      <c r="A29" s="21" t="str">
        <f t="shared" si="17"/>
        <v/>
      </c>
      <c r="B29" s="76" t="str">
        <f t="shared" si="15"/>
        <v/>
      </c>
      <c r="C29" s="344"/>
      <c r="D29" s="351"/>
      <c r="E29" s="350"/>
      <c r="F29" s="158" t="str">
        <f t="shared" si="7"/>
        <v>na</v>
      </c>
      <c r="G29" s="158" t="str">
        <f t="shared" si="8"/>
        <v>na</v>
      </c>
      <c r="H29" s="192" t="str">
        <f t="shared" si="9"/>
        <v>na</v>
      </c>
      <c r="I29" s="357"/>
      <c r="J29" s="350"/>
      <c r="K29" s="158" t="str">
        <f t="shared" si="0"/>
        <v>na</v>
      </c>
      <c r="L29" s="158" t="str">
        <f t="shared" si="10"/>
        <v>na</v>
      </c>
      <c r="M29" s="192" t="str">
        <f t="shared" si="11"/>
        <v>na</v>
      </c>
      <c r="N29" s="193" t="str">
        <f t="shared" si="1"/>
        <v>na</v>
      </c>
      <c r="O29" s="158" t="str">
        <f t="shared" si="2"/>
        <v>na</v>
      </c>
      <c r="P29" s="162" t="str">
        <f t="shared" si="3"/>
        <v>na</v>
      </c>
      <c r="Q29" s="162" t="str">
        <f t="shared" si="4"/>
        <v>na</v>
      </c>
      <c r="R29" s="194" t="str">
        <f t="shared" si="5"/>
        <v>na</v>
      </c>
      <c r="S29" s="97"/>
      <c r="T29" s="97"/>
      <c r="U29" s="98"/>
      <c r="V29" s="98"/>
      <c r="W29" s="98"/>
      <c r="X29" s="98"/>
      <c r="Y29" s="98"/>
      <c r="Z29" s="98"/>
      <c r="AA29" s="98"/>
      <c r="AB29" s="98"/>
      <c r="AC29" s="98"/>
      <c r="AD29" s="98"/>
      <c r="AE29" s="98"/>
      <c r="AF29" s="98"/>
      <c r="AG29" s="4">
        <f t="shared" si="12"/>
        <v>0</v>
      </c>
      <c r="AH29" s="4">
        <f t="shared" si="13"/>
        <v>0</v>
      </c>
      <c r="AI29" s="99" t="str">
        <f t="shared" si="14"/>
        <v>na</v>
      </c>
      <c r="AJ29" s="99" t="str">
        <f t="shared" si="16"/>
        <v>na</v>
      </c>
      <c r="AK29" s="99">
        <f t="shared" si="6"/>
        <v>0</v>
      </c>
      <c r="AL29" s="3"/>
      <c r="AM29" s="3"/>
      <c r="AQ29" s="3"/>
      <c r="AR29" s="3"/>
      <c r="AS29" s="3"/>
    </row>
    <row r="30" spans="1:45" ht="11.25" customHeight="1" x14ac:dyDescent="0.2">
      <c r="A30" s="21" t="str">
        <f t="shared" si="17"/>
        <v/>
      </c>
      <c r="B30" s="76" t="str">
        <f t="shared" si="15"/>
        <v/>
      </c>
      <c r="C30" s="344"/>
      <c r="D30" s="351"/>
      <c r="E30" s="350"/>
      <c r="F30" s="158" t="str">
        <f t="shared" si="7"/>
        <v>na</v>
      </c>
      <c r="G30" s="158" t="str">
        <f t="shared" si="8"/>
        <v>na</v>
      </c>
      <c r="H30" s="192" t="str">
        <f t="shared" si="9"/>
        <v>na</v>
      </c>
      <c r="I30" s="357"/>
      <c r="J30" s="350"/>
      <c r="K30" s="158" t="str">
        <f t="shared" si="0"/>
        <v>na</v>
      </c>
      <c r="L30" s="158" t="str">
        <f t="shared" si="10"/>
        <v>na</v>
      </c>
      <c r="M30" s="192" t="str">
        <f t="shared" si="11"/>
        <v>na</v>
      </c>
      <c r="N30" s="193" t="str">
        <f t="shared" si="1"/>
        <v>na</v>
      </c>
      <c r="O30" s="158" t="str">
        <f t="shared" si="2"/>
        <v>na</v>
      </c>
      <c r="P30" s="162" t="str">
        <f t="shared" si="3"/>
        <v>na</v>
      </c>
      <c r="Q30" s="162" t="str">
        <f t="shared" si="4"/>
        <v>na</v>
      </c>
      <c r="R30" s="194" t="str">
        <f t="shared" si="5"/>
        <v>na</v>
      </c>
      <c r="S30" s="97"/>
      <c r="T30" s="97"/>
      <c r="U30" s="98"/>
      <c r="V30" s="98"/>
      <c r="W30" s="98"/>
      <c r="X30" s="98"/>
      <c r="Y30" s="98"/>
      <c r="Z30" s="98"/>
      <c r="AA30" s="98"/>
      <c r="AB30" s="98"/>
      <c r="AC30" s="98"/>
      <c r="AD30" s="98"/>
      <c r="AE30" s="98"/>
      <c r="AF30" s="98"/>
      <c r="AG30" s="4">
        <f t="shared" si="12"/>
        <v>0</v>
      </c>
      <c r="AH30" s="4">
        <f t="shared" si="13"/>
        <v>0</v>
      </c>
      <c r="AI30" s="99" t="str">
        <f t="shared" si="14"/>
        <v>na</v>
      </c>
      <c r="AJ30" s="99" t="str">
        <f t="shared" si="16"/>
        <v>na</v>
      </c>
      <c r="AK30" s="99">
        <f t="shared" si="6"/>
        <v>0</v>
      </c>
      <c r="AL30" s="3"/>
      <c r="AM30" s="3"/>
      <c r="AQ30" s="3"/>
      <c r="AR30" s="3"/>
      <c r="AS30" s="3"/>
    </row>
    <row r="31" spans="1:45" ht="11.25" customHeight="1" x14ac:dyDescent="0.2">
      <c r="A31" s="21" t="str">
        <f t="shared" si="17"/>
        <v/>
      </c>
      <c r="B31" s="76" t="str">
        <f t="shared" si="15"/>
        <v/>
      </c>
      <c r="C31" s="344"/>
      <c r="D31" s="351"/>
      <c r="E31" s="350"/>
      <c r="F31" s="158" t="str">
        <f t="shared" si="7"/>
        <v>na</v>
      </c>
      <c r="G31" s="158" t="str">
        <f t="shared" si="8"/>
        <v>na</v>
      </c>
      <c r="H31" s="192" t="str">
        <f t="shared" si="9"/>
        <v>na</v>
      </c>
      <c r="I31" s="357"/>
      <c r="J31" s="350"/>
      <c r="K31" s="158" t="str">
        <f t="shared" si="0"/>
        <v>na</v>
      </c>
      <c r="L31" s="158" t="str">
        <f t="shared" si="10"/>
        <v>na</v>
      </c>
      <c r="M31" s="192" t="str">
        <f t="shared" si="11"/>
        <v>na</v>
      </c>
      <c r="N31" s="193" t="str">
        <f t="shared" si="1"/>
        <v>na</v>
      </c>
      <c r="O31" s="158" t="str">
        <f t="shared" si="2"/>
        <v>na</v>
      </c>
      <c r="P31" s="162" t="str">
        <f t="shared" si="3"/>
        <v>na</v>
      </c>
      <c r="Q31" s="162" t="str">
        <f t="shared" si="4"/>
        <v>na</v>
      </c>
      <c r="R31" s="194" t="str">
        <f t="shared" si="5"/>
        <v>na</v>
      </c>
      <c r="S31" s="97"/>
      <c r="T31" s="97"/>
      <c r="U31" s="98"/>
      <c r="V31" s="98"/>
      <c r="W31" s="98"/>
      <c r="X31" s="98"/>
      <c r="Y31" s="98"/>
      <c r="Z31" s="98"/>
      <c r="AA31" s="98"/>
      <c r="AB31" s="98"/>
      <c r="AC31" s="98"/>
      <c r="AD31" s="98"/>
      <c r="AE31" s="98"/>
      <c r="AF31" s="98"/>
      <c r="AG31" s="4">
        <f t="shared" si="12"/>
        <v>0</v>
      </c>
      <c r="AH31" s="4">
        <f t="shared" si="13"/>
        <v>0</v>
      </c>
      <c r="AI31" s="99" t="str">
        <f t="shared" si="14"/>
        <v>na</v>
      </c>
      <c r="AJ31" s="99" t="str">
        <f t="shared" si="16"/>
        <v>na</v>
      </c>
      <c r="AK31" s="99">
        <f t="shared" si="6"/>
        <v>0</v>
      </c>
      <c r="AL31" s="3"/>
      <c r="AM31" s="3"/>
      <c r="AQ31" s="3"/>
      <c r="AR31" s="3"/>
      <c r="AS31" s="3"/>
    </row>
    <row r="32" spans="1:45" ht="11.25" customHeight="1" x14ac:dyDescent="0.2">
      <c r="A32" s="21" t="str">
        <f t="shared" si="17"/>
        <v/>
      </c>
      <c r="B32" s="76" t="str">
        <f t="shared" si="15"/>
        <v/>
      </c>
      <c r="C32" s="344"/>
      <c r="D32" s="351"/>
      <c r="E32" s="350"/>
      <c r="F32" s="158" t="str">
        <f t="shared" si="7"/>
        <v>na</v>
      </c>
      <c r="G32" s="158" t="str">
        <f t="shared" si="8"/>
        <v>na</v>
      </c>
      <c r="H32" s="192" t="str">
        <f t="shared" si="9"/>
        <v>na</v>
      </c>
      <c r="I32" s="357"/>
      <c r="J32" s="350"/>
      <c r="K32" s="158" t="str">
        <f t="shared" si="0"/>
        <v>na</v>
      </c>
      <c r="L32" s="158" t="str">
        <f t="shared" si="10"/>
        <v>na</v>
      </c>
      <c r="M32" s="192" t="str">
        <f t="shared" si="11"/>
        <v>na</v>
      </c>
      <c r="N32" s="193" t="str">
        <f t="shared" si="1"/>
        <v>na</v>
      </c>
      <c r="O32" s="158" t="str">
        <f t="shared" si="2"/>
        <v>na</v>
      </c>
      <c r="P32" s="162" t="str">
        <f t="shared" si="3"/>
        <v>na</v>
      </c>
      <c r="Q32" s="162" t="str">
        <f t="shared" si="4"/>
        <v>na</v>
      </c>
      <c r="R32" s="194" t="str">
        <f t="shared" si="5"/>
        <v>na</v>
      </c>
      <c r="S32" s="97"/>
      <c r="T32" s="97"/>
      <c r="U32" s="98"/>
      <c r="V32" s="98"/>
      <c r="W32" s="98"/>
      <c r="X32" s="98"/>
      <c r="Y32" s="98"/>
      <c r="Z32" s="98"/>
      <c r="AA32" s="98"/>
      <c r="AB32" s="98"/>
      <c r="AC32" s="98"/>
      <c r="AD32" s="98"/>
      <c r="AE32" s="98"/>
      <c r="AF32" s="98"/>
      <c r="AG32" s="4">
        <f t="shared" si="12"/>
        <v>0</v>
      </c>
      <c r="AH32" s="4">
        <f t="shared" si="13"/>
        <v>0</v>
      </c>
      <c r="AI32" s="99" t="str">
        <f t="shared" si="14"/>
        <v>na</v>
      </c>
      <c r="AJ32" s="99" t="str">
        <f t="shared" si="16"/>
        <v>na</v>
      </c>
      <c r="AK32" s="99">
        <f t="shared" si="6"/>
        <v>0</v>
      </c>
      <c r="AL32" s="3"/>
      <c r="AM32" s="3"/>
      <c r="AQ32" s="3"/>
      <c r="AR32" s="3"/>
      <c r="AS32" s="3"/>
    </row>
    <row r="33" spans="1:45" ht="11.25" customHeight="1" x14ac:dyDescent="0.2">
      <c r="A33" s="21" t="str">
        <f t="shared" si="17"/>
        <v/>
      </c>
      <c r="B33" s="76" t="str">
        <f t="shared" si="15"/>
        <v/>
      </c>
      <c r="C33" s="344"/>
      <c r="D33" s="351"/>
      <c r="E33" s="350"/>
      <c r="F33" s="158" t="str">
        <f t="shared" si="7"/>
        <v>na</v>
      </c>
      <c r="G33" s="158" t="str">
        <f t="shared" si="8"/>
        <v>na</v>
      </c>
      <c r="H33" s="192" t="str">
        <f t="shared" si="9"/>
        <v>na</v>
      </c>
      <c r="I33" s="357"/>
      <c r="J33" s="350"/>
      <c r="K33" s="158" t="str">
        <f t="shared" si="0"/>
        <v>na</v>
      </c>
      <c r="L33" s="158" t="str">
        <f t="shared" si="10"/>
        <v>na</v>
      </c>
      <c r="M33" s="192" t="str">
        <f t="shared" si="11"/>
        <v>na</v>
      </c>
      <c r="N33" s="193" t="str">
        <f t="shared" si="1"/>
        <v>na</v>
      </c>
      <c r="O33" s="158" t="str">
        <f t="shared" si="2"/>
        <v>na</v>
      </c>
      <c r="P33" s="162" t="str">
        <f t="shared" si="3"/>
        <v>na</v>
      </c>
      <c r="Q33" s="162" t="str">
        <f t="shared" si="4"/>
        <v>na</v>
      </c>
      <c r="R33" s="194" t="str">
        <f t="shared" si="5"/>
        <v>na</v>
      </c>
      <c r="S33" s="97"/>
      <c r="T33" s="97"/>
      <c r="U33" s="98"/>
      <c r="V33" s="98"/>
      <c r="W33" s="98"/>
      <c r="X33" s="98"/>
      <c r="Y33" s="98"/>
      <c r="Z33" s="98"/>
      <c r="AA33" s="98"/>
      <c r="AB33" s="98"/>
      <c r="AC33" s="98"/>
      <c r="AD33" s="98"/>
      <c r="AE33" s="98"/>
      <c r="AF33" s="98"/>
      <c r="AG33" s="4">
        <f t="shared" si="12"/>
        <v>0</v>
      </c>
      <c r="AH33" s="4">
        <f t="shared" si="13"/>
        <v>0</v>
      </c>
      <c r="AI33" s="99" t="str">
        <f t="shared" si="14"/>
        <v>na</v>
      </c>
      <c r="AJ33" s="99" t="str">
        <f t="shared" si="16"/>
        <v>na</v>
      </c>
      <c r="AK33" s="99">
        <f t="shared" si="6"/>
        <v>0</v>
      </c>
      <c r="AL33" s="3"/>
      <c r="AM33" s="3"/>
      <c r="AQ33" s="3"/>
      <c r="AR33" s="3"/>
      <c r="AS33" s="3"/>
    </row>
    <row r="34" spans="1:45" ht="11.25" customHeight="1" x14ac:dyDescent="0.2">
      <c r="A34" s="21" t="str">
        <f t="shared" si="17"/>
        <v/>
      </c>
      <c r="B34" s="76" t="str">
        <f t="shared" si="15"/>
        <v/>
      </c>
      <c r="C34" s="344"/>
      <c r="D34" s="351"/>
      <c r="E34" s="352"/>
      <c r="F34" s="158" t="str">
        <f t="shared" si="7"/>
        <v>na</v>
      </c>
      <c r="G34" s="158" t="str">
        <f t="shared" si="8"/>
        <v>na</v>
      </c>
      <c r="H34" s="192" t="str">
        <f t="shared" si="9"/>
        <v>na</v>
      </c>
      <c r="I34" s="357"/>
      <c r="J34" s="352"/>
      <c r="K34" s="158" t="str">
        <f t="shared" si="0"/>
        <v>na</v>
      </c>
      <c r="L34" s="158" t="str">
        <f t="shared" si="10"/>
        <v>na</v>
      </c>
      <c r="M34" s="192" t="str">
        <f t="shared" si="11"/>
        <v>na</v>
      </c>
      <c r="N34" s="193" t="str">
        <f t="shared" si="1"/>
        <v>na</v>
      </c>
      <c r="O34" s="158" t="str">
        <f t="shared" si="2"/>
        <v>na</v>
      </c>
      <c r="P34" s="162" t="str">
        <f t="shared" si="3"/>
        <v>na</v>
      </c>
      <c r="Q34" s="162" t="str">
        <f t="shared" si="4"/>
        <v>na</v>
      </c>
      <c r="R34" s="194" t="str">
        <f t="shared" si="5"/>
        <v>na</v>
      </c>
      <c r="S34" s="97"/>
      <c r="T34" s="97"/>
      <c r="U34" s="98"/>
      <c r="V34" s="98"/>
      <c r="W34" s="98"/>
      <c r="X34" s="98"/>
      <c r="Y34" s="98"/>
      <c r="Z34" s="98"/>
      <c r="AA34" s="98"/>
      <c r="AB34" s="98"/>
      <c r="AC34" s="98"/>
      <c r="AD34" s="98"/>
      <c r="AE34" s="98"/>
      <c r="AF34" s="98"/>
      <c r="AG34" s="4">
        <f t="shared" si="12"/>
        <v>0</v>
      </c>
      <c r="AH34" s="4">
        <f t="shared" si="13"/>
        <v>0</v>
      </c>
      <c r="AI34" s="99" t="str">
        <f t="shared" si="14"/>
        <v>na</v>
      </c>
      <c r="AJ34" s="99" t="str">
        <f t="shared" si="16"/>
        <v>na</v>
      </c>
      <c r="AK34" s="99">
        <f t="shared" si="6"/>
        <v>0</v>
      </c>
      <c r="AL34" s="3"/>
      <c r="AM34" s="3"/>
      <c r="AQ34" s="3"/>
      <c r="AR34" s="3"/>
      <c r="AS34" s="3"/>
    </row>
    <row r="35" spans="1:45" ht="11.25" customHeight="1" x14ac:dyDescent="0.2">
      <c r="A35" s="21" t="str">
        <f t="shared" si="17"/>
        <v/>
      </c>
      <c r="B35" s="76" t="str">
        <f t="shared" si="15"/>
        <v/>
      </c>
      <c r="C35" s="344"/>
      <c r="D35" s="351"/>
      <c r="E35" s="352"/>
      <c r="F35" s="158" t="str">
        <f t="shared" si="7"/>
        <v>na</v>
      </c>
      <c r="G35" s="158" t="str">
        <f t="shared" si="8"/>
        <v>na</v>
      </c>
      <c r="H35" s="192" t="str">
        <f t="shared" si="9"/>
        <v>na</v>
      </c>
      <c r="I35" s="357"/>
      <c r="J35" s="352"/>
      <c r="K35" s="158" t="str">
        <f t="shared" si="0"/>
        <v>na</v>
      </c>
      <c r="L35" s="158" t="str">
        <f t="shared" si="10"/>
        <v>na</v>
      </c>
      <c r="M35" s="192" t="str">
        <f t="shared" si="11"/>
        <v>na</v>
      </c>
      <c r="N35" s="193" t="str">
        <f t="shared" si="1"/>
        <v>na</v>
      </c>
      <c r="O35" s="158" t="str">
        <f t="shared" si="2"/>
        <v>na</v>
      </c>
      <c r="P35" s="162" t="str">
        <f t="shared" si="3"/>
        <v>na</v>
      </c>
      <c r="Q35" s="162" t="str">
        <f t="shared" si="4"/>
        <v>na</v>
      </c>
      <c r="R35" s="194" t="str">
        <f t="shared" si="5"/>
        <v>na</v>
      </c>
      <c r="S35" s="97"/>
      <c r="T35" s="97"/>
      <c r="U35" s="98"/>
      <c r="V35" s="98"/>
      <c r="W35" s="98"/>
      <c r="X35" s="98"/>
      <c r="Y35" s="98"/>
      <c r="Z35" s="98"/>
      <c r="AA35" s="98"/>
      <c r="AB35" s="98"/>
      <c r="AC35" s="98"/>
      <c r="AD35" s="98"/>
      <c r="AE35" s="98"/>
      <c r="AF35" s="98"/>
      <c r="AG35" s="4">
        <f t="shared" si="12"/>
        <v>0</v>
      </c>
      <c r="AH35" s="4">
        <f t="shared" si="13"/>
        <v>0</v>
      </c>
      <c r="AI35" s="99" t="str">
        <f t="shared" si="14"/>
        <v>na</v>
      </c>
      <c r="AJ35" s="99" t="str">
        <f t="shared" si="16"/>
        <v>na</v>
      </c>
      <c r="AK35" s="99">
        <f t="shared" si="6"/>
        <v>0</v>
      </c>
      <c r="AL35" s="3"/>
      <c r="AM35" s="3"/>
      <c r="AQ35" s="3"/>
      <c r="AR35" s="3"/>
      <c r="AS35" s="3"/>
    </row>
    <row r="36" spans="1:45" ht="11.25" customHeight="1" x14ac:dyDescent="0.2">
      <c r="A36" s="21" t="str">
        <f t="shared" si="17"/>
        <v/>
      </c>
      <c r="B36" s="76" t="str">
        <f t="shared" si="15"/>
        <v/>
      </c>
      <c r="C36" s="344"/>
      <c r="D36" s="351"/>
      <c r="E36" s="352"/>
      <c r="F36" s="158" t="str">
        <f t="shared" si="7"/>
        <v>na</v>
      </c>
      <c r="G36" s="158" t="str">
        <f t="shared" si="8"/>
        <v>na</v>
      </c>
      <c r="H36" s="192" t="str">
        <f t="shared" si="9"/>
        <v>na</v>
      </c>
      <c r="I36" s="357"/>
      <c r="J36" s="352"/>
      <c r="K36" s="158" t="str">
        <f t="shared" si="0"/>
        <v>na</v>
      </c>
      <c r="L36" s="158" t="str">
        <f t="shared" si="10"/>
        <v>na</v>
      </c>
      <c r="M36" s="192" t="str">
        <f t="shared" si="11"/>
        <v>na</v>
      </c>
      <c r="N36" s="193" t="str">
        <f t="shared" si="1"/>
        <v>na</v>
      </c>
      <c r="O36" s="158" t="str">
        <f t="shared" si="2"/>
        <v>na</v>
      </c>
      <c r="P36" s="162" t="str">
        <f t="shared" si="3"/>
        <v>na</v>
      </c>
      <c r="Q36" s="162" t="str">
        <f t="shared" si="4"/>
        <v>na</v>
      </c>
      <c r="R36" s="194" t="str">
        <f t="shared" si="5"/>
        <v>na</v>
      </c>
      <c r="S36" s="97"/>
      <c r="T36" s="97"/>
      <c r="U36" s="98"/>
      <c r="V36" s="98"/>
      <c r="W36" s="98"/>
      <c r="X36" s="98"/>
      <c r="Y36" s="98"/>
      <c r="Z36" s="98"/>
      <c r="AA36" s="98"/>
      <c r="AB36" s="98"/>
      <c r="AC36" s="98"/>
      <c r="AD36" s="98"/>
      <c r="AE36" s="98"/>
      <c r="AF36" s="98"/>
      <c r="AG36" s="4">
        <f t="shared" si="12"/>
        <v>0</v>
      </c>
      <c r="AH36" s="4">
        <f t="shared" si="13"/>
        <v>0</v>
      </c>
      <c r="AI36" s="99" t="str">
        <f t="shared" si="14"/>
        <v>na</v>
      </c>
      <c r="AJ36" s="99" t="str">
        <f t="shared" si="16"/>
        <v>na</v>
      </c>
      <c r="AK36" s="99">
        <f t="shared" si="6"/>
        <v>0</v>
      </c>
      <c r="AL36" s="3"/>
      <c r="AM36" s="3"/>
      <c r="AQ36" s="3"/>
      <c r="AR36" s="3"/>
      <c r="AS36" s="3"/>
    </row>
    <row r="37" spans="1:45" ht="11.25" customHeight="1" x14ac:dyDescent="0.2">
      <c r="A37" s="21" t="str">
        <f t="shared" si="17"/>
        <v/>
      </c>
      <c r="B37" s="76" t="str">
        <f t="shared" si="15"/>
        <v/>
      </c>
      <c r="C37" s="344"/>
      <c r="D37" s="351"/>
      <c r="E37" s="352"/>
      <c r="F37" s="158" t="str">
        <f t="shared" si="7"/>
        <v>na</v>
      </c>
      <c r="G37" s="158" t="str">
        <f t="shared" si="8"/>
        <v>na</v>
      </c>
      <c r="H37" s="192" t="str">
        <f t="shared" si="9"/>
        <v>na</v>
      </c>
      <c r="I37" s="357"/>
      <c r="J37" s="352"/>
      <c r="K37" s="158" t="str">
        <f t="shared" si="0"/>
        <v>na</v>
      </c>
      <c r="L37" s="158" t="str">
        <f t="shared" si="10"/>
        <v>na</v>
      </c>
      <c r="M37" s="192" t="str">
        <f t="shared" si="11"/>
        <v>na</v>
      </c>
      <c r="N37" s="193" t="str">
        <f t="shared" si="1"/>
        <v>na</v>
      </c>
      <c r="O37" s="158" t="str">
        <f t="shared" si="2"/>
        <v>na</v>
      </c>
      <c r="P37" s="162" t="str">
        <f t="shared" si="3"/>
        <v>na</v>
      </c>
      <c r="Q37" s="162" t="str">
        <f t="shared" si="4"/>
        <v>na</v>
      </c>
      <c r="R37" s="194" t="str">
        <f t="shared" si="5"/>
        <v>na</v>
      </c>
      <c r="S37" s="97"/>
      <c r="T37" s="97"/>
      <c r="U37" s="98"/>
      <c r="V37" s="98"/>
      <c r="W37" s="98"/>
      <c r="X37" s="98"/>
      <c r="Y37" s="98"/>
      <c r="Z37" s="98"/>
      <c r="AA37" s="98"/>
      <c r="AB37" s="98"/>
      <c r="AC37" s="98"/>
      <c r="AD37" s="98"/>
      <c r="AE37" s="98"/>
      <c r="AF37" s="98"/>
      <c r="AG37" s="4">
        <f t="shared" si="12"/>
        <v>0</v>
      </c>
      <c r="AH37" s="4">
        <f t="shared" si="13"/>
        <v>0</v>
      </c>
      <c r="AI37" s="99" t="str">
        <f t="shared" si="14"/>
        <v>na</v>
      </c>
      <c r="AJ37" s="99" t="str">
        <f t="shared" si="16"/>
        <v>na</v>
      </c>
      <c r="AK37" s="99">
        <f t="shared" si="6"/>
        <v>0</v>
      </c>
      <c r="AL37" s="3"/>
      <c r="AM37" s="3"/>
      <c r="AQ37" s="3"/>
      <c r="AR37" s="3"/>
      <c r="AS37" s="3"/>
    </row>
    <row r="38" spans="1:45" ht="11.25" customHeight="1" x14ac:dyDescent="0.2">
      <c r="A38" s="21" t="str">
        <f t="shared" si="17"/>
        <v/>
      </c>
      <c r="B38" s="76" t="str">
        <f t="shared" si="15"/>
        <v/>
      </c>
      <c r="C38" s="344"/>
      <c r="D38" s="351"/>
      <c r="E38" s="352"/>
      <c r="F38" s="158" t="str">
        <f t="shared" si="7"/>
        <v>na</v>
      </c>
      <c r="G38" s="158" t="str">
        <f t="shared" si="8"/>
        <v>na</v>
      </c>
      <c r="H38" s="192" t="str">
        <f t="shared" si="9"/>
        <v>na</v>
      </c>
      <c r="I38" s="357"/>
      <c r="J38" s="352"/>
      <c r="K38" s="158" t="str">
        <f t="shared" si="0"/>
        <v>na</v>
      </c>
      <c r="L38" s="158" t="str">
        <f t="shared" si="10"/>
        <v>na</v>
      </c>
      <c r="M38" s="192" t="str">
        <f t="shared" si="11"/>
        <v>na</v>
      </c>
      <c r="N38" s="193" t="str">
        <f t="shared" si="1"/>
        <v>na</v>
      </c>
      <c r="O38" s="158" t="str">
        <f t="shared" si="2"/>
        <v>na</v>
      </c>
      <c r="P38" s="162" t="str">
        <f t="shared" si="3"/>
        <v>na</v>
      </c>
      <c r="Q38" s="162" t="str">
        <f t="shared" si="4"/>
        <v>na</v>
      </c>
      <c r="R38" s="194" t="str">
        <f t="shared" si="5"/>
        <v>na</v>
      </c>
      <c r="S38" s="97"/>
      <c r="T38" s="97"/>
      <c r="U38" s="98"/>
      <c r="V38" s="98"/>
      <c r="W38" s="98"/>
      <c r="X38" s="98"/>
      <c r="Y38" s="98"/>
      <c r="Z38" s="98"/>
      <c r="AA38" s="98"/>
      <c r="AB38" s="98"/>
      <c r="AC38" s="98"/>
      <c r="AD38" s="98"/>
      <c r="AE38" s="98"/>
      <c r="AF38" s="98"/>
      <c r="AG38" s="4">
        <f t="shared" si="12"/>
        <v>0</v>
      </c>
      <c r="AH38" s="4">
        <f t="shared" si="13"/>
        <v>0</v>
      </c>
      <c r="AI38" s="99" t="str">
        <f t="shared" si="14"/>
        <v>na</v>
      </c>
      <c r="AJ38" s="99" t="str">
        <f t="shared" si="16"/>
        <v>na</v>
      </c>
      <c r="AK38" s="99">
        <f t="shared" si="6"/>
        <v>0</v>
      </c>
      <c r="AL38" s="3"/>
      <c r="AM38" s="3"/>
      <c r="AQ38" s="3"/>
      <c r="AR38" s="3"/>
      <c r="AS38" s="3"/>
    </row>
    <row r="39" spans="1:45" ht="11.25" customHeight="1" x14ac:dyDescent="0.2">
      <c r="A39" s="21" t="str">
        <f t="shared" si="17"/>
        <v/>
      </c>
      <c r="B39" s="76" t="str">
        <f t="shared" si="15"/>
        <v/>
      </c>
      <c r="C39" s="344"/>
      <c r="D39" s="351"/>
      <c r="E39" s="352"/>
      <c r="F39" s="158" t="str">
        <f t="shared" si="7"/>
        <v>na</v>
      </c>
      <c r="G39" s="158" t="str">
        <f t="shared" si="8"/>
        <v>na</v>
      </c>
      <c r="H39" s="192" t="str">
        <f t="shared" si="9"/>
        <v>na</v>
      </c>
      <c r="I39" s="357"/>
      <c r="J39" s="352"/>
      <c r="K39" s="158" t="str">
        <f t="shared" si="0"/>
        <v>na</v>
      </c>
      <c r="L39" s="158" t="str">
        <f t="shared" si="10"/>
        <v>na</v>
      </c>
      <c r="M39" s="192" t="str">
        <f t="shared" si="11"/>
        <v>na</v>
      </c>
      <c r="N39" s="193" t="str">
        <f t="shared" si="1"/>
        <v>na</v>
      </c>
      <c r="O39" s="158" t="str">
        <f t="shared" si="2"/>
        <v>na</v>
      </c>
      <c r="P39" s="162" t="str">
        <f t="shared" si="3"/>
        <v>na</v>
      </c>
      <c r="Q39" s="162" t="str">
        <f t="shared" si="4"/>
        <v>na</v>
      </c>
      <c r="R39" s="194" t="str">
        <f t="shared" si="5"/>
        <v>na</v>
      </c>
      <c r="S39" s="97"/>
      <c r="T39" s="97"/>
      <c r="U39" s="98"/>
      <c r="V39" s="98"/>
      <c r="W39" s="98"/>
      <c r="X39" s="98"/>
      <c r="Y39" s="98"/>
      <c r="Z39" s="98"/>
      <c r="AA39" s="98"/>
      <c r="AB39" s="98"/>
      <c r="AC39" s="98"/>
      <c r="AD39" s="98"/>
      <c r="AE39" s="98"/>
      <c r="AF39" s="98"/>
      <c r="AG39" s="4">
        <f t="shared" si="12"/>
        <v>0</v>
      </c>
      <c r="AH39" s="4">
        <f t="shared" si="13"/>
        <v>0</v>
      </c>
      <c r="AI39" s="99" t="str">
        <f t="shared" si="14"/>
        <v>na</v>
      </c>
      <c r="AJ39" s="99" t="str">
        <f t="shared" si="16"/>
        <v>na</v>
      </c>
      <c r="AK39" s="99">
        <f t="shared" si="6"/>
        <v>0</v>
      </c>
      <c r="AL39" s="3"/>
      <c r="AM39" s="3"/>
      <c r="AQ39" s="3"/>
      <c r="AR39" s="3"/>
      <c r="AS39" s="3"/>
    </row>
    <row r="40" spans="1:45" ht="11.25" customHeight="1" x14ac:dyDescent="0.2">
      <c r="A40" s="21" t="str">
        <f t="shared" si="17"/>
        <v/>
      </c>
      <c r="B40" s="76" t="str">
        <f t="shared" si="15"/>
        <v/>
      </c>
      <c r="C40" s="344"/>
      <c r="D40" s="351"/>
      <c r="E40" s="352"/>
      <c r="F40" s="158" t="str">
        <f t="shared" si="7"/>
        <v>na</v>
      </c>
      <c r="G40" s="158" t="str">
        <f t="shared" si="8"/>
        <v>na</v>
      </c>
      <c r="H40" s="192" t="str">
        <f t="shared" si="9"/>
        <v>na</v>
      </c>
      <c r="I40" s="357"/>
      <c r="J40" s="352"/>
      <c r="K40" s="158" t="str">
        <f t="shared" si="0"/>
        <v>na</v>
      </c>
      <c r="L40" s="158" t="str">
        <f t="shared" si="10"/>
        <v>na</v>
      </c>
      <c r="M40" s="192" t="str">
        <f t="shared" si="11"/>
        <v>na</v>
      </c>
      <c r="N40" s="193" t="str">
        <f t="shared" si="1"/>
        <v>na</v>
      </c>
      <c r="O40" s="158" t="str">
        <f t="shared" si="2"/>
        <v>na</v>
      </c>
      <c r="P40" s="162" t="str">
        <f t="shared" si="3"/>
        <v>na</v>
      </c>
      <c r="Q40" s="162" t="str">
        <f t="shared" si="4"/>
        <v>na</v>
      </c>
      <c r="R40" s="194" t="str">
        <f t="shared" si="5"/>
        <v>na</v>
      </c>
      <c r="S40" s="97"/>
      <c r="T40" s="97"/>
      <c r="U40" s="98"/>
      <c r="V40" s="98"/>
      <c r="W40" s="98"/>
      <c r="X40" s="98"/>
      <c r="Y40" s="98"/>
      <c r="Z40" s="98"/>
      <c r="AA40" s="98"/>
      <c r="AB40" s="98"/>
      <c r="AC40" s="98"/>
      <c r="AD40" s="98"/>
      <c r="AE40" s="98"/>
      <c r="AF40" s="98"/>
      <c r="AG40" s="4">
        <f t="shared" si="12"/>
        <v>0</v>
      </c>
      <c r="AH40" s="4">
        <f t="shared" si="13"/>
        <v>0</v>
      </c>
      <c r="AI40" s="99" t="str">
        <f t="shared" si="14"/>
        <v>na</v>
      </c>
      <c r="AJ40" s="99" t="str">
        <f t="shared" si="16"/>
        <v>na</v>
      </c>
      <c r="AK40" s="99">
        <f t="shared" si="6"/>
        <v>0</v>
      </c>
      <c r="AL40" s="3"/>
      <c r="AM40" s="3"/>
      <c r="AQ40" s="3"/>
      <c r="AR40" s="3"/>
      <c r="AS40" s="3"/>
    </row>
    <row r="41" spans="1:45" ht="11.25" customHeight="1" x14ac:dyDescent="0.2">
      <c r="A41" s="21" t="str">
        <f t="shared" si="17"/>
        <v/>
      </c>
      <c r="B41" s="76" t="str">
        <f t="shared" si="15"/>
        <v/>
      </c>
      <c r="C41" s="344"/>
      <c r="D41" s="351"/>
      <c r="E41" s="352"/>
      <c r="F41" s="158" t="str">
        <f t="shared" si="7"/>
        <v>na</v>
      </c>
      <c r="G41" s="158" t="str">
        <f t="shared" si="8"/>
        <v>na</v>
      </c>
      <c r="H41" s="192" t="str">
        <f t="shared" si="9"/>
        <v>na</v>
      </c>
      <c r="I41" s="357"/>
      <c r="J41" s="352"/>
      <c r="K41" s="158" t="str">
        <f t="shared" si="0"/>
        <v>na</v>
      </c>
      <c r="L41" s="158" t="str">
        <f t="shared" si="10"/>
        <v>na</v>
      </c>
      <c r="M41" s="192" t="str">
        <f t="shared" si="11"/>
        <v>na</v>
      </c>
      <c r="N41" s="193" t="str">
        <f t="shared" si="1"/>
        <v>na</v>
      </c>
      <c r="O41" s="158" t="str">
        <f t="shared" si="2"/>
        <v>na</v>
      </c>
      <c r="P41" s="162" t="str">
        <f t="shared" si="3"/>
        <v>na</v>
      </c>
      <c r="Q41" s="162" t="str">
        <f t="shared" si="4"/>
        <v>na</v>
      </c>
      <c r="R41" s="194" t="str">
        <f t="shared" si="5"/>
        <v>na</v>
      </c>
      <c r="S41" s="97"/>
      <c r="T41" s="97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98"/>
      <c r="AF41" s="98"/>
      <c r="AG41" s="4">
        <f t="shared" si="12"/>
        <v>0</v>
      </c>
      <c r="AH41" s="4">
        <f t="shared" si="13"/>
        <v>0</v>
      </c>
      <c r="AI41" s="99" t="str">
        <f t="shared" si="14"/>
        <v>na</v>
      </c>
      <c r="AJ41" s="99" t="str">
        <f t="shared" si="16"/>
        <v>na</v>
      </c>
      <c r="AK41" s="99">
        <f t="shared" si="6"/>
        <v>0</v>
      </c>
      <c r="AL41" s="3"/>
      <c r="AM41" s="3"/>
      <c r="AQ41" s="3"/>
      <c r="AR41" s="3"/>
      <c r="AS41" s="3"/>
    </row>
    <row r="42" spans="1:45" ht="11.25" customHeight="1" x14ac:dyDescent="0.2">
      <c r="A42" s="21" t="str">
        <f t="shared" si="17"/>
        <v/>
      </c>
      <c r="B42" s="76" t="str">
        <f t="shared" si="15"/>
        <v/>
      </c>
      <c r="C42" s="344"/>
      <c r="D42" s="351"/>
      <c r="E42" s="352"/>
      <c r="F42" s="158" t="str">
        <f t="shared" si="7"/>
        <v>na</v>
      </c>
      <c r="G42" s="158" t="str">
        <f t="shared" si="8"/>
        <v>na</v>
      </c>
      <c r="H42" s="192" t="str">
        <f t="shared" si="9"/>
        <v>na</v>
      </c>
      <c r="I42" s="357"/>
      <c r="J42" s="352"/>
      <c r="K42" s="158" t="str">
        <f t="shared" si="0"/>
        <v>na</v>
      </c>
      <c r="L42" s="158" t="str">
        <f t="shared" si="10"/>
        <v>na</v>
      </c>
      <c r="M42" s="192" t="str">
        <f t="shared" si="11"/>
        <v>na</v>
      </c>
      <c r="N42" s="193" t="str">
        <f t="shared" si="1"/>
        <v>na</v>
      </c>
      <c r="O42" s="158" t="str">
        <f t="shared" si="2"/>
        <v>na</v>
      </c>
      <c r="P42" s="162" t="str">
        <f t="shared" si="3"/>
        <v>na</v>
      </c>
      <c r="Q42" s="162" t="str">
        <f t="shared" si="4"/>
        <v>na</v>
      </c>
      <c r="R42" s="194" t="str">
        <f t="shared" si="5"/>
        <v>na</v>
      </c>
      <c r="S42" s="97"/>
      <c r="T42" s="97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8"/>
      <c r="AF42" s="98"/>
      <c r="AG42" s="4">
        <f t="shared" si="12"/>
        <v>0</v>
      </c>
      <c r="AH42" s="4">
        <f t="shared" si="13"/>
        <v>0</v>
      </c>
      <c r="AI42" s="99" t="str">
        <f t="shared" si="14"/>
        <v>na</v>
      </c>
      <c r="AJ42" s="99" t="str">
        <f t="shared" si="16"/>
        <v>na</v>
      </c>
      <c r="AK42" s="99">
        <f t="shared" si="6"/>
        <v>0</v>
      </c>
      <c r="AL42" s="3"/>
      <c r="AM42" s="3"/>
      <c r="AQ42" s="3"/>
      <c r="AR42" s="3"/>
      <c r="AS42" s="3"/>
    </row>
    <row r="43" spans="1:45" ht="11.25" customHeight="1" x14ac:dyDescent="0.2">
      <c r="A43" s="21" t="str">
        <f t="shared" si="17"/>
        <v/>
      </c>
      <c r="B43" s="76" t="str">
        <f t="shared" si="15"/>
        <v/>
      </c>
      <c r="C43" s="344"/>
      <c r="D43" s="351"/>
      <c r="E43" s="352"/>
      <c r="F43" s="158" t="str">
        <f t="shared" si="7"/>
        <v>na</v>
      </c>
      <c r="G43" s="158" t="str">
        <f t="shared" si="8"/>
        <v>na</v>
      </c>
      <c r="H43" s="192" t="str">
        <f t="shared" si="9"/>
        <v>na</v>
      </c>
      <c r="I43" s="357"/>
      <c r="J43" s="352"/>
      <c r="K43" s="158" t="str">
        <f t="shared" si="0"/>
        <v>na</v>
      </c>
      <c r="L43" s="158" t="str">
        <f t="shared" si="10"/>
        <v>na</v>
      </c>
      <c r="M43" s="192" t="str">
        <f t="shared" si="11"/>
        <v>na</v>
      </c>
      <c r="N43" s="193" t="str">
        <f t="shared" si="1"/>
        <v>na</v>
      </c>
      <c r="O43" s="158" t="str">
        <f t="shared" si="2"/>
        <v>na</v>
      </c>
      <c r="P43" s="162" t="str">
        <f t="shared" si="3"/>
        <v>na</v>
      </c>
      <c r="Q43" s="162" t="str">
        <f t="shared" si="4"/>
        <v>na</v>
      </c>
      <c r="R43" s="194" t="str">
        <f t="shared" si="5"/>
        <v>na</v>
      </c>
      <c r="S43" s="97"/>
      <c r="T43" s="97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8"/>
      <c r="AF43" s="98"/>
      <c r="AG43" s="4">
        <f t="shared" si="12"/>
        <v>0</v>
      </c>
      <c r="AH43" s="4">
        <f t="shared" si="13"/>
        <v>0</v>
      </c>
      <c r="AI43" s="99" t="str">
        <f t="shared" si="14"/>
        <v>na</v>
      </c>
      <c r="AJ43" s="99" t="str">
        <f t="shared" si="16"/>
        <v>na</v>
      </c>
      <c r="AK43" s="99">
        <f t="shared" si="6"/>
        <v>0</v>
      </c>
      <c r="AL43" s="3"/>
      <c r="AM43" s="3"/>
      <c r="AQ43" s="3"/>
      <c r="AR43" s="3"/>
      <c r="AS43" s="3"/>
    </row>
    <row r="44" spans="1:45" ht="11.25" customHeight="1" x14ac:dyDescent="0.2">
      <c r="A44" s="21" t="str">
        <f t="shared" si="17"/>
        <v/>
      </c>
      <c r="B44" s="76" t="str">
        <f>C44 &amp; IF(C45&lt;&gt;"", " to " &amp; C45, IF(C44&lt;&gt;"", " onwards",""))</f>
        <v/>
      </c>
      <c r="C44" s="344"/>
      <c r="D44" s="351"/>
      <c r="E44" s="352"/>
      <c r="F44" s="158" t="str">
        <f>IF(E45&lt;&gt;"",(E44+E45)*D44/(D44+D45),"na")</f>
        <v>na</v>
      </c>
      <c r="G44" s="158" t="str">
        <f>IF(AND(E44&lt;&gt;"",E45&lt;&gt;""),(E44+E45)*(D44-D45)/(D44+D45),"na")</f>
        <v>na</v>
      </c>
      <c r="H44" s="192" t="str">
        <f>IF(AND(E44&lt;&gt;"",E45&lt;&gt;""),2*((E44*D45)-(E45*D44))/(D44+D45),"na")</f>
        <v>na</v>
      </c>
      <c r="I44" s="357"/>
      <c r="J44" s="352"/>
      <c r="K44" s="158" t="str">
        <f>IF(J45&lt;&gt;"",(J44+J45)*I44/(I44+I45),"na")</f>
        <v>na</v>
      </c>
      <c r="L44" s="158" t="str">
        <f>IF(AND(J44&lt;&gt;"",J45&lt;&gt;""),(J44+J45)*(I44-I45)/(I44+I45),"na")</f>
        <v>na</v>
      </c>
      <c r="M44" s="192" t="str">
        <f>IF(AND(J44&lt;&gt;"",J45&lt;&gt;""),2*((J44*I45)-(J45*I44))/(I44+I45),"na")</f>
        <v>na</v>
      </c>
      <c r="N44" s="193" t="str">
        <f t="shared" si="1"/>
        <v>na</v>
      </c>
      <c r="O44" s="158" t="str">
        <f t="shared" si="2"/>
        <v>na</v>
      </c>
      <c r="P44" s="162" t="str">
        <f t="shared" si="3"/>
        <v>na</v>
      </c>
      <c r="Q44" s="162" t="str">
        <f t="shared" si="4"/>
        <v>na</v>
      </c>
      <c r="R44" s="194" t="str">
        <f t="shared" si="5"/>
        <v>na</v>
      </c>
      <c r="S44" s="97"/>
      <c r="T44" s="97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8"/>
      <c r="AF44" s="98"/>
      <c r="AG44" s="4">
        <f t="shared" si="12"/>
        <v>0</v>
      </c>
      <c r="AH44" s="4">
        <f t="shared" si="13"/>
        <v>0</v>
      </c>
      <c r="AI44" s="99" t="str">
        <f t="shared" si="14"/>
        <v>na</v>
      </c>
      <c r="AJ44" s="99" t="str">
        <f t="shared" si="16"/>
        <v>na</v>
      </c>
      <c r="AK44" s="99">
        <f t="shared" si="6"/>
        <v>0</v>
      </c>
      <c r="AL44" s="3"/>
      <c r="AM44" s="3"/>
      <c r="AQ44" s="3"/>
      <c r="AR44" s="3"/>
      <c r="AS44" s="3"/>
    </row>
    <row r="45" spans="1:45" ht="11.25" customHeight="1" thickBot="1" x14ac:dyDescent="0.25">
      <c r="A45" s="21" t="str">
        <f t="shared" si="17"/>
        <v/>
      </c>
      <c r="B45" s="195" t="str">
        <f>C45 &amp; IF(C46&lt;&gt;"", " to " &amp; C46, IF(C45&lt;&gt;"", " onwards",""))</f>
        <v/>
      </c>
      <c r="C45" s="345"/>
      <c r="D45" s="353"/>
      <c r="E45" s="354"/>
      <c r="F45" s="160" t="str">
        <f>IF(E46&lt;&gt;"",(E45+E46)*D45/(D45+D46),"na")</f>
        <v>na</v>
      </c>
      <c r="G45" s="160" t="str">
        <f>IF(AND(E45&lt;&gt;"",E46&lt;&gt;""),(E45+E46)*(D45-D46)/(D45+D46),"na")</f>
        <v>na</v>
      </c>
      <c r="H45" s="196" t="str">
        <f>IF(AND(E45&lt;&gt;"",E46&lt;&gt;""),2*((E45*D46)-(E46*D45))/(D45+D46),"na")</f>
        <v>na</v>
      </c>
      <c r="I45" s="358"/>
      <c r="J45" s="354"/>
      <c r="K45" s="160" t="str">
        <f>IF(J46&lt;&gt;"",(J45+J46)*I45/(I45+I46),"na")</f>
        <v>na</v>
      </c>
      <c r="L45" s="160" t="str">
        <f>IF(AND(J45&lt;&gt;"",J46&lt;&gt;""),(J45+J46)*(I45-I46)/(I45+I46),"na")</f>
        <v>na</v>
      </c>
      <c r="M45" s="196" t="str">
        <f>IF(AND(J45&lt;&gt;"",J46&lt;&gt;""),2*((J45*I46)-(J46*I45))/(I45+I46),"na")</f>
        <v>na</v>
      </c>
      <c r="N45" s="197" t="str">
        <f t="shared" si="1"/>
        <v>na</v>
      </c>
      <c r="O45" s="160" t="str">
        <f t="shared" si="2"/>
        <v>na</v>
      </c>
      <c r="P45" s="166" t="str">
        <f t="shared" si="3"/>
        <v>na</v>
      </c>
      <c r="Q45" s="166" t="str">
        <f t="shared" si="4"/>
        <v>na</v>
      </c>
      <c r="R45" s="198" t="str">
        <f t="shared" si="5"/>
        <v>na</v>
      </c>
      <c r="S45" s="97"/>
      <c r="T45" s="97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8"/>
      <c r="AF45" s="98"/>
      <c r="AG45" s="4">
        <f t="shared" si="12"/>
        <v>0</v>
      </c>
      <c r="AH45" s="4">
        <f t="shared" si="13"/>
        <v>0</v>
      </c>
      <c r="AI45" s="99" t="str">
        <f t="shared" si="14"/>
        <v>na</v>
      </c>
      <c r="AJ45" s="99" t="str">
        <f t="shared" si="16"/>
        <v>na</v>
      </c>
      <c r="AK45" s="99">
        <f t="shared" si="6"/>
        <v>0</v>
      </c>
      <c r="AL45" s="3"/>
      <c r="AM45" s="3"/>
      <c r="AQ45" s="3"/>
      <c r="AR45" s="3"/>
      <c r="AS45" s="3"/>
    </row>
    <row r="46" spans="1:45" ht="11.25" customHeight="1" x14ac:dyDescent="0.2">
      <c r="C46" s="13"/>
      <c r="AQ46" s="3"/>
      <c r="AR46" s="3"/>
      <c r="AS46" s="3"/>
    </row>
    <row r="47" spans="1:45" ht="11.25" customHeight="1" x14ac:dyDescent="0.2">
      <c r="A47" s="13"/>
      <c r="C47" s="13"/>
      <c r="AQ47" s="3"/>
      <c r="AR47" s="3"/>
      <c r="AS47" s="3"/>
    </row>
    <row r="48" spans="1:45" ht="11.25" customHeight="1" x14ac:dyDescent="0.2">
      <c r="B48" s="13"/>
      <c r="C48" s="13"/>
      <c r="AQ48" s="3"/>
      <c r="AR48" s="3"/>
      <c r="AS48" s="3"/>
    </row>
    <row r="49" spans="43:45" ht="11.25" customHeight="1" x14ac:dyDescent="0.2">
      <c r="AQ49" s="3"/>
      <c r="AR49" s="3"/>
      <c r="AS49" s="3"/>
    </row>
    <row r="50" spans="43:45" ht="11.25" customHeight="1" x14ac:dyDescent="0.2">
      <c r="AQ50" s="3"/>
      <c r="AR50" s="3"/>
      <c r="AS50" s="3"/>
    </row>
    <row r="51" spans="43:45" ht="11.25" customHeight="1" x14ac:dyDescent="0.2">
      <c r="AQ51" s="3"/>
      <c r="AR51" s="3"/>
      <c r="AS51" s="3"/>
    </row>
    <row r="52" spans="43:45" ht="11.25" customHeight="1" x14ac:dyDescent="0.2">
      <c r="AQ52" s="3"/>
      <c r="AR52" s="3"/>
      <c r="AS52" s="3"/>
    </row>
    <row r="53" spans="43:45" ht="11.25" customHeight="1" x14ac:dyDescent="0.2">
      <c r="AQ53" s="3"/>
      <c r="AR53" s="3"/>
      <c r="AS53" s="3"/>
    </row>
    <row r="54" spans="43:45" ht="11.25" customHeight="1" x14ac:dyDescent="0.2">
      <c r="AQ54" s="3"/>
      <c r="AR54" s="3"/>
      <c r="AS54" s="3"/>
    </row>
    <row r="55" spans="43:45" ht="11.25" customHeight="1" x14ac:dyDescent="0.2">
      <c r="AQ55" s="3"/>
      <c r="AR55" s="3"/>
      <c r="AS55" s="3"/>
    </row>
    <row r="56" spans="43:45" ht="11.25" customHeight="1" x14ac:dyDescent="0.2">
      <c r="AQ56" s="3"/>
      <c r="AR56" s="3"/>
      <c r="AS56" s="3"/>
    </row>
  </sheetData>
  <sheetProtection algorithmName="SHA-512" hashValue="bu+Web2CFzPdCbP+3O8+ZtpRiRkab4NBxlUEFsLh2xRArHZ4olltzZs8euuIhZ4MlKPTyADNQHItWetTwHsCdg==" saltValue="kH9pXqzBWc0UkZJ+bzNURg==" spinCount="100000" sheet="1" objects="1" scenarios="1"/>
  <mergeCells count="8">
    <mergeCell ref="B2:G2"/>
    <mergeCell ref="P2:R2"/>
    <mergeCell ref="O17:P17"/>
    <mergeCell ref="D17:H17"/>
    <mergeCell ref="I17:M17"/>
    <mergeCell ref="O3:R3"/>
    <mergeCell ref="I2:N2"/>
    <mergeCell ref="I3:N3"/>
  </mergeCells>
  <phoneticPr fontId="0" type="noConversion"/>
  <pageMargins left="0.25" right="0.25" top="0.75" bottom="0.75" header="0.3" footer="0.3"/>
  <pageSetup paperSize="9" orientation="landscape" horizontalDpi="200" verticalDpi="200" r:id="rId1"/>
  <headerFooter alignWithMargins="0"/>
  <ignoredErrors>
    <ignoredError sqref="F21:I21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6" r:id="rId4" name="Button 36">
              <controlPr defaultSize="0" print="0" autoFill="0" autoPict="0" macro="[0]!Clear3a">
                <anchor moveWithCells="1" sizeWithCells="1">
                  <from>
                    <xdr:col>1</xdr:col>
                    <xdr:colOff>30480</xdr:colOff>
                    <xdr:row>10</xdr:row>
                    <xdr:rowOff>30480</xdr:rowOff>
                  </from>
                  <to>
                    <xdr:col>2</xdr:col>
                    <xdr:colOff>76200</xdr:colOff>
                    <xdr:row>12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7" r:id="rId5" name="Button 37">
              <controlPr defaultSize="0" print="0" autoFill="0" autoPict="0" macro="[0]!PrintPage">
                <anchor moveWithCells="1" sizeWithCells="1">
                  <from>
                    <xdr:col>1</xdr:col>
                    <xdr:colOff>22860</xdr:colOff>
                    <xdr:row>13</xdr:row>
                    <xdr:rowOff>22860</xdr:rowOff>
                  </from>
                  <to>
                    <xdr:col>2</xdr:col>
                    <xdr:colOff>91440</xdr:colOff>
                    <xdr:row>15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4"/>
  <dimension ref="A2:AS77"/>
  <sheetViews>
    <sheetView zoomScaleNormal="100" workbookViewId="0">
      <pane xSplit="19" topLeftCell="T1" activePane="topRight" state="frozen"/>
      <selection pane="topRight" activeCell="T1" sqref="T1"/>
    </sheetView>
  </sheetViews>
  <sheetFormatPr defaultColWidth="9.21875" defaultRowHeight="10.199999999999999" x14ac:dyDescent="0.2"/>
  <cols>
    <col min="1" max="1" width="11.5546875" style="3" customWidth="1"/>
    <col min="2" max="2" width="9.77734375" style="3" customWidth="1"/>
    <col min="3" max="3" width="8.21875" style="4" customWidth="1"/>
    <col min="4" max="4" width="6.77734375" style="4" customWidth="1"/>
    <col min="5" max="14" width="6.5546875" style="4" customWidth="1"/>
    <col min="15" max="15" width="7.21875" style="3" customWidth="1"/>
    <col min="16" max="16" width="6.5546875" style="4" customWidth="1"/>
    <col min="17" max="17" width="6.77734375" style="4" customWidth="1"/>
    <col min="18" max="18" width="9.21875" style="3"/>
    <col min="19" max="19" width="6.5546875" style="3" customWidth="1"/>
    <col min="20" max="20" width="9.21875" style="3" customWidth="1"/>
    <col min="21" max="31" width="15.77734375" style="3" customWidth="1"/>
    <col min="32" max="32" width="6.5546875" style="3" customWidth="1"/>
    <col min="33" max="39" width="5.77734375" style="3" bestFit="1" customWidth="1"/>
    <col min="40" max="45" width="5.77734375" style="3" customWidth="1"/>
    <col min="46" max="16384" width="9.21875" style="3"/>
  </cols>
  <sheetData>
    <row r="2" spans="1:43" ht="10.5" customHeight="1" x14ac:dyDescent="0.25">
      <c r="A2" s="443" t="s">
        <v>303</v>
      </c>
      <c r="B2" s="431" t="str">
        <f>'(1)_Summary_Data'!C6</f>
        <v>[see worksheet (0)_Trial_Details]</v>
      </c>
      <c r="C2" s="432"/>
      <c r="D2" s="432"/>
      <c r="E2" s="432"/>
      <c r="F2" s="433"/>
      <c r="I2" s="441" t="s">
        <v>223</v>
      </c>
      <c r="J2" s="441"/>
      <c r="K2" s="441"/>
      <c r="L2" s="441"/>
      <c r="M2" s="441"/>
      <c r="N2" s="441"/>
      <c r="O2" s="441"/>
      <c r="P2" s="434">
        <f ca="1">NOW()</f>
        <v>44973.492278356483</v>
      </c>
      <c r="Q2" s="434"/>
      <c r="R2" s="434"/>
    </row>
    <row r="3" spans="1:43" ht="11.25" customHeight="1" x14ac:dyDescent="0.25">
      <c r="C3" s="3"/>
      <c r="D3" s="3"/>
      <c r="E3" s="3"/>
      <c r="I3" s="441" t="s">
        <v>224</v>
      </c>
      <c r="J3" s="441"/>
      <c r="K3" s="441"/>
      <c r="L3" s="441"/>
      <c r="M3" s="441"/>
      <c r="N3" s="441"/>
      <c r="O3" s="441"/>
      <c r="P3" s="438"/>
      <c r="Q3" s="438"/>
      <c r="R3" s="438"/>
    </row>
    <row r="4" spans="1:43" x14ac:dyDescent="0.2">
      <c r="C4" s="3"/>
      <c r="D4" s="3"/>
      <c r="E4" s="3"/>
      <c r="I4" s="53"/>
      <c r="L4" s="3"/>
      <c r="N4" s="6"/>
    </row>
    <row r="5" spans="1:43" x14ac:dyDescent="0.2">
      <c r="A5" s="5"/>
      <c r="B5" s="5"/>
      <c r="C5" s="5"/>
      <c r="D5" s="440" t="s">
        <v>124</v>
      </c>
      <c r="E5" s="440"/>
      <c r="F5" s="440"/>
      <c r="G5" s="440"/>
      <c r="H5" s="440"/>
      <c r="I5" s="440"/>
      <c r="J5" s="440"/>
      <c r="K5" s="440"/>
      <c r="L5" s="440"/>
      <c r="M5" s="440"/>
      <c r="N5" s="440"/>
      <c r="O5" s="440"/>
    </row>
    <row r="6" spans="1:43" ht="10.8" thickBot="1" x14ac:dyDescent="0.25">
      <c r="A6" s="5"/>
      <c r="B6" s="5"/>
      <c r="C6" s="5"/>
      <c r="D6" s="109"/>
      <c r="E6" s="109"/>
      <c r="F6" s="109"/>
      <c r="G6" s="109"/>
      <c r="H6" s="109"/>
      <c r="I6" s="109"/>
      <c r="J6" s="109"/>
      <c r="K6" s="109"/>
      <c r="L6" s="109"/>
      <c r="M6" s="109"/>
      <c r="N6" s="109"/>
      <c r="O6" s="109"/>
      <c r="AF6" s="3" t="s">
        <v>191</v>
      </c>
    </row>
    <row r="7" spans="1:43" ht="10.8" thickBot="1" x14ac:dyDescent="0.25">
      <c r="B7" s="24"/>
      <c r="C7" s="110" t="s">
        <v>3</v>
      </c>
      <c r="D7" s="66">
        <v>1</v>
      </c>
      <c r="E7" s="111">
        <v>2</v>
      </c>
      <c r="F7" s="111">
        <v>3</v>
      </c>
      <c r="G7" s="111">
        <v>4</v>
      </c>
      <c r="H7" s="111">
        <v>5</v>
      </c>
      <c r="I7" s="111">
        <v>6</v>
      </c>
      <c r="J7" s="111">
        <v>7</v>
      </c>
      <c r="K7" s="111">
        <v>8</v>
      </c>
      <c r="L7" s="111">
        <v>9</v>
      </c>
      <c r="M7" s="111">
        <v>10</v>
      </c>
      <c r="N7" s="111">
        <v>11</v>
      </c>
      <c r="O7" s="112">
        <v>12</v>
      </c>
      <c r="P7" s="311">
        <v>13</v>
      </c>
      <c r="Q7" s="3"/>
    </row>
    <row r="8" spans="1:43" ht="10.8" thickBot="1" x14ac:dyDescent="0.25">
      <c r="B8" s="11"/>
      <c r="C8" s="113" t="s">
        <v>76</v>
      </c>
      <c r="D8" s="114" t="str">
        <f>IF('(1)_Summary_Data'!AI11,"Yes","No")</f>
        <v>No</v>
      </c>
      <c r="E8" s="114" t="str">
        <f>IF('(1)_Summary_Data'!AI12,"Yes","No")</f>
        <v>No</v>
      </c>
      <c r="F8" s="114" t="str">
        <f>IF('(1)_Summary_Data'!AI13,"Yes","No")</f>
        <v>No</v>
      </c>
      <c r="G8" s="114" t="str">
        <f>IF('(1)_Summary_Data'!AI14,"Yes","No")</f>
        <v>No</v>
      </c>
      <c r="H8" s="114" t="str">
        <f>IF('(1)_Summary_Data'!AI15,"Yes","No")</f>
        <v>No</v>
      </c>
      <c r="I8" s="114" t="str">
        <f>IF('(1)_Summary_Data'!AI16,"Yes","No")</f>
        <v>No</v>
      </c>
      <c r="J8" s="114" t="str">
        <f>IF('(1)_Summary_Data'!AI17,"Yes","No")</f>
        <v>No</v>
      </c>
      <c r="K8" s="114" t="str">
        <f>IF('(1)_Summary_Data'!AI18,"Yes","No")</f>
        <v>No</v>
      </c>
      <c r="L8" s="114" t="str">
        <f>IF('(1)_Summary_Data'!AI19,"Yes","No")</f>
        <v>No</v>
      </c>
      <c r="M8" s="114" t="str">
        <f>IF('(1)_Summary_Data'!AI20,"Yes","No")</f>
        <v>No</v>
      </c>
      <c r="N8" s="114" t="str">
        <f>IF('(1)_Summary_Data'!AI21,"Yes","No")</f>
        <v>No</v>
      </c>
      <c r="O8" s="114" t="str">
        <f>IF(AND(ISNUMBER('(2a)_Curve_Data'!$P$13),ISNUMBER('(2a)_Curve_Data'!$P$14)), "Yes","No")</f>
        <v>No</v>
      </c>
      <c r="P8" s="115" t="str">
        <f>IF(AND(ISNUMBER('(3a)_Curve_Data_with_n(risk)'!$Q$13),ISNUMBER('(3a)_Curve_Data_with_n(risk)'!$Q$14)), "Yes","No")</f>
        <v>No</v>
      </c>
      <c r="Q8" s="41"/>
      <c r="AG8" s="3">
        <v>1</v>
      </c>
      <c r="AH8" s="3">
        <v>2</v>
      </c>
      <c r="AI8" s="3">
        <v>3</v>
      </c>
      <c r="AJ8" s="3">
        <v>4</v>
      </c>
      <c r="AK8" s="3">
        <v>5</v>
      </c>
      <c r="AL8" s="3">
        <v>6</v>
      </c>
      <c r="AM8" s="3">
        <v>7</v>
      </c>
      <c r="AN8" s="3">
        <v>8</v>
      </c>
      <c r="AO8" s="3">
        <v>9</v>
      </c>
      <c r="AP8" s="3">
        <v>10</v>
      </c>
      <c r="AQ8" s="3">
        <v>11</v>
      </c>
    </row>
    <row r="9" spans="1:43" x14ac:dyDescent="0.2">
      <c r="B9" s="47" t="s">
        <v>72</v>
      </c>
      <c r="C9" s="116"/>
      <c r="D9" s="229"/>
      <c r="E9" s="230"/>
      <c r="F9" s="230"/>
      <c r="G9" s="230"/>
      <c r="H9" s="230"/>
      <c r="I9" s="230"/>
      <c r="J9" s="230"/>
      <c r="K9" s="230"/>
      <c r="L9" s="230"/>
      <c r="M9" s="230"/>
      <c r="N9" s="230"/>
      <c r="O9" s="230"/>
      <c r="P9" s="231"/>
      <c r="Q9" s="25" t="str">
        <f t="shared" ref="Q9:Q30" si="0">B9</f>
        <v>Summary data</v>
      </c>
    </row>
    <row r="10" spans="1:43" x14ac:dyDescent="0.2">
      <c r="B10" s="6" t="s">
        <v>0</v>
      </c>
      <c r="C10" s="363" t="str">
        <f>IF('(1)_Summary_Data'!$AC$23,'(1)_Summary_Data'!$C$23,"na")</f>
        <v>na</v>
      </c>
      <c r="D10" s="369" t="str">
        <f>IF(D$8="Yes",((D$24/D$26)/(D$25/D$27)),"na")</f>
        <v>na</v>
      </c>
      <c r="E10" s="370" t="str">
        <f>IF(E$8="Yes",'(1)_Summary_Data'!AH25,"na")</f>
        <v>na</v>
      </c>
      <c r="F10" s="370" t="str">
        <f t="shared" ref="F10:J10" si="1">IF(F$8="Yes",IF($C$10&lt;&gt;"na",$C$10,EXP(IF($C$13&lt;&gt;"na",$C$13, F$16/F$15))),"na")</f>
        <v>na</v>
      </c>
      <c r="G10" s="370" t="str">
        <f t="shared" si="1"/>
        <v>na</v>
      </c>
      <c r="H10" s="370" t="str">
        <f t="shared" si="1"/>
        <v>na</v>
      </c>
      <c r="I10" s="370" t="str">
        <f t="shared" si="1"/>
        <v>na</v>
      </c>
      <c r="J10" s="370" t="str">
        <f t="shared" si="1"/>
        <v>na</v>
      </c>
      <c r="K10" s="371" t="str">
        <f>IF(K$8="Yes",EXP(K$16/K$15),"na")</f>
        <v>na</v>
      </c>
      <c r="L10" s="371" t="str">
        <f>IF(L$8="Yes",EXP(L$16/L$15),"na")</f>
        <v>na</v>
      </c>
      <c r="M10" s="371" t="str">
        <f>IF(M$8="Yes",EXP(M$16/M$15),"na")</f>
        <v>na</v>
      </c>
      <c r="N10" s="371" t="str">
        <f>IF(N$8="Yes",EXP(N$16/N$15),"na")</f>
        <v>na</v>
      </c>
      <c r="O10" s="371" t="str">
        <f>IF(O$8="Yes", '(2a)_Curve_Data'!$P$13,"na")</f>
        <v>na</v>
      </c>
      <c r="P10" s="372" t="str">
        <f>IF(P$8="Yes", '(3a)_Curve_Data_with_n(risk)'!$Q$13,"na")</f>
        <v>na</v>
      </c>
      <c r="Q10" s="3" t="str">
        <f t="shared" si="0"/>
        <v>HR</v>
      </c>
      <c r="AF10" s="232" t="b">
        <f>'(1)_Summary_Data'!$AC$23</f>
        <v>0</v>
      </c>
      <c r="AG10" s="3" t="b">
        <f>FALSE</f>
        <v>0</v>
      </c>
      <c r="AH10" s="321" t="b">
        <f t="shared" ref="AH10:AM10" si="2">AND(E$8="Yes",$AF10)</f>
        <v>0</v>
      </c>
      <c r="AI10" s="321" t="b">
        <f t="shared" si="2"/>
        <v>0</v>
      </c>
      <c r="AJ10" s="321" t="b">
        <f t="shared" si="2"/>
        <v>0</v>
      </c>
      <c r="AK10" s="321" t="b">
        <f t="shared" si="2"/>
        <v>0</v>
      </c>
      <c r="AL10" s="321" t="b">
        <f t="shared" si="2"/>
        <v>0</v>
      </c>
      <c r="AM10" s="321" t="b">
        <f t="shared" si="2"/>
        <v>0</v>
      </c>
    </row>
    <row r="11" spans="1:43" x14ac:dyDescent="0.2">
      <c r="B11" s="6" t="s">
        <v>69</v>
      </c>
      <c r="C11" s="364" t="str">
        <f>IF(AND('(1)_Summary_Data'!$AD$23,'(1)_Summary_Data'!$G$23=95%),'(1)_Summary_Data'!$D$23,"na")</f>
        <v>na</v>
      </c>
      <c r="D11" s="373" t="str">
        <f>IF(D$8="Yes",D$10/EXP(NORMSINV(0.975)*D$14),"na")</f>
        <v>na</v>
      </c>
      <c r="E11" s="374" t="str">
        <f>IF(E$8="Yes",E$10/EXP(NORMSINV(0.975)*E$14),"na")</f>
        <v>na</v>
      </c>
      <c r="F11" s="374" t="str">
        <f>IF(F$8="Yes",IF('(1)_Summary_Data'!$G$23=95%,$C$11,F$10/EXP(NORMSINV(0.975)*F$14)),"na")</f>
        <v>na</v>
      </c>
      <c r="G11" s="374" t="str">
        <f>IF(G$8="Yes",G$10/EXP(NORMSINV(0.975)*G$14),"na")</f>
        <v>na</v>
      </c>
      <c r="H11" s="374" t="str">
        <f t="shared" ref="H11:O11" si="3">IF(H$8="Yes",H$10/EXP(NORMSINV(0.975)*H$14),"na")</f>
        <v>na</v>
      </c>
      <c r="I11" s="374" t="str">
        <f t="shared" si="3"/>
        <v>na</v>
      </c>
      <c r="J11" s="374" t="str">
        <f t="shared" si="3"/>
        <v>na</v>
      </c>
      <c r="K11" s="374" t="str">
        <f>IF(K$8="Yes",K$10/EXP(NORMSINV(0.975)*K$14),"na")</f>
        <v>na</v>
      </c>
      <c r="L11" s="374" t="str">
        <f>IF(L$8="Yes",L$10/EXP(NORMSINV(0.975)*L$14),"na")</f>
        <v>na</v>
      </c>
      <c r="M11" s="374" t="str">
        <f>IF(M$8="Yes",M$10/EXP(NORMSINV(0.975)*M$14),"na")</f>
        <v>na</v>
      </c>
      <c r="N11" s="374" t="str">
        <f>IF(N$8="Yes",N$10/EXP(NORMSINV(0.975)*N$14),"na")</f>
        <v>na</v>
      </c>
      <c r="O11" s="374" t="str">
        <f t="shared" si="3"/>
        <v>na</v>
      </c>
      <c r="P11" s="375" t="str">
        <f>IF(P$8="Yes",P$10/EXP(NORMSINV(0.975)*P$14),"na")</f>
        <v>na</v>
      </c>
      <c r="Q11" s="3" t="str">
        <f t="shared" si="0"/>
        <v>Lower 95% CI</v>
      </c>
      <c r="AF11" s="232" t="b">
        <f>AND('(1)_Summary_Data'!$AD$23,'(1)_Summary_Data'!$G$23=95%)</f>
        <v>0</v>
      </c>
      <c r="AG11" s="3" t="b">
        <f>FALSE</f>
        <v>0</v>
      </c>
      <c r="AH11" s="3" t="b">
        <f>FALSE</f>
        <v>0</v>
      </c>
      <c r="AI11" s="321" t="b">
        <f>AND(F$8="Yes",$AF11)</f>
        <v>0</v>
      </c>
      <c r="AJ11" s="3" t="b">
        <f>FALSE</f>
        <v>0</v>
      </c>
      <c r="AK11" s="3" t="b">
        <f>FALSE</f>
        <v>0</v>
      </c>
      <c r="AL11" s="3" t="b">
        <f>FALSE</f>
        <v>0</v>
      </c>
      <c r="AM11" s="3" t="b">
        <f>FALSE</f>
        <v>0</v>
      </c>
    </row>
    <row r="12" spans="1:43" x14ac:dyDescent="0.2">
      <c r="B12" s="6" t="s">
        <v>70</v>
      </c>
      <c r="C12" s="364" t="str">
        <f>IF(AND('(1)_Summary_Data'!$AE$23,'(1)_Summary_Data'!$G$23=95%),'(1)_Summary_Data'!$F$23,"na")</f>
        <v>na</v>
      </c>
      <c r="D12" s="373" t="str">
        <f>IF(D$8="Yes",D$10*EXP(NORMSINV(0.975)*D$14),"na")</f>
        <v>na</v>
      </c>
      <c r="E12" s="374" t="str">
        <f>IF(E$8="Yes",E$10*EXP(NORMSINV(0.975)*E$14),"na")</f>
        <v>na</v>
      </c>
      <c r="F12" s="374" t="str">
        <f>IF(F$8="Yes",IF('(1)_Summary_Data'!$G$23=95%,$C$12,F$10*EXP(NORMSINV(0.975)*F$14)),"na")</f>
        <v>na</v>
      </c>
      <c r="G12" s="374" t="str">
        <f>IF(G$8="Yes",G$10*EXP(NORMSINV(0.975)*G$14),"na")</f>
        <v>na</v>
      </c>
      <c r="H12" s="374" t="str">
        <f t="shared" ref="H12:O12" si="4">IF(H$8="Yes",H$10*EXP(NORMSINV(0.975)*H$14),"na")</f>
        <v>na</v>
      </c>
      <c r="I12" s="374" t="str">
        <f t="shared" si="4"/>
        <v>na</v>
      </c>
      <c r="J12" s="374" t="str">
        <f t="shared" si="4"/>
        <v>na</v>
      </c>
      <c r="K12" s="374" t="str">
        <f>IF(K$8="Yes",K$10*EXP(NORMSINV(0.975)*K$14),"na")</f>
        <v>na</v>
      </c>
      <c r="L12" s="374" t="str">
        <f>IF(L$8="Yes",L$10*EXP(NORMSINV(0.975)*L$14),"na")</f>
        <v>na</v>
      </c>
      <c r="M12" s="374" t="str">
        <f>IF(M$8="Yes",M$10*EXP(NORMSINV(0.975)*M$14),"na")</f>
        <v>na</v>
      </c>
      <c r="N12" s="374" t="str">
        <f>IF(N$8="Yes",N$10*EXP(NORMSINV(0.975)*N$14),"na")</f>
        <v>na</v>
      </c>
      <c r="O12" s="374" t="str">
        <f t="shared" si="4"/>
        <v>na</v>
      </c>
      <c r="P12" s="375" t="str">
        <f>IF(P$8="Yes",P$10*EXP(NORMSINV(0.975)*P$14),"na")</f>
        <v>na</v>
      </c>
      <c r="Q12" s="3" t="str">
        <f t="shared" si="0"/>
        <v>Upper 95% CI</v>
      </c>
      <c r="AF12" s="232" t="b">
        <f>AND('(1)_Summary_Data'!$AE$23,'(1)_Summary_Data'!$G$23=95%)</f>
        <v>0</v>
      </c>
      <c r="AG12" s="3" t="b">
        <f>FALSE</f>
        <v>0</v>
      </c>
      <c r="AH12" s="3" t="b">
        <f>FALSE</f>
        <v>0</v>
      </c>
      <c r="AI12" s="321" t="b">
        <f>AND(F$8="Yes",$AF12)</f>
        <v>0</v>
      </c>
      <c r="AJ12" s="3" t="b">
        <f>FALSE</f>
        <v>0</v>
      </c>
      <c r="AK12" s="3" t="b">
        <f>FALSE</f>
        <v>0</v>
      </c>
      <c r="AL12" s="3" t="b">
        <f>FALSE</f>
        <v>0</v>
      </c>
      <c r="AM12" s="3" t="b">
        <f>FALSE</f>
        <v>0</v>
      </c>
    </row>
    <row r="13" spans="1:43" x14ac:dyDescent="0.2">
      <c r="B13" s="6" t="s">
        <v>57</v>
      </c>
      <c r="C13" s="364" t="str">
        <f>IF('(1)_Summary_Data'!$AC$28,'(1)_Summary_Data'!$G$25,"na")</f>
        <v>na</v>
      </c>
      <c r="D13" s="373" t="str">
        <f>IF(D$8="Yes",LN(D$10),"na")</f>
        <v>na</v>
      </c>
      <c r="E13" s="374" t="str">
        <f>IF(E$8="Yes",LN(E$10),"na")</f>
        <v>na</v>
      </c>
      <c r="F13" s="374" t="str">
        <f t="shared" ref="F13:O13" si="5">IF(F$8="Yes",LN(F$10),"na")</f>
        <v>na</v>
      </c>
      <c r="G13" s="374" t="str">
        <f t="shared" si="5"/>
        <v>na</v>
      </c>
      <c r="H13" s="374" t="str">
        <f t="shared" si="5"/>
        <v>na</v>
      </c>
      <c r="I13" s="374" t="str">
        <f t="shared" si="5"/>
        <v>na</v>
      </c>
      <c r="J13" s="374" t="str">
        <f t="shared" si="5"/>
        <v>na</v>
      </c>
      <c r="K13" s="374" t="str">
        <f>IF(K$8="Yes",LN(K$10),"na")</f>
        <v>na</v>
      </c>
      <c r="L13" s="374" t="str">
        <f>IF(L$8="Yes",LN(L$10),"na")</f>
        <v>na</v>
      </c>
      <c r="M13" s="374" t="str">
        <f>IF(M$8="Yes",LN(M$10),"na")</f>
        <v>na</v>
      </c>
      <c r="N13" s="374" t="str">
        <f>IF(N$8="Yes",LN(N$10),"na")</f>
        <v>na</v>
      </c>
      <c r="O13" s="374" t="str">
        <f t="shared" si="5"/>
        <v>na</v>
      </c>
      <c r="P13" s="375" t="str">
        <f>IF(P$8="Yes",LN(P$10),"na")</f>
        <v>na</v>
      </c>
      <c r="Q13" s="3" t="str">
        <f t="shared" si="0"/>
        <v>ln(HR)</v>
      </c>
      <c r="AF13" s="3" t="b">
        <f>'(1)_Summary_Data'!$AC$28</f>
        <v>0</v>
      </c>
      <c r="AG13" s="3" t="b">
        <f>FALSE</f>
        <v>0</v>
      </c>
      <c r="AH13" s="321" t="b">
        <f>AND(E$8="Yes",$AF13)</f>
        <v>0</v>
      </c>
      <c r="AI13" s="321" t="b">
        <f>AND(F$8="Yes",$AF13)</f>
        <v>0</v>
      </c>
      <c r="AJ13" s="321" t="b">
        <f>AND(G$8="Yes",$AF13)</f>
        <v>0</v>
      </c>
      <c r="AK13" s="321" t="b">
        <f>AND(H$8="Yes",$AF13)</f>
        <v>0</v>
      </c>
      <c r="AL13" s="321" t="b">
        <f>AND(I$8="Yes",$AF13)</f>
        <v>0</v>
      </c>
      <c r="AM13" s="321" t="b">
        <f>AND(J$8="Yes",$AF13)</f>
        <v>0</v>
      </c>
      <c r="AP13" s="6"/>
    </row>
    <row r="14" spans="1:43" x14ac:dyDescent="0.2">
      <c r="B14" s="117" t="s">
        <v>58</v>
      </c>
      <c r="C14" s="364" t="str">
        <f>IF('(1)_Summary_Data'!$AC$29,'(1)_Summary_Data'!$G$26,"na")</f>
        <v>na</v>
      </c>
      <c r="D14" s="373" t="str">
        <f>IF(D$8="Yes",1/SQRT(D$15),"na")</f>
        <v>na</v>
      </c>
      <c r="E14" s="373" t="str">
        <f>IF(E$8="Yes",1/SQRT(E$15),"na")</f>
        <v>na</v>
      </c>
      <c r="F14" s="374" t="str">
        <f>IF(F$8="Yes",(LN(F$19)-LN(F$18))/(2*NORMSINV(1-(1-'(1)_Summary_Data'!$G$23)/2)),"na")</f>
        <v>na</v>
      </c>
      <c r="G14" s="373" t="str">
        <f>IF(G$8="Yes",1/SQRT(G$15),"na")</f>
        <v>na</v>
      </c>
      <c r="H14" s="373" t="str">
        <f>IF(H$8="Yes",1/SQRT(H$15),"na")</f>
        <v>na</v>
      </c>
      <c r="I14" s="373" t="str">
        <f>IF(I$8="Yes",1/SQRT(I$15),"na")</f>
        <v>na</v>
      </c>
      <c r="J14" s="374" t="str">
        <f>IF(J$8="Yes",IF($C$10&lt;&gt;"na",ABS(LN(J$10))/IF($C$20&lt;&gt;"na",NORMSINV(1-(J$20/J$21)),SQRT($C$23)),IF($C$20&lt;&gt;"na",NORMSINV(1-(J$20/J$21)),SQRT($C$23))/ABS(J$16)),"na")</f>
        <v>na</v>
      </c>
      <c r="K14" s="373" t="str">
        <f>IF(K$8="Yes",IF(OR($C$15&lt;&gt;"na",AND(K$26&lt;&gt;"na",K$27&lt;&gt;"na")), 1/SQRT(K$15),(LN(K$19)-LN(K$18))/(2*NORMSINV(1-(1-'(1)_Summary_Data'!$G$23)/2))),"na")</f>
        <v>na</v>
      </c>
      <c r="L14" s="373" t="str">
        <f>IF(L$8="Yes",1/SQRT(L$15),"na")</f>
        <v>na</v>
      </c>
      <c r="M14" s="373" t="str">
        <f>IF(M$8="Yes",1/SQRT(M$15),"na")</f>
        <v>na</v>
      </c>
      <c r="N14" s="374" t="str">
        <f>IF(N$8="Yes",1/SQRT(N$15),"na")</f>
        <v>na</v>
      </c>
      <c r="O14" s="373" t="str">
        <f t="shared" ref="O14" si="6">IF(O$8="Yes",1/SQRT(O$15),"na")</f>
        <v>na</v>
      </c>
      <c r="P14" s="376" t="str">
        <f>IF(P$8="Yes",1/SQRT(P$15),"na")</f>
        <v>na</v>
      </c>
      <c r="Q14" s="3" t="str">
        <f t="shared" si="0"/>
        <v>se(ln(HR))</v>
      </c>
      <c r="AF14" s="3" t="b">
        <f>'(1)_Summary_Data'!$AC$29</f>
        <v>0</v>
      </c>
      <c r="AG14" s="3" t="b">
        <f>FALSE</f>
        <v>0</v>
      </c>
      <c r="AH14" s="321" t="b">
        <f>AND(E$8="Yes",$AF14)</f>
        <v>0</v>
      </c>
      <c r="AI14" s="3" t="b">
        <f>FALSE</f>
        <v>0</v>
      </c>
      <c r="AJ14" s="3" t="b">
        <f>FALSE</f>
        <v>0</v>
      </c>
      <c r="AK14" s="3" t="b">
        <f>FALSE</f>
        <v>0</v>
      </c>
      <c r="AL14" s="3" t="b">
        <f>FALSE</f>
        <v>0</v>
      </c>
      <c r="AM14" s="3" t="b">
        <f>FALSE</f>
        <v>0</v>
      </c>
    </row>
    <row r="15" spans="1:43" x14ac:dyDescent="0.2">
      <c r="B15" s="6" t="s">
        <v>36</v>
      </c>
      <c r="C15" s="364" t="str">
        <f>IF('(1)_Summary_Data'!$AC$25,'(1)_Summary_Data'!$C$25,"na")</f>
        <v>na</v>
      </c>
      <c r="D15" s="373" t="str">
        <f>IF(D$8="Yes",1/((1/D$27)+(1/D$26)),"na")</f>
        <v>na</v>
      </c>
      <c r="E15" s="374" t="str">
        <f>IF(E$8="Yes",'(1)_Summary_Data'!AJ25,"na")</f>
        <v>na</v>
      </c>
      <c r="F15" s="374" t="str">
        <f>IF(F$8="Yes",1/(POWER(F$14,2)),"na")</f>
        <v>na</v>
      </c>
      <c r="G15" s="374" t="str">
        <f>IF(G$8="Yes",G$24*G$25/(G$24+G$25),"na")</f>
        <v>na</v>
      </c>
      <c r="H15" s="374" t="str">
        <f>IF(H$8="Yes",H$28/4,"na")</f>
        <v>na</v>
      </c>
      <c r="I15" s="374" t="str">
        <f>IF(I$8="Yes",(I$28*I$30*I$29/(POWER((I$30+I$29),2))),"na")</f>
        <v>na</v>
      </c>
      <c r="J15" s="374" t="str">
        <f>IF(J$8="Yes",1/POWER(J$14,2),"na")</f>
        <v>na</v>
      </c>
      <c r="K15" s="374" t="str">
        <f>IF(K$8="Yes",IF($C$15&lt;&gt;"na",$C$15, IF(AND(K$26&lt;&gt;"na",K$27&lt;&gt;"na"),1/((1/K$26)+(1/K$27)),1/POWER(K$14,2))),"na")</f>
        <v>na</v>
      </c>
      <c r="L15" s="374" t="str">
        <f>IF(L$8="Yes",L$24*L$25/(L$24+L$25),"na")</f>
        <v>na</v>
      </c>
      <c r="M15" s="374" t="str">
        <f>IF(M$8="Yes",M$28/4,"na")</f>
        <v>na</v>
      </c>
      <c r="N15" s="374" t="str">
        <f>IF(N$8="Yes",(N$28*N$29*N$30/(POWER(N$29+N$30,2))),"na")</f>
        <v>na</v>
      </c>
      <c r="O15" s="374" t="str">
        <f>IF(O$8="Yes", '(2a)_Curve_Data'!$P$14,"na")</f>
        <v>na</v>
      </c>
      <c r="P15" s="375" t="str">
        <f>IF(P$8="Yes", '(3a)_Curve_Data_with_n(risk)'!$Q$14,"na")</f>
        <v>na</v>
      </c>
      <c r="Q15" s="3" t="str">
        <f t="shared" si="0"/>
        <v>Variance</v>
      </c>
      <c r="AF15" s="232" t="b">
        <f>'(1)_Summary_Data'!$AC$25</f>
        <v>0</v>
      </c>
      <c r="AG15" s="3" t="b">
        <f>FALSE</f>
        <v>0</v>
      </c>
      <c r="AH15" s="321" t="b">
        <f>AND(E$8="Yes",$AF15)</f>
        <v>0</v>
      </c>
      <c r="AI15" s="3" t="b">
        <f>FALSE</f>
        <v>0</v>
      </c>
      <c r="AJ15" s="3" t="b">
        <f>FALSE</f>
        <v>0</v>
      </c>
      <c r="AK15" s="3" t="b">
        <f>FALSE</f>
        <v>0</v>
      </c>
      <c r="AL15" s="3" t="b">
        <f>FALSE</f>
        <v>0</v>
      </c>
      <c r="AM15" s="3" t="b">
        <f>FALSE</f>
        <v>0</v>
      </c>
    </row>
    <row r="16" spans="1:43" ht="10.8" thickBot="1" x14ac:dyDescent="0.25">
      <c r="A16" s="118"/>
      <c r="B16" s="119" t="s">
        <v>2</v>
      </c>
      <c r="C16" s="365" t="str">
        <f>IF('(1)_Summary_Data'!$AC$24,'(1)_Summary_Data'!$C$24,"na")</f>
        <v>na</v>
      </c>
      <c r="D16" s="377" t="str">
        <f>IF(D$8="Yes",D$13*D$15,"na")</f>
        <v>na</v>
      </c>
      <c r="E16" s="378" t="str">
        <f>IF(E$8="Yes",'(1)_Summary_Data'!AI25,"na")</f>
        <v>na</v>
      </c>
      <c r="F16" s="378" t="str">
        <f t="shared" ref="F16:J16" si="7">IF(F$8="Yes",IF($C$16&lt;&gt;"na",$C$16,F$15*LN(F$10)),"na")</f>
        <v>na</v>
      </c>
      <c r="G16" s="378" t="str">
        <f t="shared" si="7"/>
        <v>na</v>
      </c>
      <c r="H16" s="378" t="str">
        <f t="shared" si="7"/>
        <v>na</v>
      </c>
      <c r="I16" s="378" t="str">
        <f t="shared" si="7"/>
        <v>na</v>
      </c>
      <c r="J16" s="378" t="str">
        <f t="shared" si="7"/>
        <v>na</v>
      </c>
      <c r="K16" s="378" t="str">
        <f>IF(K$8="Yes",IF(K$22="C",1,-1)*SQRT(K$15)*IF($C$23&lt;&gt;"na",SQRT($C$23),NORMSINV(1-(K$20/K$21))),"na")</f>
        <v>na</v>
      </c>
      <c r="L16" s="378" t="str">
        <f>IF(L$8="Yes",IF(L$22="C",1,-1)*(SQRT((L$24*L$25)/(L$24+L$25))*IF($C$23&lt;&gt;"na",SQRT($C$23),NORMSINV(1-(L$20/$L$21)))),"na")</f>
        <v>na</v>
      </c>
      <c r="M16" s="378" t="str">
        <f>IF(M$8="Yes",IF(M$22="C",1,-1)*(0.5*SQRT(M$28)*IF($C$23&lt;&gt;"na",SQRT($C$23),NORMSINV(1-(M$20/M$21)))),"na")</f>
        <v>na</v>
      </c>
      <c r="N16" s="378" t="str">
        <f>IF(N$8="Yes",IF(N$22="C",1,-1)*(SQRT(N$29*N$30*N$28)/(N$29+N$30))*IF($C$23&lt;&gt;"na",SQRT($C$23),NORMSINV(1-(N$20/N$21))),"na")</f>
        <v>na</v>
      </c>
      <c r="O16" s="378" t="str">
        <f>IF(O$8="Yes", '(2a)_Curve_Data'!$P$18,"na")</f>
        <v>na</v>
      </c>
      <c r="P16" s="379" t="str">
        <f>IF(P$8="Yes", '(3a)_Curve_Data_with_n(risk)'!$O$18,"na")</f>
        <v>na</v>
      </c>
      <c r="Q16" s="118" t="str">
        <f t="shared" si="0"/>
        <v>O-E</v>
      </c>
      <c r="R16" s="118"/>
      <c r="AF16" s="232" t="b">
        <f>'(1)_Summary_Data'!$AC$24</f>
        <v>0</v>
      </c>
      <c r="AG16" s="3" t="b">
        <f>FALSE</f>
        <v>0</v>
      </c>
      <c r="AH16" s="321" t="b">
        <f>AND(E$8="Yes",$AF16)</f>
        <v>0</v>
      </c>
      <c r="AI16" s="321" t="b">
        <f>AND(F$8="Yes",$AF16)</f>
        <v>0</v>
      </c>
      <c r="AJ16" s="321" t="b">
        <f>AND(G$8="Yes",$AF16)</f>
        <v>0</v>
      </c>
      <c r="AK16" s="321" t="b">
        <f>AND(H$8="Yes",$AF16)</f>
        <v>0</v>
      </c>
      <c r="AL16" s="321" t="b">
        <f>AND(I$8="Yes",$AF16)</f>
        <v>0</v>
      </c>
      <c r="AM16" s="321" t="b">
        <f>AND(J$8="Yes",$AF16)</f>
        <v>0</v>
      </c>
    </row>
    <row r="17" spans="1:45" x14ac:dyDescent="0.2">
      <c r="A17" s="13"/>
      <c r="B17" s="47" t="s">
        <v>42</v>
      </c>
      <c r="C17" s="235"/>
      <c r="D17" s="236"/>
      <c r="E17" s="237"/>
      <c r="F17" s="237"/>
      <c r="G17" s="237"/>
      <c r="H17" s="237"/>
      <c r="I17" s="237"/>
      <c r="J17" s="237"/>
      <c r="K17" s="237"/>
      <c r="L17" s="237"/>
      <c r="M17" s="237"/>
      <c r="N17" s="237"/>
      <c r="O17" s="237"/>
      <c r="P17" s="238"/>
      <c r="Q17" s="25" t="str">
        <f t="shared" si="0"/>
        <v>Data Entered</v>
      </c>
    </row>
    <row r="18" spans="1:45" ht="11.25" customHeight="1" thickBot="1" x14ac:dyDescent="0.25">
      <c r="B18" s="6" t="str">
        <f>"Lower CI (" &amp; IF('(1)_Summary_Data'!$G$23&lt;&gt;"",100*'(1)_Summary_Data'!$G$23,"--") &amp; "%)"</f>
        <v>Lower CI (95%)</v>
      </c>
      <c r="C18" s="380" t="str">
        <f>IF('(1)_Summary_Data'!$AD$23,'(1)_Summary_Data'!$D$23,"na")</f>
        <v>na</v>
      </c>
      <c r="D18" s="239"/>
      <c r="E18" s="240"/>
      <c r="F18" s="394" t="str">
        <f>IF(F$8="Yes",$C18,"na")</f>
        <v>na</v>
      </c>
      <c r="G18" s="241"/>
      <c r="H18" s="242"/>
      <c r="I18" s="242"/>
      <c r="J18" s="243"/>
      <c r="K18" s="386" t="str">
        <f>IF(K$8="Yes",$C18,"na")</f>
        <v>na</v>
      </c>
      <c r="L18" s="242"/>
      <c r="M18" s="242"/>
      <c r="N18" s="242"/>
      <c r="O18" s="242"/>
      <c r="P18" s="244"/>
      <c r="Q18" s="3" t="str">
        <f t="shared" si="0"/>
        <v>Lower CI (95%)</v>
      </c>
      <c r="AF18" s="232" t="b">
        <f>'(1)_Summary_Data'!$AD$23</f>
        <v>0</v>
      </c>
      <c r="AG18" s="3" t="b">
        <f>FALSE</f>
        <v>0</v>
      </c>
      <c r="AH18" s="3" t="b">
        <f>FALSE</f>
        <v>0</v>
      </c>
      <c r="AI18" s="321" t="b">
        <f>AND(F$8="Yes",$AF18)</f>
        <v>0</v>
      </c>
      <c r="AJ18" s="3" t="b">
        <f>FALSE</f>
        <v>0</v>
      </c>
      <c r="AK18" s="3" t="b">
        <f>FALSE</f>
        <v>0</v>
      </c>
      <c r="AL18" s="3" t="b">
        <f>FALSE</f>
        <v>0</v>
      </c>
      <c r="AM18" s="3" t="b">
        <f>FALSE</f>
        <v>0</v>
      </c>
      <c r="AN18" s="321" t="b">
        <f t="shared" ref="AN18:AN23" si="8">AND(K$8="Yes",$AF18)</f>
        <v>0</v>
      </c>
      <c r="AO18" s="3" t="b">
        <f>FALSE</f>
        <v>0</v>
      </c>
      <c r="AP18" s="3" t="b">
        <f>FALSE</f>
        <v>0</v>
      </c>
      <c r="AQ18" s="3" t="b">
        <f>FALSE</f>
        <v>0</v>
      </c>
    </row>
    <row r="19" spans="1:45" ht="11.25" customHeight="1" thickBot="1" x14ac:dyDescent="0.25">
      <c r="B19" s="6" t="str">
        <f>"Upper CI ("&amp;IF('(1)_Summary_Data'!$G$23&lt;&gt;"",(100*'(1)_Summary_Data'!$G$23),"--")&amp;"%)"</f>
        <v>Upper CI (95%)</v>
      </c>
      <c r="C19" s="381" t="str">
        <f>IF('(1)_Summary_Data'!$AE$23,'(1)_Summary_Data'!$F$23,"na")</f>
        <v>na</v>
      </c>
      <c r="D19" s="245"/>
      <c r="E19" s="302"/>
      <c r="F19" s="386" t="str">
        <f>IF(F$8="Yes",$C19,"na")</f>
        <v>na</v>
      </c>
      <c r="G19" s="246"/>
      <c r="H19" s="247"/>
      <c r="I19" s="247"/>
      <c r="J19" s="304"/>
      <c r="K19" s="387" t="str">
        <f>IF(K$8="Yes",$C19,"na")</f>
        <v>na</v>
      </c>
      <c r="L19" s="301"/>
      <c r="M19" s="299"/>
      <c r="O19" s="253"/>
      <c r="P19" s="249"/>
      <c r="Q19" s="3" t="str">
        <f t="shared" si="0"/>
        <v>Upper CI (95%)</v>
      </c>
      <c r="AF19" s="232" t="b">
        <f>'(1)_Summary_Data'!$AE$23</f>
        <v>0</v>
      </c>
      <c r="AG19" s="3" t="b">
        <f>FALSE</f>
        <v>0</v>
      </c>
      <c r="AH19" s="3" t="b">
        <f>FALSE</f>
        <v>0</v>
      </c>
      <c r="AI19" s="321" t="b">
        <f>AND(F$8="Yes",$AF19)</f>
        <v>0</v>
      </c>
      <c r="AJ19" s="3" t="b">
        <f>FALSE</f>
        <v>0</v>
      </c>
      <c r="AK19" s="3" t="b">
        <f>FALSE</f>
        <v>0</v>
      </c>
      <c r="AL19" s="3" t="b">
        <f>FALSE</f>
        <v>0</v>
      </c>
      <c r="AM19" s="3" t="b">
        <f>FALSE</f>
        <v>0</v>
      </c>
      <c r="AN19" s="321" t="b">
        <f t="shared" si="8"/>
        <v>0</v>
      </c>
      <c r="AO19" s="3" t="b">
        <f>FALSE</f>
        <v>0</v>
      </c>
      <c r="AP19" s="3" t="b">
        <f>FALSE</f>
        <v>0</v>
      </c>
      <c r="AQ19" s="3" t="b">
        <f>FALSE</f>
        <v>0</v>
      </c>
      <c r="AS19" s="4"/>
    </row>
    <row r="20" spans="1:45" ht="11.25" customHeight="1" thickBot="1" x14ac:dyDescent="0.25">
      <c r="B20" s="6" t="s">
        <v>200</v>
      </c>
      <c r="C20" s="382" t="str">
        <f>IF('(1)_Summary_Data'!$AD$26,'(1)_Summary_Data'!$C$28,"na")</f>
        <v>na</v>
      </c>
      <c r="D20" s="250"/>
      <c r="E20" s="303"/>
      <c r="F20" s="251"/>
      <c r="G20" s="252"/>
      <c r="H20" s="253"/>
      <c r="I20" s="254"/>
      <c r="J20" s="388" t="str">
        <f t="shared" ref="J20:L22" si="9">IF(J$8="Yes",$C20,"na")</f>
        <v>na</v>
      </c>
      <c r="K20" s="388" t="str">
        <f t="shared" si="9"/>
        <v>na</v>
      </c>
      <c r="L20" s="388" t="str">
        <f t="shared" si="9"/>
        <v>na</v>
      </c>
      <c r="M20" s="388" t="str">
        <f t="shared" ref="M20:N23" si="10">IF(M$8="Yes",$C20,"na")</f>
        <v>na</v>
      </c>
      <c r="N20" s="388" t="str">
        <f t="shared" si="10"/>
        <v>na</v>
      </c>
      <c r="O20" s="246"/>
      <c r="P20" s="255"/>
      <c r="Q20" s="3" t="str">
        <f t="shared" si="0"/>
        <v>P-value</v>
      </c>
      <c r="AF20" s="232" t="b">
        <f>'(1)_Summary_Data'!$AD$26</f>
        <v>0</v>
      </c>
      <c r="AG20" s="3" t="b">
        <f>FALSE</f>
        <v>0</v>
      </c>
      <c r="AH20" s="3" t="b">
        <f>FALSE</f>
        <v>0</v>
      </c>
      <c r="AI20" s="3" t="b">
        <f>FALSE</f>
        <v>0</v>
      </c>
      <c r="AJ20" s="3" t="b">
        <f>FALSE</f>
        <v>0</v>
      </c>
      <c r="AK20" s="3" t="b">
        <f>FALSE</f>
        <v>0</v>
      </c>
      <c r="AL20" s="3" t="b">
        <f>FALSE</f>
        <v>0</v>
      </c>
      <c r="AM20" s="321" t="b">
        <f t="shared" ref="AM20:AM22" si="11">AND(J$8="Yes",$AF20)</f>
        <v>0</v>
      </c>
      <c r="AN20" s="321" t="b">
        <f t="shared" si="8"/>
        <v>0</v>
      </c>
      <c r="AO20" s="321" t="b">
        <f t="shared" ref="AO20:AQ23" si="12">AND(L$8="Yes",$AF20)</f>
        <v>0</v>
      </c>
      <c r="AP20" s="321" t="b">
        <f t="shared" si="12"/>
        <v>0</v>
      </c>
      <c r="AQ20" s="321" t="b">
        <f t="shared" si="12"/>
        <v>0</v>
      </c>
      <c r="AS20" s="4"/>
    </row>
    <row r="21" spans="1:45" ht="11.25" customHeight="1" thickBot="1" x14ac:dyDescent="0.25">
      <c r="B21" s="6" t="s">
        <v>78</v>
      </c>
      <c r="C21" s="383" t="str">
        <f>IF(AND('(1)_Summary_Data'!$AD$26,'(1)_Summary_Data'!$AF$26),'(1)_Summary_Data'!$D$28,"na")</f>
        <v>na</v>
      </c>
      <c r="D21" s="250"/>
      <c r="E21" s="256"/>
      <c r="F21" s="251"/>
      <c r="G21" s="251"/>
      <c r="H21" s="253"/>
      <c r="I21" s="254"/>
      <c r="J21" s="389" t="str">
        <f t="shared" si="9"/>
        <v>na</v>
      </c>
      <c r="K21" s="389" t="str">
        <f t="shared" si="9"/>
        <v>na</v>
      </c>
      <c r="L21" s="389" t="str">
        <f t="shared" si="9"/>
        <v>na</v>
      </c>
      <c r="M21" s="389" t="str">
        <f t="shared" si="10"/>
        <v>na</v>
      </c>
      <c r="N21" s="389" t="str">
        <f t="shared" si="10"/>
        <v>na</v>
      </c>
      <c r="O21" s="246"/>
      <c r="P21" s="255"/>
      <c r="Q21" s="3" t="str">
        <f t="shared" si="0"/>
        <v>Sidedness of p-value</v>
      </c>
      <c r="AF21" s="3" t="b">
        <f>AND('(1)_Summary_Data'!$AD$26,'(1)_Summary_Data'!$AF$26)</f>
        <v>0</v>
      </c>
      <c r="AG21" s="3" t="b">
        <f>FALSE</f>
        <v>0</v>
      </c>
      <c r="AH21" s="3" t="b">
        <f>FALSE</f>
        <v>0</v>
      </c>
      <c r="AI21" s="3" t="b">
        <f>FALSE</f>
        <v>0</v>
      </c>
      <c r="AJ21" s="3" t="b">
        <f>FALSE</f>
        <v>0</v>
      </c>
      <c r="AK21" s="3" t="b">
        <f>FALSE</f>
        <v>0</v>
      </c>
      <c r="AL21" s="3" t="b">
        <f>FALSE</f>
        <v>0</v>
      </c>
      <c r="AM21" s="321" t="b">
        <f t="shared" si="11"/>
        <v>0</v>
      </c>
      <c r="AN21" s="321" t="b">
        <f t="shared" si="8"/>
        <v>0</v>
      </c>
      <c r="AO21" s="321" t="b">
        <f t="shared" si="12"/>
        <v>0</v>
      </c>
      <c r="AP21" s="321" t="b">
        <f t="shared" si="12"/>
        <v>0</v>
      </c>
      <c r="AQ21" s="321" t="b">
        <f t="shared" si="12"/>
        <v>0</v>
      </c>
    </row>
    <row r="22" spans="1:45" ht="11.25" customHeight="1" thickBot="1" x14ac:dyDescent="0.25">
      <c r="B22" s="6" t="s">
        <v>39</v>
      </c>
      <c r="C22" s="382" t="str">
        <f>IF(AND(OR('(1)_Summary_Data'!$AC$26,'(1)_Summary_Data'!$AD$26),'(1)_Summary_Data'!$AE$26),'(1)_Summary_Data'!$C$29,"na")</f>
        <v>na</v>
      </c>
      <c r="D22" s="257"/>
      <c r="E22" s="256"/>
      <c r="F22" s="258"/>
      <c r="G22" s="251"/>
      <c r="H22" s="253"/>
      <c r="I22" s="254"/>
      <c r="J22" s="390" t="str">
        <f t="shared" si="9"/>
        <v>na</v>
      </c>
      <c r="K22" s="390" t="str">
        <f t="shared" si="9"/>
        <v>na</v>
      </c>
      <c r="L22" s="390" t="str">
        <f t="shared" si="9"/>
        <v>na</v>
      </c>
      <c r="M22" s="390" t="str">
        <f t="shared" si="10"/>
        <v>na</v>
      </c>
      <c r="N22" s="390" t="str">
        <f t="shared" si="10"/>
        <v>na</v>
      </c>
      <c r="O22" s="246"/>
      <c r="P22" s="255"/>
      <c r="Q22" s="3" t="str">
        <f t="shared" si="0"/>
        <v>Advantage to R or C?</v>
      </c>
      <c r="AF22" s="3" t="b">
        <f>AND(OR('(1)_Summary_Data'!$AC$26,'(1)_Summary_Data'!$AD$26),'(1)_Summary_Data'!$AE$26)</f>
        <v>0</v>
      </c>
      <c r="AG22" s="3" t="b">
        <f>FALSE</f>
        <v>0</v>
      </c>
      <c r="AH22" s="3" t="b">
        <f>FALSE</f>
        <v>0</v>
      </c>
      <c r="AI22" s="3" t="b">
        <f>FALSE</f>
        <v>0</v>
      </c>
      <c r="AJ22" s="3" t="b">
        <f>FALSE</f>
        <v>0</v>
      </c>
      <c r="AK22" s="3" t="b">
        <f>FALSE</f>
        <v>0</v>
      </c>
      <c r="AL22" s="3" t="b">
        <f>FALSE</f>
        <v>0</v>
      </c>
      <c r="AM22" s="321" t="b">
        <f t="shared" si="11"/>
        <v>0</v>
      </c>
      <c r="AN22" s="321" t="b">
        <f t="shared" si="8"/>
        <v>0</v>
      </c>
      <c r="AO22" s="321" t="b">
        <f t="shared" si="12"/>
        <v>0</v>
      </c>
      <c r="AP22" s="321" t="b">
        <f t="shared" si="12"/>
        <v>0</v>
      </c>
      <c r="AQ22" s="321" t="b">
        <f t="shared" si="12"/>
        <v>0</v>
      </c>
      <c r="AS22" s="6"/>
    </row>
    <row r="23" spans="1:45" ht="11.25" customHeight="1" x14ac:dyDescent="0.2">
      <c r="B23" s="6" t="s">
        <v>176</v>
      </c>
      <c r="C23" s="381" t="str">
        <f>IF('(1)_Summary_Data'!$AC$26,'(1)_Summary_Data'!$C$27,"na")</f>
        <v>na</v>
      </c>
      <c r="D23" s="305"/>
      <c r="F23" s="288"/>
      <c r="G23" s="299"/>
      <c r="H23" s="247"/>
      <c r="I23" s="300"/>
      <c r="J23" s="387" t="str">
        <f>IF(J$8="Yes",$C23,"na")</f>
        <v>na</v>
      </c>
      <c r="K23" s="387" t="str">
        <f>IF(K$8="Yes",$C23,"na")</f>
        <v>na</v>
      </c>
      <c r="L23" s="387" t="str">
        <f>IF(L$8="Yes",$C23,"na")</f>
        <v>na</v>
      </c>
      <c r="M23" s="387" t="str">
        <f t="shared" si="10"/>
        <v>na</v>
      </c>
      <c r="N23" s="387" t="str">
        <f t="shared" si="10"/>
        <v>na</v>
      </c>
      <c r="O23" s="262"/>
      <c r="P23" s="249"/>
      <c r="Q23" s="3" t="str">
        <f t="shared" si="0"/>
        <v>Chi-square statistic</v>
      </c>
      <c r="AF23" s="232" t="b">
        <f>'(1)_Summary_Data'!$AC$26</f>
        <v>0</v>
      </c>
      <c r="AG23" s="232" t="b">
        <f>FALSE</f>
        <v>0</v>
      </c>
      <c r="AH23" s="3" t="b">
        <f>FALSE</f>
        <v>0</v>
      </c>
      <c r="AI23" s="232" t="b">
        <f>FALSE</f>
        <v>0</v>
      </c>
      <c r="AJ23" s="232" t="b">
        <f>FALSE</f>
        <v>0</v>
      </c>
      <c r="AK23" s="232" t="b">
        <f>FALSE</f>
        <v>0</v>
      </c>
      <c r="AL23" s="232" t="b">
        <f>FALSE</f>
        <v>0</v>
      </c>
      <c r="AM23" s="3" t="b">
        <f>FALSE</f>
        <v>0</v>
      </c>
      <c r="AN23" s="321" t="b">
        <f t="shared" si="8"/>
        <v>0</v>
      </c>
      <c r="AO23" s="321" t="b">
        <f t="shared" si="12"/>
        <v>0</v>
      </c>
      <c r="AP23" s="321" t="b">
        <f t="shared" si="12"/>
        <v>0</v>
      </c>
      <c r="AQ23" s="321" t="b">
        <f t="shared" si="12"/>
        <v>0</v>
      </c>
      <c r="AS23" s="4"/>
    </row>
    <row r="24" spans="1:45" x14ac:dyDescent="0.2">
      <c r="A24" s="120"/>
      <c r="B24" s="6" t="s">
        <v>50</v>
      </c>
      <c r="C24" s="383" t="str">
        <f>IF('(1)_Summary_Data'!$AC$18,'(1)_Summary_Data'!$C$18,"na")</f>
        <v>na</v>
      </c>
      <c r="D24" s="392" t="str">
        <f>IF(D$8="Yes",$C24,"na")</f>
        <v>na</v>
      </c>
      <c r="E24" s="259"/>
      <c r="F24" s="260"/>
      <c r="G24" s="389" t="str">
        <f>IF(G$8="Yes",$C24,"na")</f>
        <v>na</v>
      </c>
      <c r="H24" s="261"/>
      <c r="I24" s="247"/>
      <c r="J24" s="307"/>
      <c r="L24" s="389" t="str">
        <f>IF(L$8="Yes",$C24,"na")</f>
        <v>na</v>
      </c>
      <c r="M24" s="306"/>
      <c r="N24" s="307"/>
      <c r="O24" s="262"/>
      <c r="P24" s="263"/>
      <c r="Q24" s="3" t="str">
        <f t="shared" si="0"/>
        <v>Obs events Research</v>
      </c>
      <c r="AF24" s="3" t="b">
        <f>'(1)_Summary_Data'!$AC$18</f>
        <v>0</v>
      </c>
      <c r="AG24" s="321" t="b">
        <f>AND(D$8="Yes",$AF24)</f>
        <v>0</v>
      </c>
      <c r="AH24" s="3" t="b">
        <f>FALSE</f>
        <v>0</v>
      </c>
      <c r="AI24" s="3" t="b">
        <f>FALSE</f>
        <v>0</v>
      </c>
      <c r="AJ24" s="321" t="b">
        <f>AND(G$8="Yes",$AF24)</f>
        <v>0</v>
      </c>
      <c r="AK24" s="3" t="b">
        <f>FALSE</f>
        <v>0</v>
      </c>
      <c r="AL24" s="3" t="b">
        <f>FALSE</f>
        <v>0</v>
      </c>
      <c r="AM24" s="3" t="b">
        <f>FALSE</f>
        <v>0</v>
      </c>
      <c r="AN24" s="3" t="b">
        <f>FALSE</f>
        <v>0</v>
      </c>
      <c r="AO24" s="321" t="b">
        <f>AND(L$8="Yes",$AF24)</f>
        <v>0</v>
      </c>
      <c r="AP24" s="3" t="b">
        <f>FALSE</f>
        <v>0</v>
      </c>
      <c r="AQ24" s="3" t="b">
        <f>FALSE</f>
        <v>0</v>
      </c>
      <c r="AS24" s="4"/>
    </row>
    <row r="25" spans="1:45" x14ac:dyDescent="0.2">
      <c r="B25" s="6" t="s">
        <v>51</v>
      </c>
      <c r="C25" s="383" t="str">
        <f>IF('(1)_Summary_Data'!$AD$18,'(1)_Summary_Data'!$D$18,"na")</f>
        <v>na</v>
      </c>
      <c r="D25" s="393" t="str">
        <f t="shared" ref="D25:D27" si="13">IF(D$8="Yes",$C25,"na")</f>
        <v>na</v>
      </c>
      <c r="E25" s="264"/>
      <c r="F25" s="260"/>
      <c r="G25" s="389" t="str">
        <f>IF(G$8="Yes",$C25,"na")</f>
        <v>na</v>
      </c>
      <c r="H25" s="261"/>
      <c r="I25" s="247"/>
      <c r="J25" s="262"/>
      <c r="L25" s="389" t="str">
        <f>IF(L$8="Yes",$C25,"na")</f>
        <v>na</v>
      </c>
      <c r="M25" s="261"/>
      <c r="N25" s="265"/>
      <c r="O25" s="262"/>
      <c r="P25" s="263"/>
      <c r="Q25" s="3" t="str">
        <f t="shared" si="0"/>
        <v xml:space="preserve">Obs events Control </v>
      </c>
      <c r="AF25" s="3" t="b">
        <f>'(1)_Summary_Data'!$AD$18</f>
        <v>0</v>
      </c>
      <c r="AG25" s="321" t="b">
        <f>AND(D$8="Yes",$AF25)</f>
        <v>0</v>
      </c>
      <c r="AH25" s="3" t="b">
        <f>FALSE</f>
        <v>0</v>
      </c>
      <c r="AI25" s="3" t="b">
        <f>FALSE</f>
        <v>0</v>
      </c>
      <c r="AJ25" s="321" t="b">
        <f>AND(G$8="Yes",$AF25)</f>
        <v>0</v>
      </c>
      <c r="AK25" s="3" t="b">
        <f>FALSE</f>
        <v>0</v>
      </c>
      <c r="AL25" s="3" t="b">
        <f>FALSE</f>
        <v>0</v>
      </c>
      <c r="AM25" s="3" t="b">
        <f>FALSE</f>
        <v>0</v>
      </c>
      <c r="AN25" s="3" t="b">
        <f>FALSE</f>
        <v>0</v>
      </c>
      <c r="AO25" s="321" t="b">
        <f>AND(L$8="Yes",$AF25)</f>
        <v>0</v>
      </c>
      <c r="AP25" s="3" t="b">
        <f>FALSE</f>
        <v>0</v>
      </c>
      <c r="AQ25" s="3" t="b">
        <f>FALSE</f>
        <v>0</v>
      </c>
      <c r="AS25" s="4"/>
    </row>
    <row r="26" spans="1:45" x14ac:dyDescent="0.2">
      <c r="B26" s="6" t="s">
        <v>52</v>
      </c>
      <c r="C26" s="384" t="str">
        <f>IF('(1)_Summary_Data'!$AC$19,'(1)_Summary_Data'!$C$19,"na")</f>
        <v>na</v>
      </c>
      <c r="D26" s="393" t="str">
        <f t="shared" si="13"/>
        <v>na</v>
      </c>
      <c r="E26" s="395" t="str">
        <f>IF(AND(E$8="Yes",$C26&lt;&gt;"na"),$C26,"na")</f>
        <v>na</v>
      </c>
      <c r="F26" s="266"/>
      <c r="G26" s="267"/>
      <c r="H26" s="268"/>
      <c r="I26" s="268"/>
      <c r="J26" s="247"/>
      <c r="K26" s="366" t="str">
        <f>IF(AND(K$8="Yes",$C26&lt;&gt;"na"),$C26,"na")</f>
        <v>na</v>
      </c>
      <c r="M26" s="269"/>
      <c r="N26" s="262"/>
      <c r="O26" s="262"/>
      <c r="P26" s="263"/>
      <c r="Q26" s="3" t="str">
        <f t="shared" si="0"/>
        <v>Expt events Research</v>
      </c>
      <c r="AF26" s="3" t="b">
        <f>'(1)_Summary_Data'!$AC$19</f>
        <v>0</v>
      </c>
      <c r="AG26" s="321" t="b">
        <f>AND(D$8="Yes",$AF26)</f>
        <v>0</v>
      </c>
      <c r="AH26" s="321" t="b">
        <f>AND(E$8="Yes",$AF26)</f>
        <v>0</v>
      </c>
      <c r="AI26" s="3" t="b">
        <f>FALSE</f>
        <v>0</v>
      </c>
      <c r="AJ26" s="3" t="b">
        <f>FALSE</f>
        <v>0</v>
      </c>
      <c r="AK26" s="3" t="b">
        <f>FALSE</f>
        <v>0</v>
      </c>
      <c r="AL26" s="3" t="b">
        <f>FALSE</f>
        <v>0</v>
      </c>
      <c r="AM26" s="3" t="b">
        <f>FALSE</f>
        <v>0</v>
      </c>
      <c r="AN26" s="321" t="b">
        <f>AND(K$8="Yes",$AF26)</f>
        <v>0</v>
      </c>
      <c r="AO26" s="3" t="b">
        <f>FALSE</f>
        <v>0</v>
      </c>
      <c r="AP26" s="3" t="b">
        <f>FALSE</f>
        <v>0</v>
      </c>
      <c r="AQ26" s="3" t="b">
        <f>FALSE</f>
        <v>0</v>
      </c>
    </row>
    <row r="27" spans="1:45" x14ac:dyDescent="0.2">
      <c r="B27" s="6" t="s">
        <v>53</v>
      </c>
      <c r="C27" s="384" t="str">
        <f>IF('(1)_Summary_Data'!$AD$19,'(1)_Summary_Data'!$D$19,"na")</f>
        <v>na</v>
      </c>
      <c r="D27" s="393" t="str">
        <f t="shared" si="13"/>
        <v>na</v>
      </c>
      <c r="E27" s="395" t="str">
        <f>IF(AND(E$8="Yes",$C27&lt;&gt;"na"),$C27,"na")</f>
        <v>na</v>
      </c>
      <c r="F27" s="266"/>
      <c r="G27" s="295"/>
      <c r="H27" s="270"/>
      <c r="I27" s="271"/>
      <c r="J27" s="247"/>
      <c r="K27" s="366" t="str">
        <f>IF(AND(K$8="Yes",$C27&lt;&gt;"na"),$C27,"na")</f>
        <v>na</v>
      </c>
      <c r="M27" s="248"/>
      <c r="N27" s="272"/>
      <c r="O27" s="262"/>
      <c r="P27" s="263"/>
      <c r="Q27" s="3" t="str">
        <f t="shared" si="0"/>
        <v>Expt events Control</v>
      </c>
      <c r="AF27" s="3" t="b">
        <f>'(1)_Summary_Data'!$AD$19</f>
        <v>0</v>
      </c>
      <c r="AG27" s="321" t="b">
        <f>AND(D$8="Yes",$AF27)</f>
        <v>0</v>
      </c>
      <c r="AH27" s="321" t="b">
        <f>AND(E$8="Yes",$AF27)</f>
        <v>0</v>
      </c>
      <c r="AI27" s="3" t="b">
        <f>FALSE</f>
        <v>0</v>
      </c>
      <c r="AJ27" s="3" t="b">
        <f>FALSE</f>
        <v>0</v>
      </c>
      <c r="AK27" s="3" t="b">
        <f>FALSE</f>
        <v>0</v>
      </c>
      <c r="AL27" s="3" t="b">
        <f>FALSE</f>
        <v>0</v>
      </c>
      <c r="AM27" s="3" t="b">
        <f>FALSE</f>
        <v>0</v>
      </c>
      <c r="AN27" s="321" t="b">
        <f>AND(K$8="Yes",$AF27)</f>
        <v>0</v>
      </c>
      <c r="AO27" s="3" t="b">
        <f>FALSE</f>
        <v>0</v>
      </c>
      <c r="AP27" s="3" t="b">
        <f>FALSE</f>
        <v>0</v>
      </c>
      <c r="AQ27" s="3" t="b">
        <f>FALSE</f>
        <v>0</v>
      </c>
    </row>
    <row r="28" spans="1:45" ht="11.25" customHeight="1" thickBot="1" x14ac:dyDescent="0.25">
      <c r="B28" s="6" t="s">
        <v>6</v>
      </c>
      <c r="C28" s="384" t="str">
        <f>IF('(1)_Summary_Data'!$AE$18,'(1)_Summary_Data'!$F$18,"na")</f>
        <v>na</v>
      </c>
      <c r="D28" s="273"/>
      <c r="E28" s="274"/>
      <c r="F28" s="294"/>
      <c r="G28" s="289"/>
      <c r="H28" s="390" t="str">
        <f t="shared" ref="H28:I30" si="14">IF(H$8="Yes",$C28,"na")</f>
        <v>na</v>
      </c>
      <c r="I28" s="389" t="str">
        <f t="shared" si="14"/>
        <v>na</v>
      </c>
      <c r="J28" s="297"/>
      <c r="K28" s="307"/>
      <c r="M28" s="389" t="str">
        <f>IF(M$8="Yes",$C28,"na")</f>
        <v>na</v>
      </c>
      <c r="N28" s="389" t="str">
        <f>IF(N$8="Yes",$C28,"na")</f>
        <v>na</v>
      </c>
      <c r="O28" s="262"/>
      <c r="P28" s="255"/>
      <c r="Q28" s="3" t="str">
        <f t="shared" si="0"/>
        <v>Total events</v>
      </c>
      <c r="AF28" s="232" t="b">
        <f>'(1)_Summary_Data'!$AE$18</f>
        <v>0</v>
      </c>
      <c r="AG28" s="3" t="b">
        <f>FALSE</f>
        <v>0</v>
      </c>
      <c r="AH28" s="3" t="b">
        <f>FALSE</f>
        <v>0</v>
      </c>
      <c r="AI28" s="3" t="b">
        <f>FALSE</f>
        <v>0</v>
      </c>
      <c r="AJ28" s="3" t="b">
        <f>FALSE</f>
        <v>0</v>
      </c>
      <c r="AK28" s="321" t="b">
        <f>AND(H$8="Yes",$AF28)</f>
        <v>0</v>
      </c>
      <c r="AL28" s="321" t="b">
        <f>AND(I$8="Yes",$AF28)</f>
        <v>0</v>
      </c>
      <c r="AM28" s="3" t="b">
        <f>FALSE</f>
        <v>0</v>
      </c>
      <c r="AN28" s="3" t="b">
        <f>FALSE</f>
        <v>0</v>
      </c>
      <c r="AO28" s="3" t="b">
        <f>FALSE</f>
        <v>0</v>
      </c>
      <c r="AP28" s="321" t="b">
        <f>AND(M$8="Yes",$AF28)</f>
        <v>0</v>
      </c>
      <c r="AQ28" s="321" t="b">
        <f>AND(N$8="Yes",$AF28)</f>
        <v>0</v>
      </c>
    </row>
    <row r="29" spans="1:45" ht="11.25" customHeight="1" thickBot="1" x14ac:dyDescent="0.25">
      <c r="B29" s="6" t="str">
        <f>"Pts " &amp; IF('(1)_Summary_Data'!$AI21=1, "entered","analysed") &amp; " Research"</f>
        <v>Pts analysed Research</v>
      </c>
      <c r="C29" s="384" t="str">
        <f>IF('(1)_Summary_Data'!$AC$17,'(1)_Summary_Data'!$C$17,IF('(1)_Summary_Data'!$AC$16,'(1)_Summary_Data'!$C$16,"na"))</f>
        <v>na</v>
      </c>
      <c r="D29" s="245"/>
      <c r="E29" s="275"/>
      <c r="F29" s="276"/>
      <c r="G29" s="296"/>
      <c r="H29" s="277"/>
      <c r="I29" s="389" t="str">
        <f t="shared" si="14"/>
        <v>na</v>
      </c>
      <c r="J29" s="278"/>
      <c r="K29" s="242"/>
      <c r="L29" s="242"/>
      <c r="N29" s="389" t="str">
        <f>IF(N$8="Yes",$C29,"na")</f>
        <v>na</v>
      </c>
      <c r="O29" s="262"/>
      <c r="P29" s="255"/>
      <c r="Q29" s="3" t="str">
        <f t="shared" si="0"/>
        <v>Pts analysed Research</v>
      </c>
      <c r="AF29" s="3" t="b">
        <f>OR('(1)_Summary_Data'!$AC$16,'(1)_Summary_Data'!$AC$17)</f>
        <v>0</v>
      </c>
      <c r="AG29" s="3" t="b">
        <f>FALSE</f>
        <v>0</v>
      </c>
      <c r="AH29" s="3" t="b">
        <f>FALSE</f>
        <v>0</v>
      </c>
      <c r="AI29" s="3" t="b">
        <f>FALSE</f>
        <v>0</v>
      </c>
      <c r="AJ29" s="3" t="b">
        <f>FALSE</f>
        <v>0</v>
      </c>
      <c r="AK29" s="3" t="b">
        <f>FALSE</f>
        <v>0</v>
      </c>
      <c r="AL29" s="321" t="b">
        <f>AND(I$8="Yes",$AF29)</f>
        <v>0</v>
      </c>
      <c r="AM29" s="3" t="b">
        <f>FALSE</f>
        <v>0</v>
      </c>
      <c r="AN29" s="3" t="b">
        <f>FALSE</f>
        <v>0</v>
      </c>
      <c r="AO29" s="3" t="b">
        <f>FALSE</f>
        <v>0</v>
      </c>
      <c r="AP29" s="3" t="b">
        <f>FALSE</f>
        <v>0</v>
      </c>
      <c r="AQ29" s="321" t="b">
        <f>AND(N$8="Yes",$AF29)</f>
        <v>0</v>
      </c>
    </row>
    <row r="30" spans="1:45" ht="11.25" customHeight="1" thickBot="1" x14ac:dyDescent="0.25">
      <c r="B30" s="6" t="str">
        <f>"Pts " &amp; IF('(1)_Summary_Data'!$AI21=1, "entered","analysed") &amp; " Control"</f>
        <v>Pts analysed Control</v>
      </c>
      <c r="C30" s="385" t="str">
        <f>IF('(1)_Summary_Data'!$AD$17,'(1)_Summary_Data'!$D$17,IF('(1)_Summary_Data'!$AD$16,'(1)_Summary_Data'!$D$16,"na"))</f>
        <v>na</v>
      </c>
      <c r="D30" s="279"/>
      <c r="E30" s="280"/>
      <c r="F30" s="281"/>
      <c r="G30" s="282"/>
      <c r="H30" s="283"/>
      <c r="I30" s="391" t="str">
        <f t="shared" si="14"/>
        <v>na</v>
      </c>
      <c r="J30" s="284"/>
      <c r="K30" s="285"/>
      <c r="L30" s="285"/>
      <c r="M30" s="283"/>
      <c r="N30" s="391" t="str">
        <f>IF(N$8="Yes",$C30,"na")</f>
        <v>na</v>
      </c>
      <c r="O30" s="286"/>
      <c r="P30" s="287"/>
      <c r="Q30" s="3" t="str">
        <f t="shared" si="0"/>
        <v>Pts analysed Control</v>
      </c>
      <c r="AF30" s="3" t="b">
        <f>OR('(1)_Summary_Data'!$AD$16,'(1)_Summary_Data'!$AD$17)</f>
        <v>0</v>
      </c>
      <c r="AG30" s="3" t="b">
        <f>FALSE</f>
        <v>0</v>
      </c>
      <c r="AH30" s="3" t="b">
        <f>FALSE</f>
        <v>0</v>
      </c>
      <c r="AI30" s="3" t="b">
        <f>FALSE</f>
        <v>0</v>
      </c>
      <c r="AJ30" s="3" t="b">
        <f>FALSE</f>
        <v>0</v>
      </c>
      <c r="AK30" s="3" t="b">
        <f>FALSE</f>
        <v>0</v>
      </c>
      <c r="AL30" s="321" t="b">
        <f>AND(I$8="Yes",$AF30)</f>
        <v>0</v>
      </c>
      <c r="AM30" s="3" t="b">
        <f>FALSE</f>
        <v>0</v>
      </c>
      <c r="AN30" s="3" t="b">
        <f>FALSE</f>
        <v>0</v>
      </c>
      <c r="AO30" s="3" t="b">
        <f>FALSE</f>
        <v>0</v>
      </c>
      <c r="AP30" s="3" t="b">
        <f>FALSE</f>
        <v>0</v>
      </c>
      <c r="AQ30" s="321" t="b">
        <f>AND(N$8="Yes",$AF30)</f>
        <v>0</v>
      </c>
    </row>
    <row r="31" spans="1:45" x14ac:dyDescent="0.2">
      <c r="A31" s="44"/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</row>
    <row r="32" spans="1:45" x14ac:dyDescent="0.2">
      <c r="A32" s="44"/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44"/>
    </row>
    <row r="33" spans="1:17" ht="10.8" thickBot="1" x14ac:dyDescent="0.25">
      <c r="C33" s="79" t="s">
        <v>172</v>
      </c>
      <c r="D33" s="3"/>
      <c r="E33" s="3"/>
      <c r="F33" s="3"/>
      <c r="G33" s="3"/>
      <c r="H33" s="3"/>
      <c r="I33" s="3"/>
      <c r="J33" s="3"/>
      <c r="L33" s="24" t="s">
        <v>197</v>
      </c>
      <c r="M33" s="121"/>
      <c r="O33" s="4"/>
      <c r="P33" s="3"/>
      <c r="Q33" s="3"/>
    </row>
    <row r="34" spans="1:17" ht="10.8" thickBot="1" x14ac:dyDescent="0.25">
      <c r="C34" s="123"/>
      <c r="D34" s="214" t="s">
        <v>11</v>
      </c>
      <c r="E34" s="214" t="s">
        <v>12</v>
      </c>
      <c r="F34" s="215" t="s">
        <v>35</v>
      </c>
      <c r="G34" s="3"/>
      <c r="H34" s="3"/>
      <c r="I34" s="3"/>
      <c r="J34" s="3"/>
      <c r="O34" s="4"/>
      <c r="P34" s="3"/>
      <c r="Q34" s="3"/>
    </row>
    <row r="35" spans="1:17" x14ac:dyDescent="0.2">
      <c r="C35" s="216" t="s">
        <v>0</v>
      </c>
      <c r="D35" s="359">
        <f>MIN($C10:$P10)</f>
        <v>0</v>
      </c>
      <c r="E35" s="359">
        <f>MAX($C10:$P10)</f>
        <v>0</v>
      </c>
      <c r="F35" s="360">
        <f>E35-D35</f>
        <v>0</v>
      </c>
      <c r="G35" s="3"/>
      <c r="H35" s="3"/>
      <c r="I35" s="3"/>
      <c r="J35" s="3"/>
      <c r="L35" s="367" t="s">
        <v>8</v>
      </c>
      <c r="M35" s="292" t="s">
        <v>195</v>
      </c>
      <c r="O35" s="4"/>
      <c r="P35" s="3"/>
      <c r="Q35" s="3"/>
    </row>
    <row r="36" spans="1:17" x14ac:dyDescent="0.2">
      <c r="C36" s="216" t="s">
        <v>1</v>
      </c>
      <c r="D36" s="359">
        <f>MIN($C15:$P15)</f>
        <v>0</v>
      </c>
      <c r="E36" s="359">
        <f>MAX($C15:$P15)</f>
        <v>0</v>
      </c>
      <c r="F36" s="360">
        <f>E36-D36</f>
        <v>0</v>
      </c>
      <c r="G36" s="3"/>
      <c r="H36" s="3"/>
      <c r="I36" s="3"/>
      <c r="J36" s="3"/>
      <c r="L36" s="291" t="s">
        <v>8</v>
      </c>
      <c r="M36" s="292" t="s">
        <v>43</v>
      </c>
      <c r="O36" s="4"/>
      <c r="P36" s="3"/>
      <c r="Q36" s="3"/>
    </row>
    <row r="37" spans="1:17" ht="11.25" customHeight="1" thickBot="1" x14ac:dyDescent="0.25">
      <c r="C37" s="69" t="s">
        <v>2</v>
      </c>
      <c r="D37" s="361">
        <f>MIN($C16:$P16)</f>
        <v>0</v>
      </c>
      <c r="E37" s="361">
        <f>MAX($C16:$P16)</f>
        <v>0</v>
      </c>
      <c r="F37" s="362">
        <f>E37-D37</f>
        <v>0</v>
      </c>
      <c r="G37" s="3"/>
      <c r="H37" s="3"/>
      <c r="I37" s="3"/>
      <c r="J37" s="3"/>
      <c r="L37" s="368" t="s">
        <v>194</v>
      </c>
      <c r="M37" s="293" t="s">
        <v>196</v>
      </c>
      <c r="O37" s="4"/>
      <c r="P37" s="3"/>
      <c r="Q37" s="3"/>
    </row>
    <row r="38" spans="1:17" x14ac:dyDescent="0.2">
      <c r="C38" s="3"/>
      <c r="D38" s="3"/>
      <c r="E38" s="3"/>
      <c r="F38" s="3"/>
      <c r="G38" s="3"/>
      <c r="H38" s="3"/>
      <c r="I38" s="3"/>
      <c r="J38" s="3"/>
      <c r="M38" s="124"/>
      <c r="N38" s="124"/>
      <c r="O38" s="4"/>
      <c r="P38" s="3"/>
      <c r="Q38" s="3"/>
    </row>
    <row r="39" spans="1:17" x14ac:dyDescent="0.2">
      <c r="C39" s="3"/>
      <c r="D39" s="3"/>
      <c r="E39" s="3"/>
      <c r="F39" s="3"/>
      <c r="G39" s="3"/>
      <c r="H39" s="3"/>
      <c r="I39" s="3"/>
      <c r="J39" s="3"/>
      <c r="K39" s="3"/>
      <c r="L39" s="3"/>
    </row>
    <row r="40" spans="1:17" ht="10.5" customHeight="1" x14ac:dyDescent="0.2">
      <c r="C40" s="3"/>
      <c r="D40" s="3"/>
      <c r="E40" s="3"/>
      <c r="F40" s="3"/>
      <c r="G40" s="3"/>
      <c r="H40" s="3"/>
      <c r="I40" s="3"/>
      <c r="J40" s="3"/>
      <c r="K40" s="3"/>
      <c r="L40" s="3"/>
    </row>
    <row r="41" spans="1:17" x14ac:dyDescent="0.2">
      <c r="B41" s="11" t="s">
        <v>77</v>
      </c>
      <c r="C41" s="54"/>
      <c r="J41" s="3"/>
      <c r="K41" s="3"/>
      <c r="L41" s="3"/>
      <c r="N41" s="3"/>
      <c r="P41" s="3"/>
    </row>
    <row r="42" spans="1:17" x14ac:dyDescent="0.2">
      <c r="A42" s="47">
        <v>1</v>
      </c>
      <c r="B42" s="55" t="s">
        <v>225</v>
      </c>
      <c r="C42" s="54"/>
      <c r="J42" s="3"/>
      <c r="K42" s="3"/>
      <c r="L42" s="3"/>
      <c r="N42" s="3"/>
      <c r="P42" s="3"/>
    </row>
    <row r="43" spans="1:17" x14ac:dyDescent="0.2">
      <c r="A43" s="47">
        <v>2</v>
      </c>
      <c r="B43" s="55" t="s">
        <v>237</v>
      </c>
      <c r="G43" s="44"/>
      <c r="J43" s="3"/>
      <c r="K43" s="3"/>
      <c r="L43" s="3"/>
      <c r="N43" s="3"/>
      <c r="P43" s="3"/>
    </row>
    <row r="44" spans="1:17" ht="10.5" customHeight="1" x14ac:dyDescent="0.2">
      <c r="A44" s="47">
        <v>3</v>
      </c>
      <c r="B44" s="55" t="s">
        <v>226</v>
      </c>
      <c r="J44" s="3"/>
      <c r="K44" s="3"/>
      <c r="L44" s="3"/>
      <c r="N44" s="3"/>
      <c r="P44" s="3"/>
    </row>
    <row r="45" spans="1:17" x14ac:dyDescent="0.2">
      <c r="A45" s="47">
        <v>4</v>
      </c>
      <c r="B45" s="122" t="s">
        <v>227</v>
      </c>
      <c r="J45" s="3"/>
      <c r="K45" s="3"/>
      <c r="L45" s="3"/>
      <c r="O45" s="4"/>
    </row>
    <row r="46" spans="1:17" x14ac:dyDescent="0.2">
      <c r="A46" s="47">
        <v>5</v>
      </c>
      <c r="B46" s="55" t="s">
        <v>228</v>
      </c>
      <c r="J46" s="3"/>
      <c r="K46" s="3"/>
      <c r="L46" s="3"/>
      <c r="O46" s="4"/>
    </row>
    <row r="47" spans="1:17" x14ac:dyDescent="0.2">
      <c r="A47" s="47">
        <v>6</v>
      </c>
      <c r="B47" s="55" t="s">
        <v>229</v>
      </c>
      <c r="O47" s="4"/>
    </row>
    <row r="48" spans="1:17" x14ac:dyDescent="0.2">
      <c r="A48" s="318">
        <v>7</v>
      </c>
      <c r="B48" s="122" t="s">
        <v>236</v>
      </c>
      <c r="O48" s="4"/>
    </row>
    <row r="49" spans="1:18" x14ac:dyDescent="0.2">
      <c r="A49" s="318">
        <v>8</v>
      </c>
      <c r="B49" s="122" t="s">
        <v>235</v>
      </c>
      <c r="C49" s="51"/>
      <c r="D49" s="51"/>
      <c r="O49" s="4"/>
    </row>
    <row r="50" spans="1:18" x14ac:dyDescent="0.2">
      <c r="A50" s="47">
        <v>9</v>
      </c>
      <c r="B50" s="55" t="s">
        <v>232</v>
      </c>
      <c r="J50" s="3"/>
      <c r="K50" s="3"/>
      <c r="L50" s="3"/>
    </row>
    <row r="51" spans="1:18" x14ac:dyDescent="0.2">
      <c r="A51" s="47">
        <v>10</v>
      </c>
      <c r="B51" s="55" t="s">
        <v>233</v>
      </c>
      <c r="R51" s="4"/>
    </row>
    <row r="52" spans="1:18" x14ac:dyDescent="0.2">
      <c r="A52" s="47">
        <v>11</v>
      </c>
      <c r="B52" s="55" t="s">
        <v>234</v>
      </c>
      <c r="R52" s="4"/>
    </row>
    <row r="53" spans="1:18" x14ac:dyDescent="0.2">
      <c r="A53" s="47">
        <v>12</v>
      </c>
      <c r="B53" s="55" t="s">
        <v>230</v>
      </c>
      <c r="R53" s="4"/>
    </row>
    <row r="54" spans="1:18" x14ac:dyDescent="0.2">
      <c r="A54" s="25">
        <v>13</v>
      </c>
      <c r="B54" s="3" t="s">
        <v>231</v>
      </c>
      <c r="R54" s="4"/>
    </row>
    <row r="55" spans="1:18" x14ac:dyDescent="0.2">
      <c r="R55" s="4"/>
    </row>
    <row r="56" spans="1:18" x14ac:dyDescent="0.2">
      <c r="B56" s="3" t="s">
        <v>79</v>
      </c>
      <c r="R56" s="4"/>
    </row>
    <row r="57" spans="1:18" x14ac:dyDescent="0.2">
      <c r="R57" s="4"/>
    </row>
    <row r="58" spans="1:18" x14ac:dyDescent="0.2">
      <c r="R58" s="4"/>
    </row>
    <row r="59" spans="1:18" x14ac:dyDescent="0.2">
      <c r="R59" s="4"/>
    </row>
    <row r="60" spans="1:18" x14ac:dyDescent="0.2">
      <c r="R60" s="4"/>
    </row>
    <row r="61" spans="1:18" x14ac:dyDescent="0.2">
      <c r="R61" s="4"/>
    </row>
    <row r="62" spans="1:18" x14ac:dyDescent="0.2">
      <c r="R62" s="4"/>
    </row>
    <row r="63" spans="1:18" x14ac:dyDescent="0.2">
      <c r="R63" s="4"/>
    </row>
    <row r="64" spans="1:18" x14ac:dyDescent="0.2">
      <c r="R64" s="4"/>
    </row>
    <row r="65" spans="3:18" x14ac:dyDescent="0.2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P65" s="3"/>
      <c r="Q65" s="3"/>
      <c r="R65" s="4"/>
    </row>
    <row r="66" spans="3:18" x14ac:dyDescent="0.2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P66" s="3"/>
      <c r="Q66" s="3"/>
      <c r="R66" s="4"/>
    </row>
    <row r="67" spans="3:18" x14ac:dyDescent="0.2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P67" s="3"/>
      <c r="Q67" s="3"/>
      <c r="R67" s="4"/>
    </row>
    <row r="68" spans="3:18" x14ac:dyDescent="0.2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P68" s="3"/>
      <c r="Q68" s="3"/>
      <c r="R68" s="4"/>
    </row>
    <row r="69" spans="3:18" ht="10.5" customHeight="1" x14ac:dyDescent="0.2"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P69" s="3"/>
      <c r="Q69" s="3"/>
      <c r="R69" s="4"/>
    </row>
    <row r="70" spans="3:18" ht="10.5" customHeight="1" x14ac:dyDescent="0.2"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P70" s="3"/>
      <c r="Q70" s="3"/>
      <c r="R70" s="4"/>
    </row>
    <row r="77" spans="3:18" ht="11.25" customHeight="1" x14ac:dyDescent="0.2"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P77" s="3"/>
      <c r="Q77" s="3"/>
    </row>
  </sheetData>
  <sheetProtection algorithmName="SHA-512" hashValue="jNUitUi0UaD/JClX4aPvBAV1P7TK7DxQ1aRylT1Cm5gw+1kx+Cm/acaKJ6eZtr0pm0p9jqU/T6xgFTsA1j78tw==" saltValue="rCgntJp0vMExnjDaNX+ugw==" spinCount="100000" sheet="1" objects="1" scenarios="1"/>
  <mergeCells count="6">
    <mergeCell ref="B2:F2"/>
    <mergeCell ref="P2:R2"/>
    <mergeCell ref="D5:O5"/>
    <mergeCell ref="P3:R3"/>
    <mergeCell ref="I2:O2"/>
    <mergeCell ref="I3:O3"/>
  </mergeCells>
  <conditionalFormatting sqref="C10:P17 C23:D23 C28:K28 F23:K23 C20:K22 L20:L23 C24:J27 N20:N30 K26:K28 M20:M28 C29:L30 O18:P30 C18:M19">
    <cfRule type="cellIs" dxfId="14" priority="21" operator="notEqual">
      <formula>"na"</formula>
    </cfRule>
  </conditionalFormatting>
  <conditionalFormatting sqref="E10:J15 N20:N29 E28:K28 F23:K23 E20:K22 L20:L23 E24:J27 E29:L29 K26:K28 M20:M28 E18:M19">
    <cfRule type="expression" dxfId="13" priority="20">
      <formula>INDIRECT( ADDRESS(ROW(), COLUMN()+29, 4))</formula>
    </cfRule>
  </conditionalFormatting>
  <conditionalFormatting sqref="C10:C15 C18:C29">
    <cfRule type="expression" dxfId="12" priority="19">
      <formula>INDIRECT( ADDRESS(ROW(), COLUMN()+29, 4))</formula>
    </cfRule>
  </conditionalFormatting>
  <conditionalFormatting sqref="D10:D15 D24:D27">
    <cfRule type="expression" dxfId="11" priority="18">
      <formula>INDIRECT( ADDRESS(ROW(), COLUMN()+29, 4))</formula>
    </cfRule>
  </conditionalFormatting>
  <conditionalFormatting sqref="E16:J16 I30">
    <cfRule type="expression" dxfId="10" priority="12">
      <formula>INDIRECT(ADDRESS(ROW(),COLUMN()+29,4))</formula>
    </cfRule>
  </conditionalFormatting>
  <conditionalFormatting sqref="D16">
    <cfRule type="expression" dxfId="9" priority="11">
      <formula>INDIRECT(ADDRESS(ROW(),COLUMN()+29,4))</formula>
    </cfRule>
  </conditionalFormatting>
  <conditionalFormatting sqref="C16 C30">
    <cfRule type="expression" dxfId="8" priority="10">
      <formula>INDIRECT(ADDRESS(ROW(),COLUMN()+29,4))</formula>
    </cfRule>
  </conditionalFormatting>
  <conditionalFormatting sqref="N30">
    <cfRule type="expression" dxfId="7" priority="9">
      <formula>INDIRECT(ADDRESS(ROW(),COLUMN()+29,4))</formula>
    </cfRule>
  </conditionalFormatting>
  <conditionalFormatting sqref="L24:L25">
    <cfRule type="cellIs" dxfId="6" priority="8" operator="notEqual">
      <formula>"na"</formula>
    </cfRule>
  </conditionalFormatting>
  <conditionalFormatting sqref="L24:L25">
    <cfRule type="expression" dxfId="5" priority="7">
      <formula>INDIRECT( ADDRESS(ROW(), COLUMN()+29, 4))</formula>
    </cfRule>
  </conditionalFormatting>
  <conditionalFormatting sqref="M30">
    <cfRule type="cellIs" dxfId="4" priority="6" operator="notEqual">
      <formula>"na"</formula>
    </cfRule>
  </conditionalFormatting>
  <conditionalFormatting sqref="N18">
    <cfRule type="cellIs" dxfId="3" priority="4" operator="notEqual">
      <formula>"na"</formula>
    </cfRule>
  </conditionalFormatting>
  <conditionalFormatting sqref="N18">
    <cfRule type="expression" dxfId="2" priority="3">
      <formula>INDIRECT( ADDRESS(ROW(), COLUMN()+29, 4))</formula>
    </cfRule>
  </conditionalFormatting>
  <conditionalFormatting sqref="O18">
    <cfRule type="expression" dxfId="1" priority="2">
      <formula>INDIRECT( ADDRESS(ROW(), COLUMN()+29, 4))</formula>
    </cfRule>
  </conditionalFormatting>
  <conditionalFormatting sqref="O19">
    <cfRule type="expression" dxfId="0" priority="1">
      <formula>INDIRECT( ADDRESS(ROW(), COLUMN()+29, 4))</formula>
    </cfRule>
  </conditionalFormatting>
  <pageMargins left="0.25" right="0.25" top="0.75" bottom="0.75" header="0.3" footer="0.3"/>
  <pageSetup paperSize="9" orientation="landscape" verticalDpi="0" r:id="rId1"/>
  <rowBreaks count="1" manualBreakCount="1">
    <brk id="39" max="16383" man="1"/>
  </rowBreaks>
  <ignoredErrors>
    <ignoredError sqref="F14 F13:J13 AI11:AM19 AH14:AH15 J14 AI24:AM30 AI20:AM22 F11:J11 F12:J12 AN18:AP28" 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3627" r:id="rId4" name="Button 75">
              <controlPr defaultSize="0" print="0" autoFill="0" autoPict="0">
                <anchor moveWithCells="1" sizeWithCells="1">
                  <from>
                    <xdr:col>0</xdr:col>
                    <xdr:colOff>708660</xdr:colOff>
                    <xdr:row>2</xdr:row>
                    <xdr:rowOff>106680</xdr:rowOff>
                  </from>
                  <to>
                    <xdr:col>2</xdr:col>
                    <xdr:colOff>22860</xdr:colOff>
                    <xdr:row>4</xdr:row>
                    <xdr:rowOff>99060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6</vt:i4>
      </vt:variant>
      <vt:variant>
        <vt:lpstr>Charts</vt:lpstr>
      </vt:variant>
      <vt:variant>
        <vt:i4>2</vt:i4>
      </vt:variant>
      <vt:variant>
        <vt:lpstr>Named Ranges</vt:lpstr>
      </vt:variant>
      <vt:variant>
        <vt:i4>6</vt:i4>
      </vt:variant>
    </vt:vector>
  </HeadingPairs>
  <TitlesOfParts>
    <vt:vector size="14" baseType="lpstr">
      <vt:lpstr>Cover_Sheet</vt:lpstr>
      <vt:lpstr>(0)_Trial_Details</vt:lpstr>
      <vt:lpstr>(1)_Summary_Data</vt:lpstr>
      <vt:lpstr>(2a)_Curve_Data</vt:lpstr>
      <vt:lpstr>(3a)_Curve_Data_with_n(risk)</vt:lpstr>
      <vt:lpstr>(4)_Output_Information</vt:lpstr>
      <vt:lpstr>(2b)_Curve_Copy</vt:lpstr>
      <vt:lpstr>(3b)_Curve_Copy</vt:lpstr>
      <vt:lpstr>'(0)_Trial_Details'!Print_Area</vt:lpstr>
      <vt:lpstr>'(1)_Summary_Data'!Print_Area</vt:lpstr>
      <vt:lpstr>'(2a)_Curve_Data'!Print_Area</vt:lpstr>
      <vt:lpstr>'(3a)_Curve_Data_with_n(risk)'!Print_Area</vt:lpstr>
      <vt:lpstr>'(4)_Output_Information'!Print_Area</vt:lpstr>
      <vt:lpstr>Cover_Sheet!Print_Area</vt:lpstr>
    </vt:vector>
  </TitlesOfParts>
  <Company>MRC CTU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d.fisher@ucl.ac.uk;m.sydes@ucl.ac.uk</dc:creator>
  <cp:lastModifiedBy>David Fisher</cp:lastModifiedBy>
  <cp:lastPrinted>2019-09-24T14:11:25Z</cp:lastPrinted>
  <dcterms:created xsi:type="dcterms:W3CDTF">2003-08-15T16:52:13Z</dcterms:created>
  <dcterms:modified xsi:type="dcterms:W3CDTF">2023-02-16T11:51:04Z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iveCommonsLicenseID">
    <vt:lpwstr>standard&amp;commercial=n&amp;derivatives=y&amp;jurisdiction=</vt:lpwstr>
  </property>
  <property fmtid="{D5CDD505-2E9C-101B-9397-08002B2CF9AE}" pid="3" name="CreativeCommonsLicenseURL">
    <vt:lpwstr>This work is licensed under a </vt:lpwstr>
  </property>
  <property fmtid="{D5CDD505-2E9C-101B-9397-08002B2CF9AE}" pid="4" name="CreativeCommonsLicenseXml">
    <vt:lpwstr>&lt;?xml version="1.0" encoding="utf-8"?&gt;&lt;result&gt;&lt;license-uri&gt;http://creativecommons.org/licenses/by-nc/4.0/&lt;/license-uri&gt;&lt;license-name&gt;Attribution-NonCommercial 4.0 International&lt;/license-name&gt;&lt;deprecated&gt;false&lt;/deprecated&gt;&lt;rdf&gt;&lt;rdf:RDF xmlns="http://creati</vt:lpwstr>
  </property>
</Properties>
</file>