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fd832a5f207ff1c8/BBSRC DTP/00_PhD-Project/Writing/Thesis/Chapter 3 - Linkage and trait mapping/01_Refined-version/Linkage Paper/00_for_submission/Figures_tables_and_supplementary-info/Supplementar_information/"/>
    </mc:Choice>
  </mc:AlternateContent>
  <xr:revisionPtr revIDLastSave="28" documentId="8_{D7910B5E-FD4E-4108-BBDC-D381EF9EEF40}" xr6:coauthVersionLast="47" xr6:coauthVersionMax="47" xr10:uidLastSave="{A7ADA68D-7B81-4ABF-AA1E-73CD7C949ABA}"/>
  <bookViews>
    <workbookView xWindow="22932" yWindow="192" windowWidth="20376" windowHeight="12216" xr2:uid="{CEF1945D-0962-479B-9126-725AD2BBE8C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6" i="1" l="1"/>
  <c r="I27" i="1" s="1"/>
  <c r="D26" i="1"/>
  <c r="B26" i="1"/>
  <c r="B27" i="1" s="1"/>
  <c r="F25" i="1"/>
  <c r="K25" i="1" s="1"/>
  <c r="E25" i="1"/>
  <c r="F24" i="1"/>
  <c r="K24" i="1" s="1"/>
  <c r="E24" i="1"/>
  <c r="F23" i="1"/>
  <c r="E23" i="1"/>
  <c r="F22" i="1"/>
  <c r="H22" i="1" s="1"/>
  <c r="E22" i="1"/>
  <c r="F21" i="1"/>
  <c r="H21" i="1" s="1"/>
  <c r="E21" i="1"/>
  <c r="F20" i="1"/>
  <c r="H20" i="1" s="1"/>
  <c r="E20" i="1"/>
  <c r="F19" i="1"/>
  <c r="K19" i="1" s="1"/>
  <c r="E19" i="1"/>
  <c r="F18" i="1"/>
  <c r="H18" i="1" s="1"/>
  <c r="E18" i="1"/>
  <c r="F17" i="1"/>
  <c r="E17" i="1"/>
  <c r="F16" i="1"/>
  <c r="K16" i="1" s="1"/>
  <c r="E16" i="1"/>
  <c r="F15" i="1"/>
  <c r="H15" i="1" s="1"/>
  <c r="E15" i="1"/>
  <c r="F14" i="1"/>
  <c r="H14" i="1" s="1"/>
  <c r="E14" i="1"/>
  <c r="F13" i="1"/>
  <c r="K13" i="1" s="1"/>
  <c r="E13" i="1"/>
  <c r="F12" i="1"/>
  <c r="K12" i="1" s="1"/>
  <c r="E12" i="1"/>
  <c r="F11" i="1"/>
  <c r="E11" i="1"/>
  <c r="F10" i="1"/>
  <c r="K10" i="1" s="1"/>
  <c r="E10" i="1"/>
  <c r="F9" i="1"/>
  <c r="H9" i="1" s="1"/>
  <c r="E9" i="1"/>
  <c r="F8" i="1"/>
  <c r="H8" i="1" s="1"/>
  <c r="E8" i="1"/>
  <c r="F7" i="1"/>
  <c r="K7" i="1" s="1"/>
  <c r="E7" i="1"/>
  <c r="F6" i="1"/>
  <c r="E6" i="1"/>
  <c r="F5" i="1"/>
  <c r="K5" i="1" s="1"/>
  <c r="E5" i="1"/>
  <c r="F4" i="1"/>
  <c r="E4" i="1"/>
  <c r="K9" i="1" l="1"/>
  <c r="K22" i="1"/>
  <c r="C8" i="1"/>
  <c r="C14" i="1"/>
  <c r="F27" i="1"/>
  <c r="C20" i="1"/>
  <c r="E26" i="1"/>
  <c r="H5" i="1"/>
  <c r="H11" i="1"/>
  <c r="K15" i="1"/>
  <c r="E27" i="1"/>
  <c r="K11" i="1"/>
  <c r="H17" i="1"/>
  <c r="K4" i="1"/>
  <c r="K8" i="1"/>
  <c r="H10" i="1"/>
  <c r="K17" i="1"/>
  <c r="H23" i="1"/>
  <c r="H4" i="1"/>
  <c r="K21" i="1"/>
  <c r="K14" i="1"/>
  <c r="H16" i="1"/>
  <c r="K23" i="1"/>
  <c r="K20" i="1"/>
  <c r="F26" i="1"/>
  <c r="G6" i="1" s="1"/>
  <c r="J15" i="1"/>
  <c r="J16" i="1"/>
  <c r="J22" i="1"/>
  <c r="C4" i="1"/>
  <c r="H6" i="1"/>
  <c r="C10" i="1"/>
  <c r="J11" i="1"/>
  <c r="H12" i="1"/>
  <c r="C16" i="1"/>
  <c r="J17" i="1"/>
  <c r="C22" i="1"/>
  <c r="J23" i="1"/>
  <c r="H24" i="1"/>
  <c r="C5" i="1"/>
  <c r="J6" i="1"/>
  <c r="H7" i="1"/>
  <c r="C11" i="1"/>
  <c r="J12" i="1"/>
  <c r="H13" i="1"/>
  <c r="C17" i="1"/>
  <c r="J18" i="1"/>
  <c r="H19" i="1"/>
  <c r="C23" i="1"/>
  <c r="J24" i="1"/>
  <c r="H25" i="1"/>
  <c r="C6" i="1"/>
  <c r="K6" i="1"/>
  <c r="J7" i="1"/>
  <c r="C12" i="1"/>
  <c r="J13" i="1"/>
  <c r="C18" i="1"/>
  <c r="K18" i="1"/>
  <c r="J19" i="1"/>
  <c r="C24" i="1"/>
  <c r="J25" i="1"/>
  <c r="C7" i="1"/>
  <c r="J8" i="1"/>
  <c r="C13" i="1"/>
  <c r="J14" i="1"/>
  <c r="C19" i="1"/>
  <c r="J20" i="1"/>
  <c r="C25" i="1"/>
  <c r="J9" i="1"/>
  <c r="J21" i="1"/>
  <c r="J4" i="1"/>
  <c r="C9" i="1"/>
  <c r="J10" i="1"/>
  <c r="C15" i="1"/>
  <c r="C21" i="1"/>
  <c r="J5" i="1"/>
  <c r="H26" i="1" l="1"/>
  <c r="G19" i="1"/>
  <c r="G8" i="1"/>
  <c r="G24" i="1"/>
  <c r="G25" i="1"/>
  <c r="G23" i="1"/>
  <c r="G20" i="1"/>
  <c r="G5" i="1"/>
  <c r="G12" i="1"/>
  <c r="G7" i="1"/>
  <c r="G4" i="1"/>
  <c r="G21" i="1"/>
  <c r="G11" i="1"/>
  <c r="G18" i="1"/>
  <c r="G16" i="1"/>
  <c r="G14" i="1"/>
  <c r="G9" i="1"/>
  <c r="G10" i="1"/>
  <c r="G22" i="1"/>
  <c r="G13" i="1"/>
  <c r="G15" i="1"/>
  <c r="K27" i="1"/>
  <c r="G17" i="1"/>
  <c r="C26" i="1"/>
  <c r="J26" i="1"/>
  <c r="G26" i="1" l="1"/>
</calcChain>
</file>

<file path=xl/sharedStrings.xml><?xml version="1.0" encoding="utf-8"?>
<sst xmlns="http://schemas.openxmlformats.org/spreadsheetml/2006/main" count="15" uniqueCount="15">
  <si>
    <t>Linkage group</t>
  </si>
  <si>
    <t>Linkage length (cM)</t>
  </si>
  <si>
    <t>Percent of Linkage Map (cM)</t>
  </si>
  <si>
    <t>Estimated size (Mbp)</t>
  </si>
  <si>
    <t>Density within Chromosome</t>
  </si>
  <si>
    <t>No Linked SNPs</t>
  </si>
  <si>
    <t>Percent of total SNPs</t>
  </si>
  <si>
    <t>No SNPs per cM</t>
  </si>
  <si>
    <t>Total</t>
  </si>
  <si>
    <t>Mean</t>
  </si>
  <si>
    <t>Estimated size bp</t>
  </si>
  <si>
    <t>Expected Length of LG in cM (Lengt +2S)</t>
  </si>
  <si>
    <t>Percent of total Length (cM)</t>
  </si>
  <si>
    <t>Table S2:</t>
  </si>
  <si>
    <t xml:space="preserve">Detailed overview of each linkage group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</si>
</sst>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2" fontId="1" fillId="0" borderId="0" xfId="0" applyNumberFormat="1" applyFont="1"/>
    <xf numFmtId="10" fontId="1" fillId="0" borderId="0" xfId="0" applyNumberFormat="1" applyFont="1"/>
    <xf numFmtId="0" fontId="2" fillId="0" borderId="0" xfId="0" applyFont="1"/>
    <xf numFmtId="10" fontId="0" fillId="0" borderId="0" xfId="0" applyNumberFormat="1"/>
    <xf numFmtId="0" fontId="1" fillId="0" borderId="0" xfId="0" applyFont="1" applyBorder="1"/>
    <xf numFmtId="2" fontId="1" fillId="0" borderId="0" xfId="0" applyNumberFormat="1" applyFont="1" applyBorder="1"/>
    <xf numFmtId="10" fontId="1" fillId="0" borderId="0" xfId="0" applyNumberFormat="1" applyFont="1" applyBorder="1"/>
    <xf numFmtId="0" fontId="0" fillId="0" borderId="0" xfId="0" applyBorder="1"/>
    <xf numFmtId="0" fontId="1" fillId="2" borderId="1" xfId="0" applyFont="1" applyFill="1" applyBorder="1"/>
    <xf numFmtId="2" fontId="1" fillId="2" borderId="1" xfId="0" applyNumberFormat="1" applyFont="1" applyFill="1" applyBorder="1"/>
    <xf numFmtId="10" fontId="1" fillId="2" borderId="1" xfId="0" applyNumberFormat="1" applyFont="1" applyFill="1" applyBorder="1"/>
  </cellXfs>
  <cellStyles count="1">
    <cellStyle name="Normal" xfId="0" builtinId="0"/>
  </cellStyles>
  <dxfs count="26"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2" formatCode="0.0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4" formatCode="0.00%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4" formatCode="0.00%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2" formatCode="0.0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4" formatCode="0.00%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2" formatCode="0.0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7DFD828-C93A-4447-B532-EAE7C05478CE}" name="Table1" displayName="Table1" ref="A3:K26" totalsRowCount="1" headerRowDxfId="25" dataDxfId="24" totalsRowDxfId="23" headerRowBorderDxfId="0">
  <autoFilter ref="A3:K25" xr:uid="{C7DFD828-C93A-4447-B532-EAE7C05478CE}"/>
  <sortState xmlns:xlrd2="http://schemas.microsoft.com/office/spreadsheetml/2017/richdata2" ref="A4:K25">
    <sortCondition ref="A3:A25"/>
  </sortState>
  <tableColumns count="11">
    <tableColumn id="1" xr3:uid="{77CA2ECD-776B-4F91-AEF3-A38395B2D419}" name="Linkage group" totalsRowLabel="Total" dataDxfId="11" totalsRowDxfId="22"/>
    <tableColumn id="2" xr3:uid="{5598CCB4-4FC4-4D23-A602-588AC23B741F}" name="Linkage length (cM)" totalsRowFunction="sum" dataDxfId="10" totalsRowDxfId="21"/>
    <tableColumn id="5" xr3:uid="{D5031588-1FEA-4FF0-959C-C45E4FF172A6}" name="Percent of Linkage Map (cM)" totalsRowFunction="sum" dataDxfId="9" totalsRowDxfId="20">
      <calculatedColumnFormula>Table1[[#This Row],[Linkage length (cM)]]/Table1[[#Totals],[Linkage length (cM)]]</calculatedColumnFormula>
    </tableColumn>
    <tableColumn id="9" xr3:uid="{0B9BEF25-5E35-4D3C-853F-D84B68E0E324}" name="Estimated size bp" totalsRowFunction="custom" dataDxfId="8" totalsRowDxfId="19">
      <totalsRowFormula>SUM(Table1[Estimated size bp])</totalsRowFormula>
    </tableColumn>
    <tableColumn id="10" xr3:uid="{7D7C26C6-2135-4477-A601-2708B182EB25}" name="Estimated size (Mbp)" totalsRowFunction="custom" dataDxfId="7" totalsRowDxfId="18">
      <calculatedColumnFormula>Table1[[#This Row],[Estimated size bp]]/1000000</calculatedColumnFormula>
      <totalsRowFormula>SUM(Table1[Estimated size (Mbp)])</totalsRowFormula>
    </tableColumn>
    <tableColumn id="7" xr3:uid="{26C056E9-2586-43E1-8F2C-E48E05E43BA1}" name="Expected Length of LG in cM (Lengt +2S)" totalsRowFunction="sum" dataDxfId="6" totalsRowDxfId="17">
      <calculatedColumnFormula>Table1[[#This Row],[Linkage length (cM)]]+(2*0.99)</calculatedColumnFormula>
    </tableColumn>
    <tableColumn id="8" xr3:uid="{D2DC8AA0-FDBC-4B30-8F64-FCF08F8DF882}" name="Percent of total Length (cM)" totalsRowFunction="custom" dataDxfId="5" totalsRowDxfId="16">
      <calculatedColumnFormula>(Table1[[#This Row],[Expected Length of LG in cM (Lengt +2S)]]/Table1[[#Totals],[Expected Length of LG in cM (Lengt +2S)]])</calculatedColumnFormula>
      <totalsRowFormula>SUM(Table1[Percent of total Length (cM)])</totalsRowFormula>
    </tableColumn>
    <tableColumn id="3" xr3:uid="{38D818D8-689E-4D4C-A7DF-D8C0424C197E}" name="Density within Chromosome" totalsRowFunction="average" dataDxfId="4" totalsRowDxfId="15">
      <calculatedColumnFormula>Table1[[#This Row],[Expected Length of LG in cM (Lengt +2S)]]/Table1[[#This Row],[No Linked SNPs]]</calculatedColumnFormula>
    </tableColumn>
    <tableColumn id="4" xr3:uid="{57011720-1861-4522-B43B-4960D850E2EA}" name="No Linked SNPs" totalsRowFunction="sum" dataDxfId="3" totalsRowDxfId="14"/>
    <tableColumn id="6" xr3:uid="{D13EE6C6-ACF8-4C0A-A273-7AC5B5E4790F}" name="Percent of total SNPs" totalsRowFunction="custom" dataDxfId="2" totalsRowDxfId="13">
      <calculatedColumnFormula>Table1[[#This Row],[No Linked SNPs]]/Table1[[#Totals],[No Linked SNPs]]</calculatedColumnFormula>
      <totalsRowFormula>SUM(Table1[Percent of total SNPs])</totalsRowFormula>
    </tableColumn>
    <tableColumn id="11" xr3:uid="{F6D1093F-82AE-44A2-9E26-6FA947726631}" name="No SNPs per cM" dataDxfId="1" totalsRowDxfId="12">
      <calculatedColumnFormula>Table1[[#This Row],[No Linked SNPs]]/Table1[[#This Row],[Expected Length of LG in cM (Lengt +2S)]]</calculatedColumnFormula>
    </tableColumn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F54E4B-9511-4BC0-8866-FE13ADCF5361}">
  <dimension ref="A1:K27"/>
  <sheetViews>
    <sheetView tabSelected="1" topLeftCell="A7" workbookViewId="0">
      <selection activeCell="C11" sqref="C11"/>
    </sheetView>
  </sheetViews>
  <sheetFormatPr defaultRowHeight="14.5" x14ac:dyDescent="0.35"/>
  <cols>
    <col min="1" max="1" width="17.6328125" customWidth="1"/>
    <col min="2" max="2" width="24.08984375" customWidth="1"/>
    <col min="3" max="3" width="30.7265625" customWidth="1"/>
    <col min="4" max="4" width="17" bestFit="1" customWidth="1"/>
    <col min="5" max="5" width="23" customWidth="1"/>
    <col min="6" max="6" width="38.1796875" customWidth="1"/>
    <col min="7" max="7" width="32.36328125" style="5" customWidth="1"/>
    <col min="8" max="8" width="30" customWidth="1"/>
    <col min="9" max="9" width="19.08984375" customWidth="1"/>
    <col min="10" max="10" width="24.6328125" customWidth="1"/>
    <col min="11" max="11" width="17.54296875" customWidth="1"/>
  </cols>
  <sheetData>
    <row r="1" spans="1:11" x14ac:dyDescent="0.35">
      <c r="A1" t="s">
        <v>13</v>
      </c>
      <c r="B1" t="s">
        <v>14</v>
      </c>
    </row>
    <row r="3" spans="1:11" x14ac:dyDescent="0.35">
      <c r="A3" s="10" t="s">
        <v>0</v>
      </c>
      <c r="B3" s="11" t="s">
        <v>1</v>
      </c>
      <c r="C3" s="12" t="s">
        <v>2</v>
      </c>
      <c r="D3" s="10" t="s">
        <v>10</v>
      </c>
      <c r="E3" s="11" t="s">
        <v>3</v>
      </c>
      <c r="F3" s="10" t="s">
        <v>11</v>
      </c>
      <c r="G3" s="12" t="s">
        <v>12</v>
      </c>
      <c r="H3" s="10" t="s">
        <v>4</v>
      </c>
      <c r="I3" s="10" t="s">
        <v>5</v>
      </c>
      <c r="J3" s="12" t="s">
        <v>6</v>
      </c>
      <c r="K3" s="11" t="s">
        <v>7</v>
      </c>
    </row>
    <row r="4" spans="1:11" x14ac:dyDescent="0.35">
      <c r="A4" s="6">
        <v>1</v>
      </c>
      <c r="B4" s="7">
        <v>151.477</v>
      </c>
      <c r="C4" s="8">
        <f>Table1[[#This Row],[Linkage length (cM)]]/Table1[[#Totals],[Linkage length (cM)]]</f>
        <v>7.0661967593186506E-2</v>
      </c>
      <c r="D4" s="6">
        <v>265370025</v>
      </c>
      <c r="E4" s="7">
        <f>Table1[[#This Row],[Estimated size bp]]/1000000</f>
        <v>265.370025</v>
      </c>
      <c r="F4" s="6">
        <f>Table1[[#This Row],[Linkage length (cM)]]+(2*0.99)</f>
        <v>153.45699999999999</v>
      </c>
      <c r="G4" s="8">
        <f>(Table1[[#This Row],[Expected Length of LG in cM (Lengt +2S)]]/Table1[[#Totals],[Expected Length of LG in cM (Lengt +2S)]])</f>
        <v>7.0159950074180064E-2</v>
      </c>
      <c r="H4" s="6">
        <f>Table1[[#This Row],[Expected Length of LG in cM (Lengt +2S)]]/Table1[[#This Row],[No Linked SNPs]]</f>
        <v>2.5979278470940762E-3</v>
      </c>
      <c r="I4" s="6">
        <v>59069</v>
      </c>
      <c r="J4" s="8">
        <f>Table1[[#This Row],[No Linked SNPs]]/Table1[[#Totals],[No Linked SNPs]]</f>
        <v>0.27398384919733015</v>
      </c>
      <c r="K4" s="7">
        <f>Table1[[#This Row],[No Linked SNPs]]/Table1[[#This Row],[Expected Length of LG in cM (Lengt +2S)]]</f>
        <v>384.92216060525101</v>
      </c>
    </row>
    <row r="5" spans="1:11" x14ac:dyDescent="0.35">
      <c r="A5" s="6">
        <v>2</v>
      </c>
      <c r="B5" s="7">
        <v>92.537999999999997</v>
      </c>
      <c r="C5" s="8">
        <f>Table1[[#This Row],[Linkage length (cM)]]/Table1[[#Totals],[Linkage length (cM)]]</f>
        <v>4.3167722869731327E-2</v>
      </c>
      <c r="D5" s="6">
        <v>54222847</v>
      </c>
      <c r="E5" s="7">
        <f>Table1[[#This Row],[Estimated size bp]]/1000000</f>
        <v>54.222847000000002</v>
      </c>
      <c r="F5" s="6">
        <f>Table1[[#This Row],[Linkage length (cM)]]+(2*0.99)</f>
        <v>94.518000000000001</v>
      </c>
      <c r="G5" s="8">
        <f>(Table1[[#This Row],[Expected Length of LG in cM (Lengt +2S)]]/Table1[[#Totals],[Expected Length of LG in cM (Lengt +2S)]])</f>
        <v>4.3213266003579838E-2</v>
      </c>
      <c r="H5" s="6">
        <f>Table1[[#This Row],[Expected Length of LG in cM (Lengt +2S)]]/Table1[[#This Row],[No Linked SNPs]]</f>
        <v>8.8765965439519152E-3</v>
      </c>
      <c r="I5" s="6">
        <v>10648</v>
      </c>
      <c r="J5" s="8">
        <f>Table1[[#This Row],[No Linked SNPs]]/Table1[[#Totals],[No Linked SNPs]]</f>
        <v>4.9389358652646424E-2</v>
      </c>
      <c r="K5" s="7">
        <f>Table1[[#This Row],[No Linked SNPs]]/Table1[[#This Row],[Expected Length of LG in cM (Lengt +2S)]]</f>
        <v>112.6557904314522</v>
      </c>
    </row>
    <row r="6" spans="1:11" x14ac:dyDescent="0.35">
      <c r="A6" s="6">
        <v>3</v>
      </c>
      <c r="B6" s="7">
        <v>104.53</v>
      </c>
      <c r="C6" s="8">
        <f>Table1[[#This Row],[Linkage length (cM)]]/Table1[[#Totals],[Linkage length (cM)]]</f>
        <v>4.876182834698195E-2</v>
      </c>
      <c r="D6" s="6">
        <v>105278048</v>
      </c>
      <c r="E6" s="7">
        <f>Table1[[#This Row],[Estimated size bp]]/1000000</f>
        <v>105.278048</v>
      </c>
      <c r="F6" s="6">
        <f>Table1[[#This Row],[Linkage length (cM)]]+(2*0.99)</f>
        <v>106.51</v>
      </c>
      <c r="G6" s="8">
        <f>(Table1[[#This Row],[Expected Length of LG in cM (Lengt +2S)]]/Table1[[#Totals],[Expected Length of LG in cM (Lengt +2S)]])</f>
        <v>4.8695962272173439E-2</v>
      </c>
      <c r="H6" s="6">
        <f>Table1[[#This Row],[Expected Length of LG in cM (Lengt +2S)]]/Table1[[#This Row],[No Linked SNPs]]</f>
        <v>6.4224553786782447E-3</v>
      </c>
      <c r="I6" s="6">
        <v>16584</v>
      </c>
      <c r="J6" s="8">
        <f>Table1[[#This Row],[No Linked SNPs]]/Table1[[#Totals],[No Linked SNPs]]</f>
        <v>7.6922720125421506E-2</v>
      </c>
      <c r="K6" s="7">
        <f>Table1[[#This Row],[No Linked SNPs]]/Table1[[#This Row],[Expected Length of LG in cM (Lengt +2S)]]</f>
        <v>155.7036897943855</v>
      </c>
    </row>
    <row r="7" spans="1:11" x14ac:dyDescent="0.35">
      <c r="A7" s="6">
        <v>4</v>
      </c>
      <c r="B7" s="7">
        <v>136.17500000000001</v>
      </c>
      <c r="C7" s="8">
        <f>Table1[[#This Row],[Linkage length (cM)]]/Table1[[#Totals],[Linkage length (cM)]]</f>
        <v>6.3523791975033647E-2</v>
      </c>
      <c r="D7" s="6">
        <v>52776994</v>
      </c>
      <c r="E7" s="7">
        <f>Table1[[#This Row],[Estimated size bp]]/1000000</f>
        <v>52.776994000000002</v>
      </c>
      <c r="F7" s="6">
        <f>Table1[[#This Row],[Linkage length (cM)]]+(2*0.99)</f>
        <v>138.155</v>
      </c>
      <c r="G7" s="8">
        <f>(Table1[[#This Row],[Expected Length of LG in cM (Lengt +2S)]]/Table1[[#Totals],[Expected Length of LG in cM (Lengt +2S)]])</f>
        <v>6.3163934538654778E-2</v>
      </c>
      <c r="H7" s="6">
        <f>Table1[[#This Row],[Expected Length of LG in cM (Lengt +2S)]]/Table1[[#This Row],[No Linked SNPs]]</f>
        <v>1.4037289168868117E-2</v>
      </c>
      <c r="I7" s="6">
        <v>9842</v>
      </c>
      <c r="J7" s="8">
        <f>Table1[[#This Row],[No Linked SNPs]]/Table1[[#Totals],[No Linked SNPs]]</f>
        <v>4.5650832819247381E-2</v>
      </c>
      <c r="K7" s="7">
        <f>Table1[[#This Row],[No Linked SNPs]]/Table1[[#This Row],[Expected Length of LG in cM (Lengt +2S)]]</f>
        <v>71.238825956353367</v>
      </c>
    </row>
    <row r="8" spans="1:11" x14ac:dyDescent="0.35">
      <c r="A8" s="6">
        <v>5</v>
      </c>
      <c r="B8" s="7">
        <v>70.105999999999995</v>
      </c>
      <c r="C8" s="8">
        <f>Table1[[#This Row],[Linkage length (cM)]]/Table1[[#Totals],[Linkage length (cM)]]</f>
        <v>3.2703498881598743E-2</v>
      </c>
      <c r="D8" s="6">
        <v>52118598</v>
      </c>
      <c r="E8" s="7">
        <f>Table1[[#This Row],[Estimated size bp]]/1000000</f>
        <v>52.118597999999999</v>
      </c>
      <c r="F8" s="6">
        <f>Table1[[#This Row],[Linkage length (cM)]]+(2*0.99)</f>
        <v>72.085999999999999</v>
      </c>
      <c r="G8" s="8">
        <f>(Table1[[#This Row],[Expected Length of LG in cM (Lengt +2S)]]/Table1[[#Totals],[Expected Length of LG in cM (Lengt +2S)]])</f>
        <v>3.2957441896083878E-2</v>
      </c>
      <c r="H8" s="6">
        <f>Table1[[#This Row],[Expected Length of LG in cM (Lengt +2S)]]/Table1[[#This Row],[No Linked SNPs]]</f>
        <v>7.9250219876868949E-3</v>
      </c>
      <c r="I8" s="6">
        <v>9096</v>
      </c>
      <c r="J8" s="8">
        <f>Table1[[#This Row],[No Linked SNPs]]/Table1[[#Totals],[No Linked SNPs]]</f>
        <v>4.2190609157069105E-2</v>
      </c>
      <c r="K8" s="7">
        <f>Table1[[#This Row],[No Linked SNPs]]/Table1[[#This Row],[Expected Length of LG in cM (Lengt +2S)]]</f>
        <v>126.18261520961074</v>
      </c>
    </row>
    <row r="9" spans="1:11" x14ac:dyDescent="0.35">
      <c r="A9" s="6">
        <v>6</v>
      </c>
      <c r="B9" s="7">
        <v>134.518</v>
      </c>
      <c r="C9" s="8">
        <f>Table1[[#This Row],[Linkage length (cM)]]/Table1[[#Totals],[Linkage length (cM)]]</f>
        <v>6.2750823931687724E-2</v>
      </c>
      <c r="D9" s="6">
        <v>73104556</v>
      </c>
      <c r="E9" s="7">
        <f>Table1[[#This Row],[Estimated size bp]]/1000000</f>
        <v>73.104556000000002</v>
      </c>
      <c r="F9" s="6">
        <f>Table1[[#This Row],[Linkage length (cM)]]+(2*0.99)</f>
        <v>136.49799999999999</v>
      </c>
      <c r="G9" s="8">
        <f>(Table1[[#This Row],[Expected Length of LG in cM (Lengt +2S)]]/Table1[[#Totals],[Expected Length of LG in cM (Lengt +2S)]])</f>
        <v>6.2406360512882633E-2</v>
      </c>
      <c r="H9" s="6">
        <f>Table1[[#This Row],[Expected Length of LG in cM (Lengt +2S)]]/Table1[[#This Row],[No Linked SNPs]]</f>
        <v>1.1346467165419783E-2</v>
      </c>
      <c r="I9" s="6">
        <v>12030</v>
      </c>
      <c r="J9" s="8">
        <f>Table1[[#This Row],[No Linked SNPs]]/Table1[[#Totals],[No Linked SNPs]]</f>
        <v>5.5799585329764881E-2</v>
      </c>
      <c r="K9" s="7">
        <f>Table1[[#This Row],[No Linked SNPs]]/Table1[[#This Row],[Expected Length of LG in cM (Lengt +2S)]]</f>
        <v>88.133159460211871</v>
      </c>
    </row>
    <row r="10" spans="1:11" s="9" customFormat="1" x14ac:dyDescent="0.35">
      <c r="A10" s="6">
        <v>7</v>
      </c>
      <c r="B10" s="7">
        <v>84.331999999999994</v>
      </c>
      <c r="C10" s="8">
        <f>Table1[[#This Row],[Linkage length (cM)]]/Table1[[#Totals],[Linkage length (cM)]]</f>
        <v>3.9339735082346519E-2</v>
      </c>
      <c r="D10" s="6">
        <v>38826601</v>
      </c>
      <c r="E10" s="7">
        <f>Table1[[#This Row],[Estimated size bp]]/1000000</f>
        <v>38.826600999999997</v>
      </c>
      <c r="F10" s="6">
        <f>Table1[[#This Row],[Linkage length (cM)]]+(2*0.99)</f>
        <v>86.311999999999998</v>
      </c>
      <c r="G10" s="8">
        <f>(Table1[[#This Row],[Expected Length of LG in cM (Lengt +2S)]]/Table1[[#Totals],[Expected Length of LG in cM (Lengt +2S)]])</f>
        <v>3.9461514370818074E-2</v>
      </c>
      <c r="H10" s="6">
        <f>Table1[[#This Row],[Expected Length of LG in cM (Lengt +2S)]]/Table1[[#This Row],[No Linked SNPs]]</f>
        <v>1.4147188985412227E-2</v>
      </c>
      <c r="I10" s="6">
        <v>6101</v>
      </c>
      <c r="J10" s="8">
        <f>Table1[[#This Row],[No Linked SNPs]]/Table1[[#Totals],[No Linked SNPs]]</f>
        <v>2.8298692443632215E-2</v>
      </c>
      <c r="K10" s="7">
        <f>Table1[[#This Row],[No Linked SNPs]]/Table1[[#This Row],[Expected Length of LG in cM (Lengt +2S)]]</f>
        <v>70.685420335526928</v>
      </c>
    </row>
    <row r="11" spans="1:11" x14ac:dyDescent="0.35">
      <c r="A11" s="6">
        <v>8</v>
      </c>
      <c r="B11" s="7">
        <v>126.84099999999999</v>
      </c>
      <c r="C11" s="8">
        <f>Table1[[#This Row],[Linkage length (cM)]]/Table1[[#Totals],[Linkage length (cM)]]</f>
        <v>5.9169607474978833E-2</v>
      </c>
      <c r="D11" s="6">
        <v>70528303</v>
      </c>
      <c r="E11" s="7">
        <f>Table1[[#This Row],[Estimated size bp]]/1000000</f>
        <v>70.528302999999994</v>
      </c>
      <c r="F11" s="6">
        <f>Table1[[#This Row],[Linkage length (cM)]]+(2*0.99)</f>
        <v>128.821</v>
      </c>
      <c r="G11" s="8">
        <f>(Table1[[#This Row],[Expected Length of LG in cM (Lengt +2S)]]/Table1[[#Totals],[Expected Length of LG in cM (Lengt +2S)]])</f>
        <v>5.8896465645138049E-2</v>
      </c>
      <c r="H11" s="6">
        <f>Table1[[#This Row],[Expected Length of LG in cM (Lengt +2S)]]/Table1[[#This Row],[No Linked SNPs]]</f>
        <v>1.2092462217215808E-2</v>
      </c>
      <c r="I11" s="6">
        <v>10653</v>
      </c>
      <c r="J11" s="8">
        <f>Table1[[#This Row],[No Linked SNPs]]/Table1[[#Totals],[No Linked SNPs]]</f>
        <v>4.9412550500248155E-2</v>
      </c>
      <c r="K11" s="7">
        <f>Table1[[#This Row],[No Linked SNPs]]/Table1[[#This Row],[Expected Length of LG in cM (Lengt +2S)]]</f>
        <v>82.696144262193272</v>
      </c>
    </row>
    <row r="12" spans="1:11" x14ac:dyDescent="0.35">
      <c r="A12" s="6">
        <v>9</v>
      </c>
      <c r="B12" s="7">
        <v>81.736000000000004</v>
      </c>
      <c r="C12" s="8">
        <f>Table1[[#This Row],[Linkage length (cM)]]/Table1[[#Totals],[Linkage length (cM)]]</f>
        <v>3.8128736264889669E-2</v>
      </c>
      <c r="D12" s="6">
        <v>39318599</v>
      </c>
      <c r="E12" s="7">
        <f>Table1[[#This Row],[Estimated size bp]]/1000000</f>
        <v>39.318598999999999</v>
      </c>
      <c r="F12" s="6">
        <f>Table1[[#This Row],[Linkage length (cM)]]+(2*0.99)</f>
        <v>83.716000000000008</v>
      </c>
      <c r="G12" s="8">
        <f>(Table1[[#This Row],[Expected Length of LG in cM (Lengt +2S)]]/Table1[[#Totals],[Expected Length of LG in cM (Lengt +2S)]])</f>
        <v>3.8274633157236615E-2</v>
      </c>
      <c r="H12" s="6">
        <f>Table1[[#This Row],[Expected Length of LG in cM (Lengt +2S)]]/Table1[[#This Row],[No Linked SNPs]]</f>
        <v>1.2889299461123943E-2</v>
      </c>
      <c r="I12" s="6">
        <v>6495</v>
      </c>
      <c r="J12" s="8">
        <f>Table1[[#This Row],[No Linked SNPs]]/Table1[[#Totals],[No Linked SNPs]]</f>
        <v>3.0126210034648621E-2</v>
      </c>
      <c r="K12" s="7">
        <f>Table1[[#This Row],[No Linked SNPs]]/Table1[[#This Row],[Expected Length of LG in cM (Lengt +2S)]]</f>
        <v>77.583735486645324</v>
      </c>
    </row>
    <row r="13" spans="1:11" x14ac:dyDescent="0.35">
      <c r="A13" s="6">
        <v>10</v>
      </c>
      <c r="B13" s="7">
        <v>89.207999999999998</v>
      </c>
      <c r="C13" s="8">
        <f>Table1[[#This Row],[Linkage length (cM)]]/Table1[[#Totals],[Linkage length (cM)]]</f>
        <v>4.1614322999881048E-2</v>
      </c>
      <c r="D13" s="6">
        <v>45960468</v>
      </c>
      <c r="E13" s="7">
        <f>Table1[[#This Row],[Estimated size bp]]/1000000</f>
        <v>45.960467999999999</v>
      </c>
      <c r="F13" s="6">
        <f>Table1[[#This Row],[Linkage length (cM)]]+(2*0.99)</f>
        <v>91.188000000000002</v>
      </c>
      <c r="G13" s="8">
        <f>(Table1[[#This Row],[Expected Length of LG in cM (Lengt +2S)]]/Table1[[#Totals],[Expected Length of LG in cM (Lengt +2S)]])</f>
        <v>4.1690802813585122E-2</v>
      </c>
      <c r="H13" s="6">
        <f>Table1[[#This Row],[Expected Length of LG in cM (Lengt +2S)]]/Table1[[#This Row],[No Linked SNPs]]</f>
        <v>1.0016256590509667E-2</v>
      </c>
      <c r="I13" s="6">
        <v>9104</v>
      </c>
      <c r="J13" s="8">
        <f>Table1[[#This Row],[No Linked SNPs]]/Table1[[#Totals],[No Linked SNPs]]</f>
        <v>4.2227716113231874E-2</v>
      </c>
      <c r="K13" s="7">
        <f>Table1[[#This Row],[No Linked SNPs]]/Table1[[#This Row],[Expected Length of LG in cM (Lengt +2S)]]</f>
        <v>99.837697942711756</v>
      </c>
    </row>
    <row r="14" spans="1:11" x14ac:dyDescent="0.35">
      <c r="A14" s="6">
        <v>11</v>
      </c>
      <c r="B14" s="7">
        <v>74.466999999999999</v>
      </c>
      <c r="C14" s="8">
        <f>Table1[[#This Row],[Linkage length (cM)]]/Table1[[#Totals],[Linkage length (cM)]]</f>
        <v>3.4737846278720987E-2</v>
      </c>
      <c r="D14" s="6">
        <v>38693860</v>
      </c>
      <c r="E14" s="7">
        <f>Table1[[#This Row],[Estimated size bp]]/1000000</f>
        <v>38.693860000000001</v>
      </c>
      <c r="F14" s="6">
        <f>Table1[[#This Row],[Linkage length (cM)]]+(2*0.99)</f>
        <v>76.447000000000003</v>
      </c>
      <c r="G14" s="8">
        <f>(Table1[[#This Row],[Expected Length of LG in cM (Lengt +2S)]]/Table1[[#Totals],[Expected Length of LG in cM (Lengt +2S)]])</f>
        <v>3.4951274319977868E-2</v>
      </c>
      <c r="H14" s="6">
        <f>Table1[[#This Row],[Expected Length of LG in cM (Lengt +2S)]]/Table1[[#This Row],[No Linked SNPs]]</f>
        <v>1.3304385659589279E-2</v>
      </c>
      <c r="I14" s="6">
        <v>5746</v>
      </c>
      <c r="J14" s="8">
        <f>Table1[[#This Row],[No Linked SNPs]]/Table1[[#Totals],[No Linked SNPs]]</f>
        <v>2.665207126390931E-2</v>
      </c>
      <c r="K14" s="7">
        <f>Table1[[#This Row],[No Linked SNPs]]/Table1[[#This Row],[Expected Length of LG in cM (Lengt +2S)]]</f>
        <v>75.163184951665855</v>
      </c>
    </row>
    <row r="15" spans="1:11" x14ac:dyDescent="0.35">
      <c r="A15" s="6">
        <v>12</v>
      </c>
      <c r="B15" s="7">
        <v>109.443</v>
      </c>
      <c r="C15" s="8">
        <f>Table1[[#This Row],[Linkage length (cM)]]/Table1[[#Totals],[Linkage length (cM)]]</f>
        <v>5.105367626307037E-2</v>
      </c>
      <c r="D15" s="6">
        <v>36908561</v>
      </c>
      <c r="E15" s="7">
        <f>Table1[[#This Row],[Estimated size bp]]/1000000</f>
        <v>36.908560999999999</v>
      </c>
      <c r="F15" s="6">
        <f>Table1[[#This Row],[Linkage length (cM)]]+(2*0.99)</f>
        <v>111.423</v>
      </c>
      <c r="G15" s="8">
        <f>(Table1[[#This Row],[Expected Length of LG in cM (Lengt +2S)]]/Table1[[#Totals],[Expected Length of LG in cM (Lengt +2S)]])</f>
        <v>5.0942166972607082E-2</v>
      </c>
      <c r="H15" s="6">
        <f>Table1[[#This Row],[Expected Length of LG in cM (Lengt +2S)]]/Table1[[#This Row],[No Linked SNPs]]</f>
        <v>2.1439869155281895E-2</v>
      </c>
      <c r="I15" s="6">
        <v>5197</v>
      </c>
      <c r="J15" s="8">
        <f>Table1[[#This Row],[No Linked SNPs]]/Table1[[#Totals],[No Linked SNPs]]</f>
        <v>2.4105606397239243E-2</v>
      </c>
      <c r="K15" s="7">
        <f>Table1[[#This Row],[No Linked SNPs]]/Table1[[#This Row],[Expected Length of LG in cM (Lengt +2S)]]</f>
        <v>46.642075693528263</v>
      </c>
    </row>
    <row r="16" spans="1:11" x14ac:dyDescent="0.35">
      <c r="A16" s="6">
        <v>13</v>
      </c>
      <c r="B16" s="7">
        <v>87.459000000000003</v>
      </c>
      <c r="C16" s="8">
        <f>Table1[[#This Row],[Linkage length (cM)]]/Table1[[#Totals],[Linkage length (cM)]]</f>
        <v>4.0798438203374102E-2</v>
      </c>
      <c r="D16" s="6">
        <v>45709857</v>
      </c>
      <c r="E16" s="7">
        <f>Table1[[#This Row],[Estimated size bp]]/1000000</f>
        <v>45.709857</v>
      </c>
      <c r="F16" s="6">
        <f>Table1[[#This Row],[Linkage length (cM)]]+(2*0.99)</f>
        <v>89.439000000000007</v>
      </c>
      <c r="G16" s="8">
        <f>(Table1[[#This Row],[Expected Length of LG in cM (Lengt +2S)]]/Table1[[#Totals],[Expected Length of LG in cM (Lengt +2S)]])</f>
        <v>4.089116674172303E-2</v>
      </c>
      <c r="H16" s="6">
        <f>Table1[[#This Row],[Expected Length of LG in cM (Lengt +2S)]]/Table1[[#This Row],[No Linked SNPs]]</f>
        <v>1.2165261153427641E-2</v>
      </c>
      <c r="I16" s="6">
        <v>7352</v>
      </c>
      <c r="J16" s="8">
        <f>Table1[[#This Row],[No Linked SNPs]]/Table1[[#Totals],[No Linked SNPs]]</f>
        <v>3.4101292713585321E-2</v>
      </c>
      <c r="K16" s="7">
        <f>Table1[[#This Row],[No Linked SNPs]]/Table1[[#This Row],[Expected Length of LG in cM (Lengt +2S)]]</f>
        <v>82.201276847907508</v>
      </c>
    </row>
    <row r="17" spans="1:11" x14ac:dyDescent="0.35">
      <c r="A17" s="6">
        <v>14</v>
      </c>
      <c r="B17" s="7">
        <v>104.521</v>
      </c>
      <c r="C17" s="8">
        <f>Table1[[#This Row],[Linkage length (cM)]]/Table1[[#Totals],[Linkage length (cM)]]</f>
        <v>4.8757629968955329E-2</v>
      </c>
      <c r="D17" s="6">
        <v>58092363</v>
      </c>
      <c r="E17" s="7">
        <f>Table1[[#This Row],[Estimated size bp]]/1000000</f>
        <v>58.092362999999999</v>
      </c>
      <c r="F17" s="6">
        <f>Table1[[#This Row],[Linkage length (cM)]]+(2*0.99)</f>
        <v>106.501</v>
      </c>
      <c r="G17" s="8">
        <f>(Table1[[#This Row],[Expected Length of LG in cM (Lengt +2S)]]/Table1[[#Totals],[Expected Length of LG in cM (Lengt +2S)]])</f>
        <v>4.8691847506795075E-2</v>
      </c>
      <c r="H17" s="6">
        <f>Table1[[#This Row],[Expected Length of LG in cM (Lengt +2S)]]/Table1[[#This Row],[No Linked SNPs]]</f>
        <v>1.2961056346598516E-2</v>
      </c>
      <c r="I17" s="6">
        <v>8217</v>
      </c>
      <c r="J17" s="8">
        <f>Table1[[#This Row],[No Linked SNPs]]/Table1[[#Totals],[No Linked SNPs]]</f>
        <v>3.8113482348684793E-2</v>
      </c>
      <c r="K17" s="7">
        <f>Table1[[#This Row],[No Linked SNPs]]/Table1[[#This Row],[Expected Length of LG in cM (Lengt +2S)]]</f>
        <v>77.154205124834505</v>
      </c>
    </row>
    <row r="18" spans="1:11" x14ac:dyDescent="0.35">
      <c r="A18" s="6">
        <v>15</v>
      </c>
      <c r="B18" s="7">
        <v>110.048</v>
      </c>
      <c r="C18" s="8">
        <f>Table1[[#This Row],[Linkage length (cM)]]/Table1[[#Totals],[Linkage length (cM)]]</f>
        <v>5.1335900563748871E-2</v>
      </c>
      <c r="D18" s="6">
        <v>49677043</v>
      </c>
      <c r="E18" s="7">
        <f>Table1[[#This Row],[Estimated size bp]]/1000000</f>
        <v>49.677042999999998</v>
      </c>
      <c r="F18" s="6">
        <f>Table1[[#This Row],[Linkage length (cM)]]+(2*0.99)</f>
        <v>112.02800000000001</v>
      </c>
      <c r="G18" s="8">
        <f>(Table1[[#This Row],[Expected Length of LG in cM (Lengt +2S)]]/Table1[[#Totals],[Expected Length of LG in cM (Lengt +2S)]])</f>
        <v>5.1218770645263784E-2</v>
      </c>
      <c r="H18" s="6">
        <f>Table1[[#This Row],[Expected Length of LG in cM (Lengt +2S)]]/Table1[[#This Row],[No Linked SNPs]]</f>
        <v>2.5536357419648964E-2</v>
      </c>
      <c r="I18" s="6">
        <v>4387</v>
      </c>
      <c r="J18" s="8">
        <f>Table1[[#This Row],[No Linked SNPs]]/Table1[[#Totals],[No Linked SNPs]]</f>
        <v>2.0348527085758815E-2</v>
      </c>
      <c r="K18" s="7">
        <f>Table1[[#This Row],[No Linked SNPs]]/Table1[[#This Row],[Expected Length of LG in cM (Lengt +2S)]]</f>
        <v>39.159852893919378</v>
      </c>
    </row>
    <row r="19" spans="1:11" x14ac:dyDescent="0.35">
      <c r="A19" s="6">
        <v>16</v>
      </c>
      <c r="B19" s="7">
        <v>60.848999999999997</v>
      </c>
      <c r="C19" s="8">
        <f>Table1[[#This Row],[Linkage length (cM)]]/Table1[[#Totals],[Linkage length (cM)]]</f>
        <v>2.838523383799392E-2</v>
      </c>
      <c r="D19" s="6">
        <v>22321012</v>
      </c>
      <c r="E19" s="7">
        <f>Table1[[#This Row],[Estimated size bp]]/1000000</f>
        <v>22.321012</v>
      </c>
      <c r="F19" s="6">
        <f>Table1[[#This Row],[Linkage length (cM)]]+(2*0.99)</f>
        <v>62.828999999999994</v>
      </c>
      <c r="G19" s="8">
        <f>(Table1[[#This Row],[Expected Length of LG in cM (Lengt +2S)]]/Table1[[#Totals],[Expected Length of LG in cM (Lengt +2S)]])</f>
        <v>2.8725177106359821E-2</v>
      </c>
      <c r="H19" s="6">
        <f>Table1[[#This Row],[Expected Length of LG in cM (Lengt +2S)]]/Table1[[#This Row],[No Linked SNPs]]</f>
        <v>1.2503283582089551E-2</v>
      </c>
      <c r="I19" s="6">
        <v>5025</v>
      </c>
      <c r="J19" s="8">
        <f>Table1[[#This Row],[No Linked SNPs]]/Table1[[#Totals],[No Linked SNPs]]</f>
        <v>2.3307806839739695E-2</v>
      </c>
      <c r="K19" s="7">
        <f>Table1[[#This Row],[No Linked SNPs]]/Table1[[#This Row],[Expected Length of LG in cM (Lengt +2S)]]</f>
        <v>79.978990593515746</v>
      </c>
    </row>
    <row r="20" spans="1:11" x14ac:dyDescent="0.35">
      <c r="A20" s="6">
        <v>17</v>
      </c>
      <c r="B20" s="7">
        <v>90.251000000000005</v>
      </c>
      <c r="C20" s="8">
        <f>Table1[[#This Row],[Linkage length (cM)]]/Table1[[#Totals],[Linkage length (cM)]]</f>
        <v>4.2100868364521843E-2</v>
      </c>
      <c r="D20" s="6">
        <v>39841230</v>
      </c>
      <c r="E20" s="7">
        <f>Table1[[#This Row],[Estimated size bp]]/1000000</f>
        <v>39.841230000000003</v>
      </c>
      <c r="F20" s="6">
        <f>Table1[[#This Row],[Linkage length (cM)]]+(2*0.99)</f>
        <v>92.231000000000009</v>
      </c>
      <c r="G20" s="8">
        <f>(Table1[[#This Row],[Expected Length of LG in cM (Lengt +2S)]]/Table1[[#Totals],[Expected Length of LG in cM (Lengt +2S)]])</f>
        <v>4.2167658401322208E-2</v>
      </c>
      <c r="H20" s="6">
        <f>Table1[[#This Row],[Expected Length of LG in cM (Lengt +2S)]]/Table1[[#This Row],[No Linked SNPs]]</f>
        <v>2.5042356774368724E-2</v>
      </c>
      <c r="I20" s="6">
        <v>3683</v>
      </c>
      <c r="J20" s="8">
        <f>Table1[[#This Row],[No Linked SNPs]]/Table1[[#Totals],[No Linked SNPs]]</f>
        <v>1.7083114943435083E-2</v>
      </c>
      <c r="K20" s="7">
        <f>Table1[[#This Row],[No Linked SNPs]]/Table1[[#This Row],[Expected Length of LG in cM (Lengt +2S)]]</f>
        <v>39.932343788964658</v>
      </c>
    </row>
    <row r="21" spans="1:11" x14ac:dyDescent="0.35">
      <c r="A21" s="6">
        <v>18</v>
      </c>
      <c r="B21" s="7">
        <v>93.317999999999998</v>
      </c>
      <c r="C21" s="8">
        <f>Table1[[#This Row],[Linkage length (cM)]]/Table1[[#Totals],[Linkage length (cM)]]</f>
        <v>4.3531582298705268E-2</v>
      </c>
      <c r="D21" s="6">
        <v>39183961</v>
      </c>
      <c r="E21" s="7">
        <f>Table1[[#This Row],[Estimated size bp]]/1000000</f>
        <v>39.183960999999996</v>
      </c>
      <c r="F21" s="6">
        <f>Table1[[#This Row],[Linkage length (cM)]]+(2*0.99)</f>
        <v>95.298000000000002</v>
      </c>
      <c r="G21" s="8">
        <f>(Table1[[#This Row],[Expected Length of LG in cM (Lengt +2S)]]/Table1[[#Totals],[Expected Length of LG in cM (Lengt +2S)]])</f>
        <v>4.3569879003038062E-2</v>
      </c>
      <c r="H21" s="6">
        <f>Table1[[#This Row],[Expected Length of LG in cM (Lengt +2S)]]/Table1[[#This Row],[No Linked SNPs]]</f>
        <v>1.8422192151556157E-2</v>
      </c>
      <c r="I21" s="6">
        <v>5173</v>
      </c>
      <c r="J21" s="8">
        <f>Table1[[#This Row],[No Linked SNPs]]/Table1[[#Totals],[No Linked SNPs]]</f>
        <v>2.3994285528750933E-2</v>
      </c>
      <c r="K21" s="7">
        <f>Table1[[#This Row],[No Linked SNPs]]/Table1[[#This Row],[Expected Length of LG in cM (Lengt +2S)]]</f>
        <v>54.282356397825765</v>
      </c>
    </row>
    <row r="22" spans="1:11" x14ac:dyDescent="0.35">
      <c r="A22" s="6">
        <v>19</v>
      </c>
      <c r="B22" s="7">
        <v>96.438000000000002</v>
      </c>
      <c r="C22" s="8">
        <f>Table1[[#This Row],[Linkage length (cM)]]/Table1[[#Totals],[Linkage length (cM)]]</f>
        <v>4.4987020014601031E-2</v>
      </c>
      <c r="D22" s="6">
        <v>59005185</v>
      </c>
      <c r="E22" s="7">
        <f>Table1[[#This Row],[Estimated size bp]]/1000000</f>
        <v>59.005184999999997</v>
      </c>
      <c r="F22" s="6">
        <f>Table1[[#This Row],[Linkage length (cM)]]+(2*0.99)</f>
        <v>98.418000000000006</v>
      </c>
      <c r="G22" s="8">
        <f>(Table1[[#This Row],[Expected Length of LG in cM (Lengt +2S)]]/Table1[[#Totals],[Expected Length of LG in cM (Lengt +2S)]])</f>
        <v>4.4996331000870957E-2</v>
      </c>
      <c r="H22" s="6">
        <f>Table1[[#This Row],[Expected Length of LG in cM (Lengt +2S)]]/Table1[[#This Row],[No Linked SNPs]]</f>
        <v>9.7404988123515439E-3</v>
      </c>
      <c r="I22" s="6">
        <v>10104</v>
      </c>
      <c r="J22" s="8">
        <f>Table1[[#This Row],[No Linked SNPs]]/Table1[[#Totals],[No Linked SNPs]]</f>
        <v>4.6866085633578088E-2</v>
      </c>
      <c r="K22" s="7">
        <f>Table1[[#This Row],[No Linked SNPs]]/Table1[[#This Row],[Expected Length of LG in cM (Lengt +2S)]]</f>
        <v>102.66414680241418</v>
      </c>
    </row>
    <row r="23" spans="1:11" x14ac:dyDescent="0.35">
      <c r="A23" s="6">
        <v>20</v>
      </c>
      <c r="B23" s="7">
        <v>116.55200000000001</v>
      </c>
      <c r="C23" s="8">
        <f>Table1[[#This Row],[Linkage length (cM)]]/Table1[[#Totals],[Linkage length (cM)]]</f>
        <v>5.4369928417654652E-2</v>
      </c>
      <c r="D23" s="6">
        <v>45858571</v>
      </c>
      <c r="E23" s="7">
        <f>Table1[[#This Row],[Estimated size bp]]/1000000</f>
        <v>45.858570999999998</v>
      </c>
      <c r="F23" s="6">
        <f>Table1[[#This Row],[Linkage length (cM)]]+(2*0.99)</f>
        <v>118.53200000000001</v>
      </c>
      <c r="G23" s="8">
        <f>(Table1[[#This Row],[Expected Length of LG in cM (Lengt +2S)]]/Table1[[#Totals],[Expected Length of LG in cM (Lengt +2S)]])</f>
        <v>5.4192374425361581E-2</v>
      </c>
      <c r="H23" s="6">
        <f>Table1[[#This Row],[Expected Length of LG in cM (Lengt +2S)]]/Table1[[#This Row],[No Linked SNPs]]</f>
        <v>1.6933142857142858E-2</v>
      </c>
      <c r="I23" s="6">
        <v>7000</v>
      </c>
      <c r="J23" s="8">
        <f>Table1[[#This Row],[No Linked SNPs]]/Table1[[#Totals],[No Linked SNPs]]</f>
        <v>3.2468586642423455E-2</v>
      </c>
      <c r="K23" s="7">
        <f>Table1[[#This Row],[No Linked SNPs]]/Table1[[#This Row],[Expected Length of LG in cM (Lengt +2S)]]</f>
        <v>59.055782404751454</v>
      </c>
    </row>
    <row r="24" spans="1:11" x14ac:dyDescent="0.35">
      <c r="A24" s="6">
        <v>21</v>
      </c>
      <c r="B24" s="7">
        <v>72.040999999999997</v>
      </c>
      <c r="C24" s="8">
        <f>Table1[[#This Row],[Linkage length (cM)]]/Table1[[#Totals],[Linkage length (cM)]]</f>
        <v>3.3606150157322552E-2</v>
      </c>
      <c r="D24" s="6">
        <v>16740404</v>
      </c>
      <c r="E24" s="7">
        <f>Table1[[#This Row],[Estimated size bp]]/1000000</f>
        <v>16.740404000000002</v>
      </c>
      <c r="F24" s="6">
        <f>Table1[[#This Row],[Linkage length (cM)]]+(2*0.99)</f>
        <v>74.021000000000001</v>
      </c>
      <c r="G24" s="8">
        <f>(Table1[[#This Row],[Expected Length of LG in cM (Lengt +2S)]]/Table1[[#Totals],[Expected Length of LG in cM (Lengt +2S)]])</f>
        <v>3.3842116452432167E-2</v>
      </c>
      <c r="H24" s="6">
        <f>Table1[[#This Row],[Expected Length of LG in cM (Lengt +2S)]]/Table1[[#This Row],[No Linked SNPs]]</f>
        <v>2.721360294117647E-2</v>
      </c>
      <c r="I24" s="6">
        <v>2720</v>
      </c>
      <c r="J24" s="8">
        <f>Table1[[#This Row],[No Linked SNPs]]/Table1[[#Totals],[No Linked SNPs]]</f>
        <v>1.2616365095341685E-2</v>
      </c>
      <c r="K24" s="7">
        <f>Table1[[#This Row],[No Linked SNPs]]/Table1[[#This Row],[Expected Length of LG in cM (Lengt +2S)]]</f>
        <v>36.746328744545465</v>
      </c>
    </row>
    <row r="25" spans="1:11" x14ac:dyDescent="0.35">
      <c r="A25" s="6">
        <v>22</v>
      </c>
      <c r="B25" s="7">
        <v>56.837000000000003</v>
      </c>
      <c r="C25" s="8">
        <f>Table1[[#This Row],[Linkage length (cM)]]/Table1[[#Totals],[Linkage length (cM)]]</f>
        <v>2.6513690211015146E-2</v>
      </c>
      <c r="D25" s="6">
        <v>13337027</v>
      </c>
      <c r="E25" s="7">
        <f>Table1[[#This Row],[Estimated size bp]]/1000000</f>
        <v>13.337027000000001</v>
      </c>
      <c r="F25" s="6">
        <f>Table1[[#This Row],[Linkage length (cM)]]+(2*0.99)</f>
        <v>58.817</v>
      </c>
      <c r="G25" s="8">
        <f>(Table1[[#This Row],[Expected Length of LG in cM (Lengt +2S)]]/Table1[[#Totals],[Expected Length of LG in cM (Lengt +2S)]])</f>
        <v>2.6890906139915734E-2</v>
      </c>
      <c r="H25" s="6">
        <f>Table1[[#This Row],[Expected Length of LG in cM (Lengt +2S)]]/Table1[[#This Row],[No Linked SNPs]]</f>
        <v>4.3026335040234093E-2</v>
      </c>
      <c r="I25" s="6">
        <v>1367</v>
      </c>
      <c r="J25" s="8">
        <f>Table1[[#This Row],[No Linked SNPs]]/Table1[[#Totals],[No Linked SNPs]]</f>
        <v>6.3406511343132663E-3</v>
      </c>
      <c r="K25" s="7">
        <f>Table1[[#This Row],[No Linked SNPs]]/Table1[[#This Row],[Expected Length of LG in cM (Lengt +2S)]]</f>
        <v>23.241579815359504</v>
      </c>
    </row>
    <row r="26" spans="1:11" x14ac:dyDescent="0.35">
      <c r="A26" s="1" t="s">
        <v>8</v>
      </c>
      <c r="B26" s="2">
        <f>SUBTOTAL(109,Table1[Linkage length (cM)])</f>
        <v>2143.6849999999999</v>
      </c>
      <c r="C26" s="3">
        <f>SUBTOTAL(109,Table1[Percent of Linkage Map (cM)])</f>
        <v>0.99999999999999989</v>
      </c>
      <c r="D26" s="1">
        <f>SUM(Table1[Estimated size bp])</f>
        <v>1262874113</v>
      </c>
      <c r="E26" s="2">
        <f>SUM(Table1[Estimated size (Mbp)])</f>
        <v>1262.8741129999996</v>
      </c>
      <c r="F26" s="1">
        <f>SUBTOTAL(109,Table1[Expected Length of LG in cM (Lengt +2S)])</f>
        <v>2187.2450000000003</v>
      </c>
      <c r="G26" s="3">
        <f>SUM(Table1[Percent of total Length (cM)])</f>
        <v>1</v>
      </c>
      <c r="H26" s="1">
        <f>SUBTOTAL(101,Table1[Density within Chromosome])</f>
        <v>1.5392695783610289E-2</v>
      </c>
      <c r="I26" s="1">
        <f>SUBTOTAL(109,Table1[No Linked SNPs])</f>
        <v>215593</v>
      </c>
      <c r="J26" s="3">
        <f>SUM(Table1[Percent of total SNPs])</f>
        <v>1.0000000000000002</v>
      </c>
      <c r="K26" s="2"/>
    </row>
    <row r="27" spans="1:11" x14ac:dyDescent="0.35">
      <c r="A27" s="4" t="s">
        <v>9</v>
      </c>
      <c r="B27" s="2">
        <f>Table1[[#Totals],[Linkage length (cM)]]/22</f>
        <v>97.44022727272727</v>
      </c>
      <c r="C27" s="3"/>
      <c r="D27" s="1"/>
      <c r="E27" s="2">
        <f>AVERAGE(Table1[Estimated size (Mbp)])</f>
        <v>57.403368772727255</v>
      </c>
      <c r="F27" s="1">
        <f>AVERAGE(Table1[Expected Length of LG in cM (Lengt +2S)])</f>
        <v>99.420227272727288</v>
      </c>
      <c r="G27" s="3"/>
      <c r="H27" s="1"/>
      <c r="I27" s="1">
        <f>Table1[[#Totals],[No Linked SNPs]]/22</f>
        <v>9799.681818181818</v>
      </c>
      <c r="J27" s="3"/>
      <c r="K27" s="2">
        <f>AVERAGE(Table1[No SNPs per cM])</f>
        <v>90.266425615617038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Margrethe Johansen</dc:creator>
  <cp:lastModifiedBy>Margrethe Johansen</cp:lastModifiedBy>
  <dcterms:created xsi:type="dcterms:W3CDTF">2023-01-17T12:52:14Z</dcterms:created>
  <dcterms:modified xsi:type="dcterms:W3CDTF">2023-03-30T10:35:07Z</dcterms:modified>
</cp:coreProperties>
</file>