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omments3.xml" ContentType="application/vnd.openxmlformats-officedocument.spreadsheetml.comment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0" yWindow="0" windowWidth="14010" windowHeight="6600" firstSheet="2" activeTab="2"/>
  </bookViews>
  <sheets>
    <sheet name="Description" sheetId="8" r:id="rId1"/>
    <sheet name="Year 2035 impact" sheetId="1" r:id="rId2"/>
    <sheet name="Cum. impacts (Scopes1-4)" sheetId="2" r:id="rId3"/>
    <sheet name="Cum. impacts (Scopes1-3)" sheetId="4" r:id="rId4"/>
    <sheet name="Afforestation" sheetId="5" r:id="rId5"/>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16" i="2" l="1"/>
  <c r="N17" i="2" s="1"/>
  <c r="R16" i="2"/>
  <c r="R17" i="2" s="1"/>
  <c r="Q16" i="2"/>
  <c r="Q17" i="2" s="1"/>
  <c r="P16" i="2"/>
  <c r="P17" i="2" s="1"/>
  <c r="O16" i="2"/>
  <c r="O17" i="2" s="1"/>
  <c r="M6" i="1" l="1"/>
  <c r="K6" i="1"/>
  <c r="L6" i="1"/>
  <c r="J6" i="1"/>
  <c r="F6" i="1"/>
  <c r="L11" i="1"/>
  <c r="L13" i="1"/>
  <c r="L7" i="1"/>
  <c r="K7" i="1"/>
  <c r="M7" i="1"/>
  <c r="L8" i="1"/>
  <c r="K8" i="1"/>
  <c r="M8" i="1"/>
  <c r="L9" i="1"/>
  <c r="K9" i="1"/>
  <c r="M9" i="1"/>
  <c r="K11" i="1"/>
  <c r="M11" i="1"/>
  <c r="K13" i="1"/>
  <c r="M13" i="1"/>
  <c r="J9" i="1"/>
  <c r="J8" i="1"/>
  <c r="J7" i="1"/>
  <c r="J13" i="1"/>
  <c r="J11" i="1"/>
  <c r="B6" i="2"/>
  <c r="B7" i="2" s="1"/>
  <c r="B61" i="2"/>
  <c r="C5" i="2"/>
  <c r="C6" i="2" s="1"/>
  <c r="C7" i="2" s="1"/>
  <c r="E5" i="2"/>
  <c r="E6" i="2" s="1"/>
  <c r="E7" i="2" s="1"/>
  <c r="D5" i="2"/>
  <c r="D6" i="2" s="1"/>
  <c r="D7" i="2" s="1"/>
  <c r="B21" i="1" l="1"/>
  <c r="E18" i="1" l="1"/>
  <c r="E13" i="4" s="1"/>
  <c r="C18" i="1"/>
  <c r="C13" i="4" s="1"/>
  <c r="D18" i="1"/>
  <c r="D13" i="4" s="1"/>
  <c r="B18" i="1"/>
  <c r="B19" i="1"/>
  <c r="B15" i="1"/>
  <c r="F49" i="2" l="1"/>
  <c r="F53" i="2"/>
  <c r="F51" i="2"/>
  <c r="F45" i="2"/>
  <c r="F52" i="2"/>
  <c r="F46" i="2"/>
  <c r="F50" i="2"/>
  <c r="F54" i="2"/>
  <c r="F47" i="2"/>
  <c r="F48" i="2"/>
  <c r="E8" i="4"/>
  <c r="D8" i="4"/>
  <c r="B8" i="4"/>
  <c r="C8" i="4"/>
  <c r="F46" i="4"/>
  <c r="F47" i="4"/>
  <c r="F48" i="4"/>
  <c r="F49" i="4"/>
  <c r="F50" i="4"/>
  <c r="F51" i="4"/>
  <c r="F52" i="4"/>
  <c r="F53" i="4"/>
  <c r="F54" i="4"/>
  <c r="F45" i="4"/>
  <c r="E8" i="2"/>
  <c r="E9" i="2" s="1"/>
  <c r="E10" i="2" s="1"/>
  <c r="E11" i="2" s="1"/>
  <c r="E12" i="2" s="1"/>
  <c r="E13" i="2" s="1"/>
  <c r="E14" i="2" s="1"/>
  <c r="E15" i="2" s="1"/>
  <c r="E16" i="2" s="1"/>
  <c r="E17" i="2" s="1"/>
  <c r="D8" i="2"/>
  <c r="C8" i="2"/>
  <c r="C9" i="2" s="1"/>
  <c r="C10" i="2" s="1"/>
  <c r="C11" i="2" s="1"/>
  <c r="C12" i="2" s="1"/>
  <c r="C13" i="2" s="1"/>
  <c r="C14" i="2" s="1"/>
  <c r="C15" i="2" s="1"/>
  <c r="C16" i="2" s="1"/>
  <c r="C17" i="2" s="1"/>
  <c r="B8" i="2"/>
  <c r="B20" i="1"/>
  <c r="E11" i="1"/>
  <c r="D11" i="1"/>
  <c r="C11" i="1"/>
  <c r="C15" i="1" l="1"/>
  <c r="C18" i="2" s="1"/>
  <c r="D15" i="1"/>
  <c r="E15" i="1"/>
  <c r="E18" i="2" s="1"/>
  <c r="AH43" i="5"/>
  <c r="AI43" i="5" s="1"/>
  <c r="AH47" i="5"/>
  <c r="AI47" i="5" s="1"/>
  <c r="AH51" i="5"/>
  <c r="AI51" i="5" s="1"/>
  <c r="AH55" i="5"/>
  <c r="AI55" i="5" s="1"/>
  <c r="AH59" i="5"/>
  <c r="AI59" i="5" s="1"/>
  <c r="AH63" i="5"/>
  <c r="AI63" i="5" s="1"/>
  <c r="AH67" i="5"/>
  <c r="AI67" i="5" s="1"/>
  <c r="C69" i="5"/>
  <c r="AH69" i="5" s="1"/>
  <c r="C40" i="5"/>
  <c r="AH40" i="5" s="1"/>
  <c r="AI40" i="5" s="1"/>
  <c r="C41" i="5"/>
  <c r="AH41" i="5" s="1"/>
  <c r="AI41" i="5" s="1"/>
  <c r="C42" i="5"/>
  <c r="AH42" i="5" s="1"/>
  <c r="AI42" i="5" s="1"/>
  <c r="C43" i="5"/>
  <c r="C44" i="5"/>
  <c r="AH44" i="5" s="1"/>
  <c r="AI44" i="5" s="1"/>
  <c r="C45" i="5"/>
  <c r="AH45" i="5" s="1"/>
  <c r="AI45" i="5" s="1"/>
  <c r="C46" i="5"/>
  <c r="AH46" i="5" s="1"/>
  <c r="AI46" i="5" s="1"/>
  <c r="C47" i="5"/>
  <c r="C48" i="5"/>
  <c r="AH48" i="5" s="1"/>
  <c r="AI48" i="5" s="1"/>
  <c r="C49" i="5"/>
  <c r="AH49" i="5" s="1"/>
  <c r="AI49" i="5" s="1"/>
  <c r="C50" i="5"/>
  <c r="AH50" i="5" s="1"/>
  <c r="AI50" i="5" s="1"/>
  <c r="C51" i="5"/>
  <c r="C52" i="5"/>
  <c r="AH52" i="5" s="1"/>
  <c r="AI52" i="5" s="1"/>
  <c r="C53" i="5"/>
  <c r="AH53" i="5" s="1"/>
  <c r="AI53" i="5" s="1"/>
  <c r="C54" i="5"/>
  <c r="AH54" i="5" s="1"/>
  <c r="AI54" i="5" s="1"/>
  <c r="C55" i="5"/>
  <c r="C56" i="5"/>
  <c r="AH56" i="5" s="1"/>
  <c r="AI56" i="5" s="1"/>
  <c r="C57" i="5"/>
  <c r="AH57" i="5" s="1"/>
  <c r="AI57" i="5" s="1"/>
  <c r="C58" i="5"/>
  <c r="AH58" i="5" s="1"/>
  <c r="AI58" i="5" s="1"/>
  <c r="C59" i="5"/>
  <c r="C60" i="5"/>
  <c r="AH60" i="5" s="1"/>
  <c r="AI60" i="5" s="1"/>
  <c r="C61" i="5"/>
  <c r="AH61" i="5" s="1"/>
  <c r="AI61" i="5" s="1"/>
  <c r="C62" i="5"/>
  <c r="AH62" i="5" s="1"/>
  <c r="AI62" i="5" s="1"/>
  <c r="C63" i="5"/>
  <c r="C64" i="5"/>
  <c r="AH64" i="5" s="1"/>
  <c r="AI64" i="5" s="1"/>
  <c r="C65" i="5"/>
  <c r="AH65" i="5" s="1"/>
  <c r="AI65" i="5" s="1"/>
  <c r="C66" i="5"/>
  <c r="AH66" i="5" s="1"/>
  <c r="AI66" i="5" s="1"/>
  <c r="C67" i="5"/>
  <c r="C68" i="5"/>
  <c r="AH68" i="5" s="1"/>
  <c r="AI68" i="5" s="1"/>
  <c r="C39" i="5"/>
  <c r="AH5" i="5"/>
  <c r="AH36" i="5" s="1"/>
  <c r="AH37" i="5" s="1"/>
  <c r="AH9" i="5"/>
  <c r="AH13" i="5"/>
  <c r="AH17" i="5"/>
  <c r="AH21" i="5"/>
  <c r="AH25" i="5"/>
  <c r="AH29" i="5"/>
  <c r="AH33" i="5"/>
  <c r="AH4" i="5"/>
  <c r="C6" i="5"/>
  <c r="AH6" i="5" s="1"/>
  <c r="C7" i="5"/>
  <c r="AH7" i="5" s="1"/>
  <c r="C8" i="5"/>
  <c r="AH8" i="5" s="1"/>
  <c r="C9" i="5"/>
  <c r="C10" i="5"/>
  <c r="AH10" i="5" s="1"/>
  <c r="C11" i="5"/>
  <c r="AH11" i="5" s="1"/>
  <c r="C12" i="5"/>
  <c r="AH12" i="5" s="1"/>
  <c r="C13" i="5"/>
  <c r="C14" i="5"/>
  <c r="AH14" i="5" s="1"/>
  <c r="C15" i="5"/>
  <c r="AH15" i="5" s="1"/>
  <c r="C16" i="5"/>
  <c r="AH16" i="5" s="1"/>
  <c r="C17" i="5"/>
  <c r="C18" i="5"/>
  <c r="AH18" i="5" s="1"/>
  <c r="C19" i="5"/>
  <c r="AH19" i="5" s="1"/>
  <c r="C20" i="5"/>
  <c r="AH20" i="5" s="1"/>
  <c r="C21" i="5"/>
  <c r="C22" i="5"/>
  <c r="AH22" i="5" s="1"/>
  <c r="C23" i="5"/>
  <c r="AH23" i="5" s="1"/>
  <c r="C24" i="5"/>
  <c r="AH24" i="5" s="1"/>
  <c r="C25" i="5"/>
  <c r="C26" i="5"/>
  <c r="AH26" i="5" s="1"/>
  <c r="C27" i="5"/>
  <c r="AH27" i="5" s="1"/>
  <c r="C28" i="5"/>
  <c r="AH28" i="5" s="1"/>
  <c r="C29" i="5"/>
  <c r="C30" i="5"/>
  <c r="AH30" i="5" s="1"/>
  <c r="C31" i="5"/>
  <c r="AH31" i="5" s="1"/>
  <c r="C32" i="5"/>
  <c r="AH32" i="5" s="1"/>
  <c r="C33" i="5"/>
  <c r="C34" i="5"/>
  <c r="AH34" i="5" s="1"/>
  <c r="C35" i="5"/>
  <c r="AH35" i="5" s="1"/>
  <c r="C5" i="5"/>
  <c r="D16" i="1" l="1"/>
  <c r="D18" i="2"/>
  <c r="E20" i="1"/>
  <c r="C20" i="1"/>
  <c r="D20" i="1"/>
  <c r="D17" i="1"/>
  <c r="AI69" i="5"/>
  <c r="AH70" i="5"/>
  <c r="F11" i="1" l="1"/>
  <c r="G9" i="1" l="1"/>
  <c r="F7" i="1"/>
  <c r="F8" i="1"/>
  <c r="F9" i="1"/>
  <c r="F10" i="1"/>
  <c r="F12" i="1"/>
  <c r="F13" i="1"/>
  <c r="D23" i="1"/>
  <c r="C23" i="1"/>
  <c r="E23" i="1"/>
  <c r="B23" i="1"/>
  <c r="D21" i="1"/>
  <c r="D22" i="1" s="1"/>
  <c r="C21" i="1"/>
  <c r="E21" i="1"/>
  <c r="F21" i="1"/>
  <c r="F22" i="1" s="1"/>
  <c r="C24" i="1" l="1"/>
  <c r="F18" i="1"/>
  <c r="F15" i="1"/>
  <c r="F17" i="1" s="1"/>
  <c r="E22" i="1"/>
  <c r="E24" i="1"/>
  <c r="C22" i="1"/>
  <c r="F23" i="1"/>
  <c r="F24" i="1" s="1"/>
  <c r="F19" i="1"/>
  <c r="D24" i="1"/>
  <c r="F20" i="1" l="1"/>
  <c r="F16" i="1"/>
  <c r="R11" i="4"/>
  <c r="R12" i="4" s="1"/>
  <c r="Q11" i="4"/>
  <c r="Q12" i="4" s="1"/>
  <c r="P11" i="4"/>
  <c r="P12" i="4" s="1"/>
  <c r="O11" i="4"/>
  <c r="O12" i="4" s="1"/>
  <c r="N11" i="4"/>
  <c r="N12" i="4" s="1"/>
  <c r="D19" i="1"/>
  <c r="C19" i="1"/>
  <c r="E19" i="1"/>
  <c r="F37" i="4" l="1"/>
  <c r="F41" i="4"/>
  <c r="F38" i="4"/>
  <c r="F42" i="4"/>
  <c r="F35" i="4"/>
  <c r="F39" i="4"/>
  <c r="F43" i="4"/>
  <c r="F36" i="4"/>
  <c r="F40" i="4"/>
  <c r="F44" i="4"/>
  <c r="F12" i="4"/>
  <c r="I14" i="4"/>
  <c r="G11" i="4"/>
  <c r="H8" i="4"/>
  <c r="H12" i="4"/>
  <c r="I9" i="4"/>
  <c r="F9" i="4"/>
  <c r="F13" i="4"/>
  <c r="G12" i="4"/>
  <c r="I10" i="4"/>
  <c r="H9" i="4"/>
  <c r="H13" i="4"/>
  <c r="I11" i="4"/>
  <c r="F10" i="4"/>
  <c r="F14" i="4"/>
  <c r="G9" i="4"/>
  <c r="G13" i="4"/>
  <c r="I12" i="4"/>
  <c r="H10" i="4"/>
  <c r="H14" i="4"/>
  <c r="I13" i="4"/>
  <c r="F11" i="4"/>
  <c r="G8" i="4"/>
  <c r="G10" i="4"/>
  <c r="G14" i="4"/>
  <c r="F8" i="4"/>
  <c r="H11" i="4"/>
  <c r="I8" i="4"/>
  <c r="F22" i="4"/>
  <c r="F19" i="4"/>
  <c r="F21" i="4"/>
  <c r="H16" i="4"/>
  <c r="F24" i="4"/>
  <c r="G17" i="4"/>
  <c r="G16" i="4"/>
  <c r="F23" i="4"/>
  <c r="I17" i="4"/>
  <c r="I16" i="4"/>
  <c r="H15" i="4"/>
  <c r="H17" i="4"/>
  <c r="F16" i="4"/>
  <c r="F17" i="4"/>
  <c r="F18" i="4"/>
  <c r="G15" i="4"/>
  <c r="I15" i="4"/>
  <c r="F20" i="4"/>
  <c r="F15" i="4"/>
  <c r="F26" i="4"/>
  <c r="F30" i="4"/>
  <c r="F34" i="4"/>
  <c r="F27" i="4"/>
  <c r="F31" i="4"/>
  <c r="F28" i="4"/>
  <c r="F32" i="4"/>
  <c r="F25" i="4"/>
  <c r="F29" i="4"/>
  <c r="F33" i="4"/>
  <c r="H47" i="2"/>
  <c r="H51" i="2"/>
  <c r="H45" i="2"/>
  <c r="H48" i="2"/>
  <c r="H46" i="2"/>
  <c r="H50" i="2"/>
  <c r="H54" i="2"/>
  <c r="H52" i="2"/>
  <c r="H49" i="2"/>
  <c r="H53" i="2"/>
  <c r="I48" i="2"/>
  <c r="I52" i="2"/>
  <c r="I53" i="2"/>
  <c r="I47" i="2"/>
  <c r="I51" i="2"/>
  <c r="I49" i="2"/>
  <c r="I45" i="2"/>
  <c r="I46" i="2"/>
  <c r="I50" i="2"/>
  <c r="I54" i="2"/>
  <c r="G46" i="2"/>
  <c r="G50" i="2"/>
  <c r="G54" i="2"/>
  <c r="G51" i="2"/>
  <c r="G49" i="2"/>
  <c r="G53" i="2"/>
  <c r="G45" i="2"/>
  <c r="G47" i="2"/>
  <c r="G48" i="2"/>
  <c r="G52" i="2"/>
  <c r="I46" i="4"/>
  <c r="I50" i="4"/>
  <c r="I54" i="4"/>
  <c r="I38" i="4"/>
  <c r="I42" i="4"/>
  <c r="I26" i="4"/>
  <c r="I30" i="4"/>
  <c r="I34" i="4"/>
  <c r="I21" i="4"/>
  <c r="I18" i="4"/>
  <c r="I37" i="4"/>
  <c r="I35" i="4"/>
  <c r="I20" i="4"/>
  <c r="I47" i="4"/>
  <c r="I51" i="4"/>
  <c r="I45" i="4"/>
  <c r="I39" i="4"/>
  <c r="I43" i="4"/>
  <c r="I27" i="4"/>
  <c r="I31" i="4"/>
  <c r="I25" i="4"/>
  <c r="I22" i="4"/>
  <c r="I53" i="4"/>
  <c r="I29" i="4"/>
  <c r="I24" i="4"/>
  <c r="I48" i="4"/>
  <c r="I52" i="4"/>
  <c r="I36" i="4"/>
  <c r="I40" i="4"/>
  <c r="I44" i="4"/>
  <c r="I28" i="4"/>
  <c r="I32" i="4"/>
  <c r="I19" i="4"/>
  <c r="I23" i="4"/>
  <c r="I49" i="4"/>
  <c r="I41" i="4"/>
  <c r="I33" i="4"/>
  <c r="H47" i="4"/>
  <c r="H49" i="4"/>
  <c r="H51" i="4"/>
  <c r="H53" i="4"/>
  <c r="H37" i="4"/>
  <c r="H39" i="4"/>
  <c r="H41" i="4"/>
  <c r="H43" i="4"/>
  <c r="H27" i="4"/>
  <c r="H29" i="4"/>
  <c r="H31" i="4"/>
  <c r="H33" i="4"/>
  <c r="H20" i="4"/>
  <c r="H22" i="4"/>
  <c r="H24" i="4"/>
  <c r="H45" i="4"/>
  <c r="H35" i="4"/>
  <c r="H25" i="4"/>
  <c r="H46" i="4"/>
  <c r="H48" i="4"/>
  <c r="H50" i="4"/>
  <c r="H52" i="4"/>
  <c r="H54" i="4"/>
  <c r="H36" i="4"/>
  <c r="H38" i="4"/>
  <c r="H40" i="4"/>
  <c r="H42" i="4"/>
  <c r="H44" i="4"/>
  <c r="H26" i="4"/>
  <c r="H28" i="4"/>
  <c r="H30" i="4"/>
  <c r="H32" i="4"/>
  <c r="H34" i="4"/>
  <c r="H19" i="4"/>
  <c r="H21" i="4"/>
  <c r="H23" i="4"/>
  <c r="H18" i="4"/>
  <c r="G46" i="4"/>
  <c r="G50" i="4"/>
  <c r="G54" i="4"/>
  <c r="G38" i="4"/>
  <c r="G42" i="4"/>
  <c r="G26" i="4"/>
  <c r="G30" i="4"/>
  <c r="G34" i="4"/>
  <c r="G21" i="4"/>
  <c r="G43" i="4"/>
  <c r="G31" i="4"/>
  <c r="G49" i="4"/>
  <c r="G53" i="4"/>
  <c r="G45" i="4"/>
  <c r="G37" i="4"/>
  <c r="G41" i="4"/>
  <c r="G29" i="4"/>
  <c r="G33" i="4"/>
  <c r="G25" i="4"/>
  <c r="G20" i="4"/>
  <c r="G24" i="4"/>
  <c r="G51" i="4"/>
  <c r="G35" i="4"/>
  <c r="G22" i="4"/>
  <c r="G48" i="4"/>
  <c r="G52" i="4"/>
  <c r="G36" i="4"/>
  <c r="G40" i="4"/>
  <c r="G44" i="4"/>
  <c r="G28" i="4"/>
  <c r="G32" i="4"/>
  <c r="G19" i="4"/>
  <c r="G23" i="4"/>
  <c r="G18" i="4"/>
  <c r="G47" i="4"/>
  <c r="G39" i="4"/>
  <c r="G27" i="4"/>
  <c r="F64" i="4"/>
  <c r="F61" i="4"/>
  <c r="G61" i="4"/>
  <c r="G62" i="4" s="1"/>
  <c r="G63" i="4" s="1"/>
  <c r="G64" i="4" s="1"/>
  <c r="I61" i="4"/>
  <c r="I62" i="4" s="1"/>
  <c r="I63" i="4" s="1"/>
  <c r="I64" i="4" s="1"/>
  <c r="I65" i="4" s="1"/>
  <c r="H61" i="4"/>
  <c r="H62" i="4" s="1"/>
  <c r="H63" i="4" s="1"/>
  <c r="H64" i="4" s="1"/>
  <c r="F62" i="4"/>
  <c r="F63" i="4" s="1"/>
  <c r="I66" i="4" l="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H65" i="4"/>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F65" i="4"/>
  <c r="F66" i="4" s="1"/>
  <c r="F67" i="4" s="1"/>
  <c r="F68" i="4" s="1"/>
  <c r="F69" i="4" s="1"/>
  <c r="F70" i="4" s="1"/>
  <c r="F71" i="4" s="1"/>
  <c r="F72" i="4" s="1"/>
  <c r="F73" i="4" s="1"/>
  <c r="F74" i="4" s="1"/>
  <c r="F75" i="4" s="1"/>
  <c r="F76" i="4" s="1"/>
  <c r="F77" i="4" s="1"/>
  <c r="F78" i="4" s="1"/>
  <c r="F79" i="4" s="1"/>
  <c r="F80" i="4" s="1"/>
  <c r="F81" i="4" s="1"/>
  <c r="F82" i="4" s="1"/>
  <c r="F83" i="4" s="1"/>
  <c r="F84" i="4" s="1"/>
  <c r="F85" i="4" s="1"/>
  <c r="F86" i="4" s="1"/>
  <c r="F87" i="4" s="1"/>
  <c r="F88" i="4" s="1"/>
  <c r="F89" i="4" s="1"/>
  <c r="F90" i="4" s="1"/>
  <c r="G65" i="4"/>
  <c r="G66" i="4" s="1"/>
  <c r="G67" i="4" s="1"/>
  <c r="G68" i="4" s="1"/>
  <c r="G69" i="4" s="1"/>
  <c r="G70" i="4" s="1"/>
  <c r="G71" i="4" s="1"/>
  <c r="G72" i="4" s="1"/>
  <c r="G73" i="4" s="1"/>
  <c r="G74" i="4" s="1"/>
  <c r="G75" i="4" s="1"/>
  <c r="G76" i="4" s="1"/>
  <c r="G77" i="4" s="1"/>
  <c r="G78" i="4" s="1"/>
  <c r="G79" i="4" s="1"/>
  <c r="G80" i="4" s="1"/>
  <c r="G81" i="4" s="1"/>
  <c r="G82" i="4" s="1"/>
  <c r="G83" i="4" s="1"/>
  <c r="G84" i="4" s="1"/>
  <c r="G85" i="4" s="1"/>
  <c r="G86" i="4" s="1"/>
  <c r="G87" i="4" s="1"/>
  <c r="G88" i="4" s="1"/>
  <c r="G89" i="4" s="1"/>
  <c r="G90" i="4" s="1"/>
  <c r="G91" i="4" s="1"/>
  <c r="G92" i="4" s="1"/>
  <c r="G93" i="4" s="1"/>
  <c r="G94" i="4" s="1"/>
  <c r="G95" i="4" s="1"/>
  <c r="G96" i="4" s="1"/>
  <c r="G97" i="4" s="1"/>
  <c r="G98" i="4" s="1"/>
  <c r="G99" i="4" s="1"/>
  <c r="G100" i="4" s="1"/>
  <c r="G101" i="4" s="1"/>
  <c r="G102" i="4" s="1"/>
  <c r="G103" i="4" s="1"/>
  <c r="G104" i="4" s="1"/>
  <c r="G105" i="4" s="1"/>
  <c r="G106" i="4" s="1"/>
  <c r="G107" i="4" s="1"/>
  <c r="G108" i="4" s="1"/>
  <c r="G109" i="4" s="1"/>
  <c r="G110" i="4" s="1"/>
  <c r="G112" i="4" l="1"/>
  <c r="H112" i="4"/>
  <c r="F91" i="4"/>
  <c r="G111" i="4" s="1"/>
  <c r="I112" i="4"/>
  <c r="F92" i="4" l="1"/>
  <c r="F93" i="4" s="1"/>
  <c r="F94" i="4" s="1"/>
  <c r="F95" i="4" s="1"/>
  <c r="F96" i="4" s="1"/>
  <c r="F97" i="4" s="1"/>
  <c r="F98" i="4" s="1"/>
  <c r="F99" i="4" s="1"/>
  <c r="F100" i="4" s="1"/>
  <c r="F101" i="4" s="1"/>
  <c r="F102" i="4" s="1"/>
  <c r="F103" i="4" s="1"/>
  <c r="F104" i="4" s="1"/>
  <c r="F105" i="4" s="1"/>
  <c r="F106" i="4" s="1"/>
  <c r="F107" i="4" s="1"/>
  <c r="F108" i="4" s="1"/>
  <c r="F109" i="4" s="1"/>
  <c r="F110" i="4" s="1"/>
  <c r="I111" i="4"/>
  <c r="H111" i="4"/>
  <c r="I114" i="4" l="1"/>
  <c r="G114" i="4"/>
  <c r="H114" i="4"/>
  <c r="G61" i="2" l="1"/>
  <c r="G62" i="2" s="1"/>
  <c r="G63" i="2" s="1"/>
  <c r="I61" i="2"/>
  <c r="I62" i="2" s="1"/>
  <c r="I63" i="2" s="1"/>
  <c r="P12" i="2"/>
  <c r="O11" i="2"/>
  <c r="O12" i="2" s="1"/>
  <c r="P11" i="2"/>
  <c r="Q11" i="2"/>
  <c r="Q12" i="2" s="1"/>
  <c r="R11" i="2"/>
  <c r="R12" i="2" s="1"/>
  <c r="N11" i="2"/>
  <c r="N12" i="2" s="1"/>
  <c r="H16" i="2" l="1"/>
  <c r="G17" i="2"/>
  <c r="H15" i="2"/>
  <c r="F15" i="2"/>
  <c r="I17" i="2"/>
  <c r="F17" i="2"/>
  <c r="F19" i="2"/>
  <c r="I16" i="2"/>
  <c r="F23" i="2"/>
  <c r="F16" i="2"/>
  <c r="F21" i="2"/>
  <c r="I15" i="2"/>
  <c r="F18" i="2"/>
  <c r="G16" i="2"/>
  <c r="F20" i="2"/>
  <c r="G15" i="2"/>
  <c r="H17" i="2"/>
  <c r="F22" i="2"/>
  <c r="F24" i="2"/>
  <c r="H22" i="2"/>
  <c r="I19" i="2"/>
  <c r="G19" i="2"/>
  <c r="G23" i="2"/>
  <c r="H24" i="2"/>
  <c r="H19" i="2"/>
  <c r="H20" i="2"/>
  <c r="I23" i="2"/>
  <c r="G22" i="2"/>
  <c r="G18" i="2"/>
  <c r="H21" i="2"/>
  <c r="H23" i="2"/>
  <c r="I18" i="2"/>
  <c r="I24" i="2"/>
  <c r="I22" i="2"/>
  <c r="I20" i="2"/>
  <c r="G21" i="2"/>
  <c r="G20" i="2"/>
  <c r="H18" i="2"/>
  <c r="I21" i="2"/>
  <c r="G24" i="2"/>
  <c r="G13" i="2"/>
  <c r="F10" i="2"/>
  <c r="I14" i="2"/>
  <c r="G8" i="2"/>
  <c r="G64" i="2" s="1"/>
  <c r="H13" i="2"/>
  <c r="G12" i="2"/>
  <c r="F8" i="2"/>
  <c r="F9" i="2"/>
  <c r="I12" i="2"/>
  <c r="F14" i="2"/>
  <c r="H12" i="2"/>
  <c r="G11" i="2"/>
  <c r="I13" i="2"/>
  <c r="I10" i="2"/>
  <c r="F13" i="2"/>
  <c r="H11" i="2"/>
  <c r="G10" i="2"/>
  <c r="I9" i="2"/>
  <c r="H8" i="2"/>
  <c r="F12" i="2"/>
  <c r="H10" i="2"/>
  <c r="G9" i="2"/>
  <c r="I8" i="2"/>
  <c r="G14" i="2"/>
  <c r="F11" i="2"/>
  <c r="H9" i="2"/>
  <c r="I11" i="2"/>
  <c r="H14" i="2"/>
  <c r="F37" i="2"/>
  <c r="F36" i="2"/>
  <c r="F41" i="2"/>
  <c r="F38" i="2"/>
  <c r="F40" i="2"/>
  <c r="F35" i="2"/>
  <c r="F42" i="2"/>
  <c r="F39" i="2"/>
  <c r="F44" i="2"/>
  <c r="F43" i="2"/>
  <c r="H43" i="2"/>
  <c r="H44" i="2"/>
  <c r="I40" i="2"/>
  <c r="G40" i="2"/>
  <c r="H38" i="2"/>
  <c r="H37" i="2"/>
  <c r="I44" i="2"/>
  <c r="I39" i="2"/>
  <c r="G38" i="2"/>
  <c r="G37" i="2"/>
  <c r="G44" i="2"/>
  <c r="H42" i="2"/>
  <c r="H41" i="2"/>
  <c r="I43" i="2"/>
  <c r="I37" i="2"/>
  <c r="I38" i="2"/>
  <c r="G42" i="2"/>
  <c r="G39" i="2"/>
  <c r="G41" i="2"/>
  <c r="H39" i="2"/>
  <c r="H36" i="2"/>
  <c r="H40" i="2"/>
  <c r="H35" i="2"/>
  <c r="I36" i="2"/>
  <c r="I35" i="2"/>
  <c r="I41" i="2"/>
  <c r="I42" i="2"/>
  <c r="G35" i="2"/>
  <c r="G43" i="2"/>
  <c r="G36" i="2"/>
  <c r="F33" i="2"/>
  <c r="F31" i="2"/>
  <c r="F30" i="2"/>
  <c r="F25" i="2"/>
  <c r="F32" i="2"/>
  <c r="F34" i="2"/>
  <c r="F29" i="2"/>
  <c r="F26" i="2"/>
  <c r="F27" i="2"/>
  <c r="F28" i="2"/>
  <c r="H28" i="2"/>
  <c r="H30" i="2"/>
  <c r="H33" i="2"/>
  <c r="H29" i="2"/>
  <c r="I27" i="2"/>
  <c r="I29" i="2"/>
  <c r="I26" i="2"/>
  <c r="G30" i="2"/>
  <c r="G31" i="2"/>
  <c r="G33" i="2"/>
  <c r="G27" i="2"/>
  <c r="H27" i="2"/>
  <c r="H34" i="2"/>
  <c r="H32" i="2"/>
  <c r="I33" i="2"/>
  <c r="I31" i="2"/>
  <c r="I25" i="2"/>
  <c r="I30" i="2"/>
  <c r="G34" i="2"/>
  <c r="G25" i="2"/>
  <c r="H31" i="2"/>
  <c r="I28" i="2"/>
  <c r="G28" i="2"/>
  <c r="H25" i="2"/>
  <c r="H26" i="2"/>
  <c r="I32" i="2"/>
  <c r="I34" i="2"/>
  <c r="G26" i="2"/>
  <c r="G32" i="2"/>
  <c r="G29" i="2"/>
  <c r="L12" i="1"/>
  <c r="K12" i="1"/>
  <c r="J12" i="1"/>
  <c r="M12" i="1"/>
  <c r="J10" i="1"/>
  <c r="J14" i="1" s="1"/>
  <c r="K10" i="1"/>
  <c r="M10" i="1"/>
  <c r="L10" i="1"/>
  <c r="I64" i="2"/>
  <c r="I65" i="2" s="1"/>
  <c r="I66" i="2" s="1"/>
  <c r="I67" i="2" s="1"/>
  <c r="I68" i="2" s="1"/>
  <c r="I69" i="2" s="1"/>
  <c r="I70" i="2" s="1"/>
  <c r="C61" i="2"/>
  <c r="J35" i="2" l="1"/>
  <c r="L14" i="1"/>
  <c r="G65" i="2"/>
  <c r="G66" i="2" s="1"/>
  <c r="G67" i="2" s="1"/>
  <c r="G68" i="2" s="1"/>
  <c r="G69" i="2" s="1"/>
  <c r="G70" i="2" s="1"/>
  <c r="K14" i="1"/>
  <c r="M14" i="1"/>
  <c r="E61" i="2"/>
  <c r="B62" i="2"/>
  <c r="D61" i="2"/>
  <c r="D62" i="2" s="1"/>
  <c r="F61" i="2"/>
  <c r="F62" i="2" l="1"/>
  <c r="E62" i="2"/>
  <c r="C62" i="2"/>
  <c r="B63" i="2"/>
  <c r="B64" i="2" s="1"/>
  <c r="H61" i="2"/>
  <c r="H62" i="2" s="1"/>
  <c r="D63" i="2"/>
  <c r="H63" i="2" l="1"/>
  <c r="C63" i="2"/>
  <c r="E63" i="2"/>
  <c r="D9" i="2"/>
  <c r="D10" i="2" s="1"/>
  <c r="D11" i="2" s="1"/>
  <c r="D64" i="2"/>
  <c r="F63" i="2"/>
  <c r="B9" i="2"/>
  <c r="E64" i="2" l="1"/>
  <c r="E65" i="2" s="1"/>
  <c r="E66" i="2" s="1"/>
  <c r="E67" i="2" s="1"/>
  <c r="E68" i="2" s="1"/>
  <c r="E69" i="2" s="1"/>
  <c r="E70" i="2" s="1"/>
  <c r="H64" i="2"/>
  <c r="D65" i="2"/>
  <c r="C64" i="2"/>
  <c r="B10" i="2"/>
  <c r="F64" i="2"/>
  <c r="B65" i="2"/>
  <c r="C65" i="2" l="1"/>
  <c r="C66" i="2" s="1"/>
  <c r="C67" i="2" s="1"/>
  <c r="C68" i="2" s="1"/>
  <c r="H65" i="2"/>
  <c r="F65" i="2"/>
  <c r="B11" i="2"/>
  <c r="B66" i="2"/>
  <c r="C69" i="2" l="1"/>
  <c r="B67" i="2"/>
  <c r="F66" i="2"/>
  <c r="F67" i="2" s="1"/>
  <c r="B12" i="2"/>
  <c r="C70" i="2" l="1"/>
  <c r="B68" i="2"/>
  <c r="B13" i="2"/>
  <c r="F68" i="2"/>
  <c r="B14" i="2" l="1"/>
  <c r="F69" i="2"/>
  <c r="B69" i="2"/>
  <c r="B15" i="2" l="1"/>
  <c r="F70" i="2"/>
  <c r="B70" i="2"/>
  <c r="B16" i="2" l="1"/>
  <c r="F71" i="2"/>
  <c r="B71" i="2"/>
  <c r="B17" i="2" l="1"/>
  <c r="F72" i="2"/>
  <c r="B72" i="2"/>
  <c r="B73" i="2" l="1"/>
  <c r="B18" i="2"/>
  <c r="F73" i="2"/>
  <c r="B19" i="2" l="1"/>
  <c r="B74" i="2"/>
  <c r="F74" i="2"/>
  <c r="B20" i="2" l="1"/>
  <c r="F75" i="2"/>
  <c r="B75" i="2"/>
  <c r="B76" i="2" l="1"/>
  <c r="B21" i="2"/>
  <c r="F76" i="2"/>
  <c r="B22" i="2" l="1"/>
  <c r="F77" i="2"/>
  <c r="B77" i="2"/>
  <c r="B23" i="2" l="1"/>
  <c r="F78" i="2"/>
  <c r="B78" i="2"/>
  <c r="B79" i="2" l="1"/>
  <c r="B24" i="2"/>
  <c r="F79" i="2"/>
  <c r="B25" i="2" l="1"/>
  <c r="F80" i="2"/>
  <c r="B80" i="2"/>
  <c r="B81" i="2" l="1"/>
  <c r="B26" i="2"/>
  <c r="F81" i="2"/>
  <c r="B27" i="2" l="1"/>
  <c r="F82" i="2"/>
  <c r="B82" i="2"/>
  <c r="B83" i="2" l="1"/>
  <c r="B28" i="2"/>
  <c r="F83" i="2"/>
  <c r="B29" i="2" l="1"/>
  <c r="F84" i="2"/>
  <c r="B84" i="2"/>
  <c r="B85" i="2" l="1"/>
  <c r="B30" i="2"/>
  <c r="F85" i="2"/>
  <c r="B31" i="2" l="1"/>
  <c r="F86" i="2"/>
  <c r="B86" i="2"/>
  <c r="B87" i="2" l="1"/>
  <c r="B32" i="2"/>
  <c r="F87" i="2"/>
  <c r="B33" i="2" l="1"/>
  <c r="F88" i="2"/>
  <c r="B88" i="2"/>
  <c r="B89" i="2" l="1"/>
  <c r="B34" i="2"/>
  <c r="F89" i="2"/>
  <c r="B35" i="2" l="1"/>
  <c r="B90" i="2"/>
  <c r="B36" i="2" l="1"/>
  <c r="B91" i="2"/>
  <c r="F90" i="2"/>
  <c r="F111" i="2" l="1"/>
  <c r="B92" i="2"/>
  <c r="F91" i="2"/>
  <c r="B37" i="2"/>
  <c r="F92" i="2" l="1"/>
  <c r="F93" i="2" s="1"/>
  <c r="B38" i="2"/>
  <c r="B93" i="2"/>
  <c r="B94" i="2" l="1"/>
  <c r="B39" i="2"/>
  <c r="F94" i="2"/>
  <c r="B95" i="2" l="1"/>
  <c r="B40" i="2"/>
  <c r="F95" i="2"/>
  <c r="B41" i="2" l="1"/>
  <c r="F96" i="2"/>
  <c r="B96" i="2"/>
  <c r="B97" i="2" l="1"/>
  <c r="B42" i="2"/>
  <c r="F97" i="2"/>
  <c r="B43" i="2" l="1"/>
  <c r="F98" i="2"/>
  <c r="B98" i="2"/>
  <c r="B99" i="2" l="1"/>
  <c r="B44" i="2"/>
  <c r="F99" i="2"/>
  <c r="B45" i="2" l="1"/>
  <c r="F100" i="2"/>
  <c r="B100" i="2"/>
  <c r="B101" i="2" l="1"/>
  <c r="B46" i="2"/>
  <c r="F101" i="2"/>
  <c r="B47" i="2" l="1"/>
  <c r="F102" i="2"/>
  <c r="B102" i="2"/>
  <c r="B103" i="2" l="1"/>
  <c r="B48" i="2"/>
  <c r="F103" i="2"/>
  <c r="B104" i="2" l="1"/>
  <c r="B49" i="2"/>
  <c r="F104" i="2"/>
  <c r="B105" i="2" l="1"/>
  <c r="B50" i="2"/>
  <c r="F105" i="2"/>
  <c r="B106" i="2" l="1"/>
  <c r="B51" i="2"/>
  <c r="F106" i="2"/>
  <c r="B107" i="2" l="1"/>
  <c r="B52" i="2"/>
  <c r="F107" i="2"/>
  <c r="B108" i="2" l="1"/>
  <c r="B53" i="2"/>
  <c r="F108" i="2"/>
  <c r="F109" i="2" l="1"/>
  <c r="B54" i="2"/>
  <c r="B109" i="2"/>
  <c r="B110" i="2" l="1"/>
  <c r="F110" i="2" l="1"/>
  <c r="F113" i="2" l="1"/>
  <c r="D14" i="4"/>
  <c r="D15" i="4" s="1"/>
  <c r="D16" i="4" s="1"/>
  <c r="D17" i="4" s="1"/>
  <c r="D18" i="4" s="1"/>
  <c r="D19" i="4" s="1"/>
  <c r="D20" i="4" s="1"/>
  <c r="D21" i="4" s="1"/>
  <c r="D22" i="4" s="1"/>
  <c r="D23" i="4" s="1"/>
  <c r="D24" i="4" s="1"/>
  <c r="D25" i="4" s="1"/>
  <c r="D26" i="4" s="1"/>
  <c r="D27" i="4" s="1"/>
  <c r="D28" i="4" s="1"/>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C16" i="1" l="1"/>
  <c r="C17" i="1"/>
  <c r="E17" i="1"/>
  <c r="E16" i="1"/>
  <c r="B6" i="4" l="1"/>
  <c r="B7" i="4" s="1"/>
  <c r="C5" i="4"/>
  <c r="D5" i="4"/>
  <c r="B61" i="4"/>
  <c r="B62" i="4" s="1"/>
  <c r="E5" i="4"/>
  <c r="E19" i="2"/>
  <c r="E20" i="2" s="1"/>
  <c r="E21" i="2" s="1"/>
  <c r="E22" i="2" s="1"/>
  <c r="E23" i="2" s="1"/>
  <c r="E24" i="2" s="1"/>
  <c r="E25" i="2" s="1"/>
  <c r="E26" i="2" s="1"/>
  <c r="E27" i="2" s="1"/>
  <c r="E28" i="2" s="1"/>
  <c r="E29" i="2" s="1"/>
  <c r="E30" i="2" s="1"/>
  <c r="E31" i="2" s="1"/>
  <c r="E32" i="2" s="1"/>
  <c r="E33" i="2" s="1"/>
  <c r="E34" i="2" s="1"/>
  <c r="E35" i="2" s="1"/>
  <c r="E36" i="2" s="1"/>
  <c r="E37" i="2" s="1"/>
  <c r="E38" i="2" s="1"/>
  <c r="E39" i="2" s="1"/>
  <c r="E40" i="2" s="1"/>
  <c r="E41" i="2" s="1"/>
  <c r="E42" i="2" s="1"/>
  <c r="E43" i="2" s="1"/>
  <c r="E44" i="2" s="1"/>
  <c r="E45" i="2" s="1"/>
  <c r="E46" i="2" s="1"/>
  <c r="E47" i="2" s="1"/>
  <c r="E48" i="2" s="1"/>
  <c r="E49" i="2" s="1"/>
  <c r="E50" i="2" s="1"/>
  <c r="E51" i="2" s="1"/>
  <c r="E52" i="2" s="1"/>
  <c r="E53" i="2" s="1"/>
  <c r="E54" i="2" s="1"/>
  <c r="E71" i="2"/>
  <c r="C19" i="2"/>
  <c r="C20" i="2" s="1"/>
  <c r="C21" i="2" s="1"/>
  <c r="C22" i="2" s="1"/>
  <c r="C23" i="2" s="1"/>
  <c r="C24" i="2" s="1"/>
  <c r="C25" i="2" s="1"/>
  <c r="C26" i="2" s="1"/>
  <c r="C27" i="2" s="1"/>
  <c r="C28" i="2" s="1"/>
  <c r="C29" i="2" s="1"/>
  <c r="C30" i="2" s="1"/>
  <c r="C31" i="2" s="1"/>
  <c r="C32" i="2" s="1"/>
  <c r="C33" i="2" s="1"/>
  <c r="C34" i="2" s="1"/>
  <c r="C35" i="2" s="1"/>
  <c r="C36" i="2" s="1"/>
  <c r="C37" i="2" s="1"/>
  <c r="C38" i="2" s="1"/>
  <c r="C39" i="2" s="1"/>
  <c r="C40" i="2" s="1"/>
  <c r="C41" i="2" s="1"/>
  <c r="C42" i="2" s="1"/>
  <c r="C43" i="2" s="1"/>
  <c r="C44" i="2" s="1"/>
  <c r="C45" i="2" s="1"/>
  <c r="C46" i="2" s="1"/>
  <c r="C47" i="2" s="1"/>
  <c r="C48" i="2" s="1"/>
  <c r="C49" i="2" s="1"/>
  <c r="C50" i="2" s="1"/>
  <c r="C51" i="2" s="1"/>
  <c r="C52" i="2" s="1"/>
  <c r="C53" i="2" s="1"/>
  <c r="C54" i="2" s="1"/>
  <c r="C71" i="2"/>
  <c r="D6" i="4" l="1"/>
  <c r="D61" i="4"/>
  <c r="C61" i="4"/>
  <c r="C6" i="4"/>
  <c r="E61" i="4"/>
  <c r="E6" i="4"/>
  <c r="B63" i="4"/>
  <c r="D12" i="2"/>
  <c r="D66" i="2"/>
  <c r="H66" i="2"/>
  <c r="E72" i="2"/>
  <c r="E73" i="2" s="1"/>
  <c r="E74" i="2" s="1"/>
  <c r="E75" i="2" s="1"/>
  <c r="E76" i="2" s="1"/>
  <c r="E77" i="2" s="1"/>
  <c r="E78" i="2" s="1"/>
  <c r="E79" i="2" s="1"/>
  <c r="E80" i="2" s="1"/>
  <c r="E81" i="2" s="1"/>
  <c r="E82" i="2" s="1"/>
  <c r="E83" i="2" s="1"/>
  <c r="E84" i="2" s="1"/>
  <c r="E85" i="2" s="1"/>
  <c r="E86" i="2" s="1"/>
  <c r="E87" i="2" s="1"/>
  <c r="E88" i="2" s="1"/>
  <c r="E89" i="2" s="1"/>
  <c r="E90" i="2" s="1"/>
  <c r="I71" i="2"/>
  <c r="I72" i="2" s="1"/>
  <c r="I73" i="2" s="1"/>
  <c r="I74" i="2" s="1"/>
  <c r="I75" i="2" s="1"/>
  <c r="I76" i="2" s="1"/>
  <c r="I77" i="2" s="1"/>
  <c r="I78" i="2" s="1"/>
  <c r="I79" i="2" s="1"/>
  <c r="I80" i="2" s="1"/>
  <c r="I81" i="2" s="1"/>
  <c r="I82" i="2" s="1"/>
  <c r="I83" i="2" s="1"/>
  <c r="I84" i="2" s="1"/>
  <c r="I85" i="2" s="1"/>
  <c r="I86" i="2" s="1"/>
  <c r="I87" i="2" s="1"/>
  <c r="I88" i="2" s="1"/>
  <c r="I89" i="2" s="1"/>
  <c r="I90" i="2" s="1"/>
  <c r="C72" i="2"/>
  <c r="C73" i="2" s="1"/>
  <c r="C74" i="2" s="1"/>
  <c r="C75" i="2" s="1"/>
  <c r="C76" i="2" s="1"/>
  <c r="C77" i="2" s="1"/>
  <c r="C78" i="2" s="1"/>
  <c r="C79" i="2" s="1"/>
  <c r="C80" i="2" s="1"/>
  <c r="C81" i="2" s="1"/>
  <c r="C82" i="2" s="1"/>
  <c r="C83" i="2" s="1"/>
  <c r="C84" i="2" s="1"/>
  <c r="C85" i="2" s="1"/>
  <c r="C86" i="2" s="1"/>
  <c r="C87" i="2" s="1"/>
  <c r="C88" i="2" s="1"/>
  <c r="C89" i="2" s="1"/>
  <c r="C90" i="2" s="1"/>
  <c r="G71" i="2"/>
  <c r="G72" i="2" s="1"/>
  <c r="G73" i="2" s="1"/>
  <c r="G74" i="2" s="1"/>
  <c r="G75" i="2" s="1"/>
  <c r="G76" i="2" s="1"/>
  <c r="G77" i="2" s="1"/>
  <c r="G78" i="2" s="1"/>
  <c r="G79" i="2" s="1"/>
  <c r="G80" i="2" s="1"/>
  <c r="G81" i="2" s="1"/>
  <c r="G82" i="2" s="1"/>
  <c r="G83" i="2" s="1"/>
  <c r="G84" i="2" s="1"/>
  <c r="G85" i="2" s="1"/>
  <c r="G86" i="2" s="1"/>
  <c r="G87" i="2" s="1"/>
  <c r="G88" i="2" s="1"/>
  <c r="G89" i="2" s="1"/>
  <c r="G90" i="2" s="1"/>
  <c r="D19" i="2" l="1"/>
  <c r="D20" i="2" s="1"/>
  <c r="D21" i="2" s="1"/>
  <c r="D22" i="2" s="1"/>
  <c r="D23" i="2" s="1"/>
  <c r="D24" i="2" s="1"/>
  <c r="D25" i="2" s="1"/>
  <c r="D26" i="2" s="1"/>
  <c r="D27" i="2" s="1"/>
  <c r="D28" i="2" s="1"/>
  <c r="D29" i="2" s="1"/>
  <c r="D30" i="2" s="1"/>
  <c r="D31" i="2" s="1"/>
  <c r="D32" i="2" s="1"/>
  <c r="D33" i="2" s="1"/>
  <c r="D34" i="2" s="1"/>
  <c r="D35" i="2" s="1"/>
  <c r="D36" i="2" s="1"/>
  <c r="D37" i="2" s="1"/>
  <c r="D38" i="2" s="1"/>
  <c r="D39" i="2" s="1"/>
  <c r="D40" i="2" s="1"/>
  <c r="D41" i="2" s="1"/>
  <c r="D42" i="2" s="1"/>
  <c r="D43" i="2" s="1"/>
  <c r="D44" i="2" s="1"/>
  <c r="D45" i="2" s="1"/>
  <c r="D46" i="2" s="1"/>
  <c r="D47" i="2" s="1"/>
  <c r="D48" i="2" s="1"/>
  <c r="D49" i="2" s="1"/>
  <c r="D50" i="2" s="1"/>
  <c r="D51" i="2" s="1"/>
  <c r="D52" i="2" s="1"/>
  <c r="D53" i="2" s="1"/>
  <c r="D54" i="2" s="1"/>
  <c r="D13" i="2"/>
  <c r="D14" i="2" s="1"/>
  <c r="D15" i="2" s="1"/>
  <c r="D16" i="2" s="1"/>
  <c r="D17" i="2" s="1"/>
  <c r="D67" i="2"/>
  <c r="D68" i="2" s="1"/>
  <c r="B9" i="4"/>
  <c r="B64" i="4"/>
  <c r="C62" i="4"/>
  <c r="C7" i="4"/>
  <c r="E7" i="4"/>
  <c r="E62" i="4"/>
  <c r="D62" i="4"/>
  <c r="D7" i="4"/>
  <c r="H67" i="2"/>
  <c r="H68" i="2" s="1"/>
  <c r="H69" i="2" s="1"/>
  <c r="H70" i="2" s="1"/>
  <c r="H71" i="2" s="1"/>
  <c r="H72" i="2" s="1"/>
  <c r="H73" i="2" s="1"/>
  <c r="H74" i="2" s="1"/>
  <c r="H75" i="2" s="1"/>
  <c r="H76" i="2" s="1"/>
  <c r="H77" i="2" s="1"/>
  <c r="H78" i="2" s="1"/>
  <c r="H79" i="2" s="1"/>
  <c r="H80" i="2" s="1"/>
  <c r="H81" i="2" s="1"/>
  <c r="H82" i="2" s="1"/>
  <c r="H83" i="2" s="1"/>
  <c r="H84" i="2" s="1"/>
  <c r="H85" i="2" s="1"/>
  <c r="H86" i="2" s="1"/>
  <c r="H87" i="2" s="1"/>
  <c r="H88" i="2" s="1"/>
  <c r="H89" i="2" s="1"/>
  <c r="H90" i="2" s="1"/>
  <c r="I91" i="2"/>
  <c r="I112" i="2"/>
  <c r="E91" i="2"/>
  <c r="E92" i="2" s="1"/>
  <c r="E93" i="2" s="1"/>
  <c r="E94" i="2" s="1"/>
  <c r="E95" i="2" s="1"/>
  <c r="E96" i="2" s="1"/>
  <c r="E97" i="2" s="1"/>
  <c r="E98" i="2" s="1"/>
  <c r="E99" i="2" s="1"/>
  <c r="E100" i="2" s="1"/>
  <c r="E101" i="2" s="1"/>
  <c r="E102" i="2" s="1"/>
  <c r="E103" i="2" s="1"/>
  <c r="E104" i="2" s="1"/>
  <c r="E105" i="2" s="1"/>
  <c r="E106" i="2" s="1"/>
  <c r="E107" i="2" s="1"/>
  <c r="E108" i="2" s="1"/>
  <c r="E109" i="2" s="1"/>
  <c r="E110" i="2" s="1"/>
  <c r="E113" i="2" s="1"/>
  <c r="E111" i="2"/>
  <c r="G91" i="2"/>
  <c r="G112" i="2"/>
  <c r="C91" i="2"/>
  <c r="C92" i="2" s="1"/>
  <c r="C93" i="2" s="1"/>
  <c r="C94" i="2" s="1"/>
  <c r="C95" i="2" s="1"/>
  <c r="C96" i="2" s="1"/>
  <c r="C97" i="2" s="1"/>
  <c r="C98" i="2" s="1"/>
  <c r="C99" i="2" s="1"/>
  <c r="C100" i="2" s="1"/>
  <c r="C101" i="2" s="1"/>
  <c r="C102" i="2" s="1"/>
  <c r="C103" i="2" s="1"/>
  <c r="C104" i="2" s="1"/>
  <c r="C105" i="2" s="1"/>
  <c r="C106" i="2" s="1"/>
  <c r="C107" i="2" s="1"/>
  <c r="C108" i="2" s="1"/>
  <c r="C109" i="2" s="1"/>
  <c r="C110" i="2" s="1"/>
  <c r="C113" i="2" s="1"/>
  <c r="C111" i="2"/>
  <c r="D69" i="2" l="1"/>
  <c r="D70" i="2" s="1"/>
  <c r="D71" i="2" s="1"/>
  <c r="D72" i="2" s="1"/>
  <c r="D73" i="2" s="1"/>
  <c r="D74" i="2" s="1"/>
  <c r="D75" i="2" s="1"/>
  <c r="D76" i="2" s="1"/>
  <c r="D77" i="2" s="1"/>
  <c r="D78" i="2" s="1"/>
  <c r="D79" i="2" s="1"/>
  <c r="D80" i="2" s="1"/>
  <c r="D81" i="2" s="1"/>
  <c r="D82" i="2" s="1"/>
  <c r="D83" i="2" s="1"/>
  <c r="D84" i="2" s="1"/>
  <c r="D85" i="2" s="1"/>
  <c r="D86" i="2" s="1"/>
  <c r="D87" i="2" s="1"/>
  <c r="D88" i="2" s="1"/>
  <c r="D89" i="2" s="1"/>
  <c r="D90" i="2" s="1"/>
  <c r="D91" i="2" s="1"/>
  <c r="D92" i="2" s="1"/>
  <c r="D93" i="2" s="1"/>
  <c r="D94" i="2" s="1"/>
  <c r="D95" i="2" s="1"/>
  <c r="D96" i="2" s="1"/>
  <c r="D97" i="2" s="1"/>
  <c r="D98" i="2" s="1"/>
  <c r="D99" i="2" s="1"/>
  <c r="D100" i="2" s="1"/>
  <c r="D101" i="2" s="1"/>
  <c r="D102" i="2" s="1"/>
  <c r="D103" i="2" s="1"/>
  <c r="D104" i="2" s="1"/>
  <c r="D105" i="2" s="1"/>
  <c r="D106" i="2" s="1"/>
  <c r="D107" i="2" s="1"/>
  <c r="D108" i="2" s="1"/>
  <c r="D109" i="2" s="1"/>
  <c r="D110" i="2" s="1"/>
  <c r="D113" i="2" s="1"/>
  <c r="D63" i="4"/>
  <c r="C63" i="4"/>
  <c r="E63" i="4"/>
  <c r="B65" i="4"/>
  <c r="B10" i="4"/>
  <c r="G92" i="2"/>
  <c r="G93" i="2" s="1"/>
  <c r="G94" i="2" s="1"/>
  <c r="G95" i="2" s="1"/>
  <c r="G96" i="2" s="1"/>
  <c r="G97" i="2" s="1"/>
  <c r="G98" i="2" s="1"/>
  <c r="G99" i="2" s="1"/>
  <c r="G100" i="2" s="1"/>
  <c r="G101" i="2" s="1"/>
  <c r="G102" i="2" s="1"/>
  <c r="G103" i="2" s="1"/>
  <c r="G104" i="2" s="1"/>
  <c r="G105" i="2" s="1"/>
  <c r="G106" i="2" s="1"/>
  <c r="G107" i="2" s="1"/>
  <c r="G108" i="2" s="1"/>
  <c r="G109" i="2" s="1"/>
  <c r="G110" i="2" s="1"/>
  <c r="G114" i="2" s="1"/>
  <c r="G111" i="2"/>
  <c r="I92" i="2"/>
  <c r="I93" i="2" s="1"/>
  <c r="I94" i="2" s="1"/>
  <c r="I95" i="2" s="1"/>
  <c r="I96" i="2" s="1"/>
  <c r="I97" i="2" s="1"/>
  <c r="I98" i="2" s="1"/>
  <c r="I99" i="2" s="1"/>
  <c r="I100" i="2" s="1"/>
  <c r="I101" i="2" s="1"/>
  <c r="I102" i="2" s="1"/>
  <c r="I103" i="2" s="1"/>
  <c r="I104" i="2" s="1"/>
  <c r="I105" i="2" s="1"/>
  <c r="I106" i="2" s="1"/>
  <c r="I107" i="2" s="1"/>
  <c r="I108" i="2" s="1"/>
  <c r="I109" i="2" s="1"/>
  <c r="I110" i="2" s="1"/>
  <c r="I114" i="2" s="1"/>
  <c r="I111" i="2"/>
  <c r="H91" i="2"/>
  <c r="H112" i="2"/>
  <c r="D111" i="2" l="1"/>
  <c r="B11" i="4"/>
  <c r="B66" i="4"/>
  <c r="C64" i="4"/>
  <c r="C9" i="4"/>
  <c r="E9" i="4"/>
  <c r="E64" i="4"/>
  <c r="D9" i="4"/>
  <c r="D10" i="4" s="1"/>
  <c r="D11" i="4" s="1"/>
  <c r="D12" i="4" s="1"/>
  <c r="D64" i="4"/>
  <c r="H92" i="2"/>
  <c r="H93" i="2" s="1"/>
  <c r="H94" i="2" s="1"/>
  <c r="H95" i="2" s="1"/>
  <c r="H96" i="2" s="1"/>
  <c r="H97" i="2" s="1"/>
  <c r="H98" i="2" s="1"/>
  <c r="H99" i="2" s="1"/>
  <c r="H100" i="2" s="1"/>
  <c r="H101" i="2" s="1"/>
  <c r="H102" i="2" s="1"/>
  <c r="H103" i="2" s="1"/>
  <c r="H104" i="2" s="1"/>
  <c r="H105" i="2" s="1"/>
  <c r="H106" i="2" s="1"/>
  <c r="H107" i="2" s="1"/>
  <c r="H108" i="2" s="1"/>
  <c r="H109" i="2" s="1"/>
  <c r="H110" i="2" s="1"/>
  <c r="H114" i="2" s="1"/>
  <c r="H111" i="2"/>
  <c r="D65" i="4" l="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C65" i="4"/>
  <c r="C10" i="4"/>
  <c r="E65" i="4"/>
  <c r="E10" i="4"/>
  <c r="B12" i="4"/>
  <c r="B67" i="4"/>
  <c r="E66" i="4" l="1"/>
  <c r="E11" i="4"/>
  <c r="C66" i="4"/>
  <c r="C11" i="4"/>
  <c r="B68" i="4"/>
  <c r="B13" i="4"/>
  <c r="C67" i="4" l="1"/>
  <c r="C12" i="4"/>
  <c r="B69" i="4"/>
  <c r="B14" i="4"/>
  <c r="E67" i="4"/>
  <c r="E12" i="4"/>
  <c r="E68" i="4" l="1"/>
  <c r="B70" i="4"/>
  <c r="B15" i="4"/>
  <c r="C68" i="4"/>
  <c r="B71" i="4" l="1"/>
  <c r="B16" i="4"/>
  <c r="E69" i="4"/>
  <c r="E14" i="4"/>
  <c r="E15" i="4" s="1"/>
  <c r="E16" i="4" s="1"/>
  <c r="E17" i="4" s="1"/>
  <c r="E18" i="4" s="1"/>
  <c r="E19" i="4" s="1"/>
  <c r="E20" i="4" s="1"/>
  <c r="E21" i="4" s="1"/>
  <c r="E22" i="4" s="1"/>
  <c r="E23" i="4" s="1"/>
  <c r="E24" i="4" s="1"/>
  <c r="E25" i="4" s="1"/>
  <c r="E26" i="4" s="1"/>
  <c r="E27" i="4" s="1"/>
  <c r="E28" i="4" s="1"/>
  <c r="E29" i="4" s="1"/>
  <c r="E30" i="4" s="1"/>
  <c r="E31" i="4" s="1"/>
  <c r="E32" i="4" s="1"/>
  <c r="E33" i="4" s="1"/>
  <c r="E34" i="4" s="1"/>
  <c r="C69" i="4"/>
  <c r="C14" i="4"/>
  <c r="C15" i="4" s="1"/>
  <c r="C16" i="4" s="1"/>
  <c r="C17" i="4" s="1"/>
  <c r="C18" i="4" s="1"/>
  <c r="C19" i="4" s="1"/>
  <c r="C20" i="4" s="1"/>
  <c r="C21" i="4" s="1"/>
  <c r="C22" i="4" s="1"/>
  <c r="C23" i="4" s="1"/>
  <c r="C24" i="4" s="1"/>
  <c r="C25" i="4" s="1"/>
  <c r="C26" i="4" s="1"/>
  <c r="C27" i="4" s="1"/>
  <c r="C28" i="4" s="1"/>
  <c r="C29" i="4" s="1"/>
  <c r="C30" i="4" s="1"/>
  <c r="C31" i="4" s="1"/>
  <c r="C32" i="4" s="1"/>
  <c r="C33" i="4" s="1"/>
  <c r="C34" i="4" s="1"/>
  <c r="C35" i="4" s="1"/>
  <c r="E70" i="4" l="1"/>
  <c r="E71" i="4" s="1"/>
  <c r="E72" i="4" s="1"/>
  <c r="E73" i="4" s="1"/>
  <c r="E74" i="4" s="1"/>
  <c r="E75" i="4" s="1"/>
  <c r="E76" i="4" s="1"/>
  <c r="E77" i="4" s="1"/>
  <c r="E78" i="4" s="1"/>
  <c r="E79" i="4" s="1"/>
  <c r="E80" i="4" s="1"/>
  <c r="E81" i="4" s="1"/>
  <c r="E82" i="4" s="1"/>
  <c r="E83" i="4" s="1"/>
  <c r="E84" i="4" s="1"/>
  <c r="E85" i="4" s="1"/>
  <c r="E86" i="4" s="1"/>
  <c r="E87" i="4" s="1"/>
  <c r="E88" i="4" s="1"/>
  <c r="E89" i="4" s="1"/>
  <c r="E90" i="4" s="1"/>
  <c r="C70" i="4"/>
  <c r="C71" i="4" s="1"/>
  <c r="C72" i="4" s="1"/>
  <c r="C73" i="4" s="1"/>
  <c r="C74" i="4" s="1"/>
  <c r="C75" i="4" s="1"/>
  <c r="C76" i="4" s="1"/>
  <c r="C77" i="4" s="1"/>
  <c r="C78" i="4" s="1"/>
  <c r="C79" i="4" s="1"/>
  <c r="C80" i="4" s="1"/>
  <c r="C81" i="4" s="1"/>
  <c r="C82" i="4" s="1"/>
  <c r="C83" i="4" s="1"/>
  <c r="C84" i="4" s="1"/>
  <c r="C85" i="4" s="1"/>
  <c r="C86" i="4" s="1"/>
  <c r="C87" i="4" s="1"/>
  <c r="C88" i="4" s="1"/>
  <c r="C89" i="4" s="1"/>
  <c r="C90" i="4" s="1"/>
  <c r="C91" i="4" s="1"/>
  <c r="B17" i="4"/>
  <c r="B72" i="4"/>
  <c r="E35" i="4"/>
  <c r="C36" i="4"/>
  <c r="B18" i="4" l="1"/>
  <c r="B73" i="4"/>
  <c r="E91" i="4"/>
  <c r="E36" i="4"/>
  <c r="C92" i="4"/>
  <c r="C37" i="4"/>
  <c r="B74" i="4" l="1"/>
  <c r="B19" i="4"/>
  <c r="E92" i="4"/>
  <c r="E37" i="4"/>
  <c r="C93" i="4"/>
  <c r="C38" i="4"/>
  <c r="B20" i="4" l="1"/>
  <c r="B75" i="4"/>
  <c r="E93" i="4"/>
  <c r="E38" i="4"/>
  <c r="C94" i="4"/>
  <c r="C39" i="4"/>
  <c r="B76" i="4" l="1"/>
  <c r="B21" i="4"/>
  <c r="E94" i="4"/>
  <c r="E39" i="4"/>
  <c r="C40" i="4"/>
  <c r="C95" i="4"/>
  <c r="B77" i="4" l="1"/>
  <c r="B22" i="4"/>
  <c r="E95" i="4"/>
  <c r="E40" i="4"/>
  <c r="C96" i="4"/>
  <c r="C41" i="4"/>
  <c r="B78" i="4" l="1"/>
  <c r="B23" i="4"/>
  <c r="E96" i="4"/>
  <c r="E41" i="4"/>
  <c r="C97" i="4"/>
  <c r="C42" i="4"/>
  <c r="B24" i="4" l="1"/>
  <c r="B79" i="4"/>
  <c r="E97" i="4"/>
  <c r="E42" i="4"/>
  <c r="C98" i="4"/>
  <c r="C43" i="4"/>
  <c r="B80" i="4" l="1"/>
  <c r="B25" i="4"/>
  <c r="E98" i="4"/>
  <c r="E43" i="4"/>
  <c r="C99" i="4"/>
  <c r="C44" i="4"/>
  <c r="B26" i="4" l="1"/>
  <c r="B81" i="4"/>
  <c r="E99" i="4"/>
  <c r="E44" i="4"/>
  <c r="C100" i="4"/>
  <c r="C45" i="4"/>
  <c r="B82" i="4" l="1"/>
  <c r="B27" i="4"/>
  <c r="E100" i="4"/>
  <c r="E45" i="4"/>
  <c r="C101" i="4"/>
  <c r="C46" i="4"/>
  <c r="B28" i="4" l="1"/>
  <c r="B83" i="4"/>
  <c r="E101" i="4"/>
  <c r="E46" i="4"/>
  <c r="C102" i="4"/>
  <c r="C47" i="4"/>
  <c r="B29" i="4" l="1"/>
  <c r="B84" i="4"/>
  <c r="E102" i="4"/>
  <c r="E47" i="4"/>
  <c r="C103" i="4"/>
  <c r="C48" i="4"/>
  <c r="B85" i="4" l="1"/>
  <c r="B30" i="4"/>
  <c r="E103" i="4"/>
  <c r="E48" i="4"/>
  <c r="C104" i="4"/>
  <c r="C49" i="4"/>
  <c r="B31" i="4" l="1"/>
  <c r="B86" i="4"/>
  <c r="E104" i="4"/>
  <c r="E49" i="4"/>
  <c r="C105" i="4"/>
  <c r="C50" i="4"/>
  <c r="B32" i="4" l="1"/>
  <c r="B87" i="4"/>
  <c r="E105" i="4"/>
  <c r="E50" i="4"/>
  <c r="C51" i="4"/>
  <c r="C106" i="4"/>
  <c r="B88" i="4" l="1"/>
  <c r="B33" i="4"/>
  <c r="E106" i="4"/>
  <c r="E51" i="4"/>
  <c r="C107" i="4"/>
  <c r="C52" i="4"/>
  <c r="B89" i="4" l="1"/>
  <c r="B34" i="4"/>
  <c r="E107" i="4"/>
  <c r="E52" i="4"/>
  <c r="C108" i="4"/>
  <c r="C53" i="4"/>
  <c r="B90" i="4" l="1"/>
  <c r="B35" i="4"/>
  <c r="E108" i="4"/>
  <c r="E53" i="4"/>
  <c r="C109" i="4"/>
  <c r="C54" i="4"/>
  <c r="B36" i="4" l="1"/>
  <c r="B91" i="4"/>
  <c r="K90" i="4"/>
  <c r="K91" i="4" s="1"/>
  <c r="F111" i="4"/>
  <c r="D111" i="4"/>
  <c r="C111" i="4"/>
  <c r="E111" i="4"/>
  <c r="E109" i="4"/>
  <c r="E54" i="4"/>
  <c r="C110" i="4"/>
  <c r="B92" i="4" l="1"/>
  <c r="B37" i="4"/>
  <c r="E110" i="4"/>
  <c r="B93" i="4" l="1"/>
  <c r="B38" i="4"/>
  <c r="B94" i="4" l="1"/>
  <c r="B39" i="4"/>
  <c r="B40" i="4" l="1"/>
  <c r="B95" i="4"/>
  <c r="B96" i="4" l="1"/>
  <c r="B41" i="4"/>
  <c r="B42" i="4" l="1"/>
  <c r="B97" i="4"/>
  <c r="B98" i="4" l="1"/>
  <c r="B43" i="4"/>
  <c r="B44" i="4" l="1"/>
  <c r="B99" i="4"/>
  <c r="B100" i="4" l="1"/>
  <c r="B45" i="4"/>
  <c r="B46" i="4" l="1"/>
  <c r="B101" i="4"/>
  <c r="B102" i="4" l="1"/>
  <c r="B47" i="4"/>
  <c r="B48" i="4" l="1"/>
  <c r="B103" i="4"/>
  <c r="B49" i="4" l="1"/>
  <c r="B104" i="4"/>
  <c r="B50" i="4" l="1"/>
  <c r="B105" i="4"/>
  <c r="B51" i="4" l="1"/>
  <c r="B106" i="4"/>
  <c r="B52" i="4" l="1"/>
  <c r="B107" i="4"/>
  <c r="B108" i="4" l="1"/>
  <c r="B53" i="4"/>
  <c r="B54" i="4" l="1"/>
  <c r="B109" i="4"/>
  <c r="B110" i="4" l="1"/>
  <c r="F115" i="4" l="1"/>
  <c r="F113" i="4"/>
  <c r="D113" i="4"/>
  <c r="C113" i="4"/>
  <c r="E113" i="4"/>
  <c r="F116" i="4" l="1"/>
  <c r="U6" i="4"/>
</calcChain>
</file>

<file path=xl/comments1.xml><?xml version="1.0" encoding="utf-8"?>
<comments xmlns="http://schemas.openxmlformats.org/spreadsheetml/2006/main">
  <authors>
    <author>Eilidh Jane Forster</author>
  </authors>
  <commentList>
    <comment ref="B4" authorId="0" shapeId="0">
      <text>
        <r>
          <rPr>
            <b/>
            <sz val="9"/>
            <color indexed="81"/>
            <rFont val="Tahoma"/>
            <family val="2"/>
          </rPr>
          <t>Eilidh Jane Forster:</t>
        </r>
        <r>
          <rPr>
            <sz val="9"/>
            <color indexed="81"/>
            <rFont val="Tahoma"/>
            <family val="2"/>
          </rPr>
          <t xml:space="preserve">
Data is this table is pasted from calculation sheets Supplementary Information 1-4.</t>
        </r>
      </text>
    </comment>
    <comment ref="F5" authorId="0" shapeId="0">
      <text>
        <r>
          <rPr>
            <b/>
            <sz val="9"/>
            <color indexed="81"/>
            <rFont val="Tahoma"/>
            <family val="2"/>
          </rPr>
          <t>Eilidh Jane Forster:</t>
        </r>
        <r>
          <rPr>
            <sz val="9"/>
            <color indexed="81"/>
            <rFont val="Tahoma"/>
            <family val="2"/>
          </rPr>
          <t xml:space="preserve">
impact by 2050, 30 yrs</t>
        </r>
      </text>
    </comment>
    <comment ref="A7" authorId="0" shapeId="0">
      <text>
        <r>
          <rPr>
            <b/>
            <sz val="9"/>
            <color indexed="81"/>
            <rFont val="Tahoma"/>
            <family val="2"/>
          </rPr>
          <t>Eilidh Jane Forster:</t>
        </r>
        <r>
          <rPr>
            <sz val="9"/>
            <color indexed="81"/>
            <rFont val="Tahoma"/>
            <family val="2"/>
          </rPr>
          <t xml:space="preserve">
Update timber transport to account for increased/reduced transport due to changes in imports for the circ/hier scenarios</t>
        </r>
      </text>
    </comment>
    <comment ref="G9" authorId="0" shapeId="0">
      <text>
        <r>
          <rPr>
            <b/>
            <sz val="9"/>
            <color indexed="81"/>
            <rFont val="Tahoma"/>
            <family val="2"/>
          </rPr>
          <t>Eilidh Jane Forster:</t>
        </r>
        <r>
          <rPr>
            <sz val="9"/>
            <color indexed="81"/>
            <rFont val="Tahoma"/>
            <family val="2"/>
          </rPr>
          <t xml:space="preserve">
MDF recycling cuts manufacturing emissions by 12% due to energy savings</t>
        </r>
      </text>
    </comment>
    <comment ref="I10" authorId="0" shapeId="0">
      <text>
        <r>
          <rPr>
            <b/>
            <sz val="9"/>
            <color indexed="81"/>
            <rFont val="Tahoma"/>
            <family val="2"/>
          </rPr>
          <t>Eilidh Jane Forster:</t>
        </r>
        <r>
          <rPr>
            <sz val="9"/>
            <color indexed="81"/>
            <rFont val="Tahoma"/>
            <family val="2"/>
          </rPr>
          <t xml:space="preserve">
Should the marginal energy source be the UK energy mix or a renewable fuel… instead of FF?</t>
        </r>
      </text>
    </comment>
    <comment ref="A11" authorId="0" shapeId="0">
      <text>
        <r>
          <rPr>
            <b/>
            <sz val="9"/>
            <color indexed="81"/>
            <rFont val="Tahoma"/>
            <family val="2"/>
          </rPr>
          <t>Eilidh Jane Forster:</t>
        </r>
        <r>
          <rPr>
            <sz val="9"/>
            <color indexed="81"/>
            <rFont val="Tahoma"/>
            <family val="2"/>
          </rPr>
          <t xml:space="preserve">
Should the marginal energy source be the UK energy mix or a renewable fuel… instead of FF?</t>
        </r>
      </text>
    </comment>
    <comment ref="C11" authorId="0" shapeId="0">
      <text>
        <r>
          <rPr>
            <b/>
            <sz val="9"/>
            <color indexed="81"/>
            <rFont val="Tahoma"/>
            <family val="2"/>
          </rPr>
          <t>Eilidh Jane Forster:</t>
        </r>
        <r>
          <rPr>
            <sz val="9"/>
            <color indexed="81"/>
            <rFont val="Tahoma"/>
            <family val="2"/>
          </rPr>
          <t xml:space="preserve">
Demand/consumption the same as baseline so avoided emissions remain the same. Impact of alternative UK wood processing is accounted for in processing emissions and shifts of emissions from compensatory changes to imports. </t>
        </r>
      </text>
    </comment>
    <comment ref="G11" authorId="0" shapeId="0">
      <text>
        <r>
          <rPr>
            <b/>
            <sz val="9"/>
            <color indexed="81"/>
            <rFont val="Tahoma"/>
            <family val="2"/>
          </rPr>
          <t>Eilidh Jane Forster:</t>
        </r>
        <r>
          <rPr>
            <sz val="9"/>
            <color indexed="81"/>
            <rFont val="Tahoma"/>
            <family val="2"/>
          </rPr>
          <t xml:space="preserve">
We assume that UK HWP consumption is constant across all scenarios, and import volumes adjust to allow for any changes to UK manufacturing - except for the shift of recovered MDF from bioenergy production to rMDF production. This results in a net reduction in bioenergy production. 
This calculated figure is the change from UK baseline 'avoided emissions' due to the shift of recovered wood from bioenergy to rMDF. See cell Q71 in 'UK_circ' LCA sheet for calculation. </t>
        </r>
      </text>
    </comment>
    <comment ref="F17" authorId="0" shapeId="0">
      <text>
        <r>
          <rPr>
            <b/>
            <sz val="9"/>
            <color indexed="81"/>
            <rFont val="Tahoma"/>
            <family val="2"/>
          </rPr>
          <t>Eilidh Jane Forster:</t>
        </r>
        <r>
          <rPr>
            <sz val="9"/>
            <color indexed="81"/>
            <rFont val="Tahoma"/>
            <family val="2"/>
          </rPr>
          <t xml:space="preserve">
decarb factor also applied to avoided emissions hence this positive figure</t>
        </r>
      </text>
    </comment>
  </commentList>
</comments>
</file>

<file path=xl/comments2.xml><?xml version="1.0" encoding="utf-8"?>
<comments xmlns="http://schemas.openxmlformats.org/spreadsheetml/2006/main">
  <authors>
    <author>Eilidh Jane Forster</author>
  </authors>
  <commentList>
    <comment ref="M5" authorId="0" shapeId="0">
      <text>
        <r>
          <rPr>
            <b/>
            <sz val="9"/>
            <color indexed="81"/>
            <rFont val="Tahoma"/>
            <family val="2"/>
          </rPr>
          <t>Eilidh Jane Forster:</t>
        </r>
        <r>
          <rPr>
            <sz val="9"/>
            <color indexed="81"/>
            <rFont val="Tahoma"/>
            <family val="2"/>
          </rPr>
          <t xml:space="preserve">
pasted from UK baseline workbook - decarbonisation sheet.</t>
        </r>
      </text>
    </comment>
    <comment ref="S5" authorId="0" shapeId="0">
      <text>
        <r>
          <rPr>
            <b/>
            <sz val="9"/>
            <color indexed="81"/>
            <rFont val="Tahoma"/>
            <family val="2"/>
          </rPr>
          <t>Eilidh Jane Forster:</t>
        </r>
        <r>
          <rPr>
            <sz val="9"/>
            <color indexed="81"/>
            <rFont val="Tahoma"/>
            <family val="2"/>
          </rPr>
          <t xml:space="preserve">
Pated from Master spreadsheet '&gt;75% thin' cells AD4-AD8</t>
        </r>
      </text>
    </comment>
    <comment ref="S14" authorId="0" shapeId="0">
      <text>
        <r>
          <rPr>
            <b/>
            <sz val="9"/>
            <color indexed="81"/>
            <rFont val="Tahoma"/>
            <family val="2"/>
          </rPr>
          <t>Eilidh Jane Forster:</t>
        </r>
        <r>
          <rPr>
            <sz val="9"/>
            <color indexed="81"/>
            <rFont val="Tahoma"/>
            <family val="2"/>
          </rPr>
          <t xml:space="preserve">
pasted from Master spreadsheet '75%thin' cells U23&amp;U24</t>
        </r>
      </text>
    </comment>
  </commentList>
</comments>
</file>

<file path=xl/comments3.xml><?xml version="1.0" encoding="utf-8"?>
<comments xmlns="http://schemas.openxmlformats.org/spreadsheetml/2006/main">
  <authors>
    <author>Eilidh Jane Forster</author>
  </authors>
  <commentList>
    <comment ref="M5" authorId="0" shapeId="0">
      <text>
        <r>
          <rPr>
            <b/>
            <sz val="9"/>
            <color indexed="81"/>
            <rFont val="Tahoma"/>
            <family val="2"/>
          </rPr>
          <t>Eilidh Jane Forster:</t>
        </r>
        <r>
          <rPr>
            <sz val="9"/>
            <color indexed="81"/>
            <rFont val="Tahoma"/>
            <family val="2"/>
          </rPr>
          <t xml:space="preserve">
pasted from UK baseline workbook - decarbonisation sheet.</t>
        </r>
      </text>
    </comment>
  </commentList>
</comments>
</file>

<file path=xl/comments4.xml><?xml version="1.0" encoding="utf-8"?>
<comments xmlns="http://schemas.openxmlformats.org/spreadsheetml/2006/main">
  <authors>
    <author>Eilidh Jane Forster</author>
  </authors>
  <commentList>
    <comment ref="J5" authorId="0" shapeId="0">
      <text>
        <r>
          <rPr>
            <b/>
            <sz val="9"/>
            <color indexed="81"/>
            <rFont val="Tahoma"/>
            <family val="2"/>
          </rPr>
          <t>Eilidh Jane Forster:</t>
        </r>
        <r>
          <rPr>
            <sz val="9"/>
            <color indexed="81"/>
            <rFont val="Tahoma"/>
            <family val="2"/>
          </rPr>
          <t xml:space="preserve">
There was an error in my NC paper spreadsheet where I didn't subtract the baseline soil C from the net ecocsystem C accumulation, so it overestimated the C accumulation. I've recified this mistake here.</t>
        </r>
      </text>
    </comment>
    <comment ref="S5" authorId="0" shapeId="0">
      <text>
        <r>
          <rPr>
            <b/>
            <sz val="9"/>
            <color indexed="81"/>
            <rFont val="Tahoma"/>
            <family val="2"/>
          </rPr>
          <t>Eilidh Jane Forster:</t>
        </r>
        <r>
          <rPr>
            <sz val="9"/>
            <color indexed="81"/>
            <rFont val="Tahoma"/>
            <family val="2"/>
          </rPr>
          <t xml:space="preserve">
There was an error in my NC paper spreadsheet where I didn't subtract the baseline soil C from the net ecocsystem C accumulation, so it overestimated the C accumulation. I've recified this mistake here.</t>
        </r>
      </text>
    </comment>
  </commentList>
</comments>
</file>

<file path=xl/sharedStrings.xml><?xml version="1.0" encoding="utf-8"?>
<sst xmlns="http://schemas.openxmlformats.org/spreadsheetml/2006/main" count="138" uniqueCount="65">
  <si>
    <t>Forestry Operations</t>
  </si>
  <si>
    <t>Timber transport</t>
  </si>
  <si>
    <t>Sawmills</t>
  </si>
  <si>
    <t>Wood Panel Production</t>
  </si>
  <si>
    <t>Wood Fuel Production</t>
  </si>
  <si>
    <t>Avoided emissions</t>
  </si>
  <si>
    <t>Scope 1,2,3&amp;4 (tCO2e / yr) (2020)</t>
  </si>
  <si>
    <t>Net</t>
  </si>
  <si>
    <t>Net (without avoided emissions)</t>
  </si>
  <si>
    <t>30 and 50 year cumulative emissions impact (not including avoided emissions)</t>
  </si>
  <si>
    <t>2020-2029</t>
  </si>
  <si>
    <t>2030-2039</t>
  </si>
  <si>
    <t>2040-2049</t>
  </si>
  <si>
    <t>2050-2059</t>
  </si>
  <si>
    <t>2060-2069</t>
  </si>
  <si>
    <t>Contribution of total value chain emissions in 2022</t>
  </si>
  <si>
    <t>Mobile Plant</t>
  </si>
  <si>
    <t>Wood panels</t>
  </si>
  <si>
    <t>Wood fuel</t>
  </si>
  <si>
    <t>Absolute contribution to sector decarbonisation</t>
  </si>
  <si>
    <t>Remaining emissions</t>
  </si>
  <si>
    <t>Change in HWP C storage</t>
  </si>
  <si>
    <t>Change in imports emissions</t>
  </si>
  <si>
    <t>TO DO: Start the circ&amp;hier scenario in yr 7/8 rather than 10 - this page and the next</t>
  </si>
  <si>
    <t>Net (UK &amp; import emissions only)</t>
  </si>
  <si>
    <t>Net (UK emissions only)</t>
  </si>
  <si>
    <t>% difference after 30 yrs (compared to baseline)</t>
  </si>
  <si>
    <t>% difference after 30 yrs (compared to decarb baseline)</t>
  </si>
  <si>
    <t>% difference after 50 yrs (compared to baseline)</t>
  </si>
  <si>
    <t>% difference after 50 yrs (compared to decarb baseline)</t>
  </si>
  <si>
    <t>Net (UK emissions only) - change from baseline</t>
  </si>
  <si>
    <t>Net (UK &amp; import emissions only) - change from baseline</t>
  </si>
  <si>
    <t>Net - change from baseline</t>
  </si>
  <si>
    <t>UK (decarbonisation)</t>
  </si>
  <si>
    <t xml:space="preserve">Year </t>
  </si>
  <si>
    <t>50C:50BL net ecosystem C</t>
  </si>
  <si>
    <t>annual flux</t>
  </si>
  <si>
    <t>annual flux 1ha/yr planting</t>
  </si>
  <si>
    <t>2050 cumulative impact 30kha/yr planting tonnes CO2e</t>
  </si>
  <si>
    <t>2050 cumulative impact 1ha/yr planting (tC)</t>
  </si>
  <si>
    <t>50C:50BL net ecosystem C (corrected)</t>
  </si>
  <si>
    <t>C sequestration gain (reduced harvest)</t>
  </si>
  <si>
    <t>Assumptions</t>
  </si>
  <si>
    <t>Net (without HWP C storage or C seq gain, but incl avoided emissions)</t>
  </si>
  <si>
    <t>Net (without avoided emissions or HWP C storage or C seq gain)</t>
  </si>
  <si>
    <t>Decarbonisation factors applied to processing emissions and avoided emissions. Not applied to HWP C storage or C seq gains</t>
  </si>
  <si>
    <t>No decarbonisation factors applied</t>
  </si>
  <si>
    <t>cascading</t>
  </si>
  <si>
    <t>circular</t>
  </si>
  <si>
    <t>cascading&amp;circular</t>
  </si>
  <si>
    <t>Scope 1,2,3&amp;4 (tCO2e / yr) (2035) - with decarbonisation factors applied</t>
  </si>
  <si>
    <t>Contribution of total avoided emissions in 2022</t>
  </si>
  <si>
    <t xml:space="preserve">Electricity </t>
  </si>
  <si>
    <t>Concrete</t>
  </si>
  <si>
    <t>Absolute contribution to avoided emissions reduction</t>
  </si>
  <si>
    <t>Remaining avoided emissions</t>
  </si>
  <si>
    <t>Calculation of annual and cumulative GWP impact of 4 wood use scenarios, with decarbonisation factors applied.</t>
  </si>
  <si>
    <t>Calculation of afforestation GWP at 30,000 ha/yr planting rate of mixed conifer:broadleaf forest</t>
  </si>
  <si>
    <t>cascading, circular and cascading&amp;circular scenarios implemented after 10 years.</t>
  </si>
  <si>
    <t xml:space="preserve">Results summary </t>
  </si>
  <si>
    <t>BAU</t>
  </si>
  <si>
    <t>Net (Scopes 1-4)</t>
  </si>
  <si>
    <t>Decarbonisation factors</t>
  </si>
  <si>
    <t>GWP, scaled to 30kha/yr planting rate
tonnes CO2e</t>
  </si>
  <si>
    <t>Data pasted from CBM-CFS3 model output for mixed conifer: broadlead afforestation scenario, scaled to planting rate of 30,000 ha/yr from 2022 to 2050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</si>
</sst>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11"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u/>
      <sz val="11"/>
      <color theme="1"/>
      <name val="Calibri"/>
      <family val="2"/>
      <scheme val="minor"/>
    </font>
    <font>
      <sz val="11"/>
      <color theme="0" tint="-0.34998626667073579"/>
      <name val="Calibri"/>
      <family val="2"/>
      <scheme val="minor"/>
    </font>
    <font>
      <sz val="11"/>
      <color theme="0" tint="-0.499984740745262"/>
      <name val="Calibri"/>
      <family val="2"/>
      <scheme val="minor"/>
    </font>
    <font>
      <sz val="11"/>
      <color theme="0" tint="-0.249977111117893"/>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60">
    <xf numFmtId="0" fontId="0" fillId="0" borderId="0" xfId="0"/>
    <xf numFmtId="0" fontId="3" fillId="0" borderId="0" xfId="0" applyFont="1"/>
    <xf numFmtId="43" fontId="0" fillId="0" borderId="0" xfId="0" applyNumberFormat="1"/>
    <xf numFmtId="164" fontId="0" fillId="0" borderId="0" xfId="0" applyNumberFormat="1"/>
    <xf numFmtId="9" fontId="0" fillId="0" borderId="0" xfId="2" applyFont="1"/>
    <xf numFmtId="0" fontId="4" fillId="0" borderId="0" xfId="0" applyFont="1" applyFill="1"/>
    <xf numFmtId="164" fontId="0" fillId="0" borderId="0" xfId="1" applyNumberFormat="1" applyFont="1"/>
    <xf numFmtId="0" fontId="3" fillId="0" borderId="0" xfId="0" applyFont="1" applyAlignment="1">
      <alignment horizontal="center"/>
    </xf>
    <xf numFmtId="0" fontId="0" fillId="0" borderId="0" xfId="0" applyFont="1" applyFill="1"/>
    <xf numFmtId="164" fontId="2" fillId="0" borderId="0" xfId="1" applyNumberFormat="1" applyFont="1"/>
    <xf numFmtId="0" fontId="7" fillId="0" borderId="0" xfId="0" applyFont="1"/>
    <xf numFmtId="165" fontId="0" fillId="0" borderId="0" xfId="0" applyNumberFormat="1"/>
    <xf numFmtId="165" fontId="0" fillId="0" borderId="0" xfId="2" applyNumberFormat="1" applyFont="1"/>
    <xf numFmtId="0" fontId="0" fillId="0" borderId="0" xfId="0" applyAlignment="1">
      <alignment wrapText="1"/>
    </xf>
    <xf numFmtId="0" fontId="2" fillId="0" borderId="0" xfId="0" applyFont="1" applyAlignment="1">
      <alignment horizontal="left"/>
    </xf>
    <xf numFmtId="43" fontId="8" fillId="0" borderId="0" xfId="0" applyNumberFormat="1" applyFont="1"/>
    <xf numFmtId="164" fontId="8" fillId="0" borderId="0" xfId="0" applyNumberFormat="1" applyFont="1"/>
    <xf numFmtId="0" fontId="8" fillId="0" borderId="0" xfId="0" applyFont="1" applyAlignment="1">
      <alignment wrapText="1"/>
    </xf>
    <xf numFmtId="0" fontId="0" fillId="2" borderId="0" xfId="0" applyFill="1"/>
    <xf numFmtId="3" fontId="0" fillId="0" borderId="0" xfId="0" applyNumberFormat="1"/>
    <xf numFmtId="164" fontId="0" fillId="0" borderId="0" xfId="1" applyNumberFormat="1" applyFont="1" applyAlignment="1">
      <alignment wrapText="1"/>
    </xf>
    <xf numFmtId="0" fontId="9" fillId="0" borderId="0" xfId="0" applyFont="1"/>
    <xf numFmtId="164" fontId="9" fillId="0" borderId="0" xfId="0" applyNumberFormat="1" applyFont="1"/>
    <xf numFmtId="0" fontId="9" fillId="0" borderId="0" xfId="0" applyFont="1" applyAlignment="1">
      <alignment wrapText="1"/>
    </xf>
    <xf numFmtId="9" fontId="9" fillId="0" borderId="0" xfId="2" applyFont="1" applyAlignment="1">
      <alignment wrapText="1"/>
    </xf>
    <xf numFmtId="164" fontId="9" fillId="0" borderId="0" xfId="0" applyNumberFormat="1" applyFont="1" applyAlignment="1">
      <alignment wrapText="1"/>
    </xf>
    <xf numFmtId="9" fontId="9" fillId="0" borderId="0" xfId="2" applyFont="1"/>
    <xf numFmtId="43" fontId="9" fillId="0" borderId="0" xfId="0" applyNumberFormat="1" applyFont="1"/>
    <xf numFmtId="43" fontId="2" fillId="0" borderId="0" xfId="0" applyNumberFormat="1" applyFont="1"/>
    <xf numFmtId="0" fontId="0" fillId="0" borderId="0" xfId="0" applyAlignment="1">
      <alignment horizontal="center"/>
    </xf>
    <xf numFmtId="0" fontId="0" fillId="0" borderId="0" xfId="0" applyAlignment="1">
      <alignment horizontal="center"/>
    </xf>
    <xf numFmtId="0" fontId="0" fillId="0" borderId="0" xfId="0" applyAlignment="1"/>
    <xf numFmtId="43" fontId="0" fillId="0" borderId="0" xfId="1" applyFont="1"/>
    <xf numFmtId="43" fontId="0" fillId="0" borderId="0" xfId="1" applyNumberFormat="1" applyFont="1" applyAlignment="1">
      <alignment wrapText="1"/>
    </xf>
    <xf numFmtId="0" fontId="0" fillId="0" borderId="0" xfId="1" applyNumberFormat="1" applyFont="1" applyAlignment="1">
      <alignment wrapText="1"/>
    </xf>
    <xf numFmtId="43" fontId="0" fillId="0" borderId="0" xfId="1" applyNumberFormat="1" applyFont="1"/>
    <xf numFmtId="164" fontId="0" fillId="0" borderId="0" xfId="1" applyNumberFormat="1" applyFont="1" applyBorder="1"/>
    <xf numFmtId="43" fontId="3" fillId="0" borderId="0" xfId="1" applyNumberFormat="1" applyFont="1" applyAlignment="1">
      <alignment horizontal="center"/>
    </xf>
    <xf numFmtId="0" fontId="2" fillId="0" borderId="0" xfId="0" applyFont="1" applyFill="1"/>
    <xf numFmtId="164" fontId="0" fillId="0" borderId="0" xfId="0" applyNumberFormat="1" applyFont="1"/>
    <xf numFmtId="0" fontId="0" fillId="0" borderId="0" xfId="0" applyFont="1"/>
    <xf numFmtId="43" fontId="0" fillId="0" borderId="0" xfId="0" applyNumberFormat="1" applyFont="1"/>
    <xf numFmtId="0" fontId="3" fillId="0" borderId="0" xfId="0" applyFont="1" applyAlignment="1">
      <alignment horizontal="center"/>
    </xf>
    <xf numFmtId="0" fontId="0" fillId="0" borderId="0" xfId="0" applyAlignment="1">
      <alignment horizontal="left" wrapText="1"/>
    </xf>
    <xf numFmtId="9" fontId="0" fillId="0" borderId="0" xfId="0" applyNumberFormat="1"/>
    <xf numFmtId="14" fontId="3" fillId="0" borderId="0" xfId="0" applyNumberFormat="1" applyFont="1"/>
    <xf numFmtId="0" fontId="4" fillId="0" borderId="0" xfId="0" applyFont="1" applyAlignment="1">
      <alignment wrapText="1"/>
    </xf>
    <xf numFmtId="164" fontId="4" fillId="0" borderId="0" xfId="0" applyNumberFormat="1" applyFont="1"/>
    <xf numFmtId="0" fontId="9" fillId="0" borderId="0" xfId="0" applyFont="1" applyFill="1" applyAlignment="1">
      <alignment horizontal="center" wrapText="1"/>
    </xf>
    <xf numFmtId="9" fontId="9" fillId="0" borderId="0" xfId="2" applyFont="1" applyFill="1" applyAlignment="1">
      <alignment wrapText="1"/>
    </xf>
    <xf numFmtId="0" fontId="10" fillId="0" borderId="0" xfId="0" applyFont="1"/>
    <xf numFmtId="43" fontId="10" fillId="0" borderId="0" xfId="0" applyNumberFormat="1" applyFont="1"/>
    <xf numFmtId="0" fontId="3" fillId="0" borderId="0" xfId="0" applyFont="1" applyAlignment="1">
      <alignment wrapText="1"/>
    </xf>
    <xf numFmtId="0" fontId="3" fillId="0" borderId="0" xfId="0" applyFont="1" applyAlignment="1">
      <alignment horizontal="center"/>
    </xf>
    <xf numFmtId="0" fontId="0" fillId="0" borderId="0" xfId="0" applyAlignment="1">
      <alignment horizontal="center" wrapText="1"/>
    </xf>
    <xf numFmtId="165" fontId="2" fillId="0" borderId="0" xfId="0" applyNumberFormat="1" applyFont="1" applyAlignment="1">
      <alignment horizontal="center" wrapText="1"/>
    </xf>
    <xf numFmtId="0" fontId="8" fillId="0" borderId="0" xfId="0" applyFont="1"/>
    <xf numFmtId="9" fontId="8" fillId="0" borderId="0" xfId="2" applyFont="1"/>
    <xf numFmtId="165" fontId="8" fillId="0" borderId="0" xfId="0" applyNumberFormat="1" applyFont="1"/>
    <xf numFmtId="9" fontId="8" fillId="0" borderId="0" xfId="0" applyNumberFormat="1" applyFont="1"/>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3CFC1C"/>
      <color rgb="FF01AF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GWP impact in year 2035 - tonnes CO2e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'Year 2035 impact'!$J$5</c:f>
              <c:strCache>
                <c:ptCount val="1"/>
                <c:pt idx="0">
                  <c:v>BAU</c:v>
                </c:pt>
              </c:strCache>
            </c:strRef>
          </c:tx>
          <c:spPr>
            <a:solidFill>
              <a:schemeClr val="accent1"/>
            </a:solidFill>
            <a:ln>
              <a:noFill/>
            </a:ln>
            <a:effectLst/>
          </c:spPr>
          <c:invertIfNegative val="0"/>
          <c:cat>
            <c:strRef>
              <c:f>'Year 2035 impact'!$I$6:$I$14</c:f>
              <c:strCache>
                <c:ptCount val="9"/>
                <c:pt idx="0">
                  <c:v>Forestry Operations</c:v>
                </c:pt>
                <c:pt idx="1">
                  <c:v>Sawmills</c:v>
                </c:pt>
                <c:pt idx="2">
                  <c:v>Wood Panel Production</c:v>
                </c:pt>
                <c:pt idx="3">
                  <c:v>Wood Fuel Production</c:v>
                </c:pt>
                <c:pt idx="4">
                  <c:v>Avoided emissions</c:v>
                </c:pt>
                <c:pt idx="5">
                  <c:v>Change in HWP C storage</c:v>
                </c:pt>
                <c:pt idx="6">
                  <c:v>Change in imports emissions</c:v>
                </c:pt>
                <c:pt idx="7">
                  <c:v>C sequestration gain (reduced harvest)</c:v>
                </c:pt>
                <c:pt idx="8">
                  <c:v>Net</c:v>
                </c:pt>
              </c:strCache>
            </c:strRef>
          </c:cat>
          <c:val>
            <c:numRef>
              <c:f>'Year 2035 impact'!$J$6:$J$14</c:f>
              <c:numCache>
                <c:formatCode>_-* #,##0_-;\-* #,##0_-;_-* "-"??_-;_-@_-</c:formatCode>
                <c:ptCount val="9"/>
                <c:pt idx="0" formatCode="_(* #,##0.00_);_(* \(#,##0.00\);_(* &quot;-&quot;??_);_(@_)">
                  <c:v>139591.53059535293</c:v>
                </c:pt>
                <c:pt idx="1">
                  <c:v>180545.94512311116</c:v>
                </c:pt>
                <c:pt idx="2">
                  <c:v>713433.74685274228</c:v>
                </c:pt>
                <c:pt idx="3">
                  <c:v>97943.634333249807</c:v>
                </c:pt>
                <c:pt idx="4" formatCode="_(* #,##0.00_);_(* \(#,##0.00\);_(* &quot;-&quot;??_);_(@_)">
                  <c:v>-2842871.0955362995</c:v>
                </c:pt>
                <c:pt idx="5">
                  <c:v>0</c:v>
                </c:pt>
                <c:pt idx="6" formatCode="General">
                  <c:v>0</c:v>
                </c:pt>
                <c:pt idx="7" formatCode="General">
                  <c:v>0</c:v>
                </c:pt>
                <c:pt idx="8">
                  <c:v>-1711356.2386318434</c:v>
                </c:pt>
              </c:numCache>
            </c:numRef>
          </c:val>
          <c:extLst>
            <c:ext xmlns:c16="http://schemas.microsoft.com/office/drawing/2014/chart" uri="{C3380CC4-5D6E-409C-BE32-E72D297353CC}">
              <c16:uniqueId val="{00000000-5E30-49E9-B75B-E0E9FECCD10C}"/>
            </c:ext>
          </c:extLst>
        </c:ser>
        <c:ser>
          <c:idx val="1"/>
          <c:order val="1"/>
          <c:tx>
            <c:strRef>
              <c:f>'Year 2035 impact'!$K$5</c:f>
              <c:strCache>
                <c:ptCount val="1"/>
                <c:pt idx="0">
                  <c:v>cascading</c:v>
                </c:pt>
              </c:strCache>
            </c:strRef>
          </c:tx>
          <c:spPr>
            <a:solidFill>
              <a:schemeClr val="accent2"/>
            </a:solidFill>
            <a:ln>
              <a:noFill/>
            </a:ln>
            <a:effectLst/>
          </c:spPr>
          <c:invertIfNegative val="0"/>
          <c:cat>
            <c:strRef>
              <c:f>'Year 2035 impact'!$I$6:$I$14</c:f>
              <c:strCache>
                <c:ptCount val="9"/>
                <c:pt idx="0">
                  <c:v>Forestry Operations</c:v>
                </c:pt>
                <c:pt idx="1">
                  <c:v>Sawmills</c:v>
                </c:pt>
                <c:pt idx="2">
                  <c:v>Wood Panel Production</c:v>
                </c:pt>
                <c:pt idx="3">
                  <c:v>Wood Fuel Production</c:v>
                </c:pt>
                <c:pt idx="4">
                  <c:v>Avoided emissions</c:v>
                </c:pt>
                <c:pt idx="5">
                  <c:v>Change in HWP C storage</c:v>
                </c:pt>
                <c:pt idx="6">
                  <c:v>Change in imports emissions</c:v>
                </c:pt>
                <c:pt idx="7">
                  <c:v>C sequestration gain (reduced harvest)</c:v>
                </c:pt>
                <c:pt idx="8">
                  <c:v>Net</c:v>
                </c:pt>
              </c:strCache>
            </c:strRef>
          </c:cat>
          <c:val>
            <c:numRef>
              <c:f>'Year 2035 impact'!$K$6:$K$14</c:f>
              <c:numCache>
                <c:formatCode>_-* #,##0_-;\-* #,##0_-;_-* "-"??_-;_-@_-</c:formatCode>
                <c:ptCount val="9"/>
                <c:pt idx="0" formatCode="_(* #,##0.00_);_(* \(#,##0.00\);_(* &quot;-&quot;??_);_(@_)">
                  <c:v>139591.53059535293</c:v>
                </c:pt>
                <c:pt idx="1">
                  <c:v>240714.08128781785</c:v>
                </c:pt>
                <c:pt idx="2">
                  <c:v>394623.51409297338</c:v>
                </c:pt>
                <c:pt idx="3">
                  <c:v>91614.169682123247</c:v>
                </c:pt>
                <c:pt idx="4" formatCode="_(* #,##0.00_);_(* \(#,##0.00\);_(* &quot;-&quot;??_);_(@_)">
                  <c:v>-2842871.0955362995</c:v>
                </c:pt>
                <c:pt idx="5">
                  <c:v>-195198.42852268054</c:v>
                </c:pt>
                <c:pt idx="6" formatCode="General">
                  <c:v>317986.91052825522</c:v>
                </c:pt>
                <c:pt idx="7" formatCode="General">
                  <c:v>0</c:v>
                </c:pt>
                <c:pt idx="8">
                  <c:v>-1853539.3178724577</c:v>
                </c:pt>
              </c:numCache>
            </c:numRef>
          </c:val>
          <c:extLst>
            <c:ext xmlns:c16="http://schemas.microsoft.com/office/drawing/2014/chart" uri="{C3380CC4-5D6E-409C-BE32-E72D297353CC}">
              <c16:uniqueId val="{00000001-5E30-49E9-B75B-E0E9FECCD10C}"/>
            </c:ext>
          </c:extLst>
        </c:ser>
        <c:ser>
          <c:idx val="2"/>
          <c:order val="2"/>
          <c:tx>
            <c:strRef>
              <c:f>'Year 2035 impact'!$L$5</c:f>
              <c:strCache>
                <c:ptCount val="1"/>
                <c:pt idx="0">
                  <c:v>circular</c:v>
                </c:pt>
              </c:strCache>
            </c:strRef>
          </c:tx>
          <c:spPr>
            <a:solidFill>
              <a:schemeClr val="accent3"/>
            </a:solidFill>
            <a:ln>
              <a:noFill/>
            </a:ln>
            <a:effectLst/>
          </c:spPr>
          <c:invertIfNegative val="0"/>
          <c:cat>
            <c:strRef>
              <c:f>'Year 2035 impact'!$I$6:$I$14</c:f>
              <c:strCache>
                <c:ptCount val="9"/>
                <c:pt idx="0">
                  <c:v>Forestry Operations</c:v>
                </c:pt>
                <c:pt idx="1">
                  <c:v>Sawmills</c:v>
                </c:pt>
                <c:pt idx="2">
                  <c:v>Wood Panel Production</c:v>
                </c:pt>
                <c:pt idx="3">
                  <c:v>Wood Fuel Production</c:v>
                </c:pt>
                <c:pt idx="4">
                  <c:v>Avoided emissions</c:v>
                </c:pt>
                <c:pt idx="5">
                  <c:v>Change in HWP C storage</c:v>
                </c:pt>
                <c:pt idx="6">
                  <c:v>Change in imports emissions</c:v>
                </c:pt>
                <c:pt idx="7">
                  <c:v>C sequestration gain (reduced harvest)</c:v>
                </c:pt>
                <c:pt idx="8">
                  <c:v>Net</c:v>
                </c:pt>
              </c:strCache>
            </c:strRef>
          </c:cat>
          <c:val>
            <c:numRef>
              <c:f>'Year 2035 impact'!$L$6:$L$14</c:f>
              <c:numCache>
                <c:formatCode>_-* #,##0_-;\-* #,##0_-;_-* "-"??_-;_-@_-</c:formatCode>
                <c:ptCount val="9"/>
                <c:pt idx="0" formatCode="_(* #,##0.00_);_(* \(#,##0.00\);_(* &quot;-&quot;??_);_(@_)">
                  <c:v>139591.53059535293</c:v>
                </c:pt>
                <c:pt idx="1">
                  <c:v>208209.52349007406</c:v>
                </c:pt>
                <c:pt idx="2">
                  <c:v>624586.92472645908</c:v>
                </c:pt>
                <c:pt idx="3">
                  <c:v>85813.973640188269</c:v>
                </c:pt>
                <c:pt idx="4" formatCode="_(* #,##0.00_);_(* \(#,##0.00\);_(* &quot;-&quot;??_);_(@_)">
                  <c:v>-2675602.0321468916</c:v>
                </c:pt>
                <c:pt idx="5">
                  <c:v>-421611.17859639297</c:v>
                </c:pt>
                <c:pt idx="6" formatCode="_(* #,##0.00_);_(* \(#,##0.00\);_(* &quot;-&quot;??_);_(@_)">
                  <c:v>-45234.657305574408</c:v>
                </c:pt>
                <c:pt idx="7">
                  <c:v>-1415163.08759224</c:v>
                </c:pt>
                <c:pt idx="8">
                  <c:v>-3499409.0031890245</c:v>
                </c:pt>
              </c:numCache>
            </c:numRef>
          </c:val>
          <c:extLst>
            <c:ext xmlns:c16="http://schemas.microsoft.com/office/drawing/2014/chart" uri="{C3380CC4-5D6E-409C-BE32-E72D297353CC}">
              <c16:uniqueId val="{00000002-5E30-49E9-B75B-E0E9FECCD10C}"/>
            </c:ext>
          </c:extLst>
        </c:ser>
        <c:ser>
          <c:idx val="3"/>
          <c:order val="3"/>
          <c:tx>
            <c:strRef>
              <c:f>'Year 2035 impact'!$M$5</c:f>
              <c:strCache>
                <c:ptCount val="1"/>
                <c:pt idx="0">
                  <c:v>cascading&amp;circular</c:v>
                </c:pt>
              </c:strCache>
            </c:strRef>
          </c:tx>
          <c:spPr>
            <a:solidFill>
              <a:schemeClr val="accent4"/>
            </a:solidFill>
            <a:ln>
              <a:noFill/>
            </a:ln>
            <a:effectLst/>
          </c:spPr>
          <c:invertIfNegative val="0"/>
          <c:cat>
            <c:strRef>
              <c:f>'Year 2035 impact'!$I$6:$I$14</c:f>
              <c:strCache>
                <c:ptCount val="9"/>
                <c:pt idx="0">
                  <c:v>Forestry Operations</c:v>
                </c:pt>
                <c:pt idx="1">
                  <c:v>Sawmills</c:v>
                </c:pt>
                <c:pt idx="2">
                  <c:v>Wood Panel Production</c:v>
                </c:pt>
                <c:pt idx="3">
                  <c:v>Wood Fuel Production</c:v>
                </c:pt>
                <c:pt idx="4">
                  <c:v>Avoided emissions</c:v>
                </c:pt>
                <c:pt idx="5">
                  <c:v>Change in HWP C storage</c:v>
                </c:pt>
                <c:pt idx="6">
                  <c:v>Change in imports emissions</c:v>
                </c:pt>
                <c:pt idx="7">
                  <c:v>C sequestration gain (reduced harvest)</c:v>
                </c:pt>
                <c:pt idx="8">
                  <c:v>Net</c:v>
                </c:pt>
              </c:strCache>
            </c:strRef>
          </c:cat>
          <c:val>
            <c:numRef>
              <c:f>'Year 2035 impact'!$M$6:$M$14</c:f>
              <c:numCache>
                <c:formatCode>_-* #,##0_-;\-* #,##0_-;_-* "-"??_-;_-@_-</c:formatCode>
                <c:ptCount val="9"/>
                <c:pt idx="0" formatCode="_(* #,##0.00_);_(* \(#,##0.00\);_(* &quot;-&quot;??_);_(@_)">
                  <c:v>139591.53059535293</c:v>
                </c:pt>
                <c:pt idx="1">
                  <c:v>240714.08128781785</c:v>
                </c:pt>
                <c:pt idx="2">
                  <c:v>475621.84465304122</c:v>
                </c:pt>
                <c:pt idx="3">
                  <c:v>80755.503493702199</c:v>
                </c:pt>
                <c:pt idx="4" formatCode="_(* #,##0.00_);_(* \(#,##0.00\);_(* &quot;-&quot;??_);_(@_)">
                  <c:v>-2675602.0321468916</c:v>
                </c:pt>
                <c:pt idx="5">
                  <c:v>-508971.44939110818</c:v>
                </c:pt>
                <c:pt idx="6" formatCode="General">
                  <c:v>106695.10390754415</c:v>
                </c:pt>
                <c:pt idx="7" formatCode="General">
                  <c:v>-1415163.08759224</c:v>
                </c:pt>
                <c:pt idx="8">
                  <c:v>-3556358.5051927813</c:v>
                </c:pt>
              </c:numCache>
            </c:numRef>
          </c:val>
          <c:extLst>
            <c:ext xmlns:c16="http://schemas.microsoft.com/office/drawing/2014/chart" uri="{C3380CC4-5D6E-409C-BE32-E72D297353CC}">
              <c16:uniqueId val="{00000003-5E30-49E9-B75B-E0E9FECCD10C}"/>
            </c:ext>
          </c:extLst>
        </c:ser>
        <c:dLbls>
          <c:showLegendKey val="0"/>
          <c:showVal val="0"/>
          <c:showCatName val="0"/>
          <c:showSerName val="0"/>
          <c:showPercent val="0"/>
          <c:showBubbleSize val="0"/>
        </c:dLbls>
        <c:gapWidth val="219"/>
        <c:overlap val="-27"/>
        <c:axId val="843487024"/>
        <c:axId val="843487352"/>
      </c:barChart>
      <c:catAx>
        <c:axId val="843487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843487352"/>
        <c:crosses val="autoZero"/>
        <c:auto val="1"/>
        <c:lblAlgn val="ctr"/>
        <c:lblOffset val="100"/>
        <c:noMultiLvlLbl val="0"/>
      </c:catAx>
      <c:valAx>
        <c:axId val="843487352"/>
        <c:scaling>
          <c:orientation val="minMax"/>
        </c:scaling>
        <c:delete val="0"/>
        <c:axPos val="l"/>
        <c:majorGridlines>
          <c:spPr>
            <a:ln w="9525" cap="flat" cmpd="sng" algn="ctr">
              <a:solidFill>
                <a:schemeClr val="tx1">
                  <a:lumMod val="15000"/>
                  <a:lumOff val="85000"/>
                </a:schemeClr>
              </a:solidFill>
              <a:round/>
            </a:ln>
            <a:effectLst/>
          </c:spPr>
        </c:majorGridlines>
        <c:numFmt formatCode="_(* #,##0.00_);_(* \(#,##0.00\);_(* &quot;-&quot;??_);_(@_)"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843487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r>
              <a:rPr lang="en-GB" sz="1800" b="0" i="0" baseline="0">
                <a:effectLst/>
              </a:rPr>
              <a:t>Cumulative GWP impact (Scopes 1-4)</a:t>
            </a:r>
            <a:endParaRPr lang="en-GB" sz="1800">
              <a:effectLst/>
            </a:endParaRPr>
          </a:p>
        </c:rich>
      </c:tx>
      <c:layout>
        <c:manualLayout>
          <c:xMode val="edge"/>
          <c:yMode val="edge"/>
          <c:x val="0.32620557592741667"/>
          <c:y val="0"/>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'Cum. impacts (Scopes1-4)'!$G$60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(Scopes1-4)'!$G$61:$G$91</c15:sqref>
                  </c15:fullRef>
                </c:ext>
              </c:extLst>
              <c:f>'Cum. impacts (Scopes1-4)'!$G$63:$G$91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-26658013.807796761</c:v>
                </c:pt>
                <c:pt idx="12">
                  <c:v>-28899089.014379166</c:v>
                </c:pt>
                <c:pt idx="13">
                  <c:v>-31140164.220961571</c:v>
                </c:pt>
                <c:pt idx="14">
                  <c:v>-33381239.427543975</c:v>
                </c:pt>
                <c:pt idx="15">
                  <c:v>-35622314.63412638</c:v>
                </c:pt>
                <c:pt idx="16">
                  <c:v>-37863389.840708785</c:v>
                </c:pt>
                <c:pt idx="17">
                  <c:v>-40104465.047291189</c:v>
                </c:pt>
                <c:pt idx="18">
                  <c:v>-41661903.975957558</c:v>
                </c:pt>
                <c:pt idx="19">
                  <c:v>-43219342.904623926</c:v>
                </c:pt>
                <c:pt idx="20">
                  <c:v>-44776781.833290294</c:v>
                </c:pt>
                <c:pt idx="21">
                  <c:v>-46334220.761956662</c:v>
                </c:pt>
                <c:pt idx="22">
                  <c:v>-47891659.69062303</c:v>
                </c:pt>
                <c:pt idx="23">
                  <c:v>-49449098.619289398</c:v>
                </c:pt>
                <c:pt idx="24">
                  <c:v>-51006537.547955766</c:v>
                </c:pt>
                <c:pt idx="25">
                  <c:v>-52563976.476622134</c:v>
                </c:pt>
                <c:pt idx="26">
                  <c:v>-54121415.405288503</c:v>
                </c:pt>
                <c:pt idx="27">
                  <c:v>-55678854.333954871</c:v>
                </c:pt>
                <c:pt idx="28">
                  <c:v>-57060169.036164537</c:v>
                </c:pt>
              </c:numCache>
            </c:numRef>
          </c:val>
          <c:smooth val="0"/>
          <c:extLst xmlns:c15="http://schemas.microsoft.com/office/drawing/2012/chart">
            <c:ext xmlns:c16="http://schemas.microsoft.com/office/drawing/2014/chart" uri="{C3380CC4-5D6E-409C-BE32-E72D297353CC}">
              <c16:uniqueId val="{00000001-89A5-49C3-A325-6124EC6737C4}"/>
            </c:ext>
          </c:extLst>
        </c:ser>
        <c:ser>
          <c:idx val="2"/>
          <c:order val="1"/>
          <c:tx>
            <c:strRef>
              <c:f>'Cum. impacts (Scopes1-4)'!$H$60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(Scopes1-4)'!$H$61:$H$91</c15:sqref>
                  </c15:fullRef>
                </c:ext>
              </c:extLst>
              <c:f>'Cum. impacts (Scopes1-4)'!$H$63:$H$91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-28281011.719532724</c:v>
                </c:pt>
                <c:pt idx="12">
                  <c:v>-32145084.837851092</c:v>
                </c:pt>
                <c:pt idx="13">
                  <c:v>-36009157.956169456</c:v>
                </c:pt>
                <c:pt idx="14">
                  <c:v>-39873231.07448782</c:v>
                </c:pt>
                <c:pt idx="15">
                  <c:v>-43737304.192806184</c:v>
                </c:pt>
                <c:pt idx="16">
                  <c:v>-47601377.311124548</c:v>
                </c:pt>
                <c:pt idx="17">
                  <c:v>-51465450.429442912</c:v>
                </c:pt>
                <c:pt idx="18">
                  <c:v>-54652673.018324904</c:v>
                </c:pt>
                <c:pt idx="19">
                  <c:v>-57839895.607206896</c:v>
                </c:pt>
                <c:pt idx="20">
                  <c:v>-61027118.196088888</c:v>
                </c:pt>
                <c:pt idx="21">
                  <c:v>-64214340.78497088</c:v>
                </c:pt>
                <c:pt idx="22">
                  <c:v>-67401563.373852864</c:v>
                </c:pt>
                <c:pt idx="23">
                  <c:v>-70588785.962734848</c:v>
                </c:pt>
                <c:pt idx="24">
                  <c:v>-73776008.551616833</c:v>
                </c:pt>
                <c:pt idx="25">
                  <c:v>-76963231.140498817</c:v>
                </c:pt>
                <c:pt idx="26">
                  <c:v>-80150453.729380801</c:v>
                </c:pt>
                <c:pt idx="27">
                  <c:v>-83337676.318262786</c:v>
                </c:pt>
                <c:pt idx="28">
                  <c:v>-86333634.990193516</c:v>
                </c:pt>
              </c:numCache>
            </c:numRef>
          </c:val>
          <c:smooth val="0"/>
          <c:extLst xmlns:c15="http://schemas.microsoft.com/office/drawing/2012/chart">
            <c:ext xmlns:c16="http://schemas.microsoft.com/office/drawing/2014/chart" uri="{C3380CC4-5D6E-409C-BE32-E72D297353CC}">
              <c16:uniqueId val="{00000002-89A5-49C3-A325-6124EC6737C4}"/>
            </c:ext>
          </c:extLst>
        </c:ser>
        <c:ser>
          <c:idx val="3"/>
          <c:order val="2"/>
          <c:tx>
            <c:strRef>
              <c:f>'Cum. impacts (Scopes1-4)'!$I$60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(Scopes1-4)'!$I$61:$I$91</c15:sqref>
                  </c15:fullRef>
                </c:ext>
              </c:extLst>
              <c:f>'Cum. impacts (Scopes1-4)'!$I$63:$I$91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-28338180.295242388</c:v>
                </c:pt>
                <c:pt idx="12">
                  <c:v>-32259421.989270419</c:v>
                </c:pt>
                <c:pt idx="13">
                  <c:v>-36180663.683298454</c:v>
                </c:pt>
                <c:pt idx="14">
                  <c:v>-40101905.377326488</c:v>
                </c:pt>
                <c:pt idx="15">
                  <c:v>-44023147.071354523</c:v>
                </c:pt>
                <c:pt idx="16">
                  <c:v>-47944388.765382558</c:v>
                </c:pt>
                <c:pt idx="17">
                  <c:v>-51865630.459410593</c:v>
                </c:pt>
                <c:pt idx="18">
                  <c:v>-55119938.886116594</c:v>
                </c:pt>
                <c:pt idx="19">
                  <c:v>-58374247.312822595</c:v>
                </c:pt>
                <c:pt idx="20">
                  <c:v>-61628555.739528596</c:v>
                </c:pt>
                <c:pt idx="21">
                  <c:v>-64882864.166234598</c:v>
                </c:pt>
                <c:pt idx="22">
                  <c:v>-68137172.592940599</c:v>
                </c:pt>
                <c:pt idx="23">
                  <c:v>-71391481.0196466</c:v>
                </c:pt>
                <c:pt idx="24">
                  <c:v>-74645789.446352601</c:v>
                </c:pt>
                <c:pt idx="25">
                  <c:v>-77900097.873058602</c:v>
                </c:pt>
                <c:pt idx="26">
                  <c:v>-81154406.299764603</c:v>
                </c:pt>
                <c:pt idx="27" formatCode="_(* #,##0.00_);_(* \(#,##0.00\);_(* &quot;-&quot;??_);_(@_)">
                  <c:v>-84408714.726470605</c:v>
                </c:pt>
                <c:pt idx="28">
                  <c:v>-87479322.914488539</c:v>
                </c:pt>
              </c:numCache>
            </c:numRef>
          </c:val>
          <c:smooth val="0"/>
          <c:extLst xmlns:c15="http://schemas.microsoft.com/office/drawing/2012/chart">
            <c:ext xmlns:c16="http://schemas.microsoft.com/office/drawing/2014/chart" uri="{C3380CC4-5D6E-409C-BE32-E72D297353CC}">
              <c16:uniqueId val="{00000003-89A5-49C3-A325-6124EC6737C4}"/>
            </c:ext>
          </c:extLst>
        </c:ser>
        <c:ser>
          <c:idx val="0"/>
          <c:order val="3"/>
          <c:tx>
            <c:strRef>
              <c:f>'Cum. impacts (Scopes1-4)'!$F$60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(Scopes1-4)'!$F$61:$F$91</c15:sqref>
                  </c15:fullRef>
                </c:ext>
              </c:extLst>
              <c:f>'Cum. impacts (Scopes1-4)'!$F$63:$F$91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-26515032.480599176</c:v>
                </c:pt>
                <c:pt idx="12">
                  <c:v>-28613126.359983996</c:v>
                </c:pt>
                <c:pt idx="13">
                  <c:v>-30711220.239368815</c:v>
                </c:pt>
                <c:pt idx="14">
                  <c:v>-32809314.118753634</c:v>
                </c:pt>
                <c:pt idx="15">
                  <c:v>-34907407.998138458</c:v>
                </c:pt>
                <c:pt idx="16">
                  <c:v>-37005501.877523281</c:v>
                </c:pt>
                <c:pt idx="17">
                  <c:v>-39103595.756908104</c:v>
                </c:pt>
                <c:pt idx="18">
                  <c:v>-40500901.268067494</c:v>
                </c:pt>
                <c:pt idx="19">
                  <c:v>-41898206.779226884</c:v>
                </c:pt>
                <c:pt idx="20">
                  <c:v>-43295512.290386274</c:v>
                </c:pt>
                <c:pt idx="21">
                  <c:v>-44692817.801545665</c:v>
                </c:pt>
                <c:pt idx="22">
                  <c:v>-46090123.312705055</c:v>
                </c:pt>
                <c:pt idx="23">
                  <c:v>-47487428.823864445</c:v>
                </c:pt>
                <c:pt idx="24">
                  <c:v>-48884734.335023835</c:v>
                </c:pt>
                <c:pt idx="25">
                  <c:v>-50282039.846183226</c:v>
                </c:pt>
                <c:pt idx="26">
                  <c:v>-51679345.357342616</c:v>
                </c:pt>
                <c:pt idx="27">
                  <c:v>-53076650.868502006</c:v>
                </c:pt>
                <c:pt idx="28">
                  <c:v>-54284750.630184956</c:v>
                </c:pt>
              </c:numCache>
            </c:numRef>
          </c:val>
          <c:smooth val="0"/>
          <c:extLst xmlns:c15="http://schemas.microsoft.com/office/drawing/2012/chart">
            <c:ext xmlns:c16="http://schemas.microsoft.com/office/drawing/2014/chart" uri="{C3380CC4-5D6E-409C-BE32-E72D297353CC}">
              <c16:uniqueId val="{00000000-89A5-49C3-A325-6124EC6737C4}"/>
            </c:ext>
          </c:extLst>
        </c:ser>
        <c:ser>
          <c:idx val="4"/>
          <c:order val="4"/>
          <c:tx>
            <c:v>Afforestation</c:v>
          </c:tx>
          <c:spPr>
            <a:ln w="28575" cap="rnd">
              <a:solidFill>
                <a:schemeClr val="accent5"/>
              </a:solidFill>
              <a:prstDash val="sysDash"/>
              <a:round/>
            </a:ln>
            <a:effectLst/>
          </c:spPr>
          <c:marker>
            <c:symbol val="none"/>
          </c:marker>
          <c:cat>
            <c:strLit>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Afforestation!$AI$39:$AI$69</c15:sqref>
                  </c15:fullRef>
                </c:ext>
              </c:extLst>
              <c:f>Afforestation!$AI$41:$AI$69</c:f>
              <c:numCache>
                <c:formatCode>_(* #,##0.00_);_(* \(#,##0.00\);_(* "-"??_);_(@_)</c:formatCode>
                <c:ptCount val="29"/>
                <c:pt idx="0">
                  <c:v>-13716.662777630687</c:v>
                </c:pt>
                <c:pt idx="1">
                  <c:v>-130506.57145440213</c:v>
                </c:pt>
                <c:pt idx="2">
                  <c:v>-364773.64699927811</c:v>
                </c:pt>
                <c:pt idx="3">
                  <c:v>-756077.84070980677</c:v>
                </c:pt>
                <c:pt idx="4">
                  <c:v>-1344949.0758568484</c:v>
                </c:pt>
                <c:pt idx="5">
                  <c:v>-2172381.8161807531</c:v>
                </c:pt>
                <c:pt idx="6">
                  <c:v>-3279383.4032203094</c:v>
                </c:pt>
                <c:pt idx="7">
                  <c:v>-4706574.5008689007</c:v>
                </c:pt>
                <c:pt idx="8">
                  <c:v>-6493835.6974686468</c:v>
                </c:pt>
                <c:pt idx="9">
                  <c:v>-8680004.0941458587</c:v>
                </c:pt>
                <c:pt idx="10">
                  <c:v>-11302612.340129739</c:v>
                </c:pt>
                <c:pt idx="11">
                  <c:v>-14397669.343801996</c:v>
                </c:pt>
                <c:pt idx="12">
                  <c:v>-17999479.059254292</c:v>
                </c:pt>
                <c:pt idx="13">
                  <c:v>-22140486.918687571</c:v>
                </c:pt>
                <c:pt idx="14">
                  <c:v>-26851155.864915323</c:v>
                </c:pt>
                <c:pt idx="15">
                  <c:v>-32159864.355783302</c:v>
                </c:pt>
                <c:pt idx="16">
                  <c:v>-38092819.419361807</c:v>
                </c:pt>
                <c:pt idx="17">
                  <c:v>-44468569.620616205</c:v>
                </c:pt>
                <c:pt idx="18">
                  <c:v>-51365779.491694771</c:v>
                </c:pt>
                <c:pt idx="19">
                  <c:v>-58791406.689863294</c:v>
                </c:pt>
                <c:pt idx="20">
                  <c:v>-66750112.11331626</c:v>
                </c:pt>
                <c:pt idx="21">
                  <c:v>-75406231.946461335</c:v>
                </c:pt>
                <c:pt idx="22">
                  <c:v>-84737770.215325028</c:v>
                </c:pt>
                <c:pt idx="23">
                  <c:v>-95127777.29011853</c:v>
                </c:pt>
                <c:pt idx="24">
                  <c:v>-106564158.44981565</c:v>
                </c:pt>
                <c:pt idx="25">
                  <c:v>-119037084.80829425</c:v>
                </c:pt>
                <c:pt idx="26">
                  <c:v>-132538423.73849608</c:v>
                </c:pt>
                <c:pt idx="27">
                  <c:v>-147061359.05654296</c:v>
                </c:pt>
                <c:pt idx="28">
                  <c:v>-162252958.10017708</c:v>
                </c:pt>
              </c:numCache>
            </c:numRef>
          </c:val>
          <c:smooth val="0"/>
          <c:extLst>
            <c:ext xmlns:c16="http://schemas.microsoft.com/office/drawing/2014/chart" uri="{C3380CC4-5D6E-409C-BE32-E72D297353CC}">
              <c16:uniqueId val="{00000000-38BD-4A99-B06E-C3E3CF370FB3}"/>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92703926141484183"/>
              <c:y val="0.1797393921527535"/>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r>
              <a:rPr lang="en-GB" sz="1800" b="0" i="0" u="none" strike="noStrike" baseline="0">
                <a:effectLst/>
              </a:rPr>
              <a:t>Annual GWP impact </a:t>
            </a:r>
            <a:r>
              <a:rPr lang="en-GB" sz="1800" b="0" i="0" baseline="0">
                <a:effectLst/>
              </a:rPr>
              <a:t>(Scopes 1-4)</a:t>
            </a:r>
            <a:endParaRPr lang="en-GB" sz="1800">
              <a:effectLst/>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'Cum. impacts (Scopes1-4)'!$G$4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(Scopes1-4)'!$G$5:$G$35</c15:sqref>
                  </c15:fullRef>
                </c:ext>
              </c:extLst>
              <c:f>'Cum. impacts (Scopes1-4)'!$G$8:$G$35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-2241075.2065824056</c:v>
                </c:pt>
                <c:pt idx="11">
                  <c:v>-2241075.2065824056</c:v>
                </c:pt>
                <c:pt idx="12">
                  <c:v>-2241075.2065824056</c:v>
                </c:pt>
                <c:pt idx="13">
                  <c:v>-2241075.2065824056</c:v>
                </c:pt>
                <c:pt idx="14">
                  <c:v>-2241075.2065824056</c:v>
                </c:pt>
                <c:pt idx="15">
                  <c:v>-2241075.2065824056</c:v>
                </c:pt>
                <c:pt idx="16">
                  <c:v>-2241075.2065824056</c:v>
                </c:pt>
                <c:pt idx="17">
                  <c:v>-1557438.9286663663</c:v>
                </c:pt>
                <c:pt idx="18">
                  <c:v>-1557438.9286663663</c:v>
                </c:pt>
                <c:pt idx="19">
                  <c:v>-1557438.9286663663</c:v>
                </c:pt>
                <c:pt idx="20">
                  <c:v>-1557438.9286663663</c:v>
                </c:pt>
                <c:pt idx="21">
                  <c:v>-1557438.9286663663</c:v>
                </c:pt>
                <c:pt idx="22">
                  <c:v>-1557438.9286663663</c:v>
                </c:pt>
                <c:pt idx="23">
                  <c:v>-1557438.9286663663</c:v>
                </c:pt>
                <c:pt idx="24">
                  <c:v>-1557438.9286663663</c:v>
                </c:pt>
                <c:pt idx="25">
                  <c:v>-1557438.9286663663</c:v>
                </c:pt>
                <c:pt idx="26">
                  <c:v>-1557438.9286663663</c:v>
                </c:pt>
                <c:pt idx="27">
                  <c:v>-1381314.7022096664</c:v>
                </c:pt>
              </c:numCache>
            </c:numRef>
          </c:val>
          <c:smooth val="0"/>
          <c:extLst>
            <c:ext xmlns:c16="http://schemas.microsoft.com/office/drawing/2014/chart" uri="{C3380CC4-5D6E-409C-BE32-E72D297353CC}">
              <c16:uniqueId val="{00000001-9FAA-482E-9EA8-0B5DD57B52EB}"/>
            </c:ext>
          </c:extLst>
        </c:ser>
        <c:ser>
          <c:idx val="2"/>
          <c:order val="1"/>
          <c:tx>
            <c:strRef>
              <c:f>'Cum. impacts (Scopes1-4)'!$H$4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(Scopes1-4)'!$H$5:$H$35</c15:sqref>
                  </c15:fullRef>
                </c:ext>
              </c:extLst>
              <c:f>'Cum. impacts (Scopes1-4)'!$H$8:$H$35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-3864073.1183183664</c:v>
                </c:pt>
                <c:pt idx="11">
                  <c:v>-3864073.1183183664</c:v>
                </c:pt>
                <c:pt idx="12">
                  <c:v>-3864073.1183183664</c:v>
                </c:pt>
                <c:pt idx="13">
                  <c:v>-3864073.1183183664</c:v>
                </c:pt>
                <c:pt idx="14">
                  <c:v>-3864073.1183183664</c:v>
                </c:pt>
                <c:pt idx="15">
                  <c:v>-3864073.1183183664</c:v>
                </c:pt>
                <c:pt idx="16">
                  <c:v>-3864073.1183183664</c:v>
                </c:pt>
                <c:pt idx="17">
                  <c:v>-3187222.5888819899</c:v>
                </c:pt>
                <c:pt idx="18">
                  <c:v>-3187222.5888819899</c:v>
                </c:pt>
                <c:pt idx="19">
                  <c:v>-3187222.5888819899</c:v>
                </c:pt>
                <c:pt idx="20">
                  <c:v>-3187222.5888819899</c:v>
                </c:pt>
                <c:pt idx="21">
                  <c:v>-3187222.5888819899</c:v>
                </c:pt>
                <c:pt idx="22">
                  <c:v>-3187222.5888819899</c:v>
                </c:pt>
                <c:pt idx="23">
                  <c:v>-3187222.5888819899</c:v>
                </c:pt>
                <c:pt idx="24">
                  <c:v>-3187222.5888819899</c:v>
                </c:pt>
                <c:pt idx="25">
                  <c:v>-3187222.5888819899</c:v>
                </c:pt>
                <c:pt idx="26">
                  <c:v>-3187222.5888819899</c:v>
                </c:pt>
                <c:pt idx="27">
                  <c:v>-2995958.6719307229</c:v>
                </c:pt>
              </c:numCache>
            </c:numRef>
          </c:val>
          <c:smooth val="0"/>
          <c:extLst>
            <c:ext xmlns:c16="http://schemas.microsoft.com/office/drawing/2014/chart" uri="{C3380CC4-5D6E-409C-BE32-E72D297353CC}">
              <c16:uniqueId val="{00000002-9FAA-482E-9EA8-0B5DD57B52EB}"/>
            </c:ext>
          </c:extLst>
        </c:ser>
        <c:ser>
          <c:idx val="3"/>
          <c:order val="2"/>
          <c:tx>
            <c:strRef>
              <c:f>'Cum. impacts (Scopes1-4)'!$I$4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(Scopes1-4)'!$I$5:$I$35</c15:sqref>
                  </c15:fullRef>
                </c:ext>
              </c:extLst>
              <c:f>'Cum. impacts (Scopes1-4)'!$I$8:$I$35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-3921241.6940280315</c:v>
                </c:pt>
                <c:pt idx="11">
                  <c:v>-3921241.6940280315</c:v>
                </c:pt>
                <c:pt idx="12">
                  <c:v>-3921241.6940280315</c:v>
                </c:pt>
                <c:pt idx="13">
                  <c:v>-3921241.6940280315</c:v>
                </c:pt>
                <c:pt idx="14">
                  <c:v>-3921241.6940280315</c:v>
                </c:pt>
                <c:pt idx="15">
                  <c:v>-3921241.6940280315</c:v>
                </c:pt>
                <c:pt idx="16">
                  <c:v>-3921241.6940280315</c:v>
                </c:pt>
                <c:pt idx="17">
                  <c:v>-3254308.426706004</c:v>
                </c:pt>
                <c:pt idx="18">
                  <c:v>-3254308.426706004</c:v>
                </c:pt>
                <c:pt idx="19">
                  <c:v>-3254308.426706004</c:v>
                </c:pt>
                <c:pt idx="20">
                  <c:v>-3254308.426706004</c:v>
                </c:pt>
                <c:pt idx="21">
                  <c:v>-3254308.426706004</c:v>
                </c:pt>
                <c:pt idx="22">
                  <c:v>-3254308.426706004</c:v>
                </c:pt>
                <c:pt idx="23">
                  <c:v>-3254308.426706004</c:v>
                </c:pt>
                <c:pt idx="24">
                  <c:v>-3254308.426706004</c:v>
                </c:pt>
                <c:pt idx="25">
                  <c:v>-3254308.426706004</c:v>
                </c:pt>
                <c:pt idx="26">
                  <c:v>-3254308.426706004</c:v>
                </c:pt>
                <c:pt idx="27">
                  <c:v>-3070608.1880179392</c:v>
                </c:pt>
              </c:numCache>
            </c:numRef>
          </c:val>
          <c:smooth val="0"/>
          <c:extLst>
            <c:ext xmlns:c16="http://schemas.microsoft.com/office/drawing/2014/chart" uri="{C3380CC4-5D6E-409C-BE32-E72D297353CC}">
              <c16:uniqueId val="{00000003-9FAA-482E-9EA8-0B5DD57B52EB}"/>
            </c:ext>
          </c:extLst>
        </c:ser>
        <c:ser>
          <c:idx val="0"/>
          <c:order val="3"/>
          <c:tx>
            <c:strRef>
              <c:f>'Cum. impacts (Scopes1-4)'!$F$4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(Scopes1-4)'!$F$5:$F$35</c15:sqref>
                  </c15:fullRef>
                </c:ext>
              </c:extLst>
              <c:f>'Cum. impacts (Scopes1-4)'!$F$8:$F$35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-2098093.8793848203</c:v>
                </c:pt>
                <c:pt idx="11">
                  <c:v>-2098093.8793848203</c:v>
                </c:pt>
                <c:pt idx="12">
                  <c:v>-2098093.8793848203</c:v>
                </c:pt>
                <c:pt idx="13">
                  <c:v>-2098093.8793848203</c:v>
                </c:pt>
                <c:pt idx="14">
                  <c:v>-2098093.8793848203</c:v>
                </c:pt>
                <c:pt idx="15">
                  <c:v>-2098093.8793848203</c:v>
                </c:pt>
                <c:pt idx="16">
                  <c:v>-2098093.8793848203</c:v>
                </c:pt>
                <c:pt idx="17">
                  <c:v>-1397305.5111593865</c:v>
                </c:pt>
                <c:pt idx="18">
                  <c:v>-1397305.5111593865</c:v>
                </c:pt>
                <c:pt idx="19">
                  <c:v>-1397305.5111593865</c:v>
                </c:pt>
                <c:pt idx="20">
                  <c:v>-1397305.5111593865</c:v>
                </c:pt>
                <c:pt idx="21">
                  <c:v>-1397305.5111593865</c:v>
                </c:pt>
                <c:pt idx="22">
                  <c:v>-1397305.5111593865</c:v>
                </c:pt>
                <c:pt idx="23">
                  <c:v>-1397305.5111593865</c:v>
                </c:pt>
                <c:pt idx="24">
                  <c:v>-1397305.5111593865</c:v>
                </c:pt>
                <c:pt idx="25">
                  <c:v>-1397305.5111593865</c:v>
                </c:pt>
                <c:pt idx="26">
                  <c:v>-1397305.5111593865</c:v>
                </c:pt>
                <c:pt idx="27">
                  <c:v>-1208099.7616829472</c:v>
                </c:pt>
              </c:numCache>
            </c:numRef>
          </c:val>
          <c:smooth val="0"/>
          <c:extLst>
            <c:ext xmlns:c16="http://schemas.microsoft.com/office/drawing/2014/chart" uri="{C3380CC4-5D6E-409C-BE32-E72D297353CC}">
              <c16:uniqueId val="{00000000-9FAA-482E-9EA8-0B5DD57B52EB}"/>
            </c:ext>
          </c:extLst>
        </c:ser>
        <c:dLbls>
          <c:showLegendKey val="0"/>
          <c:showVal val="0"/>
          <c:showCatName val="0"/>
          <c:showSerName val="0"/>
          <c:showPercent val="0"/>
          <c:showBubbleSize val="0"/>
        </c:dLbls>
        <c:smooth val="0"/>
        <c:axId val="445883832"/>
        <c:axId val="445881208"/>
      </c:lineChart>
      <c:catAx>
        <c:axId val="445883832"/>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91662220984147091"/>
              <c:y val="0.16854210896281835"/>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1208"/>
        <c:crosses val="autoZero"/>
        <c:auto val="1"/>
        <c:lblAlgn val="ctr"/>
        <c:lblOffset val="100"/>
        <c:noMultiLvlLbl val="0"/>
      </c:catAx>
      <c:valAx>
        <c:axId val="445881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Tonnes CO2e per year</a:t>
                </a:r>
              </a:p>
            </c:rich>
          </c:tx>
          <c:layout/>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3832"/>
        <c:crosses val="autoZero"/>
        <c:crossBetween val="between"/>
        <c:minorUnit val="100000"/>
      </c:valAx>
      <c:spPr>
        <a:noFill/>
        <a:ln>
          <a:noFill/>
        </a:ln>
        <a:effectLst/>
      </c:spPr>
    </c:plotArea>
    <c:legend>
      <c:legendPos val="b"/>
      <c:layout>
        <c:manualLayout>
          <c:xMode val="edge"/>
          <c:yMode val="edge"/>
          <c:x val="0.2569884259594083"/>
          <c:y val="0.89082231776567466"/>
          <c:w val="0.54142407237890822"/>
          <c:h val="0.10699058445796657"/>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(Scopes1-4)'!$G$4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(Scopes1-4)'!$G$5:$G$35</c15:sqref>
                  </c15:fullRef>
                </c:ext>
              </c:extLst>
              <c:f>'Cum. impacts (Scopes1-4)'!$G$8:$G$35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-2241075.2065824056</c:v>
                </c:pt>
                <c:pt idx="11">
                  <c:v>-2241075.2065824056</c:v>
                </c:pt>
                <c:pt idx="12">
                  <c:v>-2241075.2065824056</c:v>
                </c:pt>
                <c:pt idx="13">
                  <c:v>-2241075.2065824056</c:v>
                </c:pt>
                <c:pt idx="14">
                  <c:v>-2241075.2065824056</c:v>
                </c:pt>
                <c:pt idx="15">
                  <c:v>-2241075.2065824056</c:v>
                </c:pt>
                <c:pt idx="16">
                  <c:v>-2241075.2065824056</c:v>
                </c:pt>
                <c:pt idx="17">
                  <c:v>-1557438.9286663663</c:v>
                </c:pt>
                <c:pt idx="18">
                  <c:v>-1557438.9286663663</c:v>
                </c:pt>
                <c:pt idx="19">
                  <c:v>-1557438.9286663663</c:v>
                </c:pt>
                <c:pt idx="20">
                  <c:v>-1557438.9286663663</c:v>
                </c:pt>
                <c:pt idx="21">
                  <c:v>-1557438.9286663663</c:v>
                </c:pt>
                <c:pt idx="22">
                  <c:v>-1557438.9286663663</c:v>
                </c:pt>
                <c:pt idx="23">
                  <c:v>-1557438.9286663663</c:v>
                </c:pt>
                <c:pt idx="24">
                  <c:v>-1557438.9286663663</c:v>
                </c:pt>
                <c:pt idx="25">
                  <c:v>-1557438.9286663663</c:v>
                </c:pt>
                <c:pt idx="26">
                  <c:v>-1557438.9286663663</c:v>
                </c:pt>
                <c:pt idx="27">
                  <c:v>-1381314.7022096664</c:v>
                </c:pt>
              </c:numCache>
            </c:numRef>
          </c:val>
          <c:smooth val="0"/>
          <c:extLst>
            <c:ext xmlns:c16="http://schemas.microsoft.com/office/drawing/2014/chart" uri="{C3380CC4-5D6E-409C-BE32-E72D297353CC}">
              <c16:uniqueId val="{00000001-A734-4E11-80AD-BC717C161372}"/>
            </c:ext>
          </c:extLst>
        </c:ser>
        <c:ser>
          <c:idx val="2"/>
          <c:order val="1"/>
          <c:tx>
            <c:strRef>
              <c:f>'Cum. impacts (Scopes1-4)'!$H$4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(Scopes1-4)'!$H$5:$H$35</c15:sqref>
                  </c15:fullRef>
                </c:ext>
              </c:extLst>
              <c:f>'Cum. impacts (Scopes1-4)'!$H$8:$H$35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-3864073.1183183664</c:v>
                </c:pt>
                <c:pt idx="11">
                  <c:v>-3864073.1183183664</c:v>
                </c:pt>
                <c:pt idx="12">
                  <c:v>-3864073.1183183664</c:v>
                </c:pt>
                <c:pt idx="13">
                  <c:v>-3864073.1183183664</c:v>
                </c:pt>
                <c:pt idx="14">
                  <c:v>-3864073.1183183664</c:v>
                </c:pt>
                <c:pt idx="15">
                  <c:v>-3864073.1183183664</c:v>
                </c:pt>
                <c:pt idx="16">
                  <c:v>-3864073.1183183664</c:v>
                </c:pt>
                <c:pt idx="17">
                  <c:v>-3187222.5888819899</c:v>
                </c:pt>
                <c:pt idx="18">
                  <c:v>-3187222.5888819899</c:v>
                </c:pt>
                <c:pt idx="19">
                  <c:v>-3187222.5888819899</c:v>
                </c:pt>
                <c:pt idx="20">
                  <c:v>-3187222.5888819899</c:v>
                </c:pt>
                <c:pt idx="21">
                  <c:v>-3187222.5888819899</c:v>
                </c:pt>
                <c:pt idx="22">
                  <c:v>-3187222.5888819899</c:v>
                </c:pt>
                <c:pt idx="23">
                  <c:v>-3187222.5888819899</c:v>
                </c:pt>
                <c:pt idx="24">
                  <c:v>-3187222.5888819899</c:v>
                </c:pt>
                <c:pt idx="25">
                  <c:v>-3187222.5888819899</c:v>
                </c:pt>
                <c:pt idx="26">
                  <c:v>-3187222.5888819899</c:v>
                </c:pt>
                <c:pt idx="27">
                  <c:v>-2995958.6719307229</c:v>
                </c:pt>
              </c:numCache>
            </c:numRef>
          </c:val>
          <c:smooth val="0"/>
          <c:extLst>
            <c:ext xmlns:c16="http://schemas.microsoft.com/office/drawing/2014/chart" uri="{C3380CC4-5D6E-409C-BE32-E72D297353CC}">
              <c16:uniqueId val="{00000002-A734-4E11-80AD-BC717C161372}"/>
            </c:ext>
          </c:extLst>
        </c:ser>
        <c:ser>
          <c:idx val="3"/>
          <c:order val="2"/>
          <c:tx>
            <c:strRef>
              <c:f>'Cum. impacts (Scopes1-4)'!$I$4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(Scopes1-4)'!$I$5:$I$35</c15:sqref>
                  </c15:fullRef>
                </c:ext>
              </c:extLst>
              <c:f>'Cum. impacts (Scopes1-4)'!$I$8:$I$35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-3921241.6940280315</c:v>
                </c:pt>
                <c:pt idx="11">
                  <c:v>-3921241.6940280315</c:v>
                </c:pt>
                <c:pt idx="12">
                  <c:v>-3921241.6940280315</c:v>
                </c:pt>
                <c:pt idx="13">
                  <c:v>-3921241.6940280315</c:v>
                </c:pt>
                <c:pt idx="14">
                  <c:v>-3921241.6940280315</c:v>
                </c:pt>
                <c:pt idx="15">
                  <c:v>-3921241.6940280315</c:v>
                </c:pt>
                <c:pt idx="16">
                  <c:v>-3921241.6940280315</c:v>
                </c:pt>
                <c:pt idx="17">
                  <c:v>-3254308.426706004</c:v>
                </c:pt>
                <c:pt idx="18">
                  <c:v>-3254308.426706004</c:v>
                </c:pt>
                <c:pt idx="19">
                  <c:v>-3254308.426706004</c:v>
                </c:pt>
                <c:pt idx="20">
                  <c:v>-3254308.426706004</c:v>
                </c:pt>
                <c:pt idx="21">
                  <c:v>-3254308.426706004</c:v>
                </c:pt>
                <c:pt idx="22">
                  <c:v>-3254308.426706004</c:v>
                </c:pt>
                <c:pt idx="23">
                  <c:v>-3254308.426706004</c:v>
                </c:pt>
                <c:pt idx="24">
                  <c:v>-3254308.426706004</c:v>
                </c:pt>
                <c:pt idx="25">
                  <c:v>-3254308.426706004</c:v>
                </c:pt>
                <c:pt idx="26">
                  <c:v>-3254308.426706004</c:v>
                </c:pt>
                <c:pt idx="27">
                  <c:v>-3070608.1880179392</c:v>
                </c:pt>
              </c:numCache>
            </c:numRef>
          </c:val>
          <c:smooth val="0"/>
          <c:extLst>
            <c:ext xmlns:c16="http://schemas.microsoft.com/office/drawing/2014/chart" uri="{C3380CC4-5D6E-409C-BE32-E72D297353CC}">
              <c16:uniqueId val="{00000003-A734-4E11-80AD-BC717C161372}"/>
            </c:ext>
          </c:extLst>
        </c:ser>
        <c:ser>
          <c:idx val="0"/>
          <c:order val="3"/>
          <c:tx>
            <c:strRef>
              <c:f>'Cum. impacts (Scopes1-4)'!$F$4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(Scopes1-4)'!$F$5:$F$35</c15:sqref>
                  </c15:fullRef>
                </c:ext>
              </c:extLst>
              <c:f>'Cum. impacts (Scopes1-4)'!$F$8:$F$35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-2098093.8793848203</c:v>
                </c:pt>
                <c:pt idx="11">
                  <c:v>-2098093.8793848203</c:v>
                </c:pt>
                <c:pt idx="12">
                  <c:v>-2098093.8793848203</c:v>
                </c:pt>
                <c:pt idx="13">
                  <c:v>-2098093.8793848203</c:v>
                </c:pt>
                <c:pt idx="14">
                  <c:v>-2098093.8793848203</c:v>
                </c:pt>
                <c:pt idx="15">
                  <c:v>-2098093.8793848203</c:v>
                </c:pt>
                <c:pt idx="16">
                  <c:v>-2098093.8793848203</c:v>
                </c:pt>
                <c:pt idx="17">
                  <c:v>-1397305.5111593865</c:v>
                </c:pt>
                <c:pt idx="18">
                  <c:v>-1397305.5111593865</c:v>
                </c:pt>
                <c:pt idx="19">
                  <c:v>-1397305.5111593865</c:v>
                </c:pt>
                <c:pt idx="20">
                  <c:v>-1397305.5111593865</c:v>
                </c:pt>
                <c:pt idx="21">
                  <c:v>-1397305.5111593865</c:v>
                </c:pt>
                <c:pt idx="22">
                  <c:v>-1397305.5111593865</c:v>
                </c:pt>
                <c:pt idx="23">
                  <c:v>-1397305.5111593865</c:v>
                </c:pt>
                <c:pt idx="24">
                  <c:v>-1397305.5111593865</c:v>
                </c:pt>
                <c:pt idx="25">
                  <c:v>-1397305.5111593865</c:v>
                </c:pt>
                <c:pt idx="26">
                  <c:v>-1397305.5111593865</c:v>
                </c:pt>
                <c:pt idx="27">
                  <c:v>-1208099.7616829472</c:v>
                </c:pt>
              </c:numCache>
            </c:numRef>
          </c:val>
          <c:smooth val="0"/>
          <c:extLst>
            <c:ext xmlns:c16="http://schemas.microsoft.com/office/drawing/2014/chart" uri="{C3380CC4-5D6E-409C-BE32-E72D297353CC}">
              <c16:uniqueId val="{00000000-A734-4E11-80AD-BC717C161372}"/>
            </c:ext>
          </c:extLst>
        </c:ser>
        <c:dLbls>
          <c:showLegendKey val="0"/>
          <c:showVal val="0"/>
          <c:showCatName val="0"/>
          <c:showSerName val="0"/>
          <c:showPercent val="0"/>
          <c:showBubbleSize val="0"/>
        </c:dLbls>
        <c:smooth val="0"/>
        <c:axId val="445883832"/>
        <c:axId val="445881208"/>
      </c:lineChart>
      <c:catAx>
        <c:axId val="445883832"/>
        <c:scaling>
          <c:orientation val="minMax"/>
        </c:scaling>
        <c:delete val="0"/>
        <c:axPos val="b"/>
        <c:title>
          <c:tx>
            <c:rich>
              <a:bodyPr rot="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r>
                  <a:rPr lang="en-GB" sz="1800"/>
                  <a:t>Year</a:t>
                </a:r>
              </a:p>
            </c:rich>
          </c:tx>
          <c:layout>
            <c:manualLayout>
              <c:xMode val="edge"/>
              <c:yMode val="edge"/>
              <c:x val="0.49437538266554626"/>
              <c:y val="0.10549076798695399"/>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1208"/>
        <c:crosses val="autoZero"/>
        <c:auto val="1"/>
        <c:lblAlgn val="ctr"/>
        <c:lblOffset val="100"/>
        <c:noMultiLvlLbl val="0"/>
      </c:catAx>
      <c:valAx>
        <c:axId val="445881208"/>
        <c:scaling>
          <c:orientation val="minMax"/>
          <c:min val="-70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r>
                  <a:rPr lang="en-GB" sz="1800"/>
                  <a:t>Tonnes CO2e per year</a:t>
                </a:r>
              </a:p>
            </c:rich>
          </c:tx>
          <c:layout/>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3832"/>
        <c:crosses val="autoZero"/>
        <c:crossBetween val="between"/>
        <c:minorUnit val="100000"/>
      </c:valAx>
      <c:spPr>
        <a:noFill/>
        <a:ln>
          <a:noFill/>
        </a:ln>
        <a:effectLst/>
      </c:spPr>
    </c:plotArea>
    <c:legend>
      <c:legendPos val="b"/>
      <c:layout>
        <c:manualLayout>
          <c:xMode val="edge"/>
          <c:yMode val="edge"/>
          <c:x val="0.2569884259594083"/>
          <c:y val="0.89082231776567466"/>
          <c:w val="0.54142407237890822"/>
          <c:h val="0.10699058445796657"/>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(Scopes1-4)'!$G$60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(Scopes1-4)'!$G$61:$G$91</c15:sqref>
                  </c15:fullRef>
                </c:ext>
              </c:extLst>
              <c:f>'Cum. impacts (Scopes1-4)'!$G$63:$G$91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-26658013.807796761</c:v>
                </c:pt>
                <c:pt idx="12">
                  <c:v>-28899089.014379166</c:v>
                </c:pt>
                <c:pt idx="13">
                  <c:v>-31140164.220961571</c:v>
                </c:pt>
                <c:pt idx="14">
                  <c:v>-33381239.427543975</c:v>
                </c:pt>
                <c:pt idx="15">
                  <c:v>-35622314.63412638</c:v>
                </c:pt>
                <c:pt idx="16">
                  <c:v>-37863389.840708785</c:v>
                </c:pt>
                <c:pt idx="17">
                  <c:v>-40104465.047291189</c:v>
                </c:pt>
                <c:pt idx="18">
                  <c:v>-41661903.975957558</c:v>
                </c:pt>
                <c:pt idx="19">
                  <c:v>-43219342.904623926</c:v>
                </c:pt>
                <c:pt idx="20">
                  <c:v>-44776781.833290294</c:v>
                </c:pt>
                <c:pt idx="21">
                  <c:v>-46334220.761956662</c:v>
                </c:pt>
                <c:pt idx="22">
                  <c:v>-47891659.69062303</c:v>
                </c:pt>
                <c:pt idx="23">
                  <c:v>-49449098.619289398</c:v>
                </c:pt>
                <c:pt idx="24">
                  <c:v>-51006537.547955766</c:v>
                </c:pt>
                <c:pt idx="25">
                  <c:v>-52563976.476622134</c:v>
                </c:pt>
                <c:pt idx="26">
                  <c:v>-54121415.405288503</c:v>
                </c:pt>
                <c:pt idx="27">
                  <c:v>-55678854.333954871</c:v>
                </c:pt>
                <c:pt idx="28">
                  <c:v>-57060169.036164537</c:v>
                </c:pt>
              </c:numCache>
            </c:numRef>
          </c:val>
          <c:smooth val="0"/>
          <c:extLst xmlns:c15="http://schemas.microsoft.com/office/drawing/2012/chart">
            <c:ext xmlns:c16="http://schemas.microsoft.com/office/drawing/2014/chart" uri="{C3380CC4-5D6E-409C-BE32-E72D297353CC}">
              <c16:uniqueId val="{00000001-C23A-4613-B095-4AA519C6F3CA}"/>
            </c:ext>
          </c:extLst>
        </c:ser>
        <c:ser>
          <c:idx val="2"/>
          <c:order val="1"/>
          <c:tx>
            <c:strRef>
              <c:f>'Cum. impacts (Scopes1-4)'!$H$60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(Scopes1-4)'!$H$61:$H$91</c15:sqref>
                  </c15:fullRef>
                </c:ext>
              </c:extLst>
              <c:f>'Cum. impacts (Scopes1-4)'!$H$63:$H$91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-28281011.719532724</c:v>
                </c:pt>
                <c:pt idx="12">
                  <c:v>-32145084.837851092</c:v>
                </c:pt>
                <c:pt idx="13">
                  <c:v>-36009157.956169456</c:v>
                </c:pt>
                <c:pt idx="14">
                  <c:v>-39873231.07448782</c:v>
                </c:pt>
                <c:pt idx="15">
                  <c:v>-43737304.192806184</c:v>
                </c:pt>
                <c:pt idx="16">
                  <c:v>-47601377.311124548</c:v>
                </c:pt>
                <c:pt idx="17">
                  <c:v>-51465450.429442912</c:v>
                </c:pt>
                <c:pt idx="18">
                  <c:v>-54652673.018324904</c:v>
                </c:pt>
                <c:pt idx="19">
                  <c:v>-57839895.607206896</c:v>
                </c:pt>
                <c:pt idx="20">
                  <c:v>-61027118.196088888</c:v>
                </c:pt>
                <c:pt idx="21">
                  <c:v>-64214340.78497088</c:v>
                </c:pt>
                <c:pt idx="22">
                  <c:v>-67401563.373852864</c:v>
                </c:pt>
                <c:pt idx="23">
                  <c:v>-70588785.962734848</c:v>
                </c:pt>
                <c:pt idx="24">
                  <c:v>-73776008.551616833</c:v>
                </c:pt>
                <c:pt idx="25">
                  <c:v>-76963231.140498817</c:v>
                </c:pt>
                <c:pt idx="26">
                  <c:v>-80150453.729380801</c:v>
                </c:pt>
                <c:pt idx="27">
                  <c:v>-83337676.318262786</c:v>
                </c:pt>
                <c:pt idx="28">
                  <c:v>-86333634.990193516</c:v>
                </c:pt>
              </c:numCache>
            </c:numRef>
          </c:val>
          <c:smooth val="0"/>
          <c:extLst xmlns:c15="http://schemas.microsoft.com/office/drawing/2012/chart">
            <c:ext xmlns:c16="http://schemas.microsoft.com/office/drawing/2014/chart" uri="{C3380CC4-5D6E-409C-BE32-E72D297353CC}">
              <c16:uniqueId val="{00000002-C23A-4613-B095-4AA519C6F3CA}"/>
            </c:ext>
          </c:extLst>
        </c:ser>
        <c:ser>
          <c:idx val="3"/>
          <c:order val="2"/>
          <c:tx>
            <c:strRef>
              <c:f>'Cum. impacts (Scopes1-4)'!$I$60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(Scopes1-4)'!$I$61:$I$91</c15:sqref>
                  </c15:fullRef>
                </c:ext>
              </c:extLst>
              <c:f>'Cum. impacts (Scopes1-4)'!$I$63:$I$91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-28338180.295242388</c:v>
                </c:pt>
                <c:pt idx="12">
                  <c:v>-32259421.989270419</c:v>
                </c:pt>
                <c:pt idx="13">
                  <c:v>-36180663.683298454</c:v>
                </c:pt>
                <c:pt idx="14">
                  <c:v>-40101905.377326488</c:v>
                </c:pt>
                <c:pt idx="15">
                  <c:v>-44023147.071354523</c:v>
                </c:pt>
                <c:pt idx="16">
                  <c:v>-47944388.765382558</c:v>
                </c:pt>
                <c:pt idx="17">
                  <c:v>-51865630.459410593</c:v>
                </c:pt>
                <c:pt idx="18">
                  <c:v>-55119938.886116594</c:v>
                </c:pt>
                <c:pt idx="19">
                  <c:v>-58374247.312822595</c:v>
                </c:pt>
                <c:pt idx="20">
                  <c:v>-61628555.739528596</c:v>
                </c:pt>
                <c:pt idx="21">
                  <c:v>-64882864.166234598</c:v>
                </c:pt>
                <c:pt idx="22">
                  <c:v>-68137172.592940599</c:v>
                </c:pt>
                <c:pt idx="23">
                  <c:v>-71391481.0196466</c:v>
                </c:pt>
                <c:pt idx="24">
                  <c:v>-74645789.446352601</c:v>
                </c:pt>
                <c:pt idx="25">
                  <c:v>-77900097.873058602</c:v>
                </c:pt>
                <c:pt idx="26">
                  <c:v>-81154406.299764603</c:v>
                </c:pt>
                <c:pt idx="27" formatCode="_(* #,##0.00_);_(* \(#,##0.00\);_(* &quot;-&quot;??_);_(@_)">
                  <c:v>-84408714.726470605</c:v>
                </c:pt>
                <c:pt idx="28">
                  <c:v>-87479322.914488539</c:v>
                </c:pt>
              </c:numCache>
            </c:numRef>
          </c:val>
          <c:smooth val="0"/>
          <c:extLst xmlns:c15="http://schemas.microsoft.com/office/drawing/2012/chart">
            <c:ext xmlns:c16="http://schemas.microsoft.com/office/drawing/2014/chart" uri="{C3380CC4-5D6E-409C-BE32-E72D297353CC}">
              <c16:uniqueId val="{00000003-C23A-4613-B095-4AA519C6F3CA}"/>
            </c:ext>
          </c:extLst>
        </c:ser>
        <c:ser>
          <c:idx val="0"/>
          <c:order val="3"/>
          <c:tx>
            <c:strRef>
              <c:f>'Cum. impacts (Scopes1-4)'!$F$60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(Scopes1-4)'!$F$61:$F$91</c15:sqref>
                  </c15:fullRef>
                </c:ext>
              </c:extLst>
              <c:f>'Cum. impacts (Scopes1-4)'!$F$63:$F$91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-26515032.480599176</c:v>
                </c:pt>
                <c:pt idx="12">
                  <c:v>-28613126.359983996</c:v>
                </c:pt>
                <c:pt idx="13">
                  <c:v>-30711220.239368815</c:v>
                </c:pt>
                <c:pt idx="14">
                  <c:v>-32809314.118753634</c:v>
                </c:pt>
                <c:pt idx="15">
                  <c:v>-34907407.998138458</c:v>
                </c:pt>
                <c:pt idx="16">
                  <c:v>-37005501.877523281</c:v>
                </c:pt>
                <c:pt idx="17">
                  <c:v>-39103595.756908104</c:v>
                </c:pt>
                <c:pt idx="18">
                  <c:v>-40500901.268067494</c:v>
                </c:pt>
                <c:pt idx="19">
                  <c:v>-41898206.779226884</c:v>
                </c:pt>
                <c:pt idx="20">
                  <c:v>-43295512.290386274</c:v>
                </c:pt>
                <c:pt idx="21">
                  <c:v>-44692817.801545665</c:v>
                </c:pt>
                <c:pt idx="22">
                  <c:v>-46090123.312705055</c:v>
                </c:pt>
                <c:pt idx="23">
                  <c:v>-47487428.823864445</c:v>
                </c:pt>
                <c:pt idx="24">
                  <c:v>-48884734.335023835</c:v>
                </c:pt>
                <c:pt idx="25">
                  <c:v>-50282039.846183226</c:v>
                </c:pt>
                <c:pt idx="26">
                  <c:v>-51679345.357342616</c:v>
                </c:pt>
                <c:pt idx="27">
                  <c:v>-53076650.868502006</c:v>
                </c:pt>
                <c:pt idx="28">
                  <c:v>-54284750.630184956</c:v>
                </c:pt>
              </c:numCache>
            </c:numRef>
          </c:val>
          <c:smooth val="0"/>
          <c:extLst xmlns:c15="http://schemas.microsoft.com/office/drawing/2012/chart">
            <c:ext xmlns:c16="http://schemas.microsoft.com/office/drawing/2014/chart" uri="{C3380CC4-5D6E-409C-BE32-E72D297353CC}">
              <c16:uniqueId val="{00000000-C23A-4613-B095-4AA519C6F3CA}"/>
            </c:ext>
          </c:extLst>
        </c:ser>
        <c:ser>
          <c:idx val="4"/>
          <c:order val="4"/>
          <c:tx>
            <c:v>Afforestation</c:v>
          </c:tx>
          <c:spPr>
            <a:ln w="28575" cap="rnd">
              <a:solidFill>
                <a:schemeClr val="accent5"/>
              </a:solidFill>
              <a:prstDash val="sysDash"/>
              <a:round/>
            </a:ln>
            <a:effectLst/>
          </c:spPr>
          <c:marker>
            <c:symbol val="none"/>
          </c:marker>
          <c:cat>
            <c:strLit>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Afforestation!$AI$39:$AI$69</c15:sqref>
                  </c15:fullRef>
                </c:ext>
              </c:extLst>
              <c:f>Afforestation!$AI$41:$AI$69</c:f>
              <c:numCache>
                <c:formatCode>_(* #,##0.00_);_(* \(#,##0.00\);_(* "-"??_);_(@_)</c:formatCode>
                <c:ptCount val="29"/>
                <c:pt idx="0">
                  <c:v>-13716.662777630687</c:v>
                </c:pt>
                <c:pt idx="1">
                  <c:v>-130506.57145440213</c:v>
                </c:pt>
                <c:pt idx="2">
                  <c:v>-364773.64699927811</c:v>
                </c:pt>
                <c:pt idx="3">
                  <c:v>-756077.84070980677</c:v>
                </c:pt>
                <c:pt idx="4">
                  <c:v>-1344949.0758568484</c:v>
                </c:pt>
                <c:pt idx="5">
                  <c:v>-2172381.8161807531</c:v>
                </c:pt>
                <c:pt idx="6">
                  <c:v>-3279383.4032203094</c:v>
                </c:pt>
                <c:pt idx="7">
                  <c:v>-4706574.5008689007</c:v>
                </c:pt>
                <c:pt idx="8">
                  <c:v>-6493835.6974686468</c:v>
                </c:pt>
                <c:pt idx="9">
                  <c:v>-8680004.0941458587</c:v>
                </c:pt>
                <c:pt idx="10">
                  <c:v>-11302612.340129739</c:v>
                </c:pt>
                <c:pt idx="11">
                  <c:v>-14397669.343801996</c:v>
                </c:pt>
                <c:pt idx="12">
                  <c:v>-17999479.059254292</c:v>
                </c:pt>
                <c:pt idx="13">
                  <c:v>-22140486.918687571</c:v>
                </c:pt>
                <c:pt idx="14">
                  <c:v>-26851155.864915323</c:v>
                </c:pt>
                <c:pt idx="15">
                  <c:v>-32159864.355783302</c:v>
                </c:pt>
                <c:pt idx="16">
                  <c:v>-38092819.419361807</c:v>
                </c:pt>
                <c:pt idx="17">
                  <c:v>-44468569.620616205</c:v>
                </c:pt>
                <c:pt idx="18">
                  <c:v>-51365779.491694771</c:v>
                </c:pt>
                <c:pt idx="19">
                  <c:v>-58791406.689863294</c:v>
                </c:pt>
                <c:pt idx="20">
                  <c:v>-66750112.11331626</c:v>
                </c:pt>
                <c:pt idx="21">
                  <c:v>-75406231.946461335</c:v>
                </c:pt>
                <c:pt idx="22">
                  <c:v>-84737770.215325028</c:v>
                </c:pt>
                <c:pt idx="23">
                  <c:v>-95127777.29011853</c:v>
                </c:pt>
                <c:pt idx="24">
                  <c:v>-106564158.44981565</c:v>
                </c:pt>
                <c:pt idx="25">
                  <c:v>-119037084.80829425</c:v>
                </c:pt>
                <c:pt idx="26">
                  <c:v>-132538423.73849608</c:v>
                </c:pt>
                <c:pt idx="27">
                  <c:v>-147061359.05654296</c:v>
                </c:pt>
                <c:pt idx="28">
                  <c:v>-162252958.10017708</c:v>
                </c:pt>
              </c:numCache>
            </c:numRef>
          </c:val>
          <c:smooth val="0"/>
          <c:extLst>
            <c:ext xmlns:c16="http://schemas.microsoft.com/office/drawing/2014/chart" uri="{C3380CC4-5D6E-409C-BE32-E72D297353CC}">
              <c16:uniqueId val="{00000004-C23A-4613-B095-4AA519C6F3CA}"/>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50756034645250547"/>
              <c:y val="8.0066854462076412E-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sz="1800" b="0" i="0" baseline="0">
                <a:effectLst/>
              </a:rPr>
              <a:t>Annual GWP impact (not including avoided emissions)</a:t>
            </a:r>
            <a:endParaRPr lang="en-GB" sz="14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GB" sz="1800" b="0" i="0" baseline="0">
                <a:effectLst/>
              </a:rPr>
              <a:t> - tonnes CO2e per year</a:t>
            </a:r>
            <a:r>
              <a:rPr lang="en-GB" sz="1400"/>
              <a:t> </a:t>
            </a: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(Scopes1-3)'!$F$4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(Scopes1-3)'!$F$5:$F$35</c15:sqref>
                  </c15:fullRef>
                </c:ext>
              </c:extLst>
              <c:f>'Cum. impacts (Scopes1-3)'!$F$8:$F$35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1123109.7397441699</c:v>
                </c:pt>
                <c:pt idx="11">
                  <c:v>1123109.7397441699</c:v>
                </c:pt>
                <c:pt idx="12">
                  <c:v>1123109.7397441699</c:v>
                </c:pt>
                <c:pt idx="13">
                  <c:v>1123109.7397441699</c:v>
                </c:pt>
                <c:pt idx="14">
                  <c:v>1123109.7397441699</c:v>
                </c:pt>
                <c:pt idx="15">
                  <c:v>1123109.7397441699</c:v>
                </c:pt>
                <c:pt idx="16">
                  <c:v>1123109.7397441699</c:v>
                </c:pt>
                <c:pt idx="17">
                  <c:v>754194.59136163827</c:v>
                </c:pt>
                <c:pt idx="18">
                  <c:v>754194.59136163827</c:v>
                </c:pt>
                <c:pt idx="19">
                  <c:v>754194.59136163827</c:v>
                </c:pt>
                <c:pt idx="20">
                  <c:v>754194.59136163827</c:v>
                </c:pt>
                <c:pt idx="21">
                  <c:v>754194.59136163827</c:v>
                </c:pt>
                <c:pt idx="22">
                  <c:v>754194.59136163827</c:v>
                </c:pt>
                <c:pt idx="23">
                  <c:v>754194.59136163827</c:v>
                </c:pt>
                <c:pt idx="24">
                  <c:v>754194.59136163827</c:v>
                </c:pt>
                <c:pt idx="25">
                  <c:v>754194.59136163827</c:v>
                </c:pt>
                <c:pt idx="26">
                  <c:v>754194.59136163827</c:v>
                </c:pt>
                <c:pt idx="27">
                  <c:v>472831.10044921364</c:v>
                </c:pt>
              </c:numCache>
            </c:numRef>
          </c:val>
          <c:smooth val="0"/>
          <c:extLst>
            <c:ext xmlns:c16="http://schemas.microsoft.com/office/drawing/2014/chart" uri="{C3380CC4-5D6E-409C-BE32-E72D297353CC}">
              <c16:uniqueId val="{00000000-92B5-4A6D-B26B-908FE3646C00}"/>
            </c:ext>
          </c:extLst>
        </c:ser>
        <c:ser>
          <c:idx val="1"/>
          <c:order val="1"/>
          <c:tx>
            <c:strRef>
              <c:f>'Cum. impacts (Scopes1-3)'!$G$4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(Scopes1-3)'!$G$5:$G$35</c15:sqref>
                  </c15:fullRef>
                </c:ext>
              </c:extLst>
              <c:f>'Cum. impacts (Scopes1-3)'!$G$8:$G$35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980128.41254658473</c:v>
                </c:pt>
                <c:pt idx="11">
                  <c:v>980128.41254658473</c:v>
                </c:pt>
                <c:pt idx="12">
                  <c:v>980128.41254658473</c:v>
                </c:pt>
                <c:pt idx="13">
                  <c:v>980128.41254658473</c:v>
                </c:pt>
                <c:pt idx="14">
                  <c:v>980128.41254658473</c:v>
                </c:pt>
                <c:pt idx="15">
                  <c:v>980128.41254658473</c:v>
                </c:pt>
                <c:pt idx="16">
                  <c:v>980128.41254658473</c:v>
                </c:pt>
                <c:pt idx="17">
                  <c:v>594061.17385465815</c:v>
                </c:pt>
                <c:pt idx="18">
                  <c:v>594061.17385465815</c:v>
                </c:pt>
                <c:pt idx="19">
                  <c:v>594061.17385465815</c:v>
                </c:pt>
                <c:pt idx="20">
                  <c:v>594061.17385465815</c:v>
                </c:pt>
                <c:pt idx="21">
                  <c:v>594061.17385465815</c:v>
                </c:pt>
                <c:pt idx="22">
                  <c:v>594061.17385465815</c:v>
                </c:pt>
                <c:pt idx="23">
                  <c:v>594061.17385465815</c:v>
                </c:pt>
                <c:pt idx="24">
                  <c:v>594061.17385465815</c:v>
                </c:pt>
                <c:pt idx="25">
                  <c:v>594061.17385465815</c:v>
                </c:pt>
                <c:pt idx="26">
                  <c:v>594061.17385465815</c:v>
                </c:pt>
                <c:pt idx="27">
                  <c:v>299616.15992249426</c:v>
                </c:pt>
              </c:numCache>
            </c:numRef>
          </c:val>
          <c:smooth val="0"/>
          <c:extLst>
            <c:ext xmlns:c16="http://schemas.microsoft.com/office/drawing/2014/chart" uri="{C3380CC4-5D6E-409C-BE32-E72D297353CC}">
              <c16:uniqueId val="{00000001-92B5-4A6D-B26B-908FE3646C00}"/>
            </c:ext>
          </c:extLst>
        </c:ser>
        <c:ser>
          <c:idx val="2"/>
          <c:order val="2"/>
          <c:tx>
            <c:strRef>
              <c:f>'Cum. impacts (Scopes1-3)'!$H$4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(Scopes1-3)'!$H$5:$H$35</c15:sqref>
                  </c15:fullRef>
                </c:ext>
              </c:extLst>
              <c:f>'Cum. impacts (Scopes1-3)'!$H$8:$H$35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582764.16752821405</c:v>
                </c:pt>
                <c:pt idx="11">
                  <c:v>582764.16752821405</c:v>
                </c:pt>
                <c:pt idx="12">
                  <c:v>582764.16752821405</c:v>
                </c:pt>
                <c:pt idx="13">
                  <c:v>582764.16752821405</c:v>
                </c:pt>
                <c:pt idx="14">
                  <c:v>582764.16752821405</c:v>
                </c:pt>
                <c:pt idx="15">
                  <c:v>582764.16752821405</c:v>
                </c:pt>
                <c:pt idx="16">
                  <c:v>582764.16752821405</c:v>
                </c:pt>
                <c:pt idx="17">
                  <c:v>252850.47634099517</c:v>
                </c:pt>
                <c:pt idx="18">
                  <c:v>252850.47634099517</c:v>
                </c:pt>
                <c:pt idx="19">
                  <c:v>252850.47634099517</c:v>
                </c:pt>
                <c:pt idx="20">
                  <c:v>252850.47634099517</c:v>
                </c:pt>
                <c:pt idx="21">
                  <c:v>252850.47634099517</c:v>
                </c:pt>
                <c:pt idx="22">
                  <c:v>252850.47634099517</c:v>
                </c:pt>
                <c:pt idx="23">
                  <c:v>252850.47634099517</c:v>
                </c:pt>
                <c:pt idx="24">
                  <c:v>252850.47634099517</c:v>
                </c:pt>
                <c:pt idx="25">
                  <c:v>252850.47634099517</c:v>
                </c:pt>
                <c:pt idx="26">
                  <c:v>252850.47634099517</c:v>
                </c:pt>
                <c:pt idx="27">
                  <c:v>1232.5412704955088</c:v>
                </c:pt>
              </c:numCache>
            </c:numRef>
          </c:val>
          <c:smooth val="0"/>
          <c:extLst>
            <c:ext xmlns:c16="http://schemas.microsoft.com/office/drawing/2014/chart" uri="{C3380CC4-5D6E-409C-BE32-E72D297353CC}">
              <c16:uniqueId val="{00000002-92B5-4A6D-B26B-908FE3646C00}"/>
            </c:ext>
          </c:extLst>
        </c:ser>
        <c:ser>
          <c:idx val="3"/>
          <c:order val="3"/>
          <c:tx>
            <c:strRef>
              <c:f>'Cum. impacts (Scopes1-3)'!$I$4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(Scopes1-3)'!$I$5:$I$35</c15:sqref>
                  </c15:fullRef>
                </c:ext>
              </c:extLst>
              <c:f>'Cum. impacts (Scopes1-3)'!$I$8:$I$35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525595.59181854874</c:v>
                </c:pt>
                <c:pt idx="11">
                  <c:v>525595.59181854874</c:v>
                </c:pt>
                <c:pt idx="12">
                  <c:v>525595.59181854874</c:v>
                </c:pt>
                <c:pt idx="13">
                  <c:v>525595.59181854874</c:v>
                </c:pt>
                <c:pt idx="14">
                  <c:v>525595.59181854874</c:v>
                </c:pt>
                <c:pt idx="15">
                  <c:v>525595.59181854874</c:v>
                </c:pt>
                <c:pt idx="16">
                  <c:v>525595.59181854874</c:v>
                </c:pt>
                <c:pt idx="17">
                  <c:v>185764.63851698063</c:v>
                </c:pt>
                <c:pt idx="18">
                  <c:v>185764.63851698063</c:v>
                </c:pt>
                <c:pt idx="19">
                  <c:v>185764.63851698063</c:v>
                </c:pt>
                <c:pt idx="20">
                  <c:v>185764.63851698063</c:v>
                </c:pt>
                <c:pt idx="21">
                  <c:v>185764.63851698063</c:v>
                </c:pt>
                <c:pt idx="22">
                  <c:v>185764.63851698063</c:v>
                </c:pt>
                <c:pt idx="23">
                  <c:v>185764.63851698063</c:v>
                </c:pt>
                <c:pt idx="24">
                  <c:v>185764.63851698063</c:v>
                </c:pt>
                <c:pt idx="25">
                  <c:v>185764.63851698063</c:v>
                </c:pt>
                <c:pt idx="26">
                  <c:v>185764.63851698063</c:v>
                </c:pt>
                <c:pt idx="27">
                  <c:v>-73416.974816720642</c:v>
                </c:pt>
              </c:numCache>
            </c:numRef>
          </c:val>
          <c:smooth val="0"/>
          <c:extLst>
            <c:ext xmlns:c16="http://schemas.microsoft.com/office/drawing/2014/chart" uri="{C3380CC4-5D6E-409C-BE32-E72D297353CC}">
              <c16:uniqueId val="{00000003-92B5-4A6D-B26B-908FE3646C00}"/>
            </c:ext>
          </c:extLst>
        </c:ser>
        <c:dLbls>
          <c:showLegendKey val="0"/>
          <c:showVal val="0"/>
          <c:showCatName val="0"/>
          <c:showSerName val="0"/>
          <c:showPercent val="0"/>
          <c:showBubbleSize val="0"/>
        </c:dLbls>
        <c:smooth val="0"/>
        <c:axId val="576411024"/>
        <c:axId val="576422504"/>
      </c:lineChart>
      <c:catAx>
        <c:axId val="576411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22504"/>
        <c:crosses val="autoZero"/>
        <c:auto val="1"/>
        <c:lblAlgn val="ctr"/>
        <c:lblOffset val="100"/>
        <c:noMultiLvlLbl val="0"/>
      </c:catAx>
      <c:valAx>
        <c:axId val="5764225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11024"/>
        <c:crosses val="autoZero"/>
        <c:crossBetween val="between"/>
      </c:valAx>
      <c:spPr>
        <a:noFill/>
        <a:ln>
          <a:noFill/>
        </a:ln>
        <a:effectLst/>
      </c:spPr>
    </c:plotArea>
    <c:legend>
      <c:legendPos val="b"/>
      <c:layout>
        <c:manualLayout>
          <c:xMode val="edge"/>
          <c:yMode val="edge"/>
          <c:x val="0.24133500374927033"/>
          <c:y val="0.87183228619580999"/>
          <c:w val="0.59198223264036276"/>
          <c:h val="0.12816771380418995"/>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r>
              <a:rPr lang="en-GB" sz="1600" b="0" i="0" baseline="0">
                <a:effectLst/>
              </a:rPr>
              <a:t>Cumulative GWP impact (not including avoided emissions)</a:t>
            </a:r>
            <a:endParaRPr lang="en-GB" sz="16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600">
                <a:solidFill>
                  <a:sysClr val="windowText" lastClr="000000">
                    <a:lumMod val="65000"/>
                    <a:lumOff val="35000"/>
                  </a:sysClr>
                </a:solidFill>
              </a:defRPr>
            </a:pPr>
            <a:r>
              <a:rPr lang="en-GB" sz="1600" b="0" i="0" baseline="0">
                <a:effectLst/>
              </a:rPr>
              <a:t> - tonnes CO2e  </a:t>
            </a:r>
            <a:endParaRPr lang="en-GB" sz="1600">
              <a:effectLst/>
            </a:endParaRPr>
          </a:p>
        </c:rich>
      </c:tx>
      <c:layout>
        <c:manualLayout>
          <c:xMode val="edge"/>
          <c:yMode val="edge"/>
          <c:x val="0.19597063424719094"/>
          <c:y val="0"/>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(Scopes1-3)'!$F$60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(Scopes1-3)'!$F$61:$F$91</c15:sqref>
                  </c15:fullRef>
                </c:ext>
              </c:extLst>
              <c:f>'Cum. impacts (Scopes1-3)'!$F$63:$F$91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18469163.392071206</c:v>
                </c:pt>
                <c:pt idx="12">
                  <c:v>19592273.131815378</c:v>
                </c:pt>
                <c:pt idx="13">
                  <c:v>20715382.871559549</c:v>
                </c:pt>
                <c:pt idx="14">
                  <c:v>21838492.611303721</c:v>
                </c:pt>
                <c:pt idx="15">
                  <c:v>22961602.351047892</c:v>
                </c:pt>
                <c:pt idx="16">
                  <c:v>24084712.090792064</c:v>
                </c:pt>
                <c:pt idx="17">
                  <c:v>25207821.830536235</c:v>
                </c:pt>
                <c:pt idx="18">
                  <c:v>25962016.421897873</c:v>
                </c:pt>
                <c:pt idx="19">
                  <c:v>26716211.013259511</c:v>
                </c:pt>
                <c:pt idx="20">
                  <c:v>27470405.60462115</c:v>
                </c:pt>
                <c:pt idx="21">
                  <c:v>28224600.195982788</c:v>
                </c:pt>
                <c:pt idx="22">
                  <c:v>28978794.787344426</c:v>
                </c:pt>
                <c:pt idx="23">
                  <c:v>29732989.378706064</c:v>
                </c:pt>
                <c:pt idx="24">
                  <c:v>30487183.970067702</c:v>
                </c:pt>
                <c:pt idx="25">
                  <c:v>31241378.56142934</c:v>
                </c:pt>
                <c:pt idx="26">
                  <c:v>31995573.152790979</c:v>
                </c:pt>
                <c:pt idx="27">
                  <c:v>32749767.744152617</c:v>
                </c:pt>
                <c:pt idx="28">
                  <c:v>33222598.844601829</c:v>
                </c:pt>
              </c:numCache>
            </c:numRef>
          </c:val>
          <c:smooth val="0"/>
          <c:extLst xmlns:c15="http://schemas.microsoft.com/office/drawing/2012/chart">
            <c:ext xmlns:c16="http://schemas.microsoft.com/office/drawing/2014/chart" uri="{C3380CC4-5D6E-409C-BE32-E72D297353CC}">
              <c16:uniqueId val="{00000000-51BA-482C-A867-BA9D85DF3FDD}"/>
            </c:ext>
          </c:extLst>
        </c:ser>
        <c:ser>
          <c:idx val="1"/>
          <c:order val="1"/>
          <c:tx>
            <c:strRef>
              <c:f>'Cum. impacts (Scopes1-3)'!$G$60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(Scopes1-3)'!$G$61:$G$91</c15:sqref>
                  </c15:fullRef>
                </c:ext>
              </c:extLst>
              <c:f>'Cum. impacts (Scopes1-3)'!$G$63:$G$91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18326182.064873621</c:v>
                </c:pt>
                <c:pt idx="12">
                  <c:v>19306310.477420207</c:v>
                </c:pt>
                <c:pt idx="13">
                  <c:v>20286438.889966793</c:v>
                </c:pt>
                <c:pt idx="14">
                  <c:v>21266567.30251338</c:v>
                </c:pt>
                <c:pt idx="15">
                  <c:v>22246695.715059966</c:v>
                </c:pt>
                <c:pt idx="16">
                  <c:v>23226824.127606552</c:v>
                </c:pt>
                <c:pt idx="17">
                  <c:v>24206952.540153138</c:v>
                </c:pt>
                <c:pt idx="18">
                  <c:v>24801013.714007795</c:v>
                </c:pt>
                <c:pt idx="19">
                  <c:v>25395074.887862451</c:v>
                </c:pt>
                <c:pt idx="20">
                  <c:v>25989136.061717108</c:v>
                </c:pt>
                <c:pt idx="21">
                  <c:v>26583197.235571764</c:v>
                </c:pt>
                <c:pt idx="22">
                  <c:v>27177258.409426421</c:v>
                </c:pt>
                <c:pt idx="23">
                  <c:v>27771319.583281077</c:v>
                </c:pt>
                <c:pt idx="24">
                  <c:v>28365380.757135734</c:v>
                </c:pt>
                <c:pt idx="25">
                  <c:v>28959441.93099039</c:v>
                </c:pt>
                <c:pt idx="26">
                  <c:v>29553503.104845047</c:v>
                </c:pt>
                <c:pt idx="27">
                  <c:v>30147564.278699704</c:v>
                </c:pt>
                <c:pt idx="28">
                  <c:v>30447180.438622199</c:v>
                </c:pt>
              </c:numCache>
            </c:numRef>
          </c:val>
          <c:smooth val="0"/>
          <c:extLst xmlns:c15="http://schemas.microsoft.com/office/drawing/2012/chart">
            <c:ext xmlns:c16="http://schemas.microsoft.com/office/drawing/2014/chart" uri="{C3380CC4-5D6E-409C-BE32-E72D297353CC}">
              <c16:uniqueId val="{00000001-51BA-482C-A867-BA9D85DF3FDD}"/>
            </c:ext>
          </c:extLst>
        </c:ser>
        <c:ser>
          <c:idx val="2"/>
          <c:order val="2"/>
          <c:tx>
            <c:strRef>
              <c:f>'Cum. impacts (Scopes1-3)'!$H$60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(Scopes1-3)'!$H$61:$H$91</c15:sqref>
                  </c15:fullRef>
                </c:ext>
              </c:extLst>
              <c:f>'Cum. impacts (Scopes1-3)'!$H$63:$H$91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17928817.81985525</c:v>
                </c:pt>
                <c:pt idx="12">
                  <c:v>18511581.987383466</c:v>
                </c:pt>
                <c:pt idx="13">
                  <c:v>19094346.154911682</c:v>
                </c:pt>
                <c:pt idx="14">
                  <c:v>19677110.322439898</c:v>
                </c:pt>
                <c:pt idx="15">
                  <c:v>20259874.489968114</c:v>
                </c:pt>
                <c:pt idx="16">
                  <c:v>20842638.657496329</c:v>
                </c:pt>
                <c:pt idx="17">
                  <c:v>21425402.825024545</c:v>
                </c:pt>
                <c:pt idx="18">
                  <c:v>21678253.301365539</c:v>
                </c:pt>
                <c:pt idx="19">
                  <c:v>21931103.777706534</c:v>
                </c:pt>
                <c:pt idx="20">
                  <c:v>22183954.254047528</c:v>
                </c:pt>
                <c:pt idx="21">
                  <c:v>22436804.730388522</c:v>
                </c:pt>
                <c:pt idx="22">
                  <c:v>22689655.206729516</c:v>
                </c:pt>
                <c:pt idx="23">
                  <c:v>22942505.683070511</c:v>
                </c:pt>
                <c:pt idx="24">
                  <c:v>23195356.159411505</c:v>
                </c:pt>
                <c:pt idx="25">
                  <c:v>23448206.635752499</c:v>
                </c:pt>
                <c:pt idx="26">
                  <c:v>23701057.112093493</c:v>
                </c:pt>
                <c:pt idx="27">
                  <c:v>23953907.588434488</c:v>
                </c:pt>
                <c:pt idx="28">
                  <c:v>23955140.129704982</c:v>
                </c:pt>
              </c:numCache>
            </c:numRef>
          </c:val>
          <c:smooth val="0"/>
          <c:extLst xmlns:c15="http://schemas.microsoft.com/office/drawing/2012/chart">
            <c:ext xmlns:c16="http://schemas.microsoft.com/office/drawing/2014/chart" uri="{C3380CC4-5D6E-409C-BE32-E72D297353CC}">
              <c16:uniqueId val="{00000002-51BA-482C-A867-BA9D85DF3FDD}"/>
            </c:ext>
          </c:extLst>
        </c:ser>
        <c:ser>
          <c:idx val="3"/>
          <c:order val="3"/>
          <c:tx>
            <c:strRef>
              <c:f>'Cum. impacts (Scopes1-3)'!$I$60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(Scopes1-3)'!$I$61:$I$91</c15:sqref>
                  </c15:fullRef>
                </c:ext>
              </c:extLst>
              <c:f>'Cum. impacts (Scopes1-3)'!$I$63:$I$91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17871649.244145583</c:v>
                </c:pt>
                <c:pt idx="12">
                  <c:v>18397244.835964132</c:v>
                </c:pt>
                <c:pt idx="13">
                  <c:v>18922840.427782681</c:v>
                </c:pt>
                <c:pt idx="14">
                  <c:v>19448436.01960123</c:v>
                </c:pt>
                <c:pt idx="15">
                  <c:v>19974031.611419778</c:v>
                </c:pt>
                <c:pt idx="16">
                  <c:v>20499627.203238327</c:v>
                </c:pt>
                <c:pt idx="17">
                  <c:v>21025222.795056876</c:v>
                </c:pt>
                <c:pt idx="18">
                  <c:v>21210987.433573857</c:v>
                </c:pt>
                <c:pt idx="19">
                  <c:v>21396752.072090838</c:v>
                </c:pt>
                <c:pt idx="20">
                  <c:v>21582516.710607819</c:v>
                </c:pt>
                <c:pt idx="21">
                  <c:v>21768281.3491248</c:v>
                </c:pt>
                <c:pt idx="22">
                  <c:v>21954045.987641782</c:v>
                </c:pt>
                <c:pt idx="23">
                  <c:v>22139810.626158763</c:v>
                </c:pt>
                <c:pt idx="24">
                  <c:v>22325575.264675744</c:v>
                </c:pt>
                <c:pt idx="25">
                  <c:v>22511339.903192725</c:v>
                </c:pt>
                <c:pt idx="26">
                  <c:v>22697104.541709706</c:v>
                </c:pt>
                <c:pt idx="27">
                  <c:v>22882869.180226687</c:v>
                </c:pt>
                <c:pt idx="28">
                  <c:v>22809452.205409966</c:v>
                </c:pt>
              </c:numCache>
            </c:numRef>
          </c:val>
          <c:smooth val="0"/>
          <c:extLst xmlns:c15="http://schemas.microsoft.com/office/drawing/2012/chart">
            <c:ext xmlns:c16="http://schemas.microsoft.com/office/drawing/2014/chart" uri="{C3380CC4-5D6E-409C-BE32-E72D297353CC}">
              <c16:uniqueId val="{00000003-51BA-482C-A867-BA9D85DF3FDD}"/>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48721000041880758"/>
              <c:y val="0.19341453046452406"/>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(Scopes1-3)'!$G$60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(Scopes1-3)'!$G$61:$G$91</c15:sqref>
                  </c15:fullRef>
                </c:ext>
              </c:extLst>
              <c:f>'Cum. impacts (Scopes1-3)'!$G$63:$G$91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18326182.064873621</c:v>
                </c:pt>
                <c:pt idx="12">
                  <c:v>19306310.477420207</c:v>
                </c:pt>
                <c:pt idx="13">
                  <c:v>20286438.889966793</c:v>
                </c:pt>
                <c:pt idx="14">
                  <c:v>21266567.30251338</c:v>
                </c:pt>
                <c:pt idx="15">
                  <c:v>22246695.715059966</c:v>
                </c:pt>
                <c:pt idx="16">
                  <c:v>23226824.127606552</c:v>
                </c:pt>
                <c:pt idx="17">
                  <c:v>24206952.540153138</c:v>
                </c:pt>
                <c:pt idx="18">
                  <c:v>24801013.714007795</c:v>
                </c:pt>
                <c:pt idx="19">
                  <c:v>25395074.887862451</c:v>
                </c:pt>
                <c:pt idx="20">
                  <c:v>25989136.061717108</c:v>
                </c:pt>
                <c:pt idx="21">
                  <c:v>26583197.235571764</c:v>
                </c:pt>
                <c:pt idx="22">
                  <c:v>27177258.409426421</c:v>
                </c:pt>
                <c:pt idx="23">
                  <c:v>27771319.583281077</c:v>
                </c:pt>
                <c:pt idx="24">
                  <c:v>28365380.757135734</c:v>
                </c:pt>
                <c:pt idx="25">
                  <c:v>28959441.93099039</c:v>
                </c:pt>
                <c:pt idx="26">
                  <c:v>29553503.104845047</c:v>
                </c:pt>
                <c:pt idx="27">
                  <c:v>30147564.278699704</c:v>
                </c:pt>
                <c:pt idx="28">
                  <c:v>30447180.438622199</c:v>
                </c:pt>
              </c:numCache>
            </c:numRef>
          </c:val>
          <c:smooth val="0"/>
          <c:extLst xmlns:c15="http://schemas.microsoft.com/office/drawing/2012/chart">
            <c:ext xmlns:c16="http://schemas.microsoft.com/office/drawing/2014/chart" uri="{C3380CC4-5D6E-409C-BE32-E72D297353CC}">
              <c16:uniqueId val="{00000001-BFF8-43C5-919A-97061B68800E}"/>
            </c:ext>
          </c:extLst>
        </c:ser>
        <c:ser>
          <c:idx val="2"/>
          <c:order val="1"/>
          <c:tx>
            <c:strRef>
              <c:f>'Cum. impacts (Scopes1-3)'!$H$60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(Scopes1-3)'!$H$61:$H$91</c15:sqref>
                  </c15:fullRef>
                </c:ext>
              </c:extLst>
              <c:f>'Cum. impacts (Scopes1-3)'!$H$63:$H$91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17928817.81985525</c:v>
                </c:pt>
                <c:pt idx="12">
                  <c:v>18511581.987383466</c:v>
                </c:pt>
                <c:pt idx="13">
                  <c:v>19094346.154911682</c:v>
                </c:pt>
                <c:pt idx="14">
                  <c:v>19677110.322439898</c:v>
                </c:pt>
                <c:pt idx="15">
                  <c:v>20259874.489968114</c:v>
                </c:pt>
                <c:pt idx="16">
                  <c:v>20842638.657496329</c:v>
                </c:pt>
                <c:pt idx="17">
                  <c:v>21425402.825024545</c:v>
                </c:pt>
                <c:pt idx="18">
                  <c:v>21678253.301365539</c:v>
                </c:pt>
                <c:pt idx="19">
                  <c:v>21931103.777706534</c:v>
                </c:pt>
                <c:pt idx="20">
                  <c:v>22183954.254047528</c:v>
                </c:pt>
                <c:pt idx="21">
                  <c:v>22436804.730388522</c:v>
                </c:pt>
                <c:pt idx="22">
                  <c:v>22689655.206729516</c:v>
                </c:pt>
                <c:pt idx="23">
                  <c:v>22942505.683070511</c:v>
                </c:pt>
                <c:pt idx="24">
                  <c:v>23195356.159411505</c:v>
                </c:pt>
                <c:pt idx="25">
                  <c:v>23448206.635752499</c:v>
                </c:pt>
                <c:pt idx="26">
                  <c:v>23701057.112093493</c:v>
                </c:pt>
                <c:pt idx="27">
                  <c:v>23953907.588434488</c:v>
                </c:pt>
                <c:pt idx="28">
                  <c:v>23955140.129704982</c:v>
                </c:pt>
              </c:numCache>
            </c:numRef>
          </c:val>
          <c:smooth val="0"/>
          <c:extLst xmlns:c15="http://schemas.microsoft.com/office/drawing/2012/chart">
            <c:ext xmlns:c16="http://schemas.microsoft.com/office/drawing/2014/chart" uri="{C3380CC4-5D6E-409C-BE32-E72D297353CC}">
              <c16:uniqueId val="{00000002-BFF8-43C5-919A-97061B68800E}"/>
            </c:ext>
          </c:extLst>
        </c:ser>
        <c:ser>
          <c:idx val="3"/>
          <c:order val="2"/>
          <c:tx>
            <c:strRef>
              <c:f>'Cum. impacts (Scopes1-3)'!$I$60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(Scopes1-3)'!$I$61:$I$91</c15:sqref>
                  </c15:fullRef>
                </c:ext>
              </c:extLst>
              <c:f>'Cum. impacts (Scopes1-3)'!$I$63:$I$91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17871649.244145583</c:v>
                </c:pt>
                <c:pt idx="12">
                  <c:v>18397244.835964132</c:v>
                </c:pt>
                <c:pt idx="13">
                  <c:v>18922840.427782681</c:v>
                </c:pt>
                <c:pt idx="14">
                  <c:v>19448436.01960123</c:v>
                </c:pt>
                <c:pt idx="15">
                  <c:v>19974031.611419778</c:v>
                </c:pt>
                <c:pt idx="16">
                  <c:v>20499627.203238327</c:v>
                </c:pt>
                <c:pt idx="17">
                  <c:v>21025222.795056876</c:v>
                </c:pt>
                <c:pt idx="18">
                  <c:v>21210987.433573857</c:v>
                </c:pt>
                <c:pt idx="19">
                  <c:v>21396752.072090838</c:v>
                </c:pt>
                <c:pt idx="20">
                  <c:v>21582516.710607819</c:v>
                </c:pt>
                <c:pt idx="21">
                  <c:v>21768281.3491248</c:v>
                </c:pt>
                <c:pt idx="22">
                  <c:v>21954045.987641782</c:v>
                </c:pt>
                <c:pt idx="23">
                  <c:v>22139810.626158763</c:v>
                </c:pt>
                <c:pt idx="24">
                  <c:v>22325575.264675744</c:v>
                </c:pt>
                <c:pt idx="25">
                  <c:v>22511339.903192725</c:v>
                </c:pt>
                <c:pt idx="26">
                  <c:v>22697104.541709706</c:v>
                </c:pt>
                <c:pt idx="27">
                  <c:v>22882869.180226687</c:v>
                </c:pt>
                <c:pt idx="28">
                  <c:v>22809452.205409966</c:v>
                </c:pt>
              </c:numCache>
            </c:numRef>
          </c:val>
          <c:smooth val="0"/>
          <c:extLst xmlns:c15="http://schemas.microsoft.com/office/drawing/2012/chart">
            <c:ext xmlns:c16="http://schemas.microsoft.com/office/drawing/2014/chart" uri="{C3380CC4-5D6E-409C-BE32-E72D297353CC}">
              <c16:uniqueId val="{00000003-BFF8-43C5-919A-97061B68800E}"/>
            </c:ext>
          </c:extLst>
        </c:ser>
        <c:ser>
          <c:idx val="0"/>
          <c:order val="3"/>
          <c:tx>
            <c:strRef>
              <c:f>'Cum. impacts (Scopes1-3)'!$F$60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(Scopes1-3)'!$F$61:$F$91</c15:sqref>
                  </c15:fullRef>
                </c:ext>
              </c:extLst>
              <c:f>'Cum. impacts (Scopes1-3)'!$F$63:$F$91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18469163.392071206</c:v>
                </c:pt>
                <c:pt idx="12">
                  <c:v>19592273.131815378</c:v>
                </c:pt>
                <c:pt idx="13">
                  <c:v>20715382.871559549</c:v>
                </c:pt>
                <c:pt idx="14">
                  <c:v>21838492.611303721</c:v>
                </c:pt>
                <c:pt idx="15">
                  <c:v>22961602.351047892</c:v>
                </c:pt>
                <c:pt idx="16">
                  <c:v>24084712.090792064</c:v>
                </c:pt>
                <c:pt idx="17">
                  <c:v>25207821.830536235</c:v>
                </c:pt>
                <c:pt idx="18">
                  <c:v>25962016.421897873</c:v>
                </c:pt>
                <c:pt idx="19">
                  <c:v>26716211.013259511</c:v>
                </c:pt>
                <c:pt idx="20">
                  <c:v>27470405.60462115</c:v>
                </c:pt>
                <c:pt idx="21">
                  <c:v>28224600.195982788</c:v>
                </c:pt>
                <c:pt idx="22">
                  <c:v>28978794.787344426</c:v>
                </c:pt>
                <c:pt idx="23">
                  <c:v>29732989.378706064</c:v>
                </c:pt>
                <c:pt idx="24">
                  <c:v>30487183.970067702</c:v>
                </c:pt>
                <c:pt idx="25">
                  <c:v>31241378.56142934</c:v>
                </c:pt>
                <c:pt idx="26">
                  <c:v>31995573.152790979</c:v>
                </c:pt>
                <c:pt idx="27">
                  <c:v>32749767.744152617</c:v>
                </c:pt>
                <c:pt idx="28">
                  <c:v>33222598.844601829</c:v>
                </c:pt>
              </c:numCache>
            </c:numRef>
          </c:val>
          <c:smooth val="0"/>
          <c:extLst xmlns:c15="http://schemas.microsoft.com/office/drawing/2012/chart">
            <c:ext xmlns:c16="http://schemas.microsoft.com/office/drawing/2014/chart" uri="{C3380CC4-5D6E-409C-BE32-E72D297353CC}">
              <c16:uniqueId val="{00000000-BFF8-43C5-919A-97061B68800E}"/>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50178791516371657"/>
              <c:y val="9.4532163149627091E-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(Scopes1-3)'!$G$4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(Scopes1-3)'!$G$5:$G$35</c15:sqref>
                  </c15:fullRef>
                </c:ext>
              </c:extLst>
              <c:f>'Cum. impacts (Scopes1-3)'!$G$8:$G$35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980128.41254658473</c:v>
                </c:pt>
                <c:pt idx="11">
                  <c:v>980128.41254658473</c:v>
                </c:pt>
                <c:pt idx="12">
                  <c:v>980128.41254658473</c:v>
                </c:pt>
                <c:pt idx="13">
                  <c:v>980128.41254658473</c:v>
                </c:pt>
                <c:pt idx="14">
                  <c:v>980128.41254658473</c:v>
                </c:pt>
                <c:pt idx="15">
                  <c:v>980128.41254658473</c:v>
                </c:pt>
                <c:pt idx="16">
                  <c:v>980128.41254658473</c:v>
                </c:pt>
                <c:pt idx="17">
                  <c:v>594061.17385465815</c:v>
                </c:pt>
                <c:pt idx="18">
                  <c:v>594061.17385465815</c:v>
                </c:pt>
                <c:pt idx="19">
                  <c:v>594061.17385465815</c:v>
                </c:pt>
                <c:pt idx="20">
                  <c:v>594061.17385465815</c:v>
                </c:pt>
                <c:pt idx="21">
                  <c:v>594061.17385465815</c:v>
                </c:pt>
                <c:pt idx="22">
                  <c:v>594061.17385465815</c:v>
                </c:pt>
                <c:pt idx="23">
                  <c:v>594061.17385465815</c:v>
                </c:pt>
                <c:pt idx="24">
                  <c:v>594061.17385465815</c:v>
                </c:pt>
                <c:pt idx="25">
                  <c:v>594061.17385465815</c:v>
                </c:pt>
                <c:pt idx="26">
                  <c:v>594061.17385465815</c:v>
                </c:pt>
                <c:pt idx="27">
                  <c:v>299616.15992249426</c:v>
                </c:pt>
              </c:numCache>
            </c:numRef>
          </c:val>
          <c:smooth val="0"/>
          <c:extLst>
            <c:ext xmlns:c16="http://schemas.microsoft.com/office/drawing/2014/chart" uri="{C3380CC4-5D6E-409C-BE32-E72D297353CC}">
              <c16:uniqueId val="{00000001-C6D8-4F8F-B211-7D52E3070619}"/>
            </c:ext>
          </c:extLst>
        </c:ser>
        <c:ser>
          <c:idx val="2"/>
          <c:order val="1"/>
          <c:tx>
            <c:strRef>
              <c:f>'Cum. impacts (Scopes1-3)'!$H$4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(Scopes1-3)'!$H$5:$H$35</c15:sqref>
                  </c15:fullRef>
                </c:ext>
              </c:extLst>
              <c:f>'Cum. impacts (Scopes1-3)'!$H$8:$H$35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582764.16752821405</c:v>
                </c:pt>
                <c:pt idx="11">
                  <c:v>582764.16752821405</c:v>
                </c:pt>
                <c:pt idx="12">
                  <c:v>582764.16752821405</c:v>
                </c:pt>
                <c:pt idx="13">
                  <c:v>582764.16752821405</c:v>
                </c:pt>
                <c:pt idx="14">
                  <c:v>582764.16752821405</c:v>
                </c:pt>
                <c:pt idx="15">
                  <c:v>582764.16752821405</c:v>
                </c:pt>
                <c:pt idx="16">
                  <c:v>582764.16752821405</c:v>
                </c:pt>
                <c:pt idx="17">
                  <c:v>252850.47634099517</c:v>
                </c:pt>
                <c:pt idx="18">
                  <c:v>252850.47634099517</c:v>
                </c:pt>
                <c:pt idx="19">
                  <c:v>252850.47634099517</c:v>
                </c:pt>
                <c:pt idx="20">
                  <c:v>252850.47634099517</c:v>
                </c:pt>
                <c:pt idx="21">
                  <c:v>252850.47634099517</c:v>
                </c:pt>
                <c:pt idx="22">
                  <c:v>252850.47634099517</c:v>
                </c:pt>
                <c:pt idx="23">
                  <c:v>252850.47634099517</c:v>
                </c:pt>
                <c:pt idx="24">
                  <c:v>252850.47634099517</c:v>
                </c:pt>
                <c:pt idx="25">
                  <c:v>252850.47634099517</c:v>
                </c:pt>
                <c:pt idx="26">
                  <c:v>252850.47634099517</c:v>
                </c:pt>
                <c:pt idx="27">
                  <c:v>1232.5412704955088</c:v>
                </c:pt>
              </c:numCache>
            </c:numRef>
          </c:val>
          <c:smooth val="0"/>
          <c:extLst>
            <c:ext xmlns:c16="http://schemas.microsoft.com/office/drawing/2014/chart" uri="{C3380CC4-5D6E-409C-BE32-E72D297353CC}">
              <c16:uniqueId val="{00000002-C6D8-4F8F-B211-7D52E3070619}"/>
            </c:ext>
          </c:extLst>
        </c:ser>
        <c:ser>
          <c:idx val="3"/>
          <c:order val="2"/>
          <c:tx>
            <c:strRef>
              <c:f>'Cum. impacts (Scopes1-3)'!$I$4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(Scopes1-3)'!$I$5:$I$35</c15:sqref>
                  </c15:fullRef>
                </c:ext>
              </c:extLst>
              <c:f>'Cum. impacts (Scopes1-3)'!$I$8:$I$35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525595.59181854874</c:v>
                </c:pt>
                <c:pt idx="11">
                  <c:v>525595.59181854874</c:v>
                </c:pt>
                <c:pt idx="12">
                  <c:v>525595.59181854874</c:v>
                </c:pt>
                <c:pt idx="13">
                  <c:v>525595.59181854874</c:v>
                </c:pt>
                <c:pt idx="14">
                  <c:v>525595.59181854874</c:v>
                </c:pt>
                <c:pt idx="15">
                  <c:v>525595.59181854874</c:v>
                </c:pt>
                <c:pt idx="16">
                  <c:v>525595.59181854874</c:v>
                </c:pt>
                <c:pt idx="17">
                  <c:v>185764.63851698063</c:v>
                </c:pt>
                <c:pt idx="18">
                  <c:v>185764.63851698063</c:v>
                </c:pt>
                <c:pt idx="19">
                  <c:v>185764.63851698063</c:v>
                </c:pt>
                <c:pt idx="20">
                  <c:v>185764.63851698063</c:v>
                </c:pt>
                <c:pt idx="21">
                  <c:v>185764.63851698063</c:v>
                </c:pt>
                <c:pt idx="22">
                  <c:v>185764.63851698063</c:v>
                </c:pt>
                <c:pt idx="23">
                  <c:v>185764.63851698063</c:v>
                </c:pt>
                <c:pt idx="24">
                  <c:v>185764.63851698063</c:v>
                </c:pt>
                <c:pt idx="25">
                  <c:v>185764.63851698063</c:v>
                </c:pt>
                <c:pt idx="26">
                  <c:v>185764.63851698063</c:v>
                </c:pt>
                <c:pt idx="27">
                  <c:v>-73416.974816720642</c:v>
                </c:pt>
              </c:numCache>
            </c:numRef>
          </c:val>
          <c:smooth val="0"/>
          <c:extLst>
            <c:ext xmlns:c16="http://schemas.microsoft.com/office/drawing/2014/chart" uri="{C3380CC4-5D6E-409C-BE32-E72D297353CC}">
              <c16:uniqueId val="{00000003-C6D8-4F8F-B211-7D52E3070619}"/>
            </c:ext>
          </c:extLst>
        </c:ser>
        <c:ser>
          <c:idx val="0"/>
          <c:order val="3"/>
          <c:tx>
            <c:strRef>
              <c:f>'Cum. impacts (Scopes1-3)'!$F$4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(Scopes1-3)'!$F$5:$F$35</c15:sqref>
                  </c15:fullRef>
                </c:ext>
              </c:extLst>
              <c:f>'Cum. impacts (Scopes1-3)'!$F$8:$F$35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1123109.7397441699</c:v>
                </c:pt>
                <c:pt idx="11">
                  <c:v>1123109.7397441699</c:v>
                </c:pt>
                <c:pt idx="12">
                  <c:v>1123109.7397441699</c:v>
                </c:pt>
                <c:pt idx="13">
                  <c:v>1123109.7397441699</c:v>
                </c:pt>
                <c:pt idx="14">
                  <c:v>1123109.7397441699</c:v>
                </c:pt>
                <c:pt idx="15">
                  <c:v>1123109.7397441699</c:v>
                </c:pt>
                <c:pt idx="16">
                  <c:v>1123109.7397441699</c:v>
                </c:pt>
                <c:pt idx="17">
                  <c:v>754194.59136163827</c:v>
                </c:pt>
                <c:pt idx="18">
                  <c:v>754194.59136163827</c:v>
                </c:pt>
                <c:pt idx="19">
                  <c:v>754194.59136163827</c:v>
                </c:pt>
                <c:pt idx="20">
                  <c:v>754194.59136163827</c:v>
                </c:pt>
                <c:pt idx="21">
                  <c:v>754194.59136163827</c:v>
                </c:pt>
                <c:pt idx="22">
                  <c:v>754194.59136163827</c:v>
                </c:pt>
                <c:pt idx="23">
                  <c:v>754194.59136163827</c:v>
                </c:pt>
                <c:pt idx="24">
                  <c:v>754194.59136163827</c:v>
                </c:pt>
                <c:pt idx="25">
                  <c:v>754194.59136163827</c:v>
                </c:pt>
                <c:pt idx="26">
                  <c:v>754194.59136163827</c:v>
                </c:pt>
                <c:pt idx="27">
                  <c:v>472831.10044921364</c:v>
                </c:pt>
              </c:numCache>
            </c:numRef>
          </c:val>
          <c:smooth val="0"/>
          <c:extLst>
            <c:ext xmlns:c16="http://schemas.microsoft.com/office/drawing/2014/chart" uri="{C3380CC4-5D6E-409C-BE32-E72D297353CC}">
              <c16:uniqueId val="{00000000-C6D8-4F8F-B211-7D52E3070619}"/>
            </c:ext>
          </c:extLst>
        </c:ser>
        <c:dLbls>
          <c:showLegendKey val="0"/>
          <c:showVal val="0"/>
          <c:showCatName val="0"/>
          <c:showSerName val="0"/>
          <c:showPercent val="0"/>
          <c:showBubbleSize val="0"/>
        </c:dLbls>
        <c:smooth val="0"/>
        <c:axId val="576411024"/>
        <c:axId val="576422504"/>
      </c:lineChart>
      <c:catAx>
        <c:axId val="576411024"/>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49611399156657643"/>
              <c:y val="0.66679248994384721"/>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22504"/>
        <c:crosses val="autoZero"/>
        <c:auto val="1"/>
        <c:lblAlgn val="ctr"/>
        <c:lblOffset val="100"/>
        <c:noMultiLvlLbl val="0"/>
      </c:catAx>
      <c:valAx>
        <c:axId val="5764225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 per year</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11024"/>
        <c:crosses val="autoZero"/>
        <c:crossBetween val="between"/>
      </c:valAx>
      <c:spPr>
        <a:noFill/>
        <a:ln>
          <a:noFill/>
        </a:ln>
        <a:effectLst/>
      </c:spPr>
    </c:plotArea>
    <c:legend>
      <c:legendPos val="b"/>
      <c:layout>
        <c:manualLayout>
          <c:xMode val="edge"/>
          <c:yMode val="edge"/>
          <c:x val="0.22241966278907901"/>
          <c:y val="0.86965622316331692"/>
          <c:w val="0.59198223264036276"/>
          <c:h val="0.12816771380418995"/>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8</xdr:col>
      <xdr:colOff>85725</xdr:colOff>
      <xdr:row>14</xdr:row>
      <xdr:rowOff>180975</xdr:rowOff>
    </xdr:from>
    <xdr:to>
      <xdr:col>16</xdr:col>
      <xdr:colOff>466724</xdr:colOff>
      <xdr:row>26</xdr:row>
      <xdr:rowOff>2428874</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289216</xdr:colOff>
      <xdr:row>58</xdr:row>
      <xdr:rowOff>150668</xdr:rowOff>
    </xdr:from>
    <xdr:to>
      <xdr:col>21</xdr:col>
      <xdr:colOff>242455</xdr:colOff>
      <xdr:row>93</xdr:row>
      <xdr:rowOff>83993</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588820</xdr:colOff>
      <xdr:row>18</xdr:row>
      <xdr:rowOff>98720</xdr:rowOff>
    </xdr:from>
    <xdr:to>
      <xdr:col>21</xdr:col>
      <xdr:colOff>86594</xdr:colOff>
      <xdr:row>50</xdr:row>
      <xdr:rowOff>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0</xdr:colOff>
      <xdr:row>14</xdr:row>
      <xdr:rowOff>0</xdr:rowOff>
    </xdr:from>
    <xdr:to>
      <xdr:col>37</xdr:col>
      <xdr:colOff>565729</xdr:colOff>
      <xdr:row>44</xdr:row>
      <xdr:rowOff>86010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23</xdr:col>
      <xdr:colOff>0</xdr:colOff>
      <xdr:row>61</xdr:row>
      <xdr:rowOff>0</xdr:rowOff>
    </xdr:from>
    <xdr:to>
      <xdr:col>38</xdr:col>
      <xdr:colOff>415058</xdr:colOff>
      <xdr:row>96</xdr:row>
      <xdr:rowOff>152688</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17318</xdr:colOff>
      <xdr:row>13</xdr:row>
      <xdr:rowOff>155864</xdr:rowOff>
    </xdr:from>
    <xdr:to>
      <xdr:col>19</xdr:col>
      <xdr:colOff>744683</xdr:colOff>
      <xdr:row>44</xdr:row>
      <xdr:rowOff>86592</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69273</xdr:colOff>
      <xdr:row>57</xdr:row>
      <xdr:rowOff>155864</xdr:rowOff>
    </xdr:from>
    <xdr:to>
      <xdr:col>20</xdr:col>
      <xdr:colOff>351557</xdr:colOff>
      <xdr:row>92</xdr:row>
      <xdr:rowOff>89189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0</xdr:colOff>
      <xdr:row>59</xdr:row>
      <xdr:rowOff>0</xdr:rowOff>
    </xdr:from>
    <xdr:to>
      <xdr:col>38</xdr:col>
      <xdr:colOff>443921</xdr:colOff>
      <xdr:row>93</xdr:row>
      <xdr:rowOff>129598</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24</xdr:col>
      <xdr:colOff>0</xdr:colOff>
      <xdr:row>13</xdr:row>
      <xdr:rowOff>0</xdr:rowOff>
    </xdr:from>
    <xdr:to>
      <xdr:col>38</xdr:col>
      <xdr:colOff>242456</xdr:colOff>
      <xdr:row>43</xdr:row>
      <xdr:rowOff>121228</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8"/>
  <sheetViews>
    <sheetView workbookViewId="0">
      <selection activeCell="J26" sqref="J26"/>
    </sheetView>
  </sheetViews>
  <sheetFormatPr defaultRowHeight="14.5" x14ac:dyDescent="0.35"/>
  <cols>
    <col min="1" max="1" width="10.7265625" customWidth="1"/>
  </cols>
  <sheetData>
    <row r="2" spans="1:1" x14ac:dyDescent="0.35">
      <c r="A2" t="s">
        <v>56</v>
      </c>
    </row>
    <row r="3" spans="1:1" x14ac:dyDescent="0.35">
      <c r="A3" t="s">
        <v>57</v>
      </c>
    </row>
    <row r="5" spans="1:1" x14ac:dyDescent="0.35">
      <c r="A5" s="1" t="s">
        <v>42</v>
      </c>
    </row>
    <row r="6" spans="1:1" x14ac:dyDescent="0.35">
      <c r="A6" t="s">
        <v>58</v>
      </c>
    </row>
    <row r="8" spans="1:1" x14ac:dyDescent="0.35">
      <c r="A8" s="4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Q38"/>
  <sheetViews>
    <sheetView topLeftCell="B1" workbookViewId="0">
      <selection activeCell="C12" sqref="C12:E12"/>
    </sheetView>
  </sheetViews>
  <sheetFormatPr defaultRowHeight="14.5" x14ac:dyDescent="0.35"/>
  <cols>
    <col min="1" max="1" width="29.1796875" customWidth="1"/>
    <col min="2" max="2" width="20.54296875" customWidth="1"/>
    <col min="3" max="3" width="14.453125" customWidth="1"/>
    <col min="4" max="5" width="13.26953125" customWidth="1"/>
    <col min="6" max="6" width="13.54296875" hidden="1" customWidth="1"/>
    <col min="7" max="7" width="12.453125" customWidth="1"/>
    <col min="8" max="8" width="16.26953125" customWidth="1"/>
    <col min="9" max="9" width="27.1796875" customWidth="1"/>
    <col min="10" max="10" width="18.1796875" customWidth="1"/>
    <col min="11" max="11" width="16.26953125" customWidth="1"/>
    <col min="12" max="12" width="18" customWidth="1"/>
    <col min="13" max="16" width="13.7265625" customWidth="1"/>
    <col min="17" max="17" width="13.26953125" bestFit="1" customWidth="1"/>
  </cols>
  <sheetData>
    <row r="1" spans="1:17" x14ac:dyDescent="0.35">
      <c r="A1" s="10" t="s">
        <v>59</v>
      </c>
      <c r="B1" s="38"/>
      <c r="P1" s="6"/>
      <c r="Q1" s="6"/>
    </row>
    <row r="2" spans="1:17" x14ac:dyDescent="0.35">
      <c r="P2" s="6"/>
      <c r="Q2" s="6"/>
    </row>
    <row r="3" spans="1:17" x14ac:dyDescent="0.35">
      <c r="G3" s="48"/>
      <c r="P3" s="6"/>
      <c r="Q3" s="6"/>
    </row>
    <row r="4" spans="1:17" x14ac:dyDescent="0.35">
      <c r="B4" s="53" t="s">
        <v>6</v>
      </c>
      <c r="C4" s="53"/>
      <c r="D4" s="53"/>
      <c r="E4" s="53"/>
      <c r="G4" s="49"/>
      <c r="J4" s="53" t="s">
        <v>50</v>
      </c>
      <c r="K4" s="53"/>
      <c r="L4" s="53"/>
      <c r="M4" s="53"/>
      <c r="P4" s="6"/>
      <c r="Q4" s="6"/>
    </row>
    <row r="5" spans="1:17" ht="15" customHeight="1" x14ac:dyDescent="0.35">
      <c r="B5" s="42" t="s">
        <v>60</v>
      </c>
      <c r="C5" s="1" t="s">
        <v>47</v>
      </c>
      <c r="D5" s="1" t="s">
        <v>48</v>
      </c>
      <c r="E5" s="1" t="s">
        <v>49</v>
      </c>
      <c r="F5" s="1" t="s">
        <v>33</v>
      </c>
      <c r="J5" s="42" t="s">
        <v>60</v>
      </c>
      <c r="K5" s="1" t="s">
        <v>47</v>
      </c>
      <c r="L5" s="1" t="s">
        <v>48</v>
      </c>
      <c r="M5" s="1" t="s">
        <v>49</v>
      </c>
      <c r="P5" s="6"/>
      <c r="Q5" s="6"/>
    </row>
    <row r="6" spans="1:17" x14ac:dyDescent="0.35">
      <c r="A6" t="s">
        <v>0</v>
      </c>
      <c r="B6" s="6">
        <v>87903.24874590087</v>
      </c>
      <c r="C6" s="6">
        <v>87903.24874590087</v>
      </c>
      <c r="D6" s="6">
        <v>87903.24874590087</v>
      </c>
      <c r="E6" s="6">
        <v>87903.24874590087</v>
      </c>
      <c r="F6" s="2">
        <f>(1-$G$4)*B6</f>
        <v>87903.24874590087</v>
      </c>
      <c r="I6" t="s">
        <v>0</v>
      </c>
      <c r="J6" s="37">
        <f>B6*'Cum. impacts (Scopes1-4)'!$O$6+B7*(1-'Cum. impacts (Scopes1-4)'!$O$7)</f>
        <v>139591.53059535293</v>
      </c>
      <c r="K6" s="37">
        <f>C6*'Cum. impacts (Scopes1-4)'!$O$6+C7*(1-'Cum. impacts (Scopes1-4)'!$O$7)</f>
        <v>139591.53059535293</v>
      </c>
      <c r="L6" s="37">
        <f>D6*'Cum. impacts (Scopes1-4)'!$O$6+D7*(1-'Cum. impacts (Scopes1-4)'!$O$7)</f>
        <v>139591.53059535293</v>
      </c>
      <c r="M6" s="37">
        <f>E6*'Cum. impacts (Scopes1-4)'!$O$6+E7*(1-'Cum. impacts (Scopes1-4)'!$O$7)</f>
        <v>139591.53059535293</v>
      </c>
      <c r="P6" s="6"/>
      <c r="Q6" s="6"/>
    </row>
    <row r="7" spans="1:17" x14ac:dyDescent="0.35">
      <c r="A7" t="s">
        <v>1</v>
      </c>
      <c r="B7" s="6">
        <v>165049.9380734413</v>
      </c>
      <c r="C7" s="6">
        <v>165049.9380734413</v>
      </c>
      <c r="D7" s="6">
        <v>165049.9380734413</v>
      </c>
      <c r="E7" s="6">
        <v>165049.9380734413</v>
      </c>
      <c r="F7" s="2">
        <f t="shared" ref="F7:F13" si="0">(1-$G$4)*B7</f>
        <v>165049.9380734413</v>
      </c>
      <c r="I7" t="s">
        <v>2</v>
      </c>
      <c r="J7" s="36">
        <f>B8*(1-'Cum. impacts (Scopes1-4)'!$O$8)</f>
        <v>180545.94512311116</v>
      </c>
      <c r="K7" s="36">
        <f>C8*(1-'Cum. impacts (Scopes1-4)'!$O$8)</f>
        <v>240714.08128781785</v>
      </c>
      <c r="L7" s="36">
        <f>D8*(1-'Cum. impacts (Scopes1-4)'!$O$8)</f>
        <v>208209.52349007406</v>
      </c>
      <c r="M7" s="36">
        <f>E8*(1-'Cum. impacts (Scopes1-4)'!$O$8)</f>
        <v>240714.08128781785</v>
      </c>
      <c r="P7" s="6"/>
      <c r="Q7" s="6"/>
    </row>
    <row r="8" spans="1:17" x14ac:dyDescent="0.35">
      <c r="A8" t="s">
        <v>2</v>
      </c>
      <c r="B8" s="6">
        <v>475120.90821871359</v>
      </c>
      <c r="C8" s="6">
        <v>633458.10865215224</v>
      </c>
      <c r="D8" s="6">
        <v>547919.7986580896</v>
      </c>
      <c r="E8" s="6">
        <v>633458.10865215224</v>
      </c>
      <c r="F8" s="2">
        <f t="shared" si="0"/>
        <v>475120.90821871359</v>
      </c>
      <c r="I8" s="8" t="s">
        <v>3</v>
      </c>
      <c r="J8" s="36">
        <f>B9*(1-'Cum. impacts (Scopes1-4)'!$O$9)</f>
        <v>713433.74685274228</v>
      </c>
      <c r="K8" s="36">
        <f>C9*(1-'Cum. impacts (Scopes1-4)'!$O$9)</f>
        <v>394623.51409297338</v>
      </c>
      <c r="L8" s="36">
        <f>D9*(1-'Cum. impacts (Scopes1-4)'!$O$9)</f>
        <v>624586.92472645908</v>
      </c>
      <c r="M8" s="36">
        <f>E9*(1-'Cum. impacts (Scopes1-4)'!$O$9)</f>
        <v>475621.84465304122</v>
      </c>
      <c r="P8" s="6"/>
      <c r="Q8" s="6"/>
    </row>
    <row r="9" spans="1:17" x14ac:dyDescent="0.35">
      <c r="A9" s="8" t="s">
        <v>3</v>
      </c>
      <c r="B9" s="6">
        <v>1783584.3671318556</v>
      </c>
      <c r="C9" s="6">
        <v>986558.78523243335</v>
      </c>
      <c r="D9" s="6">
        <v>1561467.3118161478</v>
      </c>
      <c r="E9" s="6">
        <v>1189054.611632603</v>
      </c>
      <c r="F9" s="2">
        <f t="shared" si="0"/>
        <v>1783584.3671318556</v>
      </c>
      <c r="G9" s="4">
        <f>D9/B9</f>
        <v>0.87546591043916266</v>
      </c>
      <c r="I9" s="5" t="s">
        <v>4</v>
      </c>
      <c r="J9" s="36">
        <f>B10*(1-'Cum. impacts (Scopes1-4)'!$O$10)</f>
        <v>97943.634333249807</v>
      </c>
      <c r="K9" s="36">
        <f>C10*(1-'Cum. impacts (Scopes1-4)'!$O$10)</f>
        <v>91614.169682123247</v>
      </c>
      <c r="L9" s="36">
        <f>D10*(1-'Cum. impacts (Scopes1-4)'!$O$10)</f>
        <v>85813.973640188269</v>
      </c>
      <c r="M9" s="36">
        <f>E10*(1-'Cum. impacts (Scopes1-4)'!$O$10)</f>
        <v>80755.503493702199</v>
      </c>
      <c r="P9" s="6"/>
      <c r="Q9" s="6"/>
    </row>
    <row r="10" spans="1:17" x14ac:dyDescent="0.35">
      <c r="A10" s="5" t="s">
        <v>4</v>
      </c>
      <c r="B10" s="6">
        <v>257746.40614013106</v>
      </c>
      <c r="C10" s="6">
        <v>241089.92021611379</v>
      </c>
      <c r="D10" s="6">
        <v>225826.24642154807</v>
      </c>
      <c r="E10" s="6">
        <v>212514.48287816369</v>
      </c>
      <c r="F10" s="2">
        <f t="shared" si="0"/>
        <v>257746.40614013106</v>
      </c>
      <c r="I10" t="s">
        <v>5</v>
      </c>
      <c r="J10" s="35">
        <f>B11*'Cum. impacts (Scopes1-4)'!$O$12</f>
        <v>-2842871.0955362995</v>
      </c>
      <c r="K10" s="35">
        <f>C11*'Cum. impacts (Scopes1-4)'!$O$12</f>
        <v>-2842871.0955362995</v>
      </c>
      <c r="L10" s="35">
        <f>D11*'Cum. impacts (Scopes1-4)'!$O$12</f>
        <v>-2675602.0321468916</v>
      </c>
      <c r="M10" s="35">
        <f>E11*'Cum. impacts (Scopes1-4)'!$O$12</f>
        <v>-2675602.0321468916</v>
      </c>
      <c r="P10" s="6"/>
      <c r="Q10" s="6"/>
    </row>
    <row r="11" spans="1:17" ht="16.5" customHeight="1" x14ac:dyDescent="0.35">
      <c r="A11" t="s">
        <v>5</v>
      </c>
      <c r="B11" s="9">
        <v>-7010055.0047313403</v>
      </c>
      <c r="C11" s="9">
        <f>B11</f>
        <v>-7010055.0047313403</v>
      </c>
      <c r="D11" s="9">
        <f>B11+G11</f>
        <v>-6597596.8609939292</v>
      </c>
      <c r="E11" s="9">
        <f>B11+G11</f>
        <v>-6597596.8609939292</v>
      </c>
      <c r="F11" s="28">
        <f t="shared" si="0"/>
        <v>-7010055.0047313403</v>
      </c>
      <c r="G11" s="6">
        <v>412458.14373741101</v>
      </c>
      <c r="I11" t="s">
        <v>21</v>
      </c>
      <c r="J11" s="39">
        <f>B12</f>
        <v>0</v>
      </c>
      <c r="K11" s="39">
        <f>C12</f>
        <v>-195198.42852268054</v>
      </c>
      <c r="L11" s="39">
        <f>D12</f>
        <v>-421611.17859639297</v>
      </c>
      <c r="M11" s="39">
        <f>E12</f>
        <v>-508971.44939110818</v>
      </c>
      <c r="P11" s="6"/>
    </row>
    <row r="12" spans="1:17" x14ac:dyDescent="0.35">
      <c r="A12" t="s">
        <v>21</v>
      </c>
      <c r="B12" s="6"/>
      <c r="C12" s="6">
        <v>-195198.42852268054</v>
      </c>
      <c r="D12" s="6">
        <v>-421611.17859639297</v>
      </c>
      <c r="E12" s="6">
        <v>-508971.44939110818</v>
      </c>
      <c r="F12" s="2">
        <f t="shared" si="0"/>
        <v>0</v>
      </c>
      <c r="I12" t="s">
        <v>22</v>
      </c>
      <c r="J12" s="40">
        <f>B13*'Cum. impacts (Scopes1-4)'!$O$12</f>
        <v>0</v>
      </c>
      <c r="K12" s="40">
        <f>C13*'Cum. impacts (Scopes1-4)'!$O$12</f>
        <v>317986.91052825522</v>
      </c>
      <c r="L12" s="41">
        <f>D13*'Cum. impacts (Scopes1-4)'!$O$12</f>
        <v>-45234.657305574408</v>
      </c>
      <c r="M12" s="40">
        <f>E13*'Cum. impacts (Scopes1-4)'!$O$12</f>
        <v>106695.10390754415</v>
      </c>
    </row>
    <row r="13" spans="1:17" x14ac:dyDescent="0.35">
      <c r="A13" t="s">
        <v>22</v>
      </c>
      <c r="C13" s="6">
        <v>784103.69611469773</v>
      </c>
      <c r="D13" s="6">
        <v>-111541.26415725841</v>
      </c>
      <c r="E13" s="6">
        <v>263092.67004816968</v>
      </c>
      <c r="F13" s="2">
        <f t="shared" si="0"/>
        <v>0</v>
      </c>
      <c r="G13" s="14"/>
      <c r="I13" t="s">
        <v>41</v>
      </c>
      <c r="J13" s="40">
        <f>B14</f>
        <v>0</v>
      </c>
      <c r="K13" s="40">
        <f>C14</f>
        <v>0</v>
      </c>
      <c r="L13" s="39">
        <f>D14</f>
        <v>-1415163.08759224</v>
      </c>
      <c r="M13" s="40">
        <f>E14</f>
        <v>-1415163.08759224</v>
      </c>
    </row>
    <row r="14" spans="1:17" x14ac:dyDescent="0.35">
      <c r="A14" t="s">
        <v>41</v>
      </c>
      <c r="C14" s="6"/>
      <c r="D14" s="6">
        <v>-1415163.08759224</v>
      </c>
      <c r="E14" s="6">
        <v>-1415163.08759224</v>
      </c>
      <c r="F14" s="2"/>
      <c r="G14" s="14"/>
      <c r="I14" t="s">
        <v>7</v>
      </c>
      <c r="J14" s="3">
        <f>SUM(J6:J13)</f>
        <v>-1711356.2386318434</v>
      </c>
      <c r="K14" s="3">
        <f>SUM(K6:K13)</f>
        <v>-1853539.3178724577</v>
      </c>
      <c r="L14" s="3">
        <f>SUM(L6:L13)</f>
        <v>-3499409.0031890245</v>
      </c>
      <c r="M14" s="3">
        <f>SUM(M6:M13)</f>
        <v>-3556358.5051927813</v>
      </c>
    </row>
    <row r="15" spans="1:17" x14ac:dyDescent="0.35">
      <c r="A15" t="s">
        <v>61</v>
      </c>
      <c r="B15" s="3">
        <f>SUM(B6:B14)</f>
        <v>-4240650.1364212986</v>
      </c>
      <c r="C15" s="3">
        <f>SUM(C6:C14)</f>
        <v>-4307089.7362192823</v>
      </c>
      <c r="D15" s="3">
        <f>SUM(D6:D14)</f>
        <v>-5957745.8476246931</v>
      </c>
      <c r="E15" s="3">
        <f>SUM(E6:E14)</f>
        <v>-5970658.3379468471</v>
      </c>
      <c r="F15" s="3">
        <f>SUM(F6:F13)</f>
        <v>-4240650.1364212986</v>
      </c>
    </row>
    <row r="16" spans="1:17" x14ac:dyDescent="0.35">
      <c r="B16" s="3"/>
      <c r="C16" s="3">
        <f>C15-$B$15</f>
        <v>-66439.599797983654</v>
      </c>
      <c r="D16" s="3">
        <f>D15-$B$15</f>
        <v>-1717095.7112033945</v>
      </c>
      <c r="E16" s="3">
        <f>E15-$B$15</f>
        <v>-1730008.2015255485</v>
      </c>
      <c r="F16" s="3">
        <f>F15-$B$15</f>
        <v>0</v>
      </c>
    </row>
    <row r="17" spans="1:11" x14ac:dyDescent="0.35">
      <c r="A17" t="s">
        <v>32</v>
      </c>
      <c r="B17" s="3"/>
      <c r="C17" s="4">
        <f>($B$15-C15)/$B$15</f>
        <v>-1.5667314600504228E-2</v>
      </c>
      <c r="D17" s="4">
        <f>($B$15-D15)/$B$15</f>
        <v>-0.40491331658226781</v>
      </c>
      <c r="E17" s="4">
        <f>($B$15-E15)/$B$15</f>
        <v>-0.40795824835139766</v>
      </c>
      <c r="F17" s="4">
        <f>($B$15-F15)/$B$15</f>
        <v>0</v>
      </c>
    </row>
    <row r="18" spans="1:11" x14ac:dyDescent="0.35">
      <c r="A18" s="21" t="s">
        <v>8</v>
      </c>
      <c r="B18" s="22">
        <f>SUM(B6:B10)+B12+B13+B14</f>
        <v>2769404.8683100422</v>
      </c>
      <c r="C18" s="22">
        <f>SUM(C6:C10)+C12+C13+C14</f>
        <v>2702965.268512059</v>
      </c>
      <c r="D18" s="22">
        <f>SUM(D6:D10)+D12+D13+D14</f>
        <v>639851.01336923614</v>
      </c>
      <c r="E18" s="22">
        <f>SUM(E6:E10)+E12+E13+E14</f>
        <v>626938.52304708213</v>
      </c>
      <c r="F18" s="22">
        <f>SUM(F6:F10)+F12+F13</f>
        <v>2769404.8683100422</v>
      </c>
      <c r="G18" s="3"/>
      <c r="I18" s="3"/>
      <c r="J18" s="4"/>
      <c r="K18" s="4"/>
    </row>
    <row r="19" spans="1:11" ht="29" x14ac:dyDescent="0.35">
      <c r="A19" s="46" t="s">
        <v>44</v>
      </c>
      <c r="B19" s="47">
        <f>SUM(B6:B10)+B13</f>
        <v>2769404.8683100422</v>
      </c>
      <c r="C19" s="47">
        <f>SUM(C6:C10)+C13</f>
        <v>2898163.697034739</v>
      </c>
      <c r="D19" s="47">
        <f>SUM(D6:D10)+D13</f>
        <v>2476625.2795578693</v>
      </c>
      <c r="E19" s="47">
        <f>SUM(E6:E10)+E13</f>
        <v>2551073.0600304306</v>
      </c>
      <c r="F19" s="16">
        <f>SUM(F6:F10)+F13</f>
        <v>2769404.8683100422</v>
      </c>
    </row>
    <row r="20" spans="1:11" ht="43.5" x14ac:dyDescent="0.35">
      <c r="A20" s="17" t="s">
        <v>43</v>
      </c>
      <c r="B20" s="15">
        <f>B15-B12-B14</f>
        <v>-4240650.1364212986</v>
      </c>
      <c r="C20" s="15">
        <f>C15-C12-C14</f>
        <v>-4111891.3076966018</v>
      </c>
      <c r="D20" s="15">
        <f>D15-D12-D14</f>
        <v>-4120971.5814360599</v>
      </c>
      <c r="E20" s="15">
        <f>E15-E12-E14</f>
        <v>-4046523.8009634991</v>
      </c>
      <c r="F20" s="15">
        <f>F15-F12</f>
        <v>-4240650.1364212986</v>
      </c>
    </row>
    <row r="21" spans="1:11" x14ac:dyDescent="0.35">
      <c r="A21" s="21" t="s">
        <v>24</v>
      </c>
      <c r="B21" s="22">
        <f>SUM(B6:B10)+B13</f>
        <v>2769404.8683100422</v>
      </c>
      <c r="C21" s="22">
        <f>SUM(C6:C10)+C13</f>
        <v>2898163.697034739</v>
      </c>
      <c r="D21" s="22">
        <f>SUM(D6:D10)+D13</f>
        <v>2476625.2795578693</v>
      </c>
      <c r="E21" s="22">
        <f>SUM(E6:E10)+E13</f>
        <v>2551073.0600304306</v>
      </c>
      <c r="F21" s="27">
        <f>(1-$G$4)*B21</f>
        <v>2769404.8683100422</v>
      </c>
    </row>
    <row r="22" spans="1:11" ht="18.75" customHeight="1" x14ac:dyDescent="0.35">
      <c r="A22" s="21" t="s">
        <v>31</v>
      </c>
      <c r="B22" s="23"/>
      <c r="C22" s="24">
        <f>($B$21-C21)/$B$21</f>
        <v>-4.6493320712355256E-2</v>
      </c>
      <c r="D22" s="24">
        <f>($B$21-D21)/$B$21</f>
        <v>0.10571931612542954</v>
      </c>
      <c r="E22" s="24">
        <f>($B$21-E21)/$B$21</f>
        <v>7.8837085461196207E-2</v>
      </c>
      <c r="F22" s="24">
        <f>($B$21-F21)/$B$21</f>
        <v>0</v>
      </c>
    </row>
    <row r="23" spans="1:11" x14ac:dyDescent="0.35">
      <c r="A23" s="21" t="s">
        <v>25</v>
      </c>
      <c r="B23" s="25">
        <f>SUM(B6:B10)</f>
        <v>2769404.8683100422</v>
      </c>
      <c r="C23" s="25">
        <f>SUM(C6:C10)</f>
        <v>2114060.0009200415</v>
      </c>
      <c r="D23" s="25">
        <f>SUM(D6:D10)</f>
        <v>2588166.5437151277</v>
      </c>
      <c r="E23" s="25">
        <f>SUM(E6:E10)</f>
        <v>2287980.3899822608</v>
      </c>
      <c r="F23" s="27">
        <f>(1-G4)*B23</f>
        <v>2769404.8683100422</v>
      </c>
    </row>
    <row r="24" spans="1:11" ht="18.75" customHeight="1" x14ac:dyDescent="0.35">
      <c r="A24" s="21" t="s">
        <v>30</v>
      </c>
      <c r="B24" s="23"/>
      <c r="C24" s="24">
        <f>($B$23-C23)/$B$21</f>
        <v>0.23663743603870677</v>
      </c>
      <c r="D24" s="24">
        <f>($B$23-D23)/$B$21</f>
        <v>6.5443058423418771E-2</v>
      </c>
      <c r="E24" s="24">
        <f>($B$23-E23)/$B$21</f>
        <v>0.17383679931983304</v>
      </c>
      <c r="F24" s="24">
        <f>($B$23-F23)/$B$21</f>
        <v>0</v>
      </c>
    </row>
    <row r="25" spans="1:11" ht="18.75" customHeight="1" x14ac:dyDescent="0.35">
      <c r="A25" s="13"/>
      <c r="B25" s="13"/>
      <c r="C25" s="13"/>
      <c r="D25" s="13"/>
      <c r="E25" s="13"/>
    </row>
    <row r="26" spans="1:11" x14ac:dyDescent="0.35">
      <c r="A26" s="43"/>
      <c r="B26" s="43"/>
      <c r="C26" s="43"/>
      <c r="D26" s="43"/>
      <c r="E26" s="43"/>
    </row>
    <row r="27" spans="1:11" x14ac:dyDescent="0.35">
      <c r="A27" s="43"/>
      <c r="B27" s="43"/>
      <c r="C27" s="43"/>
      <c r="D27" s="43"/>
      <c r="E27" s="43"/>
    </row>
    <row r="28" spans="1:11" x14ac:dyDescent="0.35">
      <c r="A28" s="43"/>
      <c r="B28" s="43"/>
      <c r="C28" s="43"/>
      <c r="D28" s="43"/>
      <c r="E28" s="43"/>
    </row>
    <row r="29" spans="1:11" x14ac:dyDescent="0.35">
      <c r="A29" s="43"/>
      <c r="B29" s="43"/>
      <c r="C29" s="43"/>
      <c r="D29" s="43"/>
      <c r="E29" s="43"/>
    </row>
    <row r="30" spans="1:11" x14ac:dyDescent="0.35">
      <c r="A30" s="43"/>
      <c r="B30" s="43"/>
      <c r="C30" s="43"/>
      <c r="D30" s="43"/>
      <c r="E30" s="43"/>
    </row>
    <row r="31" spans="1:11" x14ac:dyDescent="0.35">
      <c r="A31" s="43"/>
      <c r="B31" s="43"/>
      <c r="C31" s="43"/>
      <c r="D31" s="43"/>
      <c r="E31" s="43"/>
    </row>
    <row r="32" spans="1:11" x14ac:dyDescent="0.35">
      <c r="A32" s="43"/>
      <c r="B32" s="43"/>
      <c r="C32" s="43"/>
      <c r="D32" s="43"/>
      <c r="E32" s="43"/>
    </row>
    <row r="33" spans="1:5" x14ac:dyDescent="0.35">
      <c r="A33" s="43"/>
      <c r="B33" s="43"/>
      <c r="C33" s="43"/>
      <c r="D33" s="43"/>
      <c r="E33" s="43"/>
    </row>
    <row r="34" spans="1:5" x14ac:dyDescent="0.35">
      <c r="A34" s="43"/>
      <c r="B34" s="43"/>
      <c r="C34" s="43"/>
      <c r="D34" s="43"/>
      <c r="E34" s="43"/>
    </row>
    <row r="35" spans="1:5" x14ac:dyDescent="0.35">
      <c r="A35" s="43"/>
      <c r="B35" s="43"/>
      <c r="C35" s="43"/>
      <c r="D35" s="43"/>
      <c r="E35" s="43"/>
    </row>
    <row r="36" spans="1:5" x14ac:dyDescent="0.35">
      <c r="A36" s="43"/>
      <c r="B36" s="43"/>
      <c r="C36" s="43"/>
      <c r="D36" s="43"/>
      <c r="E36" s="43"/>
    </row>
    <row r="37" spans="1:5" x14ac:dyDescent="0.35">
      <c r="A37" s="43"/>
      <c r="B37" s="43"/>
      <c r="C37" s="43"/>
      <c r="D37" s="43"/>
      <c r="E37" s="43"/>
    </row>
    <row r="38" spans="1:5" x14ac:dyDescent="0.35">
      <c r="A38" s="43"/>
      <c r="B38" s="43"/>
      <c r="C38" s="43"/>
      <c r="D38" s="43"/>
      <c r="E38" s="43"/>
    </row>
  </sheetData>
  <mergeCells count="2">
    <mergeCell ref="J4:M4"/>
    <mergeCell ref="B4:E4"/>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S114"/>
  <sheetViews>
    <sheetView tabSelected="1" zoomScale="55" zoomScaleNormal="55" workbookViewId="0">
      <pane xSplit="1" ySplit="4" topLeftCell="S39" activePane="bottomRight" state="frozen"/>
      <selection pane="topRight" activeCell="B1" sqref="B1"/>
      <selection pane="bottomLeft" activeCell="A5" sqref="A5"/>
      <selection pane="bottomRight" activeCell="R17" sqref="R5:R17"/>
    </sheetView>
  </sheetViews>
  <sheetFormatPr defaultRowHeight="14.5" x14ac:dyDescent="0.35"/>
  <cols>
    <col min="1" max="6" width="26.7265625" customWidth="1"/>
    <col min="7" max="9" width="20.1796875" customWidth="1"/>
    <col min="10" max="10" width="16.26953125" bestFit="1" customWidth="1"/>
    <col min="13" max="13" width="28.453125" customWidth="1"/>
    <col min="14" max="19" width="13.81640625" customWidth="1"/>
  </cols>
  <sheetData>
    <row r="1" spans="1:19" x14ac:dyDescent="0.35">
      <c r="A1" s="1" t="s">
        <v>9</v>
      </c>
      <c r="E1" s="18" t="s">
        <v>23</v>
      </c>
      <c r="G1" s="1"/>
      <c r="H1" s="1"/>
      <c r="I1" s="1"/>
    </row>
    <row r="2" spans="1:19" ht="9" customHeight="1" x14ac:dyDescent="0.35">
      <c r="G2" s="1"/>
      <c r="H2" s="1"/>
      <c r="I2" s="1"/>
      <c r="J2" s="1"/>
    </row>
    <row r="3" spans="1:19" ht="31.5" customHeight="1" x14ac:dyDescent="0.35">
      <c r="A3" t="s">
        <v>34</v>
      </c>
      <c r="B3" s="54" t="s">
        <v>46</v>
      </c>
      <c r="C3" s="54"/>
      <c r="D3" s="54"/>
      <c r="E3" s="54"/>
      <c r="F3" s="55" t="s">
        <v>45</v>
      </c>
      <c r="G3" s="55"/>
      <c r="H3" s="55"/>
      <c r="I3" s="55"/>
      <c r="J3" s="12"/>
    </row>
    <row r="4" spans="1:19" x14ac:dyDescent="0.35">
      <c r="B4" s="7" t="s">
        <v>60</v>
      </c>
      <c r="C4" s="1" t="s">
        <v>47</v>
      </c>
      <c r="D4" s="1" t="s">
        <v>48</v>
      </c>
      <c r="E4" s="1" t="s">
        <v>49</v>
      </c>
      <c r="F4" s="42" t="s">
        <v>60</v>
      </c>
      <c r="G4" s="1" t="s">
        <v>47</v>
      </c>
      <c r="H4" s="1" t="s">
        <v>48</v>
      </c>
      <c r="I4" s="1" t="s">
        <v>49</v>
      </c>
      <c r="N4" s="1" t="s">
        <v>62</v>
      </c>
    </row>
    <row r="5" spans="1:19" x14ac:dyDescent="0.35">
      <c r="A5">
        <v>2020</v>
      </c>
      <c r="B5">
        <v>0</v>
      </c>
      <c r="C5">
        <f>B5</f>
        <v>0</v>
      </c>
      <c r="D5">
        <f>B5</f>
        <v>0</v>
      </c>
      <c r="E5">
        <f>B5</f>
        <v>0</v>
      </c>
      <c r="F5" s="2">
        <v>0</v>
      </c>
      <c r="G5" s="2">
        <v>0</v>
      </c>
      <c r="H5" s="2">
        <v>0</v>
      </c>
      <c r="I5" s="2">
        <v>0</v>
      </c>
      <c r="N5" t="s">
        <v>10</v>
      </c>
      <c r="O5" t="s">
        <v>11</v>
      </c>
      <c r="P5" t="s">
        <v>12</v>
      </c>
      <c r="Q5" t="s">
        <v>13</v>
      </c>
      <c r="R5" s="56" t="s">
        <v>14</v>
      </c>
      <c r="S5" t="s">
        <v>15</v>
      </c>
    </row>
    <row r="6" spans="1:19" x14ac:dyDescent="0.35">
      <c r="A6">
        <v>2021</v>
      </c>
      <c r="B6">
        <f>B5</f>
        <v>0</v>
      </c>
      <c r="C6">
        <f>C5</f>
        <v>0</v>
      </c>
      <c r="D6">
        <f>D5</f>
        <v>0</v>
      </c>
      <c r="E6">
        <f>E5</f>
        <v>0</v>
      </c>
      <c r="F6" s="2">
        <v>0</v>
      </c>
      <c r="G6" s="2">
        <v>0</v>
      </c>
      <c r="H6" s="2">
        <v>0</v>
      </c>
      <c r="I6" s="2">
        <v>0</v>
      </c>
      <c r="M6" t="s">
        <v>16</v>
      </c>
      <c r="N6" s="4">
        <v>0.13</v>
      </c>
      <c r="O6" s="4">
        <v>0.33</v>
      </c>
      <c r="P6" s="4">
        <v>0.67</v>
      </c>
      <c r="Q6" s="4">
        <v>1</v>
      </c>
      <c r="R6" s="57">
        <v>1</v>
      </c>
      <c r="S6" s="4">
        <v>3.5560363448052447E-2</v>
      </c>
    </row>
    <row r="7" spans="1:19" x14ac:dyDescent="0.35">
      <c r="A7">
        <v>2022</v>
      </c>
      <c r="B7">
        <f>B6</f>
        <v>0</v>
      </c>
      <c r="C7">
        <f t="shared" ref="C7" si="0">C6</f>
        <v>0</v>
      </c>
      <c r="D7">
        <f>D6</f>
        <v>0</v>
      </c>
      <c r="E7">
        <f t="shared" ref="E7" si="1">E6</f>
        <v>0</v>
      </c>
      <c r="F7" s="2">
        <v>0</v>
      </c>
      <c r="G7" s="2">
        <v>0</v>
      </c>
      <c r="H7" s="2">
        <v>0</v>
      </c>
      <c r="I7" s="2">
        <v>0</v>
      </c>
      <c r="M7" t="s">
        <v>1</v>
      </c>
      <c r="N7" s="4">
        <v>0.13</v>
      </c>
      <c r="O7" s="4">
        <v>0.33</v>
      </c>
      <c r="P7" s="4">
        <v>0.67</v>
      </c>
      <c r="Q7" s="4">
        <v>1</v>
      </c>
      <c r="R7" s="57">
        <v>1</v>
      </c>
      <c r="S7" s="4">
        <v>2.7544378581003132E-3</v>
      </c>
    </row>
    <row r="8" spans="1:19" x14ac:dyDescent="0.35">
      <c r="A8">
        <v>2023</v>
      </c>
      <c r="B8">
        <f>'Year 2035 impact'!B15</f>
        <v>-4240650.1364212986</v>
      </c>
      <c r="C8">
        <f>'Year 2035 impact'!B15</f>
        <v>-4240650.1364212986</v>
      </c>
      <c r="D8">
        <f>'Year 2035 impact'!B15</f>
        <v>-4240650.1364212986</v>
      </c>
      <c r="E8">
        <f>'Year 2035 impact'!B15</f>
        <v>-4240650.1364212986</v>
      </c>
      <c r="F8" s="2">
        <f>'Year 2035 impact'!$B$19*$N$12+'Year 2035 impact'!$B$11*$N$17+'Year 2035 impact'!$B$12+'Year 2035 impact'!$B$14</f>
        <v>-2588950.9947228422</v>
      </c>
      <c r="G8" s="2">
        <f>'Year 2035 impact'!$B$19*$N$12+'Year 2035 impact'!$B$11*$N$17+'Year 2035 impact'!$B$12+'Year 2035 impact'!$B$14</f>
        <v>-2588950.9947228422</v>
      </c>
      <c r="H8" s="2">
        <f>'Year 2035 impact'!$B$19*$N$12+'Year 2035 impact'!$B$11*$N$17+'Year 2035 impact'!$B$12+'Year 2035 impact'!$B$14</f>
        <v>-2588950.9947228422</v>
      </c>
      <c r="I8" s="2">
        <f>'Year 2035 impact'!$B$19*$N$12+'Year 2035 impact'!$B$11*$N$17+'Year 2035 impact'!$B$12+'Year 2035 impact'!$B$14</f>
        <v>-2588950.9947228422</v>
      </c>
      <c r="M8" t="s">
        <v>2</v>
      </c>
      <c r="N8" s="4">
        <v>0.39</v>
      </c>
      <c r="O8" s="4">
        <v>0.62</v>
      </c>
      <c r="P8" s="4">
        <v>0.82</v>
      </c>
      <c r="Q8" s="4">
        <v>0.92</v>
      </c>
      <c r="R8" s="57">
        <v>1</v>
      </c>
      <c r="S8" s="4">
        <v>0.19768631792200478</v>
      </c>
    </row>
    <row r="9" spans="1:19" x14ac:dyDescent="0.35">
      <c r="A9">
        <v>2024</v>
      </c>
      <c r="B9">
        <f t="shared" ref="B9:E54" si="2">B8</f>
        <v>-4240650.1364212986</v>
      </c>
      <c r="C9">
        <f>C8</f>
        <v>-4240650.1364212986</v>
      </c>
      <c r="D9">
        <f>D8</f>
        <v>-4240650.1364212986</v>
      </c>
      <c r="E9">
        <f>E8</f>
        <v>-4240650.1364212986</v>
      </c>
      <c r="F9" s="2">
        <f>'Year 2035 impact'!$B$19*$N$12+'Year 2035 impact'!$B$11*$N$17+'Year 2035 impact'!$B$12+'Year 2035 impact'!$B$14</f>
        <v>-2588950.9947228422</v>
      </c>
      <c r="G9" s="2">
        <f>'Year 2035 impact'!$B$19*$N$12+'Year 2035 impact'!$B$11*$N$17+'Year 2035 impact'!$B$12+'Year 2035 impact'!$B$14</f>
        <v>-2588950.9947228422</v>
      </c>
      <c r="H9" s="2">
        <f>'Year 2035 impact'!$B$19*$N$12+'Year 2035 impact'!$B$11*$N$17+'Year 2035 impact'!$B$12+'Year 2035 impact'!$B$14</f>
        <v>-2588950.9947228422</v>
      </c>
      <c r="I9" s="2">
        <f>'Year 2035 impact'!$B$19*$N$12+'Year 2035 impact'!$B$11*$N$17+'Year 2035 impact'!$B$12+'Year 2035 impact'!$B$14</f>
        <v>-2588950.9947228422</v>
      </c>
      <c r="M9" t="s">
        <v>17</v>
      </c>
      <c r="N9" s="4">
        <v>0.25</v>
      </c>
      <c r="O9" s="4">
        <v>0.6</v>
      </c>
      <c r="P9" s="4">
        <v>0.7</v>
      </c>
      <c r="Q9" s="4">
        <v>0.79</v>
      </c>
      <c r="R9" s="57">
        <v>1</v>
      </c>
      <c r="S9" s="4">
        <v>0.72153087901010071</v>
      </c>
    </row>
    <row r="10" spans="1:19" x14ac:dyDescent="0.35">
      <c r="A10">
        <v>2025</v>
      </c>
      <c r="B10">
        <f t="shared" si="2"/>
        <v>-4240650.1364212986</v>
      </c>
      <c r="C10">
        <f t="shared" ref="C10:C17" si="3">C9</f>
        <v>-4240650.1364212986</v>
      </c>
      <c r="D10">
        <f t="shared" si="2"/>
        <v>-4240650.1364212986</v>
      </c>
      <c r="E10">
        <f t="shared" si="2"/>
        <v>-4240650.1364212986</v>
      </c>
      <c r="F10" s="2">
        <f>'Year 2035 impact'!$B$19*$N$12+'Year 2035 impact'!$B$11*$N$17+'Year 2035 impact'!$B$12+'Year 2035 impact'!$B$14</f>
        <v>-2588950.9947228422</v>
      </c>
      <c r="G10" s="2">
        <f>'Year 2035 impact'!$B$19*$N$12+'Year 2035 impact'!$B$11*$N$17+'Year 2035 impact'!$B$12+'Year 2035 impact'!$B$14</f>
        <v>-2588950.9947228422</v>
      </c>
      <c r="H10" s="2">
        <f>'Year 2035 impact'!$B$19*$N$12+'Year 2035 impact'!$B$11*$N$17+'Year 2035 impact'!$B$12+'Year 2035 impact'!$B$14</f>
        <v>-2588950.9947228422</v>
      </c>
      <c r="I10" s="2">
        <f>'Year 2035 impact'!$B$19*$N$12+'Year 2035 impact'!$B$11*$N$17+'Year 2035 impact'!$B$12+'Year 2035 impact'!$B$14</f>
        <v>-2588950.9947228422</v>
      </c>
      <c r="M10" t="s">
        <v>18</v>
      </c>
      <c r="N10" s="4">
        <v>0.39</v>
      </c>
      <c r="O10" s="4">
        <v>0.62</v>
      </c>
      <c r="P10" s="4">
        <v>0.82</v>
      </c>
      <c r="Q10" s="4">
        <v>0.92</v>
      </c>
      <c r="R10" s="57">
        <v>1</v>
      </c>
      <c r="S10" s="4">
        <v>4.2468001761741633E-2</v>
      </c>
    </row>
    <row r="11" spans="1:19" ht="29" x14ac:dyDescent="0.35">
      <c r="A11">
        <v>2026</v>
      </c>
      <c r="B11">
        <f t="shared" si="2"/>
        <v>-4240650.1364212986</v>
      </c>
      <c r="C11">
        <f t="shared" si="3"/>
        <v>-4240650.1364212986</v>
      </c>
      <c r="D11">
        <f t="shared" si="2"/>
        <v>-4240650.1364212986</v>
      </c>
      <c r="E11">
        <f t="shared" si="2"/>
        <v>-4240650.1364212986</v>
      </c>
      <c r="F11" s="2">
        <f>'Year 2035 impact'!$B$19*$N$12+'Year 2035 impact'!$B$11*$N$17+'Year 2035 impact'!$B$12+'Year 2035 impact'!$B$14</f>
        <v>-2588950.9947228422</v>
      </c>
      <c r="G11" s="2">
        <f>'Year 2035 impact'!$B$19*$N$12+'Year 2035 impact'!$B$11*$N$17+'Year 2035 impact'!$B$12+'Year 2035 impact'!$B$14</f>
        <v>-2588950.9947228422</v>
      </c>
      <c r="H11" s="2">
        <f>'Year 2035 impact'!$B$19*$N$12+'Year 2035 impact'!$B$11*$N$17+'Year 2035 impact'!$B$12+'Year 2035 impact'!$B$14</f>
        <v>-2588950.9947228422</v>
      </c>
      <c r="I11" s="2">
        <f>'Year 2035 impact'!$B$19*$N$12+'Year 2035 impact'!$B$11*$N$17+'Year 2035 impact'!$B$12+'Year 2035 impact'!$B$14</f>
        <v>-2588950.9947228422</v>
      </c>
      <c r="M11" s="13" t="s">
        <v>19</v>
      </c>
      <c r="N11" s="11">
        <f>$S6*N6+$S7*N7+$S8*N8+$S9*N9+$S10*N10</f>
        <v>0.27902382859898617</v>
      </c>
      <c r="O11" s="11">
        <f>$S6*O6+$S7*O7+$S8*O8+$S9*O9+$S10*O10</f>
        <v>0.59445809004101358</v>
      </c>
      <c r="P11" s="11">
        <f>$S6*P6+$S7*P7+$S8*P8+$S9*P9+$S10*P10</f>
        <v>0.72766907432286487</v>
      </c>
      <c r="Q11" s="11">
        <f>$S6*Q6+$S7*Q7+$S8*Q8+$S9*Q9+$S10*Q10</f>
        <v>0.82926616983317913</v>
      </c>
      <c r="R11" s="58">
        <f>$S6*R6+$S7*R7+$S8*R8+$S9*R9+$S10*R10</f>
        <v>0.99999999999999978</v>
      </c>
    </row>
    <row r="12" spans="1:19" x14ac:dyDescent="0.35">
      <c r="A12">
        <v>2027</v>
      </c>
      <c r="B12">
        <f t="shared" si="2"/>
        <v>-4240650.1364212986</v>
      </c>
      <c r="C12">
        <f t="shared" si="3"/>
        <v>-4240650.1364212986</v>
      </c>
      <c r="D12">
        <f t="shared" ref="D12:E54" si="4">D11</f>
        <v>-4240650.1364212986</v>
      </c>
      <c r="E12">
        <f t="shared" si="4"/>
        <v>-4240650.1364212986</v>
      </c>
      <c r="F12" s="2">
        <f>'Year 2035 impact'!$B$19*$N$12+'Year 2035 impact'!$B$11*$N$17+'Year 2035 impact'!$B$12+'Year 2035 impact'!$B$14</f>
        <v>-2588950.9947228422</v>
      </c>
      <c r="G12" s="2">
        <f>'Year 2035 impact'!$B$19*$N$12+'Year 2035 impact'!$B$11*$N$17+'Year 2035 impact'!$B$12+'Year 2035 impact'!$B$14</f>
        <v>-2588950.9947228422</v>
      </c>
      <c r="H12" s="2">
        <f>'Year 2035 impact'!$B$19*$N$12+'Year 2035 impact'!$B$11*$N$17+'Year 2035 impact'!$B$12+'Year 2035 impact'!$B$14</f>
        <v>-2588950.9947228422</v>
      </c>
      <c r="I12" s="2">
        <f>'Year 2035 impact'!$B$19*$N$12+'Year 2035 impact'!$B$11*$N$17+'Year 2035 impact'!$B$12+'Year 2035 impact'!$B$14</f>
        <v>-2588950.9947228422</v>
      </c>
      <c r="M12" t="s">
        <v>20</v>
      </c>
      <c r="N12" s="11">
        <f>1-N11</f>
        <v>0.72097617140101389</v>
      </c>
      <c r="O12" s="11">
        <f>1-O11</f>
        <v>0.40554190995898642</v>
      </c>
      <c r="P12" s="11">
        <f>1-P11</f>
        <v>0.27233092567713513</v>
      </c>
      <c r="Q12" s="11">
        <f>1-Q11</f>
        <v>0.17073383016682087</v>
      </c>
      <c r="R12" s="58">
        <f>1-R11</f>
        <v>0</v>
      </c>
    </row>
    <row r="13" spans="1:19" x14ac:dyDescent="0.35">
      <c r="A13">
        <v>2028</v>
      </c>
      <c r="B13">
        <f t="shared" si="2"/>
        <v>-4240650.1364212986</v>
      </c>
      <c r="C13">
        <f t="shared" si="3"/>
        <v>-4240650.1364212986</v>
      </c>
      <c r="D13">
        <f t="shared" si="2"/>
        <v>-4240650.1364212986</v>
      </c>
      <c r="E13">
        <f t="shared" si="2"/>
        <v>-4240650.1364212986</v>
      </c>
      <c r="F13" s="2">
        <f>'Year 2035 impact'!$B$19*$N$12+'Year 2035 impact'!$B$11*$N$17+'Year 2035 impact'!$B$12+'Year 2035 impact'!$B$14</f>
        <v>-2588950.9947228422</v>
      </c>
      <c r="G13" s="2">
        <f>'Year 2035 impact'!$B$19*$N$12+'Year 2035 impact'!$B$11*$N$17+'Year 2035 impact'!$B$12+'Year 2035 impact'!$B$14</f>
        <v>-2588950.9947228422</v>
      </c>
      <c r="H13" s="2">
        <f>'Year 2035 impact'!$B$19*$N$12+'Year 2035 impact'!$B$11*$N$17+'Year 2035 impact'!$B$12+'Year 2035 impact'!$B$14</f>
        <v>-2588950.9947228422</v>
      </c>
      <c r="I13" s="2">
        <f>'Year 2035 impact'!$B$19*$N$12+'Year 2035 impact'!$B$11*$N$17+'Year 2035 impact'!$B$12+'Year 2035 impact'!$B$14</f>
        <v>-2588950.9947228422</v>
      </c>
      <c r="R13" s="56"/>
      <c r="S13" t="s">
        <v>51</v>
      </c>
    </row>
    <row r="14" spans="1:19" x14ac:dyDescent="0.35">
      <c r="A14">
        <v>2029</v>
      </c>
      <c r="B14">
        <f t="shared" si="2"/>
        <v>-4240650.1364212986</v>
      </c>
      <c r="C14">
        <f t="shared" si="3"/>
        <v>-4240650.1364212986</v>
      </c>
      <c r="D14">
        <f t="shared" si="2"/>
        <v>-4240650.1364212986</v>
      </c>
      <c r="E14">
        <f t="shared" si="2"/>
        <v>-4240650.1364212986</v>
      </c>
      <c r="F14" s="2">
        <f>'Year 2035 impact'!$B$19*$N$12+'Year 2035 impact'!$B$11*$N$17+'Year 2035 impact'!$B$12+'Year 2035 impact'!$B$14</f>
        <v>-2588950.9947228422</v>
      </c>
      <c r="G14" s="2">
        <f>'Year 2035 impact'!$B$19*$N$12+'Year 2035 impact'!$B$11*$N$17+'Year 2035 impact'!$B$12+'Year 2035 impact'!$B$14</f>
        <v>-2588950.9947228422</v>
      </c>
      <c r="H14" s="2">
        <f>'Year 2035 impact'!$B$19*$N$12+'Year 2035 impact'!$B$11*$N$17+'Year 2035 impact'!$B$12+'Year 2035 impact'!$B$14</f>
        <v>-2588950.9947228422</v>
      </c>
      <c r="I14" s="2">
        <f>'Year 2035 impact'!$B$19*$N$12+'Year 2035 impact'!$B$11*$N$17+'Year 2035 impact'!$B$12+'Year 2035 impact'!$B$14</f>
        <v>-2588950.9947228422</v>
      </c>
      <c r="M14" t="s">
        <v>52</v>
      </c>
      <c r="N14" s="44">
        <v>0.5</v>
      </c>
      <c r="O14" s="4">
        <v>0.77</v>
      </c>
      <c r="P14" s="4">
        <v>0.95</v>
      </c>
      <c r="Q14" s="4">
        <v>1</v>
      </c>
      <c r="R14" s="59">
        <v>1</v>
      </c>
      <c r="S14" s="4">
        <v>0.65744494138416898</v>
      </c>
    </row>
    <row r="15" spans="1:19" x14ac:dyDescent="0.35">
      <c r="A15">
        <v>2030</v>
      </c>
      <c r="B15">
        <f t="shared" si="2"/>
        <v>-4240650.1364212986</v>
      </c>
      <c r="C15">
        <f t="shared" si="3"/>
        <v>-4240650.1364212986</v>
      </c>
      <c r="D15">
        <f t="shared" si="2"/>
        <v>-4240650.1364212986</v>
      </c>
      <c r="E15">
        <f t="shared" si="2"/>
        <v>-4240650.1364212986</v>
      </c>
      <c r="F15" s="2">
        <f>'Year 2035 impact'!$B$19*$O$12+'Year 2035 impact'!$B$11*$O$17+'Year 2035 impact'!$B$12+'Year 2035 impact'!$B$14</f>
        <v>-2098093.8793848203</v>
      </c>
      <c r="G15" s="2">
        <f>'Year 2035 impact'!$B$19*$O$12+'Year 2035 impact'!$B$11*$O$17+'Year 2035 impact'!$B$12+'Year 2035 impact'!$B$14</f>
        <v>-2098093.8793848203</v>
      </c>
      <c r="H15" s="2">
        <f>'Year 2035 impact'!$B$19*$O$12+'Year 2035 impact'!$B$11*$O$17+'Year 2035 impact'!$B$12+'Year 2035 impact'!$B$14</f>
        <v>-2098093.8793848203</v>
      </c>
      <c r="I15" s="2">
        <f>'Year 2035 impact'!$B$19*$O$12+'Year 2035 impact'!$B$11*$O$17+'Year 2035 impact'!$B$12+'Year 2035 impact'!$B$14</f>
        <v>-2098093.8793848203</v>
      </c>
      <c r="M15" t="s">
        <v>53</v>
      </c>
      <c r="N15" s="44">
        <v>0.05</v>
      </c>
      <c r="O15" s="4">
        <v>0.1</v>
      </c>
      <c r="P15" s="4">
        <v>0.2</v>
      </c>
      <c r="Q15" s="4">
        <v>0.3</v>
      </c>
      <c r="R15" s="59">
        <v>0.5</v>
      </c>
      <c r="S15" s="4">
        <v>0.34255505861583102</v>
      </c>
    </row>
    <row r="16" spans="1:19" ht="29" x14ac:dyDescent="0.35">
      <c r="A16">
        <v>2031</v>
      </c>
      <c r="B16">
        <f t="shared" si="2"/>
        <v>-4240650.1364212986</v>
      </c>
      <c r="C16">
        <f t="shared" si="3"/>
        <v>-4240650.1364212986</v>
      </c>
      <c r="D16">
        <f t="shared" si="2"/>
        <v>-4240650.1364212986</v>
      </c>
      <c r="E16">
        <f t="shared" si="2"/>
        <v>-4240650.1364212986</v>
      </c>
      <c r="F16" s="2">
        <f>'Year 2035 impact'!$B$19*$O$12+'Year 2035 impact'!$B$11*$O$17+'Year 2035 impact'!$B$12+'Year 2035 impact'!$B$14</f>
        <v>-2098093.8793848203</v>
      </c>
      <c r="G16" s="2">
        <f>'Year 2035 impact'!$B$19*$O$12+'Year 2035 impact'!$B$11*$O$17+'Year 2035 impact'!$B$12+'Year 2035 impact'!$B$14</f>
        <v>-2098093.8793848203</v>
      </c>
      <c r="H16" s="2">
        <f>'Year 2035 impact'!$B$19*$O$12+'Year 2035 impact'!$B$11*$O$17+'Year 2035 impact'!$B$12+'Year 2035 impact'!$B$14</f>
        <v>-2098093.8793848203</v>
      </c>
      <c r="I16" s="2">
        <f>'Year 2035 impact'!$B$19*$O$12+'Year 2035 impact'!$B$11*$O$17+'Year 2035 impact'!$B$12+'Year 2035 impact'!$B$14</f>
        <v>-2098093.8793848203</v>
      </c>
      <c r="M16" s="13" t="s">
        <v>54</v>
      </c>
      <c r="N16" s="44">
        <f>$S14*N14+$S15*N15</f>
        <v>0.34585022362287604</v>
      </c>
      <c r="O16" s="44">
        <f>$S14*O14+$S15*O15</f>
        <v>0.54048811072739322</v>
      </c>
      <c r="P16" s="44">
        <f t="shared" ref="P16:R16" si="5">$S14*P14+$S15*P15</f>
        <v>0.69308370603812675</v>
      </c>
      <c r="Q16" s="44">
        <f t="shared" si="5"/>
        <v>0.76021145896891829</v>
      </c>
      <c r="R16" s="59">
        <f t="shared" si="5"/>
        <v>0.82872247069208449</v>
      </c>
    </row>
    <row r="17" spans="1:18" x14ac:dyDescent="0.35">
      <c r="A17">
        <v>2032</v>
      </c>
      <c r="B17">
        <f t="shared" si="2"/>
        <v>-4240650.1364212986</v>
      </c>
      <c r="C17">
        <f t="shared" si="3"/>
        <v>-4240650.1364212986</v>
      </c>
      <c r="D17">
        <f t="shared" si="2"/>
        <v>-4240650.1364212986</v>
      </c>
      <c r="E17">
        <f t="shared" si="2"/>
        <v>-4240650.1364212986</v>
      </c>
      <c r="F17" s="2">
        <f>'Year 2035 impact'!$B$19*$O$12+'Year 2035 impact'!$B$11*$O$17+'Year 2035 impact'!$B$12+'Year 2035 impact'!$B$14</f>
        <v>-2098093.8793848203</v>
      </c>
      <c r="G17" s="2">
        <f>'Year 2035 impact'!$B$19*$O$12+'Year 2035 impact'!$B$11*$O$17+'Year 2035 impact'!$B$12+'Year 2035 impact'!$B$14</f>
        <v>-2098093.8793848203</v>
      </c>
      <c r="H17" s="2">
        <f>'Year 2035 impact'!$B$19*$O$12+'Year 2035 impact'!$B$11*$O$17+'Year 2035 impact'!$B$12+'Year 2035 impact'!$B$14</f>
        <v>-2098093.8793848203</v>
      </c>
      <c r="I17" s="2">
        <f>'Year 2035 impact'!$B$19*$O$12+'Year 2035 impact'!$B$11*$O$17+'Year 2035 impact'!$B$12+'Year 2035 impact'!$B$14</f>
        <v>-2098093.8793848203</v>
      </c>
      <c r="M17" t="s">
        <v>55</v>
      </c>
      <c r="N17" s="44">
        <f>1-N16</f>
        <v>0.65414977637712401</v>
      </c>
      <c r="O17" s="44">
        <f t="shared" ref="O17:R17" si="6">1-O16</f>
        <v>0.45951188927260678</v>
      </c>
      <c r="P17" s="44">
        <f t="shared" si="6"/>
        <v>0.30691629396187325</v>
      </c>
      <c r="Q17" s="44">
        <f t="shared" si="6"/>
        <v>0.23978854103108171</v>
      </c>
      <c r="R17" s="59">
        <f t="shared" si="6"/>
        <v>0.17127752930791551</v>
      </c>
    </row>
    <row r="18" spans="1:18" x14ac:dyDescent="0.35">
      <c r="A18">
        <v>2033</v>
      </c>
      <c r="B18">
        <f t="shared" si="2"/>
        <v>-4240650.1364212986</v>
      </c>
      <c r="C18">
        <f>'Year 2035 impact'!C15</f>
        <v>-4307089.7362192823</v>
      </c>
      <c r="D18">
        <f>'Year 2035 impact'!D15</f>
        <v>-5957745.8476246931</v>
      </c>
      <c r="E18">
        <f>'Year 2035 impact'!E15</f>
        <v>-5970658.3379468471</v>
      </c>
      <c r="F18" s="2">
        <f>'Year 2035 impact'!$B$19*$O$12+'Year 2035 impact'!$B$11*$O$17+'Year 2035 impact'!$B$12+'Year 2035 impact'!$B$14</f>
        <v>-2098093.8793848203</v>
      </c>
      <c r="G18" s="2">
        <f>'Year 2035 impact'!$C$19*$O$12+'Year 2035 impact'!$C$11*$O$17+'Year 2035 impact'!$C$12+'Year 2035 impact'!$C$14</f>
        <v>-2241075.2065824056</v>
      </c>
      <c r="H18" s="2">
        <f>'Year 2035 impact'!$D$19*$O$12+'Year 2035 impact'!$D$11*$O$17+'Year 2035 impact'!$D$12+'Year 2035 impact'!$D$14</f>
        <v>-3864073.1183183664</v>
      </c>
      <c r="I18" s="2">
        <f>'Year 2035 impact'!$E$19*$O$12+'Year 2035 impact'!$E$11*$O$17+'Year 2035 impact'!$E$12+'Year 2035 impact'!$E$14</f>
        <v>-3921241.6940280315</v>
      </c>
    </row>
    <row r="19" spans="1:18" x14ac:dyDescent="0.35">
      <c r="A19">
        <v>2034</v>
      </c>
      <c r="B19">
        <f t="shared" si="2"/>
        <v>-4240650.1364212986</v>
      </c>
      <c r="C19">
        <f t="shared" ref="C19:C54" si="7">C18</f>
        <v>-4307089.7362192823</v>
      </c>
      <c r="D19">
        <f t="shared" si="4"/>
        <v>-5957745.8476246931</v>
      </c>
      <c r="E19">
        <f t="shared" ref="E19:E54" si="8">E18</f>
        <v>-5970658.3379468471</v>
      </c>
      <c r="F19" s="2">
        <f>'Year 2035 impact'!$B$19*$O$12+'Year 2035 impact'!$B$11*$O$17+'Year 2035 impact'!$B$12+'Year 2035 impact'!$B$14</f>
        <v>-2098093.8793848203</v>
      </c>
      <c r="G19" s="2">
        <f>'Year 2035 impact'!$C$19*$O$12+'Year 2035 impact'!$C$11*$O$17+'Year 2035 impact'!$C$12+'Year 2035 impact'!$C$14</f>
        <v>-2241075.2065824056</v>
      </c>
      <c r="H19" s="2">
        <f>'Year 2035 impact'!$D$19*$O$12+'Year 2035 impact'!$D$11*$O$17+'Year 2035 impact'!$D$12+'Year 2035 impact'!$D$14</f>
        <v>-3864073.1183183664</v>
      </c>
      <c r="I19" s="2">
        <f>'Year 2035 impact'!$E$19*$O$12+'Year 2035 impact'!$E$11*$O$17+'Year 2035 impact'!$E$12+'Year 2035 impact'!$E$14</f>
        <v>-3921241.6940280315</v>
      </c>
    </row>
    <row r="20" spans="1:18" x14ac:dyDescent="0.35">
      <c r="A20">
        <v>2035</v>
      </c>
      <c r="B20">
        <f t="shared" si="2"/>
        <v>-4240650.1364212986</v>
      </c>
      <c r="C20">
        <f t="shared" si="7"/>
        <v>-4307089.7362192823</v>
      </c>
      <c r="D20">
        <f t="shared" si="4"/>
        <v>-5957745.8476246931</v>
      </c>
      <c r="E20">
        <f t="shared" si="8"/>
        <v>-5970658.3379468471</v>
      </c>
      <c r="F20" s="2">
        <f>'Year 2035 impact'!$B$19*$O$12+'Year 2035 impact'!$B$11*$O$17+'Year 2035 impact'!$B$12+'Year 2035 impact'!$B$14</f>
        <v>-2098093.8793848203</v>
      </c>
      <c r="G20" s="2">
        <f>'Year 2035 impact'!$C$19*$O$12+'Year 2035 impact'!$C$11*$O$17+'Year 2035 impact'!$C$12+'Year 2035 impact'!$C$14</f>
        <v>-2241075.2065824056</v>
      </c>
      <c r="H20" s="2">
        <f>'Year 2035 impact'!$D$19*$O$12+'Year 2035 impact'!$D$11*$O$17+'Year 2035 impact'!$D$12+'Year 2035 impact'!$D$14</f>
        <v>-3864073.1183183664</v>
      </c>
      <c r="I20" s="2">
        <f>'Year 2035 impact'!$E$19*$O$12+'Year 2035 impact'!$E$11*$O$17+'Year 2035 impact'!$E$12+'Year 2035 impact'!$E$14</f>
        <v>-3921241.6940280315</v>
      </c>
    </row>
    <row r="21" spans="1:18" x14ac:dyDescent="0.35">
      <c r="A21">
        <v>2036</v>
      </c>
      <c r="B21">
        <f t="shared" si="2"/>
        <v>-4240650.1364212986</v>
      </c>
      <c r="C21">
        <f t="shared" si="7"/>
        <v>-4307089.7362192823</v>
      </c>
      <c r="D21">
        <f t="shared" si="4"/>
        <v>-5957745.8476246931</v>
      </c>
      <c r="E21">
        <f t="shared" si="8"/>
        <v>-5970658.3379468471</v>
      </c>
      <c r="F21" s="2">
        <f>'Year 2035 impact'!$B$19*$O$12+'Year 2035 impact'!$B$11*$O$17+'Year 2035 impact'!$B$12+'Year 2035 impact'!$B$14</f>
        <v>-2098093.8793848203</v>
      </c>
      <c r="G21" s="2">
        <f>'Year 2035 impact'!$C$19*$O$12+'Year 2035 impact'!$C$11*$O$17+'Year 2035 impact'!$C$12+'Year 2035 impact'!$C$14</f>
        <v>-2241075.2065824056</v>
      </c>
      <c r="H21" s="2">
        <f>'Year 2035 impact'!$D$19*$O$12+'Year 2035 impact'!$D$11*$O$17+'Year 2035 impact'!$D$12+'Year 2035 impact'!$D$14</f>
        <v>-3864073.1183183664</v>
      </c>
      <c r="I21" s="2">
        <f>'Year 2035 impact'!$E$19*$O$12+'Year 2035 impact'!$E$11*$O$17+'Year 2035 impact'!$E$12+'Year 2035 impact'!$E$14</f>
        <v>-3921241.6940280315</v>
      </c>
    </row>
    <row r="22" spans="1:18" x14ac:dyDescent="0.35">
      <c r="A22">
        <v>2037</v>
      </c>
      <c r="B22">
        <f t="shared" si="2"/>
        <v>-4240650.1364212986</v>
      </c>
      <c r="C22">
        <f t="shared" si="7"/>
        <v>-4307089.7362192823</v>
      </c>
      <c r="D22">
        <f t="shared" si="4"/>
        <v>-5957745.8476246931</v>
      </c>
      <c r="E22">
        <f t="shared" si="8"/>
        <v>-5970658.3379468471</v>
      </c>
      <c r="F22" s="2">
        <f>'Year 2035 impact'!$B$19*$O$12+'Year 2035 impact'!$B$11*$O$17+'Year 2035 impact'!$B$12+'Year 2035 impact'!$B$14</f>
        <v>-2098093.8793848203</v>
      </c>
      <c r="G22" s="2">
        <f>'Year 2035 impact'!$C$19*$O$12+'Year 2035 impact'!$C$11*$O$17+'Year 2035 impact'!$C$12+'Year 2035 impact'!$C$14</f>
        <v>-2241075.2065824056</v>
      </c>
      <c r="H22" s="2">
        <f>'Year 2035 impact'!$D$19*$O$12+'Year 2035 impact'!$D$11*$O$17+'Year 2035 impact'!$D$12+'Year 2035 impact'!$D$14</f>
        <v>-3864073.1183183664</v>
      </c>
      <c r="I22" s="2">
        <f>'Year 2035 impact'!$E$19*$O$12+'Year 2035 impact'!$E$11*$O$17+'Year 2035 impact'!$E$12+'Year 2035 impact'!$E$14</f>
        <v>-3921241.6940280315</v>
      </c>
    </row>
    <row r="23" spans="1:18" x14ac:dyDescent="0.35">
      <c r="A23">
        <v>2038</v>
      </c>
      <c r="B23">
        <f t="shared" si="2"/>
        <v>-4240650.1364212986</v>
      </c>
      <c r="C23">
        <f t="shared" si="7"/>
        <v>-4307089.7362192823</v>
      </c>
      <c r="D23">
        <f t="shared" si="4"/>
        <v>-5957745.8476246931</v>
      </c>
      <c r="E23">
        <f t="shared" si="8"/>
        <v>-5970658.3379468471</v>
      </c>
      <c r="F23" s="2">
        <f>'Year 2035 impact'!$B$19*$O$12+'Year 2035 impact'!$B$11*$O$17+'Year 2035 impact'!$B$12+'Year 2035 impact'!$B$14</f>
        <v>-2098093.8793848203</v>
      </c>
      <c r="G23" s="2">
        <f>'Year 2035 impact'!$C$19*$O$12+'Year 2035 impact'!$C$11*$O$17+'Year 2035 impact'!$C$12+'Year 2035 impact'!$C$14</f>
        <v>-2241075.2065824056</v>
      </c>
      <c r="H23" s="2">
        <f>'Year 2035 impact'!$D$19*$O$12+'Year 2035 impact'!$D$11*$O$17+'Year 2035 impact'!$D$12+'Year 2035 impact'!$D$14</f>
        <v>-3864073.1183183664</v>
      </c>
      <c r="I23" s="2">
        <f>'Year 2035 impact'!$E$19*$O$12+'Year 2035 impact'!$E$11*$O$17+'Year 2035 impact'!$E$12+'Year 2035 impact'!$E$14</f>
        <v>-3921241.6940280315</v>
      </c>
    </row>
    <row r="24" spans="1:18" x14ac:dyDescent="0.35">
      <c r="A24">
        <v>2039</v>
      </c>
      <c r="B24">
        <f t="shared" si="2"/>
        <v>-4240650.1364212986</v>
      </c>
      <c r="C24">
        <f t="shared" si="7"/>
        <v>-4307089.7362192823</v>
      </c>
      <c r="D24">
        <f t="shared" si="4"/>
        <v>-5957745.8476246931</v>
      </c>
      <c r="E24">
        <f t="shared" si="8"/>
        <v>-5970658.3379468471</v>
      </c>
      <c r="F24" s="2">
        <f>'Year 2035 impact'!$B$19*$O$12+'Year 2035 impact'!$B$11*$O$17+'Year 2035 impact'!$B$12+'Year 2035 impact'!$B$14</f>
        <v>-2098093.8793848203</v>
      </c>
      <c r="G24" s="2">
        <f>'Year 2035 impact'!$C$19*$O$12+'Year 2035 impact'!$C$11*$O$17+'Year 2035 impact'!$C$12+'Year 2035 impact'!$C$14</f>
        <v>-2241075.2065824056</v>
      </c>
      <c r="H24" s="2">
        <f>'Year 2035 impact'!$D$19*$O$12+'Year 2035 impact'!$D$11*$O$17+'Year 2035 impact'!$D$12+'Year 2035 impact'!$D$14</f>
        <v>-3864073.1183183664</v>
      </c>
      <c r="I24" s="2">
        <f>'Year 2035 impact'!$E$19*$O$12+'Year 2035 impact'!$E$11*$O$17+'Year 2035 impact'!$E$12+'Year 2035 impact'!$E$14</f>
        <v>-3921241.6940280315</v>
      </c>
    </row>
    <row r="25" spans="1:18" x14ac:dyDescent="0.35">
      <c r="A25">
        <v>2040</v>
      </c>
      <c r="B25">
        <f t="shared" si="2"/>
        <v>-4240650.1364212986</v>
      </c>
      <c r="C25">
        <f t="shared" si="7"/>
        <v>-4307089.7362192823</v>
      </c>
      <c r="D25">
        <f t="shared" si="4"/>
        <v>-5957745.8476246931</v>
      </c>
      <c r="E25">
        <f t="shared" si="8"/>
        <v>-5970658.3379468471</v>
      </c>
      <c r="F25" s="2">
        <f>'Year 2035 impact'!$B$19*$P$12+'Year 2035 impact'!$B$11*$P$17+'Year 2035 impact'!$B$12+'Year 2035 impact'!$B$14</f>
        <v>-1397305.5111593865</v>
      </c>
      <c r="G25" s="2">
        <f>'Year 2035 impact'!$C$19*$P$12+'Year 2035 impact'!$C$11*$P$17+'Year 2035 impact'!$C$12+'Year 2035 impact'!$C$14</f>
        <v>-1557438.9286663663</v>
      </c>
      <c r="H25" s="2">
        <f>'Year 2035 impact'!$D$19*$P$12+'Year 2035 impact'!$D$11*$P$17+'Year 2035 impact'!$D$12+'Year 2035 impact'!$D$14</f>
        <v>-3187222.5888819899</v>
      </c>
      <c r="I25" s="2">
        <f>'Year 2035 impact'!$E$19*$P$12+'Year 2035 impact'!$E$11*$P$17+'Year 2035 impact'!$E$12+'Year 2035 impact'!$E$14</f>
        <v>-3254308.426706004</v>
      </c>
    </row>
    <row r="26" spans="1:18" x14ac:dyDescent="0.35">
      <c r="A26">
        <v>2041</v>
      </c>
      <c r="B26">
        <f t="shared" si="2"/>
        <v>-4240650.1364212986</v>
      </c>
      <c r="C26">
        <f t="shared" si="7"/>
        <v>-4307089.7362192823</v>
      </c>
      <c r="D26">
        <f t="shared" si="4"/>
        <v>-5957745.8476246931</v>
      </c>
      <c r="E26">
        <f t="shared" si="8"/>
        <v>-5970658.3379468471</v>
      </c>
      <c r="F26" s="2">
        <f>'Year 2035 impact'!$B$19*$P$12+'Year 2035 impact'!$B$11*$P$17+'Year 2035 impact'!$B$12+'Year 2035 impact'!$B$14</f>
        <v>-1397305.5111593865</v>
      </c>
      <c r="G26" s="2">
        <f>'Year 2035 impact'!$C$19*$P$12+'Year 2035 impact'!$C$11*$P$17+'Year 2035 impact'!$C$12+'Year 2035 impact'!$C$14</f>
        <v>-1557438.9286663663</v>
      </c>
      <c r="H26" s="2">
        <f>'Year 2035 impact'!$D$19*$P$12+'Year 2035 impact'!$D$11*$P$17+'Year 2035 impact'!$D$12+'Year 2035 impact'!$D$14</f>
        <v>-3187222.5888819899</v>
      </c>
      <c r="I26" s="2">
        <f>'Year 2035 impact'!$E$19*$P$12+'Year 2035 impact'!$E$11*$P$17+'Year 2035 impact'!$E$12+'Year 2035 impact'!$E$14</f>
        <v>-3254308.426706004</v>
      </c>
    </row>
    <row r="27" spans="1:18" x14ac:dyDescent="0.35">
      <c r="A27">
        <v>2042</v>
      </c>
      <c r="B27">
        <f t="shared" si="2"/>
        <v>-4240650.1364212986</v>
      </c>
      <c r="C27">
        <f t="shared" si="7"/>
        <v>-4307089.7362192823</v>
      </c>
      <c r="D27">
        <f t="shared" si="4"/>
        <v>-5957745.8476246931</v>
      </c>
      <c r="E27">
        <f t="shared" si="8"/>
        <v>-5970658.3379468471</v>
      </c>
      <c r="F27" s="2">
        <f>'Year 2035 impact'!$B$19*$P$12+'Year 2035 impact'!$B$11*$P$17+'Year 2035 impact'!$B$12+'Year 2035 impact'!$B$14</f>
        <v>-1397305.5111593865</v>
      </c>
      <c r="G27" s="2">
        <f>'Year 2035 impact'!$C$19*$P$12+'Year 2035 impact'!$C$11*$P$17+'Year 2035 impact'!$C$12+'Year 2035 impact'!$C$14</f>
        <v>-1557438.9286663663</v>
      </c>
      <c r="H27" s="2">
        <f>'Year 2035 impact'!$D$19*$P$12+'Year 2035 impact'!$D$11*$P$17+'Year 2035 impact'!$D$12+'Year 2035 impact'!$D$14</f>
        <v>-3187222.5888819899</v>
      </c>
      <c r="I27" s="2">
        <f>'Year 2035 impact'!$E$19*$P$12+'Year 2035 impact'!$E$11*$P$17+'Year 2035 impact'!$E$12+'Year 2035 impact'!$E$14</f>
        <v>-3254308.426706004</v>
      </c>
    </row>
    <row r="28" spans="1:18" x14ac:dyDescent="0.35">
      <c r="A28">
        <v>2043</v>
      </c>
      <c r="B28">
        <f t="shared" si="2"/>
        <v>-4240650.1364212986</v>
      </c>
      <c r="C28">
        <f t="shared" si="7"/>
        <v>-4307089.7362192823</v>
      </c>
      <c r="D28">
        <f t="shared" si="4"/>
        <v>-5957745.8476246931</v>
      </c>
      <c r="E28">
        <f t="shared" si="8"/>
        <v>-5970658.3379468471</v>
      </c>
      <c r="F28" s="2">
        <f>'Year 2035 impact'!$B$19*$P$12+'Year 2035 impact'!$B$11*$P$17+'Year 2035 impact'!$B$12+'Year 2035 impact'!$B$14</f>
        <v>-1397305.5111593865</v>
      </c>
      <c r="G28" s="2">
        <f>'Year 2035 impact'!$C$19*$P$12+'Year 2035 impact'!$C$11*$P$17+'Year 2035 impact'!$C$12+'Year 2035 impact'!$C$14</f>
        <v>-1557438.9286663663</v>
      </c>
      <c r="H28" s="2">
        <f>'Year 2035 impact'!$D$19*$P$12+'Year 2035 impact'!$D$11*$P$17+'Year 2035 impact'!$D$12+'Year 2035 impact'!$D$14</f>
        <v>-3187222.5888819899</v>
      </c>
      <c r="I28" s="2">
        <f>'Year 2035 impact'!$E$19*$P$12+'Year 2035 impact'!$E$11*$P$17+'Year 2035 impact'!$E$12+'Year 2035 impact'!$E$14</f>
        <v>-3254308.426706004</v>
      </c>
    </row>
    <row r="29" spans="1:18" x14ac:dyDescent="0.35">
      <c r="A29">
        <v>2044</v>
      </c>
      <c r="B29">
        <f t="shared" si="2"/>
        <v>-4240650.1364212986</v>
      </c>
      <c r="C29">
        <f t="shared" si="7"/>
        <v>-4307089.7362192823</v>
      </c>
      <c r="D29">
        <f t="shared" si="4"/>
        <v>-5957745.8476246931</v>
      </c>
      <c r="E29">
        <f t="shared" si="8"/>
        <v>-5970658.3379468471</v>
      </c>
      <c r="F29" s="2">
        <f>'Year 2035 impact'!$B$19*$P$12+'Year 2035 impact'!$B$11*$P$17+'Year 2035 impact'!$B$12+'Year 2035 impact'!$B$14</f>
        <v>-1397305.5111593865</v>
      </c>
      <c r="G29" s="2">
        <f>'Year 2035 impact'!$C$19*$P$12+'Year 2035 impact'!$C$11*$P$17+'Year 2035 impact'!$C$12+'Year 2035 impact'!$C$14</f>
        <v>-1557438.9286663663</v>
      </c>
      <c r="H29" s="2">
        <f>'Year 2035 impact'!$D$19*$P$12+'Year 2035 impact'!$D$11*$P$17+'Year 2035 impact'!$D$12+'Year 2035 impact'!$D$14</f>
        <v>-3187222.5888819899</v>
      </c>
      <c r="I29" s="2">
        <f>'Year 2035 impact'!$E$19*$P$12+'Year 2035 impact'!$E$11*$P$17+'Year 2035 impact'!$E$12+'Year 2035 impact'!$E$14</f>
        <v>-3254308.426706004</v>
      </c>
    </row>
    <row r="30" spans="1:18" x14ac:dyDescent="0.35">
      <c r="A30">
        <v>2045</v>
      </c>
      <c r="B30">
        <f t="shared" si="2"/>
        <v>-4240650.1364212986</v>
      </c>
      <c r="C30">
        <f t="shared" si="7"/>
        <v>-4307089.7362192823</v>
      </c>
      <c r="D30">
        <f t="shared" si="4"/>
        <v>-5957745.8476246931</v>
      </c>
      <c r="E30">
        <f t="shared" si="8"/>
        <v>-5970658.3379468471</v>
      </c>
      <c r="F30" s="2">
        <f>'Year 2035 impact'!$B$19*$P$12+'Year 2035 impact'!$B$11*$P$17+'Year 2035 impact'!$B$12+'Year 2035 impact'!$B$14</f>
        <v>-1397305.5111593865</v>
      </c>
      <c r="G30" s="2">
        <f>'Year 2035 impact'!$C$19*$P$12+'Year 2035 impact'!$C$11*$P$17+'Year 2035 impact'!$C$12+'Year 2035 impact'!$C$14</f>
        <v>-1557438.9286663663</v>
      </c>
      <c r="H30" s="2">
        <f>'Year 2035 impact'!$D$19*$P$12+'Year 2035 impact'!$D$11*$P$17+'Year 2035 impact'!$D$12+'Year 2035 impact'!$D$14</f>
        <v>-3187222.5888819899</v>
      </c>
      <c r="I30" s="2">
        <f>'Year 2035 impact'!$E$19*$P$12+'Year 2035 impact'!$E$11*$P$17+'Year 2035 impact'!$E$12+'Year 2035 impact'!$E$14</f>
        <v>-3254308.426706004</v>
      </c>
    </row>
    <row r="31" spans="1:18" x14ac:dyDescent="0.35">
      <c r="A31">
        <v>2046</v>
      </c>
      <c r="B31">
        <f t="shared" si="2"/>
        <v>-4240650.1364212986</v>
      </c>
      <c r="C31">
        <f t="shared" si="7"/>
        <v>-4307089.7362192823</v>
      </c>
      <c r="D31">
        <f t="shared" si="4"/>
        <v>-5957745.8476246931</v>
      </c>
      <c r="E31">
        <f t="shared" si="8"/>
        <v>-5970658.3379468471</v>
      </c>
      <c r="F31" s="2">
        <f>'Year 2035 impact'!$B$19*$P$12+'Year 2035 impact'!$B$11*$P$17+'Year 2035 impact'!$B$12+'Year 2035 impact'!$B$14</f>
        <v>-1397305.5111593865</v>
      </c>
      <c r="G31" s="2">
        <f>'Year 2035 impact'!$C$19*$P$12+'Year 2035 impact'!$C$11*$P$17+'Year 2035 impact'!$C$12+'Year 2035 impact'!$C$14</f>
        <v>-1557438.9286663663</v>
      </c>
      <c r="H31" s="2">
        <f>'Year 2035 impact'!$D$19*$P$12+'Year 2035 impact'!$D$11*$P$17+'Year 2035 impact'!$D$12+'Year 2035 impact'!$D$14</f>
        <v>-3187222.5888819899</v>
      </c>
      <c r="I31" s="2">
        <f>'Year 2035 impact'!$E$19*$P$12+'Year 2035 impact'!$E$11*$P$17+'Year 2035 impact'!$E$12+'Year 2035 impact'!$E$14</f>
        <v>-3254308.426706004</v>
      </c>
    </row>
    <row r="32" spans="1:18" x14ac:dyDescent="0.35">
      <c r="A32">
        <v>2047</v>
      </c>
      <c r="B32">
        <f t="shared" si="2"/>
        <v>-4240650.1364212986</v>
      </c>
      <c r="C32">
        <f t="shared" si="7"/>
        <v>-4307089.7362192823</v>
      </c>
      <c r="D32">
        <f t="shared" si="4"/>
        <v>-5957745.8476246931</v>
      </c>
      <c r="E32">
        <f t="shared" si="8"/>
        <v>-5970658.3379468471</v>
      </c>
      <c r="F32" s="2">
        <f>'Year 2035 impact'!$B$19*$P$12+'Year 2035 impact'!$B$11*$P$17+'Year 2035 impact'!$B$12+'Year 2035 impact'!$B$14</f>
        <v>-1397305.5111593865</v>
      </c>
      <c r="G32" s="2">
        <f>'Year 2035 impact'!$C$19*$P$12+'Year 2035 impact'!$C$11*$P$17+'Year 2035 impact'!$C$12+'Year 2035 impact'!$C$14</f>
        <v>-1557438.9286663663</v>
      </c>
      <c r="H32" s="2">
        <f>'Year 2035 impact'!$D$19*$P$12+'Year 2035 impact'!$D$11*$P$17+'Year 2035 impact'!$D$12+'Year 2035 impact'!$D$14</f>
        <v>-3187222.5888819899</v>
      </c>
      <c r="I32" s="2">
        <f>'Year 2035 impact'!$E$19*$P$12+'Year 2035 impact'!$E$11*$P$17+'Year 2035 impact'!$E$12+'Year 2035 impact'!$E$14</f>
        <v>-3254308.426706004</v>
      </c>
    </row>
    <row r="33" spans="1:10" x14ac:dyDescent="0.35">
      <c r="A33">
        <v>2048</v>
      </c>
      <c r="B33">
        <f t="shared" si="2"/>
        <v>-4240650.1364212986</v>
      </c>
      <c r="C33">
        <f t="shared" si="7"/>
        <v>-4307089.7362192823</v>
      </c>
      <c r="D33">
        <f t="shared" si="4"/>
        <v>-5957745.8476246931</v>
      </c>
      <c r="E33">
        <f t="shared" si="8"/>
        <v>-5970658.3379468471</v>
      </c>
      <c r="F33" s="2">
        <f>'Year 2035 impact'!$B$19*$P$12+'Year 2035 impact'!$B$11*$P$17+'Year 2035 impact'!$B$12+'Year 2035 impact'!$B$14</f>
        <v>-1397305.5111593865</v>
      </c>
      <c r="G33" s="2">
        <f>'Year 2035 impact'!$C$19*$P$12+'Year 2035 impact'!$C$11*$P$17+'Year 2035 impact'!$C$12+'Year 2035 impact'!$C$14</f>
        <v>-1557438.9286663663</v>
      </c>
      <c r="H33" s="2">
        <f>'Year 2035 impact'!$D$19*$P$12+'Year 2035 impact'!$D$11*$P$17+'Year 2035 impact'!$D$12+'Year 2035 impact'!$D$14</f>
        <v>-3187222.5888819899</v>
      </c>
      <c r="I33" s="2">
        <f>'Year 2035 impact'!$E$19*$P$12+'Year 2035 impact'!$E$11*$P$17+'Year 2035 impact'!$E$12+'Year 2035 impact'!$E$14</f>
        <v>-3254308.426706004</v>
      </c>
    </row>
    <row r="34" spans="1:10" x14ac:dyDescent="0.35">
      <c r="A34">
        <v>2049</v>
      </c>
      <c r="B34">
        <f t="shared" si="2"/>
        <v>-4240650.1364212986</v>
      </c>
      <c r="C34">
        <f t="shared" si="7"/>
        <v>-4307089.7362192823</v>
      </c>
      <c r="D34">
        <f t="shared" si="4"/>
        <v>-5957745.8476246931</v>
      </c>
      <c r="E34">
        <f t="shared" si="8"/>
        <v>-5970658.3379468471</v>
      </c>
      <c r="F34" s="2">
        <f>'Year 2035 impact'!$B$19*$P$12+'Year 2035 impact'!$B$11*$P$17+'Year 2035 impact'!$B$12+'Year 2035 impact'!$B$14</f>
        <v>-1397305.5111593865</v>
      </c>
      <c r="G34" s="2">
        <f>'Year 2035 impact'!$C$19*$P$12+'Year 2035 impact'!$C$11*$P$17+'Year 2035 impact'!$C$12+'Year 2035 impact'!$C$14</f>
        <v>-1557438.9286663663</v>
      </c>
      <c r="H34" s="2">
        <f>'Year 2035 impact'!$D$19*$P$12+'Year 2035 impact'!$D$11*$P$17+'Year 2035 impact'!$D$12+'Year 2035 impact'!$D$14</f>
        <v>-3187222.5888819899</v>
      </c>
      <c r="I34" s="2">
        <f>'Year 2035 impact'!$E$19*$P$12+'Year 2035 impact'!$E$11*$P$17+'Year 2035 impact'!$E$12+'Year 2035 impact'!$E$14</f>
        <v>-3254308.426706004</v>
      </c>
    </row>
    <row r="35" spans="1:10" x14ac:dyDescent="0.35">
      <c r="A35">
        <v>2050</v>
      </c>
      <c r="B35">
        <f t="shared" si="2"/>
        <v>-4240650.1364212986</v>
      </c>
      <c r="C35">
        <f t="shared" si="7"/>
        <v>-4307089.7362192823</v>
      </c>
      <c r="D35">
        <f t="shared" si="4"/>
        <v>-5957745.8476246931</v>
      </c>
      <c r="E35">
        <f t="shared" si="8"/>
        <v>-5970658.3379468471</v>
      </c>
      <c r="F35" s="2">
        <f>'Year 2035 impact'!$B$19*$Q$12+'Year 2035 impact'!$B$11*$Q$17+'Year 2035 impact'!$B$12+'Year 2035 impact'!$B$14</f>
        <v>-1208099.7616829472</v>
      </c>
      <c r="G35" s="2">
        <f>'Year 2035 impact'!$C$19*$Q$12+'Year 2035 impact'!$C$11*$Q$17+'Year 2035 impact'!$C$12+'Year 2035 impact'!$C$14</f>
        <v>-1381314.7022096664</v>
      </c>
      <c r="H35" s="2">
        <f>'Year 2035 impact'!$D$19*$Q$12+'Year 2035 impact'!$D$11*$Q$17+'Year 2035 impact'!$D$12+'Year 2035 impact'!$D$14</f>
        <v>-2995958.6719307229</v>
      </c>
      <c r="I35" s="2">
        <f>'Year 2035 impact'!$E$19*$Q$12+'Year 2035 impact'!$E$11*$Q$17+'Year 2035 impact'!$E$12+'Year 2035 impact'!$E$14</f>
        <v>-3070608.1880179392</v>
      </c>
      <c r="J35" s="2">
        <f>AVERAGE(I16:I35)</f>
        <v>-3362928.6036021905</v>
      </c>
    </row>
    <row r="36" spans="1:10" s="50" customFormat="1" x14ac:dyDescent="0.35">
      <c r="A36" s="50">
        <v>2051</v>
      </c>
      <c r="B36" s="50">
        <f t="shared" si="2"/>
        <v>-4240650.1364212986</v>
      </c>
      <c r="C36" s="50">
        <f t="shared" si="7"/>
        <v>-4307089.7362192823</v>
      </c>
      <c r="D36" s="50">
        <f t="shared" si="4"/>
        <v>-5957745.8476246931</v>
      </c>
      <c r="E36" s="50">
        <f t="shared" si="8"/>
        <v>-5970658.3379468471</v>
      </c>
      <c r="F36" s="51">
        <f>'Year 2035 impact'!$B$19*$Q$12+'Year 2035 impact'!$B$11*$Q$17+'Year 2035 impact'!$B$12+'Year 2035 impact'!$B$14</f>
        <v>-1208099.7616829472</v>
      </c>
      <c r="G36" s="51">
        <f>'Year 2035 impact'!$C$19*$Q$12+'Year 2035 impact'!$C$11*$Q$17+'Year 2035 impact'!$C$12+'Year 2035 impact'!$C$14</f>
        <v>-1381314.7022096664</v>
      </c>
      <c r="H36" s="51">
        <f>'Year 2035 impact'!$D$19*$Q$12+'Year 2035 impact'!$D$11*$Q$17+'Year 2035 impact'!$D$12+'Year 2035 impact'!$D$14</f>
        <v>-2995958.6719307229</v>
      </c>
      <c r="I36" s="51">
        <f>'Year 2035 impact'!$E$19*$Q$12+'Year 2035 impact'!$E$11*$Q$17+'Year 2035 impact'!$E$12+'Year 2035 impact'!$E$14</f>
        <v>-3070608.1880179392</v>
      </c>
    </row>
    <row r="37" spans="1:10" s="50" customFormat="1" x14ac:dyDescent="0.35">
      <c r="A37" s="50">
        <v>2052</v>
      </c>
      <c r="B37" s="50">
        <f t="shared" si="2"/>
        <v>-4240650.1364212986</v>
      </c>
      <c r="C37" s="50">
        <f t="shared" si="7"/>
        <v>-4307089.7362192823</v>
      </c>
      <c r="D37" s="50">
        <f t="shared" si="4"/>
        <v>-5957745.8476246931</v>
      </c>
      <c r="E37" s="50">
        <f t="shared" si="8"/>
        <v>-5970658.3379468471</v>
      </c>
      <c r="F37" s="51">
        <f>'Year 2035 impact'!$B$19*$Q$12+'Year 2035 impact'!$B$11*$Q$17+'Year 2035 impact'!$B$12+'Year 2035 impact'!$B$14</f>
        <v>-1208099.7616829472</v>
      </c>
      <c r="G37" s="51">
        <f>'Year 2035 impact'!$C$19*$Q$12+'Year 2035 impact'!$C$11*$Q$17+'Year 2035 impact'!$C$12+'Year 2035 impact'!$C$14</f>
        <v>-1381314.7022096664</v>
      </c>
      <c r="H37" s="51">
        <f>'Year 2035 impact'!$D$19*$Q$12+'Year 2035 impact'!$D$11*$Q$17+'Year 2035 impact'!$D$12+'Year 2035 impact'!$D$14</f>
        <v>-2995958.6719307229</v>
      </c>
      <c r="I37" s="51">
        <f>'Year 2035 impact'!$E$19*$Q$12+'Year 2035 impact'!$E$11*$Q$17+'Year 2035 impact'!$E$12+'Year 2035 impact'!$E$14</f>
        <v>-3070608.1880179392</v>
      </c>
    </row>
    <row r="38" spans="1:10" s="50" customFormat="1" x14ac:dyDescent="0.35">
      <c r="A38" s="50">
        <v>2053</v>
      </c>
      <c r="B38" s="50">
        <f t="shared" si="2"/>
        <v>-4240650.1364212986</v>
      </c>
      <c r="C38" s="50">
        <f t="shared" si="7"/>
        <v>-4307089.7362192823</v>
      </c>
      <c r="D38" s="50">
        <f t="shared" si="4"/>
        <v>-5957745.8476246931</v>
      </c>
      <c r="E38" s="50">
        <f t="shared" si="8"/>
        <v>-5970658.3379468471</v>
      </c>
      <c r="F38" s="51">
        <f>'Year 2035 impact'!$B$19*$Q$12+'Year 2035 impact'!$B$11*$Q$17+'Year 2035 impact'!$B$12+'Year 2035 impact'!$B$14</f>
        <v>-1208099.7616829472</v>
      </c>
      <c r="G38" s="51">
        <f>'Year 2035 impact'!$C$19*$Q$12+'Year 2035 impact'!$C$11*$Q$17+'Year 2035 impact'!$C$12+'Year 2035 impact'!$C$14</f>
        <v>-1381314.7022096664</v>
      </c>
      <c r="H38" s="51">
        <f>'Year 2035 impact'!$D$19*$Q$12+'Year 2035 impact'!$D$11*$Q$17+'Year 2035 impact'!$D$12+'Year 2035 impact'!$D$14</f>
        <v>-2995958.6719307229</v>
      </c>
      <c r="I38" s="51">
        <f>'Year 2035 impact'!$E$19*$Q$12+'Year 2035 impact'!$E$11*$Q$17+'Year 2035 impact'!$E$12+'Year 2035 impact'!$E$14</f>
        <v>-3070608.1880179392</v>
      </c>
    </row>
    <row r="39" spans="1:10" s="50" customFormat="1" x14ac:dyDescent="0.35">
      <c r="A39" s="50">
        <v>2054</v>
      </c>
      <c r="B39" s="50">
        <f t="shared" si="2"/>
        <v>-4240650.1364212986</v>
      </c>
      <c r="C39" s="50">
        <f t="shared" si="7"/>
        <v>-4307089.7362192823</v>
      </c>
      <c r="D39" s="50">
        <f t="shared" si="4"/>
        <v>-5957745.8476246931</v>
      </c>
      <c r="E39" s="50">
        <f t="shared" si="8"/>
        <v>-5970658.3379468471</v>
      </c>
      <c r="F39" s="51">
        <f>'Year 2035 impact'!$B$19*$Q$12+'Year 2035 impact'!$B$11*$Q$17+'Year 2035 impact'!$B$12+'Year 2035 impact'!$B$14</f>
        <v>-1208099.7616829472</v>
      </c>
      <c r="G39" s="51">
        <f>'Year 2035 impact'!$C$19*$Q$12+'Year 2035 impact'!$C$11*$Q$17+'Year 2035 impact'!$C$12+'Year 2035 impact'!$C$14</f>
        <v>-1381314.7022096664</v>
      </c>
      <c r="H39" s="51">
        <f>'Year 2035 impact'!$D$19*$Q$12+'Year 2035 impact'!$D$11*$Q$17+'Year 2035 impact'!$D$12+'Year 2035 impact'!$D$14</f>
        <v>-2995958.6719307229</v>
      </c>
      <c r="I39" s="51">
        <f>'Year 2035 impact'!$E$19*$Q$12+'Year 2035 impact'!$E$11*$Q$17+'Year 2035 impact'!$E$12+'Year 2035 impact'!$E$14</f>
        <v>-3070608.1880179392</v>
      </c>
    </row>
    <row r="40" spans="1:10" s="50" customFormat="1" x14ac:dyDescent="0.35">
      <c r="A40" s="50">
        <v>2055</v>
      </c>
      <c r="B40" s="50">
        <f t="shared" si="2"/>
        <v>-4240650.1364212986</v>
      </c>
      <c r="C40" s="50">
        <f t="shared" si="7"/>
        <v>-4307089.7362192823</v>
      </c>
      <c r="D40" s="50">
        <f t="shared" si="4"/>
        <v>-5957745.8476246931</v>
      </c>
      <c r="E40" s="50">
        <f t="shared" si="8"/>
        <v>-5970658.3379468471</v>
      </c>
      <c r="F40" s="51">
        <f>'Year 2035 impact'!$B$19*$Q$12+'Year 2035 impact'!$B$11*$Q$17+'Year 2035 impact'!$B$12+'Year 2035 impact'!$B$14</f>
        <v>-1208099.7616829472</v>
      </c>
      <c r="G40" s="51">
        <f>'Year 2035 impact'!$C$19*$Q$12+'Year 2035 impact'!$C$11*$Q$17+'Year 2035 impact'!$C$12+'Year 2035 impact'!$C$14</f>
        <v>-1381314.7022096664</v>
      </c>
      <c r="H40" s="51">
        <f>'Year 2035 impact'!$D$19*$Q$12+'Year 2035 impact'!$D$11*$Q$17+'Year 2035 impact'!$D$12+'Year 2035 impact'!$D$14</f>
        <v>-2995958.6719307229</v>
      </c>
      <c r="I40" s="51">
        <f>'Year 2035 impact'!$E$19*$Q$12+'Year 2035 impact'!$E$11*$Q$17+'Year 2035 impact'!$E$12+'Year 2035 impact'!$E$14</f>
        <v>-3070608.1880179392</v>
      </c>
    </row>
    <row r="41" spans="1:10" s="50" customFormat="1" x14ac:dyDescent="0.35">
      <c r="A41" s="50">
        <v>2056</v>
      </c>
      <c r="B41" s="50">
        <f t="shared" si="2"/>
        <v>-4240650.1364212986</v>
      </c>
      <c r="C41" s="50">
        <f t="shared" si="7"/>
        <v>-4307089.7362192823</v>
      </c>
      <c r="D41" s="50">
        <f t="shared" si="4"/>
        <v>-5957745.8476246931</v>
      </c>
      <c r="E41" s="50">
        <f t="shared" si="8"/>
        <v>-5970658.3379468471</v>
      </c>
      <c r="F41" s="51">
        <f>'Year 2035 impact'!$B$19*$Q$12+'Year 2035 impact'!$B$11*$Q$17+'Year 2035 impact'!$B$12+'Year 2035 impact'!$B$14</f>
        <v>-1208099.7616829472</v>
      </c>
      <c r="G41" s="51">
        <f>'Year 2035 impact'!$C$19*$Q$12+'Year 2035 impact'!$C$11*$Q$17+'Year 2035 impact'!$C$12+'Year 2035 impact'!$C$14</f>
        <v>-1381314.7022096664</v>
      </c>
      <c r="H41" s="51">
        <f>'Year 2035 impact'!$D$19*$Q$12+'Year 2035 impact'!$D$11*$Q$17+'Year 2035 impact'!$D$12+'Year 2035 impact'!$D$14</f>
        <v>-2995958.6719307229</v>
      </c>
      <c r="I41" s="51">
        <f>'Year 2035 impact'!$E$19*$Q$12+'Year 2035 impact'!$E$11*$Q$17+'Year 2035 impact'!$E$12+'Year 2035 impact'!$E$14</f>
        <v>-3070608.1880179392</v>
      </c>
    </row>
    <row r="42" spans="1:10" s="50" customFormat="1" x14ac:dyDescent="0.35">
      <c r="A42" s="50">
        <v>2057</v>
      </c>
      <c r="B42" s="50">
        <f t="shared" si="2"/>
        <v>-4240650.1364212986</v>
      </c>
      <c r="C42" s="50">
        <f t="shared" si="7"/>
        <v>-4307089.7362192823</v>
      </c>
      <c r="D42" s="50">
        <f t="shared" si="4"/>
        <v>-5957745.8476246931</v>
      </c>
      <c r="E42" s="50">
        <f t="shared" si="8"/>
        <v>-5970658.3379468471</v>
      </c>
      <c r="F42" s="51">
        <f>'Year 2035 impact'!$B$19*$Q$12+'Year 2035 impact'!$B$11*$Q$17+'Year 2035 impact'!$B$12+'Year 2035 impact'!$B$14</f>
        <v>-1208099.7616829472</v>
      </c>
      <c r="G42" s="51">
        <f>'Year 2035 impact'!$C$19*$Q$12+'Year 2035 impact'!$C$11*$Q$17+'Year 2035 impact'!$C$12+'Year 2035 impact'!$C$14</f>
        <v>-1381314.7022096664</v>
      </c>
      <c r="H42" s="51">
        <f>'Year 2035 impact'!$D$19*$Q$12+'Year 2035 impact'!$D$11*$Q$17+'Year 2035 impact'!$D$12+'Year 2035 impact'!$D$14</f>
        <v>-2995958.6719307229</v>
      </c>
      <c r="I42" s="51">
        <f>'Year 2035 impact'!$E$19*$Q$12+'Year 2035 impact'!$E$11*$Q$17+'Year 2035 impact'!$E$12+'Year 2035 impact'!$E$14</f>
        <v>-3070608.1880179392</v>
      </c>
    </row>
    <row r="43" spans="1:10" s="50" customFormat="1" x14ac:dyDescent="0.35">
      <c r="A43" s="50">
        <v>2058</v>
      </c>
      <c r="B43" s="50">
        <f t="shared" si="2"/>
        <v>-4240650.1364212986</v>
      </c>
      <c r="C43" s="50">
        <f t="shared" si="7"/>
        <v>-4307089.7362192823</v>
      </c>
      <c r="D43" s="50">
        <f t="shared" si="4"/>
        <v>-5957745.8476246931</v>
      </c>
      <c r="E43" s="50">
        <f t="shared" si="8"/>
        <v>-5970658.3379468471</v>
      </c>
      <c r="F43" s="51">
        <f>'Year 2035 impact'!$B$19*$Q$12+'Year 2035 impact'!$B$11*$Q$17+'Year 2035 impact'!$B$12+'Year 2035 impact'!$B$14</f>
        <v>-1208099.7616829472</v>
      </c>
      <c r="G43" s="51">
        <f>'Year 2035 impact'!$C$19*$Q$12+'Year 2035 impact'!$C$11*$Q$17+'Year 2035 impact'!$C$12+'Year 2035 impact'!$C$14</f>
        <v>-1381314.7022096664</v>
      </c>
      <c r="H43" s="51">
        <f>'Year 2035 impact'!$D$19*$Q$12+'Year 2035 impact'!$D$11*$Q$17+'Year 2035 impact'!$D$12+'Year 2035 impact'!$D$14</f>
        <v>-2995958.6719307229</v>
      </c>
      <c r="I43" s="51">
        <f>'Year 2035 impact'!$E$19*$Q$12+'Year 2035 impact'!$E$11*$Q$17+'Year 2035 impact'!$E$12+'Year 2035 impact'!$E$14</f>
        <v>-3070608.1880179392</v>
      </c>
    </row>
    <row r="44" spans="1:10" s="50" customFormat="1" x14ac:dyDescent="0.35">
      <c r="A44" s="50">
        <v>2059</v>
      </c>
      <c r="B44" s="50">
        <f t="shared" si="2"/>
        <v>-4240650.1364212986</v>
      </c>
      <c r="C44" s="50">
        <f t="shared" si="7"/>
        <v>-4307089.7362192823</v>
      </c>
      <c r="D44" s="50">
        <f t="shared" si="4"/>
        <v>-5957745.8476246931</v>
      </c>
      <c r="E44" s="50">
        <f t="shared" si="8"/>
        <v>-5970658.3379468471</v>
      </c>
      <c r="F44" s="51">
        <f>'Year 2035 impact'!$B$19*$Q$12+'Year 2035 impact'!$B$11*$Q$17+'Year 2035 impact'!$B$12+'Year 2035 impact'!$B$14</f>
        <v>-1208099.7616829472</v>
      </c>
      <c r="G44" s="51">
        <f>'Year 2035 impact'!$C$19*$Q$12+'Year 2035 impact'!$C$11*$Q$17+'Year 2035 impact'!$C$12+'Year 2035 impact'!$C$14</f>
        <v>-1381314.7022096664</v>
      </c>
      <c r="H44" s="51">
        <f>'Year 2035 impact'!$D$19*$Q$12+'Year 2035 impact'!$D$11*$Q$17+'Year 2035 impact'!$D$12+'Year 2035 impact'!$D$14</f>
        <v>-2995958.6719307229</v>
      </c>
      <c r="I44" s="51">
        <f>'Year 2035 impact'!$E$19*$Q$12+'Year 2035 impact'!$E$11*$Q$17+'Year 2035 impact'!$E$12+'Year 2035 impact'!$E$14</f>
        <v>-3070608.1880179392</v>
      </c>
    </row>
    <row r="45" spans="1:10" s="50" customFormat="1" x14ac:dyDescent="0.35">
      <c r="A45" s="50">
        <v>2060</v>
      </c>
      <c r="B45" s="50">
        <f t="shared" si="2"/>
        <v>-4240650.1364212986</v>
      </c>
      <c r="C45" s="50">
        <f t="shared" si="7"/>
        <v>-4307089.7362192823</v>
      </c>
      <c r="D45" s="50">
        <f t="shared" si="4"/>
        <v>-5957745.8476246931</v>
      </c>
      <c r="E45" s="50">
        <f t="shared" si="8"/>
        <v>-5970658.3379468471</v>
      </c>
      <c r="F45" s="51">
        <f>'Year 2035 impact'!$B$19*$R$12+'Year 2035 impact'!$B$11*$R$17+'Year 2035 impact'!$B$12+'Year 2035 impact'!$B$14</f>
        <v>-1200664.9015229719</v>
      </c>
      <c r="G45" s="51">
        <f>'Year 2035 impact'!$C$19*$R$12+'Year 2035 impact'!$C$11*$R$17+'Year 2035 impact'!$C$12+'Year 2035 impact'!$C$14</f>
        <v>-1395863.3300456526</v>
      </c>
      <c r="H45" s="51">
        <f>'Year 2035 impact'!$D$19*$R$12+'Year 2035 impact'!$D$11*$R$17+'Year 2035 impact'!$D$12+'Year 2035 impact'!$D$14</f>
        <v>-2966794.3559093317</v>
      </c>
      <c r="I45" s="51">
        <f>'Year 2035 impact'!$E$19*$R$12+'Year 2035 impact'!$E$11*$R$17+'Year 2035 impact'!$E$12+'Year 2035 impact'!$E$14</f>
        <v>-3054154.6267040474</v>
      </c>
    </row>
    <row r="46" spans="1:10" s="50" customFormat="1" x14ac:dyDescent="0.35">
      <c r="A46" s="50">
        <v>2061</v>
      </c>
      <c r="B46" s="50">
        <f t="shared" si="2"/>
        <v>-4240650.1364212986</v>
      </c>
      <c r="C46" s="50">
        <f t="shared" si="7"/>
        <v>-4307089.7362192823</v>
      </c>
      <c r="D46" s="50">
        <f t="shared" si="4"/>
        <v>-5957745.8476246931</v>
      </c>
      <c r="E46" s="50">
        <f t="shared" si="8"/>
        <v>-5970658.3379468471</v>
      </c>
      <c r="F46" s="51">
        <f>'Year 2035 impact'!$B$19*$R$12+'Year 2035 impact'!$B$11*$R$17+'Year 2035 impact'!$B$12+'Year 2035 impact'!$B$14</f>
        <v>-1200664.9015229719</v>
      </c>
      <c r="G46" s="51">
        <f>'Year 2035 impact'!$C$19*$R$12+'Year 2035 impact'!$C$11*$R$17+'Year 2035 impact'!$C$12+'Year 2035 impact'!$C$14</f>
        <v>-1395863.3300456526</v>
      </c>
      <c r="H46" s="51">
        <f>'Year 2035 impact'!$D$19*$R$12+'Year 2035 impact'!$D$11*$R$17+'Year 2035 impact'!$D$12+'Year 2035 impact'!$D$14</f>
        <v>-2966794.3559093317</v>
      </c>
      <c r="I46" s="51">
        <f>'Year 2035 impact'!$E$19*$R$12+'Year 2035 impact'!$E$11*$R$17+'Year 2035 impact'!$E$12+'Year 2035 impact'!$E$14</f>
        <v>-3054154.6267040474</v>
      </c>
    </row>
    <row r="47" spans="1:10" s="50" customFormat="1" x14ac:dyDescent="0.35">
      <c r="A47" s="50">
        <v>2062</v>
      </c>
      <c r="B47" s="50">
        <f t="shared" si="2"/>
        <v>-4240650.1364212986</v>
      </c>
      <c r="C47" s="50">
        <f t="shared" si="7"/>
        <v>-4307089.7362192823</v>
      </c>
      <c r="D47" s="50">
        <f t="shared" si="4"/>
        <v>-5957745.8476246931</v>
      </c>
      <c r="E47" s="50">
        <f t="shared" si="8"/>
        <v>-5970658.3379468471</v>
      </c>
      <c r="F47" s="51">
        <f>'Year 2035 impact'!$B$19*$R$12+'Year 2035 impact'!$B$11*$R$17+'Year 2035 impact'!$B$12+'Year 2035 impact'!$B$14</f>
        <v>-1200664.9015229719</v>
      </c>
      <c r="G47" s="51">
        <f>'Year 2035 impact'!$C$19*$R$12+'Year 2035 impact'!$C$11*$R$17+'Year 2035 impact'!$C$12+'Year 2035 impact'!$C$14</f>
        <v>-1395863.3300456526</v>
      </c>
      <c r="H47" s="51">
        <f>'Year 2035 impact'!$D$19*$R$12+'Year 2035 impact'!$D$11*$R$17+'Year 2035 impact'!$D$12+'Year 2035 impact'!$D$14</f>
        <v>-2966794.3559093317</v>
      </c>
      <c r="I47" s="51">
        <f>'Year 2035 impact'!$E$19*$R$12+'Year 2035 impact'!$E$11*$R$17+'Year 2035 impact'!$E$12+'Year 2035 impact'!$E$14</f>
        <v>-3054154.6267040474</v>
      </c>
    </row>
    <row r="48" spans="1:10" s="50" customFormat="1" x14ac:dyDescent="0.35">
      <c r="A48" s="50">
        <v>2063</v>
      </c>
      <c r="B48" s="50">
        <f t="shared" si="2"/>
        <v>-4240650.1364212986</v>
      </c>
      <c r="C48" s="50">
        <f t="shared" si="7"/>
        <v>-4307089.7362192823</v>
      </c>
      <c r="D48" s="50">
        <f t="shared" si="4"/>
        <v>-5957745.8476246931</v>
      </c>
      <c r="E48" s="50">
        <f t="shared" si="8"/>
        <v>-5970658.3379468471</v>
      </c>
      <c r="F48" s="51">
        <f>'Year 2035 impact'!$B$19*$R$12+'Year 2035 impact'!$B$11*$R$17+'Year 2035 impact'!$B$12+'Year 2035 impact'!$B$14</f>
        <v>-1200664.9015229719</v>
      </c>
      <c r="G48" s="51">
        <f>'Year 2035 impact'!$C$19*$R$12+'Year 2035 impact'!$C$11*$R$17+'Year 2035 impact'!$C$12+'Year 2035 impact'!$C$14</f>
        <v>-1395863.3300456526</v>
      </c>
      <c r="H48" s="51">
        <f>'Year 2035 impact'!$D$19*$R$12+'Year 2035 impact'!$D$11*$R$17+'Year 2035 impact'!$D$12+'Year 2035 impact'!$D$14</f>
        <v>-2966794.3559093317</v>
      </c>
      <c r="I48" s="51">
        <f>'Year 2035 impact'!$E$19*$R$12+'Year 2035 impact'!$E$11*$R$17+'Year 2035 impact'!$E$12+'Year 2035 impact'!$E$14</f>
        <v>-3054154.6267040474</v>
      </c>
    </row>
    <row r="49" spans="1:9" s="50" customFormat="1" x14ac:dyDescent="0.35">
      <c r="A49" s="50">
        <v>2064</v>
      </c>
      <c r="B49" s="50">
        <f t="shared" si="2"/>
        <v>-4240650.1364212986</v>
      </c>
      <c r="C49" s="50">
        <f t="shared" si="7"/>
        <v>-4307089.7362192823</v>
      </c>
      <c r="D49" s="50">
        <f t="shared" si="4"/>
        <v>-5957745.8476246931</v>
      </c>
      <c r="E49" s="50">
        <f t="shared" si="8"/>
        <v>-5970658.3379468471</v>
      </c>
      <c r="F49" s="51">
        <f>'Year 2035 impact'!$B$19*$R$12+'Year 2035 impact'!$B$11*$R$17+'Year 2035 impact'!$B$12+'Year 2035 impact'!$B$14</f>
        <v>-1200664.9015229719</v>
      </c>
      <c r="G49" s="51">
        <f>'Year 2035 impact'!$C$19*$R$12+'Year 2035 impact'!$C$11*$R$17+'Year 2035 impact'!$C$12+'Year 2035 impact'!$C$14</f>
        <v>-1395863.3300456526</v>
      </c>
      <c r="H49" s="51">
        <f>'Year 2035 impact'!$D$19*$R$12+'Year 2035 impact'!$D$11*$R$17+'Year 2035 impact'!$D$12+'Year 2035 impact'!$D$14</f>
        <v>-2966794.3559093317</v>
      </c>
      <c r="I49" s="51">
        <f>'Year 2035 impact'!$E$19*$R$12+'Year 2035 impact'!$E$11*$R$17+'Year 2035 impact'!$E$12+'Year 2035 impact'!$E$14</f>
        <v>-3054154.6267040474</v>
      </c>
    </row>
    <row r="50" spans="1:9" s="50" customFormat="1" x14ac:dyDescent="0.35">
      <c r="A50" s="50">
        <v>2065</v>
      </c>
      <c r="B50" s="50">
        <f t="shared" si="2"/>
        <v>-4240650.1364212986</v>
      </c>
      <c r="C50" s="50">
        <f t="shared" si="7"/>
        <v>-4307089.7362192823</v>
      </c>
      <c r="D50" s="50">
        <f t="shared" si="4"/>
        <v>-5957745.8476246931</v>
      </c>
      <c r="E50" s="50">
        <f t="shared" si="8"/>
        <v>-5970658.3379468471</v>
      </c>
      <c r="F50" s="51">
        <f>'Year 2035 impact'!$B$19*$R$12+'Year 2035 impact'!$B$11*$R$17+'Year 2035 impact'!$B$12+'Year 2035 impact'!$B$14</f>
        <v>-1200664.9015229719</v>
      </c>
      <c r="G50" s="51">
        <f>'Year 2035 impact'!$C$19*$R$12+'Year 2035 impact'!$C$11*$R$17+'Year 2035 impact'!$C$12+'Year 2035 impact'!$C$14</f>
        <v>-1395863.3300456526</v>
      </c>
      <c r="H50" s="51">
        <f>'Year 2035 impact'!$D$19*$R$12+'Year 2035 impact'!$D$11*$R$17+'Year 2035 impact'!$D$12+'Year 2035 impact'!$D$14</f>
        <v>-2966794.3559093317</v>
      </c>
      <c r="I50" s="51">
        <f>'Year 2035 impact'!$E$19*$R$12+'Year 2035 impact'!$E$11*$R$17+'Year 2035 impact'!$E$12+'Year 2035 impact'!$E$14</f>
        <v>-3054154.6267040474</v>
      </c>
    </row>
    <row r="51" spans="1:9" s="50" customFormat="1" x14ac:dyDescent="0.35">
      <c r="A51" s="50">
        <v>2066</v>
      </c>
      <c r="B51" s="50">
        <f t="shared" si="2"/>
        <v>-4240650.1364212986</v>
      </c>
      <c r="C51" s="50">
        <f t="shared" si="7"/>
        <v>-4307089.7362192823</v>
      </c>
      <c r="D51" s="50">
        <f t="shared" si="4"/>
        <v>-5957745.8476246931</v>
      </c>
      <c r="E51" s="50">
        <f t="shared" si="8"/>
        <v>-5970658.3379468471</v>
      </c>
      <c r="F51" s="51">
        <f>'Year 2035 impact'!$B$19*$R$12+'Year 2035 impact'!$B$11*$R$17+'Year 2035 impact'!$B$12+'Year 2035 impact'!$B$14</f>
        <v>-1200664.9015229719</v>
      </c>
      <c r="G51" s="51">
        <f>'Year 2035 impact'!$C$19*$R$12+'Year 2035 impact'!$C$11*$R$17+'Year 2035 impact'!$C$12+'Year 2035 impact'!$C$14</f>
        <v>-1395863.3300456526</v>
      </c>
      <c r="H51" s="51">
        <f>'Year 2035 impact'!$D$19*$R$12+'Year 2035 impact'!$D$11*$R$17+'Year 2035 impact'!$D$12+'Year 2035 impact'!$D$14</f>
        <v>-2966794.3559093317</v>
      </c>
      <c r="I51" s="51">
        <f>'Year 2035 impact'!$E$19*$R$12+'Year 2035 impact'!$E$11*$R$17+'Year 2035 impact'!$E$12+'Year 2035 impact'!$E$14</f>
        <v>-3054154.6267040474</v>
      </c>
    </row>
    <row r="52" spans="1:9" s="50" customFormat="1" x14ac:dyDescent="0.35">
      <c r="A52" s="50">
        <v>2067</v>
      </c>
      <c r="B52" s="50">
        <f t="shared" si="2"/>
        <v>-4240650.1364212986</v>
      </c>
      <c r="C52" s="50">
        <f t="shared" si="7"/>
        <v>-4307089.7362192823</v>
      </c>
      <c r="D52" s="50">
        <f t="shared" si="4"/>
        <v>-5957745.8476246931</v>
      </c>
      <c r="E52" s="50">
        <f t="shared" si="8"/>
        <v>-5970658.3379468471</v>
      </c>
      <c r="F52" s="51">
        <f>'Year 2035 impact'!$B$19*$R$12+'Year 2035 impact'!$B$11*$R$17+'Year 2035 impact'!$B$12+'Year 2035 impact'!$B$14</f>
        <v>-1200664.9015229719</v>
      </c>
      <c r="G52" s="51">
        <f>'Year 2035 impact'!$C$19*$R$12+'Year 2035 impact'!$C$11*$R$17+'Year 2035 impact'!$C$12+'Year 2035 impact'!$C$14</f>
        <v>-1395863.3300456526</v>
      </c>
      <c r="H52" s="51">
        <f>'Year 2035 impact'!$D$19*$R$12+'Year 2035 impact'!$D$11*$R$17+'Year 2035 impact'!$D$12+'Year 2035 impact'!$D$14</f>
        <v>-2966794.3559093317</v>
      </c>
      <c r="I52" s="51">
        <f>'Year 2035 impact'!$E$19*$R$12+'Year 2035 impact'!$E$11*$R$17+'Year 2035 impact'!$E$12+'Year 2035 impact'!$E$14</f>
        <v>-3054154.6267040474</v>
      </c>
    </row>
    <row r="53" spans="1:9" s="50" customFormat="1" x14ac:dyDescent="0.35">
      <c r="A53" s="50">
        <v>2068</v>
      </c>
      <c r="B53" s="50">
        <f t="shared" si="2"/>
        <v>-4240650.1364212986</v>
      </c>
      <c r="C53" s="50">
        <f t="shared" si="7"/>
        <v>-4307089.7362192823</v>
      </c>
      <c r="D53" s="50">
        <f t="shared" si="4"/>
        <v>-5957745.8476246931</v>
      </c>
      <c r="E53" s="50">
        <f t="shared" si="8"/>
        <v>-5970658.3379468471</v>
      </c>
      <c r="F53" s="51">
        <f>'Year 2035 impact'!$B$19*$R$12+'Year 2035 impact'!$B$11*$R$17+'Year 2035 impact'!$B$12+'Year 2035 impact'!$B$14</f>
        <v>-1200664.9015229719</v>
      </c>
      <c r="G53" s="51">
        <f>'Year 2035 impact'!$C$19*$R$12+'Year 2035 impact'!$C$11*$R$17+'Year 2035 impact'!$C$12+'Year 2035 impact'!$C$14</f>
        <v>-1395863.3300456526</v>
      </c>
      <c r="H53" s="51">
        <f>'Year 2035 impact'!$D$19*$R$12+'Year 2035 impact'!$D$11*$R$17+'Year 2035 impact'!$D$12+'Year 2035 impact'!$D$14</f>
        <v>-2966794.3559093317</v>
      </c>
      <c r="I53" s="51">
        <f>'Year 2035 impact'!$E$19*$R$12+'Year 2035 impact'!$E$11*$R$17+'Year 2035 impact'!$E$12+'Year 2035 impact'!$E$14</f>
        <v>-3054154.6267040474</v>
      </c>
    </row>
    <row r="54" spans="1:9" s="50" customFormat="1" x14ac:dyDescent="0.35">
      <c r="A54" s="50">
        <v>2069</v>
      </c>
      <c r="B54" s="50">
        <f t="shared" si="2"/>
        <v>-4240650.1364212986</v>
      </c>
      <c r="C54" s="50">
        <f t="shared" si="7"/>
        <v>-4307089.7362192823</v>
      </c>
      <c r="D54" s="50">
        <f t="shared" si="4"/>
        <v>-5957745.8476246931</v>
      </c>
      <c r="E54" s="50">
        <f t="shared" si="8"/>
        <v>-5970658.3379468471</v>
      </c>
      <c r="F54" s="51">
        <f>'Year 2035 impact'!$B$19*$R$12+'Year 2035 impact'!$B$11*$R$17+'Year 2035 impact'!$B$12+'Year 2035 impact'!$B$14</f>
        <v>-1200664.9015229719</v>
      </c>
      <c r="G54" s="51">
        <f>'Year 2035 impact'!$C$19*$R$12+'Year 2035 impact'!$C$11*$R$17+'Year 2035 impact'!$C$12+'Year 2035 impact'!$C$14</f>
        <v>-1395863.3300456526</v>
      </c>
      <c r="H54" s="51">
        <f>'Year 2035 impact'!$D$19*$R$12+'Year 2035 impact'!$D$11*$R$17+'Year 2035 impact'!$D$12+'Year 2035 impact'!$D$14</f>
        <v>-2966794.3559093317</v>
      </c>
      <c r="I54" s="51">
        <f>'Year 2035 impact'!$E$19*$R$12+'Year 2035 impact'!$E$11*$R$17+'Year 2035 impact'!$E$12+'Year 2035 impact'!$E$14</f>
        <v>-3054154.6267040474</v>
      </c>
    </row>
    <row r="55" spans="1:9" x14ac:dyDescent="0.35">
      <c r="B55" s="6"/>
      <c r="C55" s="6"/>
      <c r="D55" s="6"/>
      <c r="E55" s="6"/>
      <c r="F55" s="6"/>
      <c r="G55" s="6"/>
      <c r="H55" s="6"/>
      <c r="I55" s="6"/>
    </row>
    <row r="56" spans="1:9" x14ac:dyDescent="0.35">
      <c r="B56" s="6"/>
      <c r="C56" s="12"/>
      <c r="D56" s="12"/>
      <c r="E56" s="12"/>
      <c r="F56" s="12"/>
      <c r="G56" s="12"/>
      <c r="H56" s="12"/>
      <c r="I56" s="12"/>
    </row>
    <row r="57" spans="1:9" x14ac:dyDescent="0.35">
      <c r="B57" s="6"/>
      <c r="C57" s="6"/>
      <c r="D57" s="6"/>
      <c r="E57" s="6"/>
      <c r="F57" s="6"/>
      <c r="G57" s="6"/>
      <c r="H57" s="6"/>
      <c r="I57" s="6"/>
    </row>
    <row r="58" spans="1:9" x14ac:dyDescent="0.35">
      <c r="C58" s="12"/>
      <c r="D58" s="12"/>
      <c r="E58" s="12"/>
      <c r="F58" s="12"/>
      <c r="G58" s="12"/>
      <c r="H58" s="12"/>
      <c r="I58" s="12"/>
    </row>
    <row r="59" spans="1:9" ht="31.5" customHeight="1" x14ac:dyDescent="0.35">
      <c r="B59" s="54" t="s">
        <v>46</v>
      </c>
      <c r="C59" s="54"/>
      <c r="D59" s="54"/>
      <c r="E59" s="54"/>
      <c r="F59" s="55" t="s">
        <v>45</v>
      </c>
      <c r="G59" s="55"/>
      <c r="H59" s="55"/>
      <c r="I59" s="55"/>
    </row>
    <row r="60" spans="1:9" x14ac:dyDescent="0.35">
      <c r="B60" s="42" t="s">
        <v>60</v>
      </c>
      <c r="C60" s="1" t="s">
        <v>47</v>
      </c>
      <c r="D60" s="1" t="s">
        <v>48</v>
      </c>
      <c r="E60" s="1" t="s">
        <v>49</v>
      </c>
      <c r="F60" s="42" t="s">
        <v>60</v>
      </c>
      <c r="G60" s="1" t="s">
        <v>47</v>
      </c>
      <c r="H60" s="1" t="s">
        <v>48</v>
      </c>
      <c r="I60" s="1" t="s">
        <v>49</v>
      </c>
    </row>
    <row r="61" spans="1:9" x14ac:dyDescent="0.35">
      <c r="A61">
        <v>2020</v>
      </c>
      <c r="B61">
        <f t="shared" ref="B61:I61" si="9">B5</f>
        <v>0</v>
      </c>
      <c r="C61">
        <f>C5</f>
        <v>0</v>
      </c>
      <c r="D61">
        <f t="shared" si="9"/>
        <v>0</v>
      </c>
      <c r="E61">
        <f t="shared" si="9"/>
        <v>0</v>
      </c>
      <c r="F61">
        <f t="shared" si="9"/>
        <v>0</v>
      </c>
      <c r="G61">
        <f>G5</f>
        <v>0</v>
      </c>
      <c r="H61">
        <f t="shared" si="9"/>
        <v>0</v>
      </c>
      <c r="I61">
        <f t="shared" si="9"/>
        <v>0</v>
      </c>
    </row>
    <row r="62" spans="1:9" x14ac:dyDescent="0.35">
      <c r="A62">
        <v>2021</v>
      </c>
      <c r="B62">
        <f t="shared" ref="B62:H62" si="10">B6+B61</f>
        <v>0</v>
      </c>
      <c r="C62">
        <f>C6+C61</f>
        <v>0</v>
      </c>
      <c r="D62">
        <f t="shared" si="10"/>
        <v>0</v>
      </c>
      <c r="E62">
        <f t="shared" si="10"/>
        <v>0</v>
      </c>
      <c r="F62">
        <f t="shared" si="10"/>
        <v>0</v>
      </c>
      <c r="G62">
        <f t="shared" ref="G62:G110" si="11">G6+G61</f>
        <v>0</v>
      </c>
      <c r="H62">
        <f t="shared" si="10"/>
        <v>0</v>
      </c>
      <c r="I62">
        <f t="shared" ref="I62:I110" si="12">I6+I61</f>
        <v>0</v>
      </c>
    </row>
    <row r="63" spans="1:9" x14ac:dyDescent="0.35">
      <c r="A63">
        <v>2022</v>
      </c>
      <c r="B63">
        <f t="shared" ref="B63:B110" si="13">B7+B62</f>
        <v>0</v>
      </c>
      <c r="C63">
        <f t="shared" ref="C63:C110" si="14">C7+C62</f>
        <v>0</v>
      </c>
      <c r="D63">
        <f t="shared" ref="D63:D110" si="15">D7+D62</f>
        <v>0</v>
      </c>
      <c r="E63">
        <f t="shared" ref="E63:E110" si="16">E7+E62</f>
        <v>0</v>
      </c>
      <c r="F63">
        <f t="shared" ref="F63:H110" si="17">F7+F62</f>
        <v>0</v>
      </c>
      <c r="G63">
        <f t="shared" si="11"/>
        <v>0</v>
      </c>
      <c r="H63">
        <f t="shared" ref="H63:H77" si="18">H7+H62</f>
        <v>0</v>
      </c>
      <c r="I63">
        <f t="shared" si="12"/>
        <v>0</v>
      </c>
    </row>
    <row r="64" spans="1:9" x14ac:dyDescent="0.35">
      <c r="A64">
        <v>2023</v>
      </c>
      <c r="B64">
        <f t="shared" si="13"/>
        <v>-4240650.1364212986</v>
      </c>
      <c r="C64">
        <f t="shared" si="14"/>
        <v>-4240650.1364212986</v>
      </c>
      <c r="D64">
        <f t="shared" si="15"/>
        <v>-4240650.1364212986</v>
      </c>
      <c r="E64">
        <f t="shared" si="16"/>
        <v>-4240650.1364212986</v>
      </c>
      <c r="F64">
        <f t="shared" si="17"/>
        <v>-2588950.9947228422</v>
      </c>
      <c r="G64">
        <f t="shared" si="11"/>
        <v>-2588950.9947228422</v>
      </c>
      <c r="H64">
        <f t="shared" si="18"/>
        <v>-2588950.9947228422</v>
      </c>
      <c r="I64">
        <f t="shared" si="12"/>
        <v>-2588950.9947228422</v>
      </c>
    </row>
    <row r="65" spans="1:9" x14ac:dyDescent="0.35">
      <c r="A65">
        <v>2024</v>
      </c>
      <c r="B65">
        <f t="shared" si="13"/>
        <v>-8481300.2728425972</v>
      </c>
      <c r="C65">
        <f t="shared" si="14"/>
        <v>-8481300.2728425972</v>
      </c>
      <c r="D65">
        <f t="shared" si="15"/>
        <v>-8481300.2728425972</v>
      </c>
      <c r="E65">
        <f t="shared" si="16"/>
        <v>-8481300.2728425972</v>
      </c>
      <c r="F65">
        <f t="shared" si="17"/>
        <v>-5177901.9894456845</v>
      </c>
      <c r="G65">
        <f t="shared" si="11"/>
        <v>-5177901.9894456845</v>
      </c>
      <c r="H65">
        <f t="shared" si="18"/>
        <v>-5177901.9894456845</v>
      </c>
      <c r="I65">
        <f t="shared" si="12"/>
        <v>-5177901.9894456845</v>
      </c>
    </row>
    <row r="66" spans="1:9" x14ac:dyDescent="0.35">
      <c r="A66">
        <v>2025</v>
      </c>
      <c r="B66">
        <f t="shared" si="13"/>
        <v>-12721950.409263896</v>
      </c>
      <c r="C66">
        <f t="shared" si="14"/>
        <v>-12721950.409263896</v>
      </c>
      <c r="D66">
        <f t="shared" si="15"/>
        <v>-12721950.409263896</v>
      </c>
      <c r="E66">
        <f t="shared" si="16"/>
        <v>-12721950.409263896</v>
      </c>
      <c r="F66">
        <f t="shared" si="17"/>
        <v>-7766852.9841685267</v>
      </c>
      <c r="G66">
        <f t="shared" si="11"/>
        <v>-7766852.9841685267</v>
      </c>
      <c r="H66">
        <f t="shared" si="18"/>
        <v>-7766852.9841685267</v>
      </c>
      <c r="I66">
        <f t="shared" si="12"/>
        <v>-7766852.9841685267</v>
      </c>
    </row>
    <row r="67" spans="1:9" x14ac:dyDescent="0.35">
      <c r="A67">
        <v>2026</v>
      </c>
      <c r="B67">
        <f t="shared" si="13"/>
        <v>-16962600.545685194</v>
      </c>
      <c r="C67">
        <f t="shared" si="14"/>
        <v>-16962600.545685194</v>
      </c>
      <c r="D67">
        <f t="shared" si="15"/>
        <v>-16962600.545685194</v>
      </c>
      <c r="E67">
        <f t="shared" si="16"/>
        <v>-16962600.545685194</v>
      </c>
      <c r="F67">
        <f t="shared" si="17"/>
        <v>-10355803.978891369</v>
      </c>
      <c r="G67">
        <f t="shared" si="11"/>
        <v>-10355803.978891369</v>
      </c>
      <c r="H67">
        <f t="shared" si="18"/>
        <v>-10355803.978891369</v>
      </c>
      <c r="I67">
        <f t="shared" si="12"/>
        <v>-10355803.978891369</v>
      </c>
    </row>
    <row r="68" spans="1:9" x14ac:dyDescent="0.35">
      <c r="A68">
        <v>2027</v>
      </c>
      <c r="B68">
        <f t="shared" si="13"/>
        <v>-21203250.682106495</v>
      </c>
      <c r="C68">
        <f t="shared" si="14"/>
        <v>-21203250.682106495</v>
      </c>
      <c r="D68">
        <f t="shared" si="15"/>
        <v>-21203250.682106495</v>
      </c>
      <c r="E68">
        <f t="shared" si="16"/>
        <v>-21203250.682106495</v>
      </c>
      <c r="F68">
        <f t="shared" si="17"/>
        <v>-12944754.973614212</v>
      </c>
      <c r="G68">
        <f t="shared" si="11"/>
        <v>-12944754.973614212</v>
      </c>
      <c r="H68">
        <f t="shared" si="18"/>
        <v>-12944754.973614212</v>
      </c>
      <c r="I68">
        <f t="shared" si="12"/>
        <v>-12944754.973614212</v>
      </c>
    </row>
    <row r="69" spans="1:9" x14ac:dyDescent="0.35">
      <c r="A69">
        <v>2028</v>
      </c>
      <c r="B69">
        <f t="shared" si="13"/>
        <v>-25443900.818527795</v>
      </c>
      <c r="C69">
        <f t="shared" si="14"/>
        <v>-25443900.818527795</v>
      </c>
      <c r="D69">
        <f t="shared" si="15"/>
        <v>-25443900.818527795</v>
      </c>
      <c r="E69">
        <f t="shared" si="16"/>
        <v>-25443900.818527795</v>
      </c>
      <c r="F69">
        <f t="shared" si="17"/>
        <v>-15533705.968337055</v>
      </c>
      <c r="G69">
        <f t="shared" si="11"/>
        <v>-15533705.968337055</v>
      </c>
      <c r="H69">
        <f t="shared" si="18"/>
        <v>-15533705.968337055</v>
      </c>
      <c r="I69">
        <f t="shared" si="12"/>
        <v>-15533705.968337055</v>
      </c>
    </row>
    <row r="70" spans="1:9" x14ac:dyDescent="0.35">
      <c r="A70">
        <v>2029</v>
      </c>
      <c r="B70">
        <f t="shared" si="13"/>
        <v>-29684550.954949096</v>
      </c>
      <c r="C70">
        <f t="shared" si="14"/>
        <v>-29684550.954949096</v>
      </c>
      <c r="D70">
        <f t="shared" si="15"/>
        <v>-29684550.954949096</v>
      </c>
      <c r="E70">
        <f t="shared" si="16"/>
        <v>-29684550.954949096</v>
      </c>
      <c r="F70">
        <f t="shared" si="17"/>
        <v>-18122656.963059898</v>
      </c>
      <c r="G70">
        <f t="shared" si="11"/>
        <v>-18122656.963059898</v>
      </c>
      <c r="H70">
        <f t="shared" si="18"/>
        <v>-18122656.963059898</v>
      </c>
      <c r="I70">
        <f t="shared" si="12"/>
        <v>-18122656.963059898</v>
      </c>
    </row>
    <row r="71" spans="1:9" x14ac:dyDescent="0.35">
      <c r="A71">
        <v>2030</v>
      </c>
      <c r="B71">
        <f t="shared" si="13"/>
        <v>-33925201.091370396</v>
      </c>
      <c r="C71">
        <f t="shared" si="14"/>
        <v>-33925201.091370396</v>
      </c>
      <c r="D71">
        <f t="shared" si="15"/>
        <v>-33925201.091370396</v>
      </c>
      <c r="E71">
        <f t="shared" si="16"/>
        <v>-33925201.091370396</v>
      </c>
      <c r="F71">
        <f t="shared" si="17"/>
        <v>-20220750.842444718</v>
      </c>
      <c r="G71">
        <f t="shared" si="11"/>
        <v>-20220750.842444718</v>
      </c>
      <c r="H71">
        <f t="shared" si="18"/>
        <v>-20220750.842444718</v>
      </c>
      <c r="I71">
        <f t="shared" si="12"/>
        <v>-20220750.842444718</v>
      </c>
    </row>
    <row r="72" spans="1:9" x14ac:dyDescent="0.35">
      <c r="A72">
        <v>2031</v>
      </c>
      <c r="B72">
        <f t="shared" si="13"/>
        <v>-38165851.227791697</v>
      </c>
      <c r="C72">
        <f t="shared" si="14"/>
        <v>-38165851.227791697</v>
      </c>
      <c r="D72">
        <f t="shared" si="15"/>
        <v>-38165851.227791697</v>
      </c>
      <c r="E72">
        <f t="shared" si="16"/>
        <v>-38165851.227791697</v>
      </c>
      <c r="F72">
        <f t="shared" si="17"/>
        <v>-22318844.721829537</v>
      </c>
      <c r="G72">
        <f t="shared" si="11"/>
        <v>-22318844.721829537</v>
      </c>
      <c r="H72">
        <f t="shared" si="18"/>
        <v>-22318844.721829537</v>
      </c>
      <c r="I72">
        <f t="shared" si="12"/>
        <v>-22318844.721829537</v>
      </c>
    </row>
    <row r="73" spans="1:9" x14ac:dyDescent="0.35">
      <c r="A73">
        <v>2032</v>
      </c>
      <c r="B73">
        <f t="shared" si="13"/>
        <v>-42406501.364212997</v>
      </c>
      <c r="C73">
        <f t="shared" si="14"/>
        <v>-42406501.364212997</v>
      </c>
      <c r="D73">
        <f t="shared" si="15"/>
        <v>-42406501.364212997</v>
      </c>
      <c r="E73">
        <f t="shared" si="16"/>
        <v>-42406501.364212997</v>
      </c>
      <c r="F73">
        <f t="shared" si="17"/>
        <v>-24416938.601214357</v>
      </c>
      <c r="G73">
        <f t="shared" si="11"/>
        <v>-24416938.601214357</v>
      </c>
      <c r="H73">
        <f t="shared" si="18"/>
        <v>-24416938.601214357</v>
      </c>
      <c r="I73">
        <f t="shared" si="12"/>
        <v>-24416938.601214357</v>
      </c>
    </row>
    <row r="74" spans="1:9" x14ac:dyDescent="0.35">
      <c r="A74">
        <v>2033</v>
      </c>
      <c r="B74">
        <f t="shared" si="13"/>
        <v>-46647151.500634298</v>
      </c>
      <c r="C74">
        <f t="shared" si="14"/>
        <v>-46713591.100432277</v>
      </c>
      <c r="D74">
        <f t="shared" si="15"/>
        <v>-48364247.211837694</v>
      </c>
      <c r="E74">
        <f t="shared" si="16"/>
        <v>-48377159.702159844</v>
      </c>
      <c r="F74">
        <f t="shared" si="17"/>
        <v>-26515032.480599176</v>
      </c>
      <c r="G74">
        <f t="shared" si="11"/>
        <v>-26658013.807796761</v>
      </c>
      <c r="H74">
        <f t="shared" si="18"/>
        <v>-28281011.719532724</v>
      </c>
      <c r="I74">
        <f t="shared" si="12"/>
        <v>-28338180.295242388</v>
      </c>
    </row>
    <row r="75" spans="1:9" x14ac:dyDescent="0.35">
      <c r="A75">
        <v>2034</v>
      </c>
      <c r="B75">
        <f t="shared" si="13"/>
        <v>-50887801.637055598</v>
      </c>
      <c r="C75">
        <f t="shared" si="14"/>
        <v>-51020680.836651556</v>
      </c>
      <c r="D75">
        <f t="shared" si="15"/>
        <v>-54321993.059462383</v>
      </c>
      <c r="E75">
        <f t="shared" si="16"/>
        <v>-54347818.040106691</v>
      </c>
      <c r="F75">
        <f t="shared" si="17"/>
        <v>-28613126.359983996</v>
      </c>
      <c r="G75">
        <f t="shared" si="11"/>
        <v>-28899089.014379166</v>
      </c>
      <c r="H75">
        <f t="shared" si="18"/>
        <v>-32145084.837851092</v>
      </c>
      <c r="I75">
        <f t="shared" si="12"/>
        <v>-32259421.989270419</v>
      </c>
    </row>
    <row r="76" spans="1:9" x14ac:dyDescent="0.35">
      <c r="A76">
        <v>2035</v>
      </c>
      <c r="B76">
        <f t="shared" si="13"/>
        <v>-55128451.773476899</v>
      </c>
      <c r="C76">
        <f t="shared" si="14"/>
        <v>-55327770.572870836</v>
      </c>
      <c r="D76">
        <f t="shared" si="15"/>
        <v>-60279738.907087073</v>
      </c>
      <c r="E76">
        <f t="shared" si="16"/>
        <v>-60318476.378053539</v>
      </c>
      <c r="F76">
        <f t="shared" si="17"/>
        <v>-30711220.239368815</v>
      </c>
      <c r="G76">
        <f t="shared" si="11"/>
        <v>-31140164.220961571</v>
      </c>
      <c r="H76">
        <f t="shared" si="18"/>
        <v>-36009157.956169456</v>
      </c>
      <c r="I76">
        <f t="shared" si="12"/>
        <v>-36180663.683298454</v>
      </c>
    </row>
    <row r="77" spans="1:9" x14ac:dyDescent="0.35">
      <c r="A77">
        <v>2036</v>
      </c>
      <c r="B77">
        <f t="shared" si="13"/>
        <v>-59369101.909898199</v>
      </c>
      <c r="C77">
        <f t="shared" si="14"/>
        <v>-59634860.309090115</v>
      </c>
      <c r="D77">
        <f t="shared" si="15"/>
        <v>-66237484.754711762</v>
      </c>
      <c r="E77">
        <f t="shared" si="16"/>
        <v>-66289134.716000386</v>
      </c>
      <c r="F77">
        <f t="shared" si="17"/>
        <v>-32809314.118753634</v>
      </c>
      <c r="G77">
        <f t="shared" si="11"/>
        <v>-33381239.427543975</v>
      </c>
      <c r="H77">
        <f t="shared" si="18"/>
        <v>-39873231.07448782</v>
      </c>
      <c r="I77">
        <f t="shared" si="12"/>
        <v>-40101905.377326488</v>
      </c>
    </row>
    <row r="78" spans="1:9" x14ac:dyDescent="0.35">
      <c r="A78">
        <v>2037</v>
      </c>
      <c r="B78">
        <f t="shared" si="13"/>
        <v>-63609752.0463195</v>
      </c>
      <c r="C78">
        <f t="shared" si="14"/>
        <v>-63941950.045309395</v>
      </c>
      <c r="D78">
        <f t="shared" si="15"/>
        <v>-72195230.602336451</v>
      </c>
      <c r="E78">
        <f t="shared" si="16"/>
        <v>-72259793.05394724</v>
      </c>
      <c r="F78">
        <f t="shared" si="17"/>
        <v>-34907407.998138458</v>
      </c>
      <c r="G78">
        <f t="shared" si="11"/>
        <v>-35622314.63412638</v>
      </c>
      <c r="H78">
        <f t="shared" si="17"/>
        <v>-43737304.192806184</v>
      </c>
      <c r="I78">
        <f t="shared" si="12"/>
        <v>-44023147.071354523</v>
      </c>
    </row>
    <row r="79" spans="1:9" x14ac:dyDescent="0.35">
      <c r="A79">
        <v>2038</v>
      </c>
      <c r="B79">
        <f t="shared" si="13"/>
        <v>-67850402.182740793</v>
      </c>
      <c r="C79">
        <f t="shared" si="14"/>
        <v>-68249039.781528682</v>
      </c>
      <c r="D79">
        <f t="shared" si="15"/>
        <v>-78152976.449961141</v>
      </c>
      <c r="E79">
        <f t="shared" si="16"/>
        <v>-78230451.391894087</v>
      </c>
      <c r="F79">
        <f t="shared" si="17"/>
        <v>-37005501.877523281</v>
      </c>
      <c r="G79">
        <f t="shared" si="11"/>
        <v>-37863389.840708785</v>
      </c>
      <c r="H79">
        <f t="shared" si="17"/>
        <v>-47601377.311124548</v>
      </c>
      <c r="I79">
        <f t="shared" si="12"/>
        <v>-47944388.765382558</v>
      </c>
    </row>
    <row r="80" spans="1:9" x14ac:dyDescent="0.35">
      <c r="A80">
        <v>2039</v>
      </c>
      <c r="B80">
        <f t="shared" si="13"/>
        <v>-72091052.319162086</v>
      </c>
      <c r="C80">
        <f t="shared" si="14"/>
        <v>-72556129.517747968</v>
      </c>
      <c r="D80">
        <f t="shared" si="15"/>
        <v>-84110722.29758583</v>
      </c>
      <c r="E80">
        <f t="shared" si="16"/>
        <v>-84201109.729840934</v>
      </c>
      <c r="F80">
        <f t="shared" si="17"/>
        <v>-39103595.756908104</v>
      </c>
      <c r="G80">
        <f t="shared" si="11"/>
        <v>-40104465.047291189</v>
      </c>
      <c r="H80">
        <f t="shared" si="17"/>
        <v>-51465450.429442912</v>
      </c>
      <c r="I80">
        <f t="shared" si="12"/>
        <v>-51865630.459410593</v>
      </c>
    </row>
    <row r="81" spans="1:9" x14ac:dyDescent="0.35">
      <c r="A81">
        <v>2040</v>
      </c>
      <c r="B81">
        <f t="shared" si="13"/>
        <v>-76331702.455583379</v>
      </c>
      <c r="C81">
        <f t="shared" si="14"/>
        <v>-76863219.253967255</v>
      </c>
      <c r="D81">
        <f t="shared" si="15"/>
        <v>-90068468.145210519</v>
      </c>
      <c r="E81">
        <f t="shared" si="16"/>
        <v>-90171768.067787781</v>
      </c>
      <c r="F81">
        <f t="shared" si="17"/>
        <v>-40500901.268067494</v>
      </c>
      <c r="G81">
        <f t="shared" si="11"/>
        <v>-41661903.975957558</v>
      </c>
      <c r="H81">
        <f t="shared" si="17"/>
        <v>-54652673.018324904</v>
      </c>
      <c r="I81">
        <f t="shared" si="12"/>
        <v>-55119938.886116594</v>
      </c>
    </row>
    <row r="82" spans="1:9" x14ac:dyDescent="0.35">
      <c r="A82">
        <v>2041</v>
      </c>
      <c r="B82">
        <f t="shared" si="13"/>
        <v>-80572352.592004672</v>
      </c>
      <c r="C82">
        <f t="shared" si="14"/>
        <v>-81170308.990186542</v>
      </c>
      <c r="D82">
        <f t="shared" si="15"/>
        <v>-96026213.992835209</v>
      </c>
      <c r="E82">
        <f t="shared" si="16"/>
        <v>-96142426.405734628</v>
      </c>
      <c r="F82">
        <f t="shared" si="17"/>
        <v>-41898206.779226884</v>
      </c>
      <c r="G82">
        <f t="shared" si="11"/>
        <v>-43219342.904623926</v>
      </c>
      <c r="H82">
        <f t="shared" si="17"/>
        <v>-57839895.607206896</v>
      </c>
      <c r="I82">
        <f t="shared" si="12"/>
        <v>-58374247.312822595</v>
      </c>
    </row>
    <row r="83" spans="1:9" x14ac:dyDescent="0.35">
      <c r="A83">
        <v>2042</v>
      </c>
      <c r="B83">
        <f t="shared" si="13"/>
        <v>-84813002.728425965</v>
      </c>
      <c r="C83">
        <f t="shared" si="14"/>
        <v>-85477398.726405829</v>
      </c>
      <c r="D83">
        <f t="shared" si="15"/>
        <v>-101983959.8404599</v>
      </c>
      <c r="E83">
        <f t="shared" si="16"/>
        <v>-102113084.74368148</v>
      </c>
      <c r="F83">
        <f t="shared" si="17"/>
        <v>-43295512.290386274</v>
      </c>
      <c r="G83">
        <f t="shared" si="11"/>
        <v>-44776781.833290294</v>
      </c>
      <c r="H83">
        <f t="shared" si="17"/>
        <v>-61027118.196088888</v>
      </c>
      <c r="I83">
        <f t="shared" si="12"/>
        <v>-61628555.739528596</v>
      </c>
    </row>
    <row r="84" spans="1:9" x14ac:dyDescent="0.35">
      <c r="A84">
        <v>2043</v>
      </c>
      <c r="B84">
        <f t="shared" si="13"/>
        <v>-89053652.864847258</v>
      </c>
      <c r="C84">
        <f t="shared" si="14"/>
        <v>-89784488.462625116</v>
      </c>
      <c r="D84">
        <f t="shared" si="15"/>
        <v>-107941705.68808459</v>
      </c>
      <c r="E84">
        <f t="shared" si="16"/>
        <v>-108083743.08162832</v>
      </c>
      <c r="F84">
        <f t="shared" si="17"/>
        <v>-44692817.801545665</v>
      </c>
      <c r="G84">
        <f t="shared" si="11"/>
        <v>-46334220.761956662</v>
      </c>
      <c r="H84">
        <f t="shared" si="17"/>
        <v>-64214340.78497088</v>
      </c>
      <c r="I84">
        <f t="shared" si="12"/>
        <v>-64882864.166234598</v>
      </c>
    </row>
    <row r="85" spans="1:9" x14ac:dyDescent="0.35">
      <c r="A85">
        <v>2044</v>
      </c>
      <c r="B85">
        <f t="shared" si="13"/>
        <v>-93294303.001268551</v>
      </c>
      <c r="C85">
        <f t="shared" si="14"/>
        <v>-94091578.198844403</v>
      </c>
      <c r="D85">
        <f t="shared" si="15"/>
        <v>-113899451.53570928</v>
      </c>
      <c r="E85">
        <f t="shared" si="16"/>
        <v>-114054401.41957517</v>
      </c>
      <c r="F85">
        <f t="shared" si="17"/>
        <v>-46090123.312705055</v>
      </c>
      <c r="G85">
        <f t="shared" si="11"/>
        <v>-47891659.69062303</v>
      </c>
      <c r="H85">
        <f t="shared" si="17"/>
        <v>-67401563.373852864</v>
      </c>
      <c r="I85">
        <f t="shared" si="12"/>
        <v>-68137172.592940599</v>
      </c>
    </row>
    <row r="86" spans="1:9" x14ac:dyDescent="0.35">
      <c r="A86">
        <v>2045</v>
      </c>
      <c r="B86">
        <f t="shared" si="13"/>
        <v>-97534953.137689844</v>
      </c>
      <c r="C86">
        <f t="shared" si="14"/>
        <v>-98398667.93506369</v>
      </c>
      <c r="D86">
        <f t="shared" si="15"/>
        <v>-119857197.38333397</v>
      </c>
      <c r="E86">
        <f t="shared" si="16"/>
        <v>-120025059.75752202</v>
      </c>
      <c r="F86">
        <f t="shared" si="17"/>
        <v>-47487428.823864445</v>
      </c>
      <c r="G86">
        <f t="shared" si="11"/>
        <v>-49449098.619289398</v>
      </c>
      <c r="H86">
        <f t="shared" si="17"/>
        <v>-70588785.962734848</v>
      </c>
      <c r="I86">
        <f t="shared" si="12"/>
        <v>-71391481.0196466</v>
      </c>
    </row>
    <row r="87" spans="1:9" x14ac:dyDescent="0.35">
      <c r="A87">
        <v>2046</v>
      </c>
      <c r="B87">
        <f t="shared" si="13"/>
        <v>-101775603.27411114</v>
      </c>
      <c r="C87">
        <f t="shared" si="14"/>
        <v>-102705757.67128298</v>
      </c>
      <c r="D87">
        <f t="shared" si="15"/>
        <v>-125814943.23095866</v>
      </c>
      <c r="E87">
        <f t="shared" si="16"/>
        <v>-125995718.09546886</v>
      </c>
      <c r="F87">
        <f t="shared" si="17"/>
        <v>-48884734.335023835</v>
      </c>
      <c r="G87">
        <f t="shared" si="11"/>
        <v>-51006537.547955766</v>
      </c>
      <c r="H87">
        <f t="shared" si="17"/>
        <v>-73776008.551616833</v>
      </c>
      <c r="I87">
        <f t="shared" si="12"/>
        <v>-74645789.446352601</v>
      </c>
    </row>
    <row r="88" spans="1:9" x14ac:dyDescent="0.35">
      <c r="A88">
        <v>2047</v>
      </c>
      <c r="B88">
        <f t="shared" si="13"/>
        <v>-106016253.41053243</v>
      </c>
      <c r="C88">
        <f t="shared" si="14"/>
        <v>-107012847.40750226</v>
      </c>
      <c r="D88">
        <f t="shared" si="15"/>
        <v>-131772689.07858334</v>
      </c>
      <c r="E88">
        <f t="shared" si="16"/>
        <v>-131966376.43341571</v>
      </c>
      <c r="F88">
        <f t="shared" si="17"/>
        <v>-50282039.846183226</v>
      </c>
      <c r="G88">
        <f t="shared" si="11"/>
        <v>-52563976.476622134</v>
      </c>
      <c r="H88">
        <f t="shared" si="17"/>
        <v>-76963231.140498817</v>
      </c>
      <c r="I88">
        <f t="shared" si="12"/>
        <v>-77900097.873058602</v>
      </c>
    </row>
    <row r="89" spans="1:9" x14ac:dyDescent="0.35">
      <c r="A89">
        <v>2048</v>
      </c>
      <c r="B89">
        <f t="shared" si="13"/>
        <v>-110256903.54695372</v>
      </c>
      <c r="C89">
        <f t="shared" si="14"/>
        <v>-111319937.14372155</v>
      </c>
      <c r="D89">
        <f t="shared" si="15"/>
        <v>-137730434.92620805</v>
      </c>
      <c r="E89">
        <f t="shared" si="16"/>
        <v>-137937034.77136254</v>
      </c>
      <c r="F89">
        <f t="shared" si="17"/>
        <v>-51679345.357342616</v>
      </c>
      <c r="G89">
        <f t="shared" si="11"/>
        <v>-54121415.405288503</v>
      </c>
      <c r="H89">
        <f t="shared" si="17"/>
        <v>-80150453.729380801</v>
      </c>
      <c r="I89">
        <f t="shared" si="12"/>
        <v>-81154406.299764603</v>
      </c>
    </row>
    <row r="90" spans="1:9" x14ac:dyDescent="0.35">
      <c r="A90">
        <v>2049</v>
      </c>
      <c r="B90">
        <f t="shared" si="13"/>
        <v>-114497553.68337502</v>
      </c>
      <c r="C90">
        <f t="shared" si="14"/>
        <v>-115627026.87994084</v>
      </c>
      <c r="D90">
        <f t="shared" si="15"/>
        <v>-143688180.77383274</v>
      </c>
      <c r="E90">
        <f t="shared" si="16"/>
        <v>-143907693.10930938</v>
      </c>
      <c r="F90">
        <f t="shared" si="17"/>
        <v>-53076650.868502006</v>
      </c>
      <c r="G90">
        <f t="shared" si="11"/>
        <v>-55678854.333954871</v>
      </c>
      <c r="H90">
        <f t="shared" si="17"/>
        <v>-83337676.318262786</v>
      </c>
      <c r="I90" s="2">
        <f>I34+I89</f>
        <v>-84408714.726470605</v>
      </c>
    </row>
    <row r="91" spans="1:9" x14ac:dyDescent="0.35">
      <c r="A91">
        <v>2050</v>
      </c>
      <c r="B91">
        <f t="shared" si="13"/>
        <v>-118738203.81979631</v>
      </c>
      <c r="C91">
        <f t="shared" si="14"/>
        <v>-119934116.61616012</v>
      </c>
      <c r="D91">
        <f t="shared" si="15"/>
        <v>-149645926.62145743</v>
      </c>
      <c r="E91">
        <f t="shared" si="16"/>
        <v>-149878351.44725621</v>
      </c>
      <c r="F91">
        <f t="shared" si="17"/>
        <v>-54284750.630184956</v>
      </c>
      <c r="G91">
        <f t="shared" si="11"/>
        <v>-57060169.036164537</v>
      </c>
      <c r="H91">
        <f t="shared" si="17"/>
        <v>-86333634.990193516</v>
      </c>
      <c r="I91">
        <f t="shared" si="12"/>
        <v>-87479322.914488539</v>
      </c>
    </row>
    <row r="92" spans="1:9" s="50" customFormat="1" x14ac:dyDescent="0.35">
      <c r="A92" s="50">
        <v>2051</v>
      </c>
      <c r="B92" s="50">
        <f t="shared" si="13"/>
        <v>-122978853.9562176</v>
      </c>
      <c r="C92" s="50">
        <f t="shared" si="14"/>
        <v>-124241206.35237941</v>
      </c>
      <c r="D92" s="50">
        <f t="shared" si="15"/>
        <v>-155603672.46908212</v>
      </c>
      <c r="E92" s="50">
        <f t="shared" si="16"/>
        <v>-155849009.78520304</v>
      </c>
      <c r="F92" s="50">
        <f t="shared" si="17"/>
        <v>-55492850.391867906</v>
      </c>
      <c r="G92" s="50">
        <f t="shared" si="11"/>
        <v>-58441483.738374203</v>
      </c>
      <c r="H92" s="50">
        <f t="shared" si="17"/>
        <v>-89329593.662124246</v>
      </c>
      <c r="I92" s="50">
        <f t="shared" si="12"/>
        <v>-90549931.102506474</v>
      </c>
    </row>
    <row r="93" spans="1:9" s="50" customFormat="1" x14ac:dyDescent="0.35">
      <c r="A93" s="50">
        <v>2052</v>
      </c>
      <c r="B93" s="50">
        <f t="shared" si="13"/>
        <v>-127219504.09263889</v>
      </c>
      <c r="C93" s="50">
        <f t="shared" si="14"/>
        <v>-128548296.0885987</v>
      </c>
      <c r="D93" s="50">
        <f t="shared" si="15"/>
        <v>-161561418.31670681</v>
      </c>
      <c r="E93" s="50">
        <f t="shared" si="16"/>
        <v>-161819668.12314987</v>
      </c>
      <c r="F93" s="50">
        <f t="shared" si="17"/>
        <v>-56700950.153550856</v>
      </c>
      <c r="G93" s="50">
        <f t="shared" si="11"/>
        <v>-59822798.44058387</v>
      </c>
      <c r="H93" s="50">
        <f t="shared" si="17"/>
        <v>-92325552.334054977</v>
      </c>
      <c r="I93" s="50">
        <f t="shared" si="12"/>
        <v>-93620539.290524408</v>
      </c>
    </row>
    <row r="94" spans="1:9" s="50" customFormat="1" x14ac:dyDescent="0.35">
      <c r="A94" s="50">
        <v>2053</v>
      </c>
      <c r="B94" s="50">
        <f t="shared" si="13"/>
        <v>-131460154.22906019</v>
      </c>
      <c r="C94" s="50">
        <f t="shared" si="14"/>
        <v>-132855385.82481799</v>
      </c>
      <c r="D94" s="50">
        <f t="shared" si="15"/>
        <v>-167519164.1643315</v>
      </c>
      <c r="E94" s="50">
        <f t="shared" si="16"/>
        <v>-167790326.4610967</v>
      </c>
      <c r="F94" s="50">
        <f t="shared" si="17"/>
        <v>-57909049.915233806</v>
      </c>
      <c r="G94" s="50">
        <f t="shared" si="11"/>
        <v>-61204113.142793536</v>
      </c>
      <c r="H94" s="50">
        <f t="shared" si="17"/>
        <v>-95321511.005985707</v>
      </c>
      <c r="I94" s="50">
        <f t="shared" si="12"/>
        <v>-96691147.478542343</v>
      </c>
    </row>
    <row r="95" spans="1:9" s="50" customFormat="1" x14ac:dyDescent="0.35">
      <c r="A95" s="50">
        <v>2054</v>
      </c>
      <c r="B95" s="50">
        <f t="shared" si="13"/>
        <v>-135700804.3654815</v>
      </c>
      <c r="C95" s="50">
        <f t="shared" si="14"/>
        <v>-137162475.56103727</v>
      </c>
      <c r="D95" s="50">
        <f t="shared" si="15"/>
        <v>-173476910.01195619</v>
      </c>
      <c r="E95" s="50">
        <f t="shared" si="16"/>
        <v>-173760984.79904354</v>
      </c>
      <c r="F95" s="50">
        <f t="shared" si="17"/>
        <v>-59117149.676916756</v>
      </c>
      <c r="G95" s="50">
        <f t="shared" si="11"/>
        <v>-62585427.845003203</v>
      </c>
      <c r="H95" s="50">
        <f t="shared" si="17"/>
        <v>-98317469.677916437</v>
      </c>
      <c r="I95" s="50">
        <f t="shared" si="12"/>
        <v>-99761755.666560277</v>
      </c>
    </row>
    <row r="96" spans="1:9" s="50" customFormat="1" x14ac:dyDescent="0.35">
      <c r="A96" s="50">
        <v>2055</v>
      </c>
      <c r="B96" s="50">
        <f t="shared" si="13"/>
        <v>-139941454.50190279</v>
      </c>
      <c r="C96" s="50">
        <f t="shared" si="14"/>
        <v>-141469565.29725656</v>
      </c>
      <c r="D96" s="50">
        <f t="shared" si="15"/>
        <v>-179434655.85958087</v>
      </c>
      <c r="E96" s="50">
        <f t="shared" si="16"/>
        <v>-179731643.13699037</v>
      </c>
      <c r="F96" s="50">
        <f t="shared" si="17"/>
        <v>-60325249.438599706</v>
      </c>
      <c r="G96" s="50">
        <f t="shared" si="11"/>
        <v>-63966742.547212869</v>
      </c>
      <c r="H96" s="50">
        <f t="shared" si="17"/>
        <v>-101313428.34984717</v>
      </c>
      <c r="I96" s="50">
        <f t="shared" si="12"/>
        <v>-102832363.85457821</v>
      </c>
    </row>
    <row r="97" spans="1:9" s="50" customFormat="1" x14ac:dyDescent="0.35">
      <c r="A97" s="50">
        <v>2056</v>
      </c>
      <c r="B97" s="50">
        <f t="shared" si="13"/>
        <v>-144182104.63832408</v>
      </c>
      <c r="C97" s="50">
        <f t="shared" si="14"/>
        <v>-145776655.03347585</v>
      </c>
      <c r="D97" s="50">
        <f t="shared" si="15"/>
        <v>-185392401.70720556</v>
      </c>
      <c r="E97" s="50">
        <f t="shared" si="16"/>
        <v>-185702301.4749372</v>
      </c>
      <c r="F97" s="50">
        <f t="shared" si="17"/>
        <v>-61533349.200282656</v>
      </c>
      <c r="G97" s="50">
        <f t="shared" si="11"/>
        <v>-65348057.249422535</v>
      </c>
      <c r="H97" s="50">
        <f t="shared" si="17"/>
        <v>-104309387.0217779</v>
      </c>
      <c r="I97" s="50">
        <f t="shared" si="12"/>
        <v>-105902972.04259615</v>
      </c>
    </row>
    <row r="98" spans="1:9" s="50" customFormat="1" x14ac:dyDescent="0.35">
      <c r="A98" s="50">
        <v>2057</v>
      </c>
      <c r="B98" s="50">
        <f t="shared" si="13"/>
        <v>-148422754.77474537</v>
      </c>
      <c r="C98" s="50">
        <f t="shared" si="14"/>
        <v>-150083744.76969513</v>
      </c>
      <c r="D98" s="50">
        <f t="shared" si="15"/>
        <v>-191350147.55483025</v>
      </c>
      <c r="E98" s="50">
        <f t="shared" si="16"/>
        <v>-191672959.81288403</v>
      </c>
      <c r="F98" s="50">
        <f t="shared" si="17"/>
        <v>-62741448.961965606</v>
      </c>
      <c r="G98" s="50">
        <f t="shared" si="11"/>
        <v>-66729371.951632202</v>
      </c>
      <c r="H98" s="50">
        <f t="shared" si="17"/>
        <v>-107305345.69370863</v>
      </c>
      <c r="I98" s="50">
        <f t="shared" si="12"/>
        <v>-108973580.23061408</v>
      </c>
    </row>
    <row r="99" spans="1:9" s="50" customFormat="1" x14ac:dyDescent="0.35">
      <c r="A99" s="50">
        <v>2058</v>
      </c>
      <c r="B99" s="50">
        <f t="shared" si="13"/>
        <v>-152663404.91116667</v>
      </c>
      <c r="C99" s="50">
        <f t="shared" si="14"/>
        <v>-154390834.50591442</v>
      </c>
      <c r="D99" s="50">
        <f t="shared" si="15"/>
        <v>-197307893.40245494</v>
      </c>
      <c r="E99" s="50">
        <f t="shared" si="16"/>
        <v>-197643618.15083086</v>
      </c>
      <c r="F99" s="50">
        <f t="shared" si="17"/>
        <v>-63949548.723648556</v>
      </c>
      <c r="G99" s="50">
        <f t="shared" si="11"/>
        <v>-68110686.653841868</v>
      </c>
      <c r="H99" s="50">
        <f t="shared" si="17"/>
        <v>-110301304.36563936</v>
      </c>
      <c r="I99" s="50">
        <f t="shared" si="12"/>
        <v>-112044188.41863202</v>
      </c>
    </row>
    <row r="100" spans="1:9" s="50" customFormat="1" x14ac:dyDescent="0.35">
      <c r="A100" s="50">
        <v>2059</v>
      </c>
      <c r="B100" s="50">
        <f t="shared" si="13"/>
        <v>-156904055.04758796</v>
      </c>
      <c r="C100" s="50">
        <f t="shared" si="14"/>
        <v>-158697924.24213371</v>
      </c>
      <c r="D100" s="50">
        <f t="shared" si="15"/>
        <v>-203265639.25007963</v>
      </c>
      <c r="E100" s="50">
        <f t="shared" si="16"/>
        <v>-203614276.4887777</v>
      </c>
      <c r="F100" s="50">
        <f t="shared" si="17"/>
        <v>-65157648.485331506</v>
      </c>
      <c r="G100" s="50">
        <f t="shared" si="11"/>
        <v>-69492001.356051534</v>
      </c>
      <c r="H100" s="50">
        <f t="shared" si="17"/>
        <v>-113297263.03757009</v>
      </c>
      <c r="I100" s="50">
        <f t="shared" si="12"/>
        <v>-115114796.60664995</v>
      </c>
    </row>
    <row r="101" spans="1:9" s="50" customFormat="1" x14ac:dyDescent="0.35">
      <c r="A101" s="50">
        <v>2060</v>
      </c>
      <c r="B101" s="50">
        <f t="shared" si="13"/>
        <v>-161144705.18400925</v>
      </c>
      <c r="C101" s="50">
        <f t="shared" si="14"/>
        <v>-163005013.97835299</v>
      </c>
      <c r="D101" s="50">
        <f t="shared" si="15"/>
        <v>-209223385.09770432</v>
      </c>
      <c r="E101" s="50">
        <f t="shared" si="16"/>
        <v>-209584934.82672453</v>
      </c>
      <c r="F101" s="50">
        <f t="shared" si="17"/>
        <v>-66358313.386854477</v>
      </c>
      <c r="G101" s="50">
        <f t="shared" si="11"/>
        <v>-70887864.68609719</v>
      </c>
      <c r="H101" s="50">
        <f t="shared" si="17"/>
        <v>-116264057.39347942</v>
      </c>
      <c r="I101" s="50">
        <f t="shared" si="12"/>
        <v>-118168951.233354</v>
      </c>
    </row>
    <row r="102" spans="1:9" s="50" customFormat="1" x14ac:dyDescent="0.35">
      <c r="A102" s="50">
        <v>2061</v>
      </c>
      <c r="B102" s="50">
        <f t="shared" si="13"/>
        <v>-165385355.32043055</v>
      </c>
      <c r="C102" s="50">
        <f t="shared" si="14"/>
        <v>-167312103.71457228</v>
      </c>
      <c r="D102" s="50">
        <f t="shared" si="15"/>
        <v>-215181130.94532901</v>
      </c>
      <c r="E102" s="50">
        <f t="shared" si="16"/>
        <v>-215555593.16467136</v>
      </c>
      <c r="F102" s="50">
        <f t="shared" si="17"/>
        <v>-67558978.288377449</v>
      </c>
      <c r="G102" s="50">
        <f t="shared" si="11"/>
        <v>-72283728.016142845</v>
      </c>
      <c r="H102" s="50">
        <f t="shared" si="17"/>
        <v>-119230851.74938875</v>
      </c>
      <c r="I102" s="50">
        <f t="shared" si="12"/>
        <v>-121223105.86005805</v>
      </c>
    </row>
    <row r="103" spans="1:9" s="50" customFormat="1" x14ac:dyDescent="0.35">
      <c r="A103" s="50">
        <v>2062</v>
      </c>
      <c r="B103" s="50">
        <f t="shared" si="13"/>
        <v>-169626005.45685184</v>
      </c>
      <c r="C103" s="50">
        <f t="shared" si="14"/>
        <v>-171619193.45079157</v>
      </c>
      <c r="D103" s="50">
        <f t="shared" si="15"/>
        <v>-221138876.7929537</v>
      </c>
      <c r="E103" s="50">
        <f t="shared" si="16"/>
        <v>-221526251.50261819</v>
      </c>
      <c r="F103" s="50">
        <f t="shared" si="17"/>
        <v>-68759643.189900428</v>
      </c>
      <c r="G103" s="50">
        <f t="shared" si="11"/>
        <v>-73679591.346188501</v>
      </c>
      <c r="H103" s="50">
        <f t="shared" si="17"/>
        <v>-122197646.10529809</v>
      </c>
      <c r="I103" s="50">
        <f t="shared" si="12"/>
        <v>-124277260.48676211</v>
      </c>
    </row>
    <row r="104" spans="1:9" s="50" customFormat="1" x14ac:dyDescent="0.35">
      <c r="A104" s="50">
        <v>2063</v>
      </c>
      <c r="B104" s="50">
        <f t="shared" si="13"/>
        <v>-173866655.59327313</v>
      </c>
      <c r="C104" s="50">
        <f t="shared" si="14"/>
        <v>-175926283.18701085</v>
      </c>
      <c r="D104" s="50">
        <f t="shared" si="15"/>
        <v>-227096622.64057839</v>
      </c>
      <c r="E104" s="50">
        <f t="shared" si="16"/>
        <v>-227496909.84056503</v>
      </c>
      <c r="F104" s="50">
        <f t="shared" si="17"/>
        <v>-69960308.091423407</v>
      </c>
      <c r="G104" s="50">
        <f t="shared" si="11"/>
        <v>-75075454.676234156</v>
      </c>
      <c r="H104" s="50">
        <f t="shared" si="17"/>
        <v>-125164440.46120742</v>
      </c>
      <c r="I104" s="50">
        <f t="shared" si="12"/>
        <v>-127331415.11346616</v>
      </c>
    </row>
    <row r="105" spans="1:9" s="50" customFormat="1" x14ac:dyDescent="0.35">
      <c r="A105" s="50">
        <v>2064</v>
      </c>
      <c r="B105" s="50">
        <f t="shared" si="13"/>
        <v>-178107305.72969443</v>
      </c>
      <c r="C105" s="50">
        <f t="shared" si="14"/>
        <v>-180233372.92323014</v>
      </c>
      <c r="D105" s="50">
        <f t="shared" si="15"/>
        <v>-233054368.48820308</v>
      </c>
      <c r="E105" s="50">
        <f t="shared" si="16"/>
        <v>-233467568.17851186</v>
      </c>
      <c r="F105" s="50">
        <f t="shared" si="17"/>
        <v>-71160972.992946386</v>
      </c>
      <c r="G105" s="50">
        <f t="shared" si="11"/>
        <v>-76471318.006279811</v>
      </c>
      <c r="H105" s="50">
        <f t="shared" si="17"/>
        <v>-128131234.81711675</v>
      </c>
      <c r="I105" s="50">
        <f t="shared" si="12"/>
        <v>-130385569.74017021</v>
      </c>
    </row>
    <row r="106" spans="1:9" s="50" customFormat="1" x14ac:dyDescent="0.35">
      <c r="A106" s="50">
        <v>2065</v>
      </c>
      <c r="B106" s="50">
        <f t="shared" si="13"/>
        <v>-182347955.86611572</v>
      </c>
      <c r="C106" s="50">
        <f t="shared" si="14"/>
        <v>-184540462.65944943</v>
      </c>
      <c r="D106" s="50">
        <f t="shared" si="15"/>
        <v>-239012114.33582777</v>
      </c>
      <c r="E106" s="50">
        <f t="shared" si="16"/>
        <v>-239438226.51645869</v>
      </c>
      <c r="F106" s="50">
        <f t="shared" si="17"/>
        <v>-72361637.894469365</v>
      </c>
      <c r="G106" s="50">
        <f t="shared" si="11"/>
        <v>-77867181.336325467</v>
      </c>
      <c r="H106" s="50">
        <f t="shared" si="17"/>
        <v>-131098029.17302608</v>
      </c>
      <c r="I106" s="50">
        <f t="shared" si="12"/>
        <v>-133439724.36687426</v>
      </c>
    </row>
    <row r="107" spans="1:9" s="50" customFormat="1" x14ac:dyDescent="0.35">
      <c r="A107" s="50">
        <v>2066</v>
      </c>
      <c r="B107" s="50">
        <f t="shared" si="13"/>
        <v>-186588606.00253701</v>
      </c>
      <c r="C107" s="50">
        <f t="shared" si="14"/>
        <v>-188847552.39566872</v>
      </c>
      <c r="D107" s="50">
        <f t="shared" si="15"/>
        <v>-244969860.18345246</v>
      </c>
      <c r="E107" s="50">
        <f t="shared" si="16"/>
        <v>-245408884.85440552</v>
      </c>
      <c r="F107" s="50">
        <f t="shared" si="17"/>
        <v>-73562302.795992345</v>
      </c>
      <c r="G107" s="50">
        <f t="shared" si="11"/>
        <v>-79263044.666371122</v>
      </c>
      <c r="H107" s="50">
        <f t="shared" si="17"/>
        <v>-134064823.52893542</v>
      </c>
      <c r="I107" s="50">
        <f t="shared" si="12"/>
        <v>-136493878.99357831</v>
      </c>
    </row>
    <row r="108" spans="1:9" s="50" customFormat="1" x14ac:dyDescent="0.35">
      <c r="A108" s="50">
        <v>2067</v>
      </c>
      <c r="B108" s="50">
        <f t="shared" si="13"/>
        <v>-190829256.13895831</v>
      </c>
      <c r="C108" s="50">
        <f t="shared" si="14"/>
        <v>-193154642.131888</v>
      </c>
      <c r="D108" s="50">
        <f t="shared" si="15"/>
        <v>-250927606.03107715</v>
      </c>
      <c r="E108" s="50">
        <f t="shared" si="16"/>
        <v>-251379543.19235235</v>
      </c>
      <c r="F108" s="50">
        <f t="shared" si="17"/>
        <v>-74762967.697515324</v>
      </c>
      <c r="G108" s="50">
        <f t="shared" si="11"/>
        <v>-80658907.996416777</v>
      </c>
      <c r="H108" s="50">
        <f t="shared" si="17"/>
        <v>-137031617.88484475</v>
      </c>
      <c r="I108" s="50">
        <f t="shared" si="12"/>
        <v>-139548033.62028235</v>
      </c>
    </row>
    <row r="109" spans="1:9" s="50" customFormat="1" x14ac:dyDescent="0.35">
      <c r="A109" s="50">
        <v>2068</v>
      </c>
      <c r="B109" s="50">
        <f t="shared" si="13"/>
        <v>-195069906.2753796</v>
      </c>
      <c r="C109" s="50">
        <f t="shared" si="14"/>
        <v>-197461731.86810729</v>
      </c>
      <c r="D109" s="50">
        <f t="shared" si="15"/>
        <v>-256885351.87870184</v>
      </c>
      <c r="E109" s="50">
        <f t="shared" si="16"/>
        <v>-257350201.53029919</v>
      </c>
      <c r="F109" s="50">
        <f t="shared" si="17"/>
        <v>-75963632.599038303</v>
      </c>
      <c r="G109" s="50">
        <f t="shared" si="11"/>
        <v>-82054771.326462433</v>
      </c>
      <c r="H109" s="50">
        <f t="shared" si="17"/>
        <v>-139998412.24075407</v>
      </c>
      <c r="I109" s="50">
        <f t="shared" si="12"/>
        <v>-142602188.24698639</v>
      </c>
    </row>
    <row r="110" spans="1:9" s="50" customFormat="1" x14ac:dyDescent="0.35">
      <c r="A110" s="50">
        <v>2069</v>
      </c>
      <c r="B110" s="50">
        <f t="shared" si="13"/>
        <v>-199310556.41180089</v>
      </c>
      <c r="C110" s="50">
        <f t="shared" si="14"/>
        <v>-201768821.60432658</v>
      </c>
      <c r="D110" s="50">
        <f t="shared" si="15"/>
        <v>-262843097.72632653</v>
      </c>
      <c r="E110" s="50">
        <f t="shared" si="16"/>
        <v>-263320859.86824602</v>
      </c>
      <c r="F110" s="50">
        <f t="shared" si="17"/>
        <v>-77164297.500561282</v>
      </c>
      <c r="G110" s="50">
        <f t="shared" si="11"/>
        <v>-83450634.656508088</v>
      </c>
      <c r="H110" s="50">
        <f t="shared" si="17"/>
        <v>-142965206.59666339</v>
      </c>
      <c r="I110" s="50">
        <f t="shared" si="12"/>
        <v>-145656342.87369043</v>
      </c>
    </row>
    <row r="111" spans="1:9" ht="29" x14ac:dyDescent="0.35">
      <c r="A111" s="13" t="s">
        <v>26</v>
      </c>
      <c r="C111" s="4">
        <f>($B$90-C90)/$B$90</f>
        <v>-9.8646054892072392E-3</v>
      </c>
      <c r="D111" s="4">
        <f>($B$90-D90)/$B$90</f>
        <v>-0.2549454215517985</v>
      </c>
      <c r="E111" s="4">
        <f>($B$90-E90)/$B$90</f>
        <v>-0.25686260081384338</v>
      </c>
      <c r="F111" s="4">
        <f>($B$90-F90)/$B$90</f>
        <v>0.53643855994271161</v>
      </c>
      <c r="G111" s="32">
        <f>G91-$F$91</f>
        <v>-2775418.4059795812</v>
      </c>
      <c r="H111" s="32">
        <f>H91-$F$91</f>
        <v>-32048884.36000856</v>
      </c>
      <c r="I111" s="32">
        <f>I91-$F$91</f>
        <v>-33194572.284303583</v>
      </c>
    </row>
    <row r="112" spans="1:9" ht="29" x14ac:dyDescent="0.35">
      <c r="A112" s="13" t="s">
        <v>27</v>
      </c>
      <c r="G112" s="4">
        <f>($F$90-G90)/$F$90</f>
        <v>-4.9027273252410984E-2</v>
      </c>
      <c r="H112" s="4">
        <f>($F$90-H90)/$F$90</f>
        <v>-0.57013818608737776</v>
      </c>
      <c r="I112" s="4">
        <f>($F$90-I90)/$F$90</f>
        <v>-0.59031727407959733</v>
      </c>
    </row>
    <row r="113" spans="1:9" s="21" customFormat="1" ht="29" x14ac:dyDescent="0.35">
      <c r="A113" s="23" t="s">
        <v>28</v>
      </c>
      <c r="C113" s="26">
        <f>($B$110-C110)/$B$110</f>
        <v>-1.2333843408909044E-2</v>
      </c>
      <c r="D113" s="26">
        <f>($B$110-D110)/$B$110</f>
        <v>-0.31876154709667937</v>
      </c>
      <c r="E113" s="26">
        <f>($B$110-E110)/$B$110</f>
        <v>-0.32115862104258902</v>
      </c>
      <c r="F113" s="26">
        <f>($B$110-F110)/$B$110</f>
        <v>0.61284390104691666</v>
      </c>
      <c r="G113" s="26"/>
      <c r="H113" s="26"/>
      <c r="I113" s="26"/>
    </row>
    <row r="114" spans="1:9" s="21" customFormat="1" ht="29" x14ac:dyDescent="0.35">
      <c r="A114" s="23" t="s">
        <v>29</v>
      </c>
      <c r="G114" s="26">
        <f>($F$110-G110)/$F$110</f>
        <v>-8.146691358009292E-2</v>
      </c>
      <c r="H114" s="26">
        <f>($F$110-H110)/$F$110</f>
        <v>-0.85273774566046523</v>
      </c>
      <c r="I114" s="26">
        <f>($F$110-I110)/$F$110</f>
        <v>-0.88761315260637141</v>
      </c>
    </row>
  </sheetData>
  <mergeCells count="4">
    <mergeCell ref="B3:E3"/>
    <mergeCell ref="F3:I3"/>
    <mergeCell ref="F59:I59"/>
    <mergeCell ref="B59:E59"/>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16"/>
  <sheetViews>
    <sheetView zoomScale="55" zoomScaleNormal="55" workbookViewId="0">
      <pane xSplit="1" ySplit="4" topLeftCell="T61" activePane="bottomRight" state="frozen"/>
      <selection pane="topRight" activeCell="B1" sqref="B1"/>
      <selection pane="bottomLeft" activeCell="A5" sqref="A5"/>
      <selection pane="bottomRight" activeCell="R5" sqref="R5:R12"/>
    </sheetView>
  </sheetViews>
  <sheetFormatPr defaultRowHeight="14.5" x14ac:dyDescent="0.35"/>
  <cols>
    <col min="1" max="1" width="14.1796875" customWidth="1"/>
    <col min="2" max="6" width="26.7265625" customWidth="1"/>
    <col min="7" max="9" width="20.1796875" customWidth="1"/>
    <col min="11" max="11" width="13.54296875" bestFit="1" customWidth="1"/>
    <col min="13" max="13" width="28.453125" customWidth="1"/>
    <col min="14" max="19" width="13.81640625" customWidth="1"/>
    <col min="20" max="20" width="13.26953125" bestFit="1" customWidth="1"/>
  </cols>
  <sheetData>
    <row r="1" spans="1:21" x14ac:dyDescent="0.35">
      <c r="A1" s="1" t="s">
        <v>9</v>
      </c>
      <c r="G1" s="1"/>
      <c r="H1" s="1"/>
      <c r="I1" s="1"/>
    </row>
    <row r="2" spans="1:21" ht="9" customHeight="1" x14ac:dyDescent="0.35">
      <c r="G2" s="1"/>
      <c r="H2" s="1"/>
      <c r="I2" s="1"/>
      <c r="J2" s="1"/>
    </row>
    <row r="3" spans="1:21" ht="15" customHeight="1" x14ac:dyDescent="0.35">
      <c r="A3" t="s">
        <v>34</v>
      </c>
      <c r="B3" s="54" t="s">
        <v>46</v>
      </c>
      <c r="C3" s="54"/>
      <c r="D3" s="54"/>
      <c r="E3" s="54"/>
      <c r="F3" s="55" t="s">
        <v>45</v>
      </c>
      <c r="G3" s="55"/>
      <c r="H3" s="55"/>
      <c r="I3" s="55"/>
      <c r="J3" s="12"/>
    </row>
    <row r="4" spans="1:21" x14ac:dyDescent="0.35">
      <c r="B4" s="42" t="s">
        <v>60</v>
      </c>
      <c r="C4" s="1" t="s">
        <v>47</v>
      </c>
      <c r="D4" s="1" t="s">
        <v>48</v>
      </c>
      <c r="E4" s="1" t="s">
        <v>49</v>
      </c>
      <c r="F4" s="42" t="s">
        <v>60</v>
      </c>
      <c r="G4" s="1" t="s">
        <v>47</v>
      </c>
      <c r="H4" s="1" t="s">
        <v>48</v>
      </c>
      <c r="I4" s="1" t="s">
        <v>49</v>
      </c>
      <c r="N4" s="1" t="s">
        <v>62</v>
      </c>
    </row>
    <row r="5" spans="1:21" x14ac:dyDescent="0.35">
      <c r="A5">
        <v>2020</v>
      </c>
      <c r="B5">
        <v>0</v>
      </c>
      <c r="C5">
        <f>B5</f>
        <v>0</v>
      </c>
      <c r="D5">
        <f>B5</f>
        <v>0</v>
      </c>
      <c r="E5">
        <f>B5</f>
        <v>0</v>
      </c>
      <c r="F5">
        <v>0</v>
      </c>
      <c r="G5">
        <v>0</v>
      </c>
      <c r="H5">
        <v>0</v>
      </c>
      <c r="I5">
        <v>0</v>
      </c>
      <c r="N5" t="s">
        <v>10</v>
      </c>
      <c r="O5" t="s">
        <v>11</v>
      </c>
      <c r="P5" t="s">
        <v>12</v>
      </c>
      <c r="Q5" t="s">
        <v>13</v>
      </c>
      <c r="R5" s="56" t="s">
        <v>14</v>
      </c>
      <c r="S5" t="s">
        <v>15</v>
      </c>
    </row>
    <row r="6" spans="1:21" x14ac:dyDescent="0.35">
      <c r="A6">
        <v>2021</v>
      </c>
      <c r="B6">
        <f>B5</f>
        <v>0</v>
      </c>
      <c r="C6">
        <f>C5</f>
        <v>0</v>
      </c>
      <c r="D6">
        <f>D5</f>
        <v>0</v>
      </c>
      <c r="E6">
        <f>E5</f>
        <v>0</v>
      </c>
      <c r="F6">
        <v>0</v>
      </c>
      <c r="G6">
        <v>0</v>
      </c>
      <c r="H6">
        <v>0</v>
      </c>
      <c r="I6">
        <v>0</v>
      </c>
      <c r="M6" t="s">
        <v>16</v>
      </c>
      <c r="N6" s="4">
        <v>0.13</v>
      </c>
      <c r="O6" s="4">
        <v>0.33</v>
      </c>
      <c r="P6" s="4">
        <v>0.67</v>
      </c>
      <c r="Q6" s="4">
        <v>1</v>
      </c>
      <c r="R6" s="57">
        <v>1</v>
      </c>
      <c r="S6" s="4">
        <v>3.5560363448052447E-2</v>
      </c>
      <c r="U6" s="2">
        <f>S6*$F$115</f>
        <v>3295874.9500032812</v>
      </c>
    </row>
    <row r="7" spans="1:21" x14ac:dyDescent="0.35">
      <c r="A7">
        <v>2022</v>
      </c>
      <c r="B7">
        <f t="shared" ref="B7:E22" si="0">B6</f>
        <v>0</v>
      </c>
      <c r="C7">
        <f>C6</f>
        <v>0</v>
      </c>
      <c r="D7">
        <f t="shared" si="0"/>
        <v>0</v>
      </c>
      <c r="E7">
        <f t="shared" si="0"/>
        <v>0</v>
      </c>
      <c r="F7">
        <v>0</v>
      </c>
      <c r="G7">
        <v>0</v>
      </c>
      <c r="H7">
        <v>0</v>
      </c>
      <c r="I7">
        <v>0</v>
      </c>
      <c r="M7" t="s">
        <v>1</v>
      </c>
      <c r="N7" s="4">
        <v>0.13</v>
      </c>
      <c r="O7" s="4">
        <v>0.33</v>
      </c>
      <c r="P7" s="4">
        <v>0.67</v>
      </c>
      <c r="Q7" s="4">
        <v>1</v>
      </c>
      <c r="R7" s="57">
        <v>1</v>
      </c>
      <c r="S7" s="4">
        <v>2.7544378581003132E-3</v>
      </c>
    </row>
    <row r="8" spans="1:21" x14ac:dyDescent="0.35">
      <c r="A8">
        <v>2023</v>
      </c>
      <c r="B8">
        <f>'Year 2035 impact'!B18</f>
        <v>2769404.8683100422</v>
      </c>
      <c r="C8">
        <f>'Year 2035 impact'!B18</f>
        <v>2769404.8683100422</v>
      </c>
      <c r="D8">
        <f>'Year 2035 impact'!B18</f>
        <v>2769404.8683100422</v>
      </c>
      <c r="E8">
        <f>'Year 2035 impact'!B18</f>
        <v>2769404.8683100422</v>
      </c>
      <c r="F8">
        <f>'Year 2035 impact'!$B$19*$N$12+'Year 2035 impact'!$B$12</f>
        <v>1996674.9190135032</v>
      </c>
      <c r="G8">
        <f>'Year 2035 impact'!$B$19*$N$12+'Year 2035 impact'!$B$12</f>
        <v>1996674.9190135032</v>
      </c>
      <c r="H8">
        <f>'Year 2035 impact'!$B$19*$N$12+'Year 2035 impact'!$B$12</f>
        <v>1996674.9190135032</v>
      </c>
      <c r="I8">
        <f>'Year 2035 impact'!$B$19*$N$12+'Year 2035 impact'!$B$12</f>
        <v>1996674.9190135032</v>
      </c>
      <c r="M8" t="s">
        <v>2</v>
      </c>
      <c r="N8" s="4">
        <v>0.39</v>
      </c>
      <c r="O8" s="4">
        <v>0.62</v>
      </c>
      <c r="P8" s="4">
        <v>0.82</v>
      </c>
      <c r="Q8" s="4">
        <v>0.92</v>
      </c>
      <c r="R8" s="57">
        <v>1</v>
      </c>
      <c r="S8" s="4">
        <v>0.19768631792200478</v>
      </c>
    </row>
    <row r="9" spans="1:21" x14ac:dyDescent="0.35">
      <c r="A9">
        <v>2024</v>
      </c>
      <c r="B9">
        <f t="shared" si="0"/>
        <v>2769404.8683100422</v>
      </c>
      <c r="C9">
        <f>C8</f>
        <v>2769404.8683100422</v>
      </c>
      <c r="D9">
        <f t="shared" si="0"/>
        <v>2769404.8683100422</v>
      </c>
      <c r="E9">
        <f t="shared" si="0"/>
        <v>2769404.8683100422</v>
      </c>
      <c r="F9">
        <f>'Year 2035 impact'!$B$19*$N$12+'Year 2035 impact'!$B$12</f>
        <v>1996674.9190135032</v>
      </c>
      <c r="G9">
        <f>'Year 2035 impact'!$B$19*$N$12+'Year 2035 impact'!$B$12</f>
        <v>1996674.9190135032</v>
      </c>
      <c r="H9">
        <f>'Year 2035 impact'!$B$19*$N$12+'Year 2035 impact'!$B$12</f>
        <v>1996674.9190135032</v>
      </c>
      <c r="I9">
        <f>'Year 2035 impact'!$B$19*$N$12+'Year 2035 impact'!$B$12</f>
        <v>1996674.9190135032</v>
      </c>
      <c r="M9" t="s">
        <v>17</v>
      </c>
      <c r="N9" s="4">
        <v>0.25</v>
      </c>
      <c r="O9" s="4">
        <v>0.6</v>
      </c>
      <c r="P9" s="4">
        <v>0.7</v>
      </c>
      <c r="Q9" s="4">
        <v>0.79</v>
      </c>
      <c r="R9" s="57">
        <v>1</v>
      </c>
      <c r="S9" s="4">
        <v>0.72153087901010071</v>
      </c>
    </row>
    <row r="10" spans="1:21" x14ac:dyDescent="0.35">
      <c r="A10">
        <v>2025</v>
      </c>
      <c r="B10">
        <f t="shared" si="0"/>
        <v>2769404.8683100422</v>
      </c>
      <c r="C10">
        <f>C9</f>
        <v>2769404.8683100422</v>
      </c>
      <c r="D10">
        <f t="shared" ref="D10" si="1">D9</f>
        <v>2769404.8683100422</v>
      </c>
      <c r="E10">
        <f t="shared" si="0"/>
        <v>2769404.8683100422</v>
      </c>
      <c r="F10">
        <f>'Year 2035 impact'!$B$19*$N$12+'Year 2035 impact'!$B$12</f>
        <v>1996674.9190135032</v>
      </c>
      <c r="G10">
        <f>'Year 2035 impact'!$B$19*$N$12+'Year 2035 impact'!$B$12</f>
        <v>1996674.9190135032</v>
      </c>
      <c r="H10">
        <f>'Year 2035 impact'!$B$19*$N$12+'Year 2035 impact'!$B$12</f>
        <v>1996674.9190135032</v>
      </c>
      <c r="I10">
        <f>'Year 2035 impact'!$B$19*$N$12+'Year 2035 impact'!$B$12</f>
        <v>1996674.9190135032</v>
      </c>
      <c r="M10" t="s">
        <v>18</v>
      </c>
      <c r="N10" s="4">
        <v>0.39</v>
      </c>
      <c r="O10" s="4">
        <v>0.62</v>
      </c>
      <c r="P10" s="4">
        <v>0.82</v>
      </c>
      <c r="Q10" s="4">
        <v>0.92</v>
      </c>
      <c r="R10" s="57">
        <v>1</v>
      </c>
      <c r="S10" s="4">
        <v>4.2468001761741633E-2</v>
      </c>
    </row>
    <row r="11" spans="1:21" ht="29" x14ac:dyDescent="0.35">
      <c r="A11">
        <v>2026</v>
      </c>
      <c r="B11">
        <f t="shared" si="0"/>
        <v>2769404.8683100422</v>
      </c>
      <c r="C11">
        <f>C10</f>
        <v>2769404.8683100422</v>
      </c>
      <c r="D11">
        <f t="shared" ref="D11" si="2">D10</f>
        <v>2769404.8683100422</v>
      </c>
      <c r="E11">
        <f t="shared" si="0"/>
        <v>2769404.8683100422</v>
      </c>
      <c r="F11">
        <f>'Year 2035 impact'!$B$19*$N$12+'Year 2035 impact'!$B$12</f>
        <v>1996674.9190135032</v>
      </c>
      <c r="G11">
        <f>'Year 2035 impact'!$B$19*$N$12+'Year 2035 impact'!$B$12</f>
        <v>1996674.9190135032</v>
      </c>
      <c r="H11">
        <f>'Year 2035 impact'!$B$19*$N$12+'Year 2035 impact'!$B$12</f>
        <v>1996674.9190135032</v>
      </c>
      <c r="I11">
        <f>'Year 2035 impact'!$B$19*$N$12+'Year 2035 impact'!$B$12</f>
        <v>1996674.9190135032</v>
      </c>
      <c r="M11" s="13" t="s">
        <v>19</v>
      </c>
      <c r="N11" s="11">
        <f>$S6*N6+$S7*N7+$S8*N8+$S9*N9+$S10*N10</f>
        <v>0.27902382859898617</v>
      </c>
      <c r="O11" s="11">
        <f>$S6*O6+$S7*O7+$S8*O8+$S9*O9+$S10*O10</f>
        <v>0.59445809004101358</v>
      </c>
      <c r="P11" s="11">
        <f>$S6*P6+$S7*P7+$S8*P8+$S9*P9+$S10*P10</f>
        <v>0.72766907432286487</v>
      </c>
      <c r="Q11" s="11">
        <f>$S6*Q6+$S7*Q7+$S8*Q8+$S9*Q9+$S10*Q10</f>
        <v>0.82926616983317913</v>
      </c>
      <c r="R11" s="58">
        <f>$S6*R6+$S7*R7+$S8*R8+$S9*R9+$S10*R10</f>
        <v>0.99999999999999978</v>
      </c>
    </row>
    <row r="12" spans="1:21" x14ac:dyDescent="0.35">
      <c r="A12">
        <v>2027</v>
      </c>
      <c r="B12">
        <f t="shared" si="0"/>
        <v>2769404.8683100422</v>
      </c>
      <c r="C12">
        <f>C11</f>
        <v>2769404.8683100422</v>
      </c>
      <c r="D12">
        <f t="shared" ref="D12" si="3">D11</f>
        <v>2769404.8683100422</v>
      </c>
      <c r="E12">
        <f t="shared" si="0"/>
        <v>2769404.8683100422</v>
      </c>
      <c r="F12">
        <f>'Year 2035 impact'!$B$19*$N$12+'Year 2035 impact'!$B$12</f>
        <v>1996674.9190135032</v>
      </c>
      <c r="G12">
        <f>'Year 2035 impact'!$B$19*$N$12+'Year 2035 impact'!$B$12</f>
        <v>1996674.9190135032</v>
      </c>
      <c r="H12">
        <f>'Year 2035 impact'!$B$19*$N$12+'Year 2035 impact'!$B$12</f>
        <v>1996674.9190135032</v>
      </c>
      <c r="I12">
        <f>'Year 2035 impact'!$B$19*$N$12+'Year 2035 impact'!$B$12</f>
        <v>1996674.9190135032</v>
      </c>
      <c r="M12" t="s">
        <v>20</v>
      </c>
      <c r="N12" s="11">
        <f>1-N11</f>
        <v>0.72097617140101389</v>
      </c>
      <c r="O12" s="11">
        <f>1-O11</f>
        <v>0.40554190995898642</v>
      </c>
      <c r="P12" s="11">
        <f>1-P11</f>
        <v>0.27233092567713513</v>
      </c>
      <c r="Q12" s="11">
        <f>1-Q11</f>
        <v>0.17073383016682087</v>
      </c>
      <c r="R12" s="58">
        <f>1-R11</f>
        <v>0</v>
      </c>
    </row>
    <row r="13" spans="1:21" x14ac:dyDescent="0.35">
      <c r="A13">
        <v>2028</v>
      </c>
      <c r="B13">
        <f t="shared" si="0"/>
        <v>2769404.8683100422</v>
      </c>
      <c r="C13">
        <f>'Year 2035 impact'!C18</f>
        <v>2702965.268512059</v>
      </c>
      <c r="D13">
        <f>'Year 2035 impact'!D18</f>
        <v>639851.01336923614</v>
      </c>
      <c r="E13">
        <f>'Year 2035 impact'!E18</f>
        <v>626938.52304708213</v>
      </c>
      <c r="F13">
        <f>'Year 2035 impact'!$B$19*$N$12+'Year 2035 impact'!$B$12</f>
        <v>1996674.9190135032</v>
      </c>
      <c r="G13">
        <f>'Year 2035 impact'!$B$19*$N$12+'Year 2035 impact'!$B$12</f>
        <v>1996674.9190135032</v>
      </c>
      <c r="H13">
        <f>'Year 2035 impact'!$B$19*$N$12+'Year 2035 impact'!$B$12</f>
        <v>1996674.9190135032</v>
      </c>
      <c r="I13">
        <f>'Year 2035 impact'!$B$19*$N$12+'Year 2035 impact'!$B$12</f>
        <v>1996674.9190135032</v>
      </c>
    </row>
    <row r="14" spans="1:21" x14ac:dyDescent="0.35">
      <c r="A14">
        <v>2029</v>
      </c>
      <c r="B14">
        <f t="shared" si="0"/>
        <v>2769404.8683100422</v>
      </c>
      <c r="C14">
        <f>C13</f>
        <v>2702965.268512059</v>
      </c>
      <c r="D14">
        <f t="shared" si="0"/>
        <v>639851.01336923614</v>
      </c>
      <c r="E14">
        <f t="shared" si="0"/>
        <v>626938.52304708213</v>
      </c>
      <c r="F14">
        <f>'Year 2035 impact'!$B$19*$N$12+'Year 2035 impact'!$B$12</f>
        <v>1996674.9190135032</v>
      </c>
      <c r="G14">
        <f>'Year 2035 impact'!$B$19*$N$12+'Year 2035 impact'!$B$12</f>
        <v>1996674.9190135032</v>
      </c>
      <c r="H14">
        <f>'Year 2035 impact'!$B$19*$N$12+'Year 2035 impact'!$B$12</f>
        <v>1996674.9190135032</v>
      </c>
      <c r="I14">
        <f>'Year 2035 impact'!$B$19*$N$12+'Year 2035 impact'!$B$12</f>
        <v>1996674.9190135032</v>
      </c>
    </row>
    <row r="15" spans="1:21" x14ac:dyDescent="0.35">
      <c r="A15">
        <v>2030</v>
      </c>
      <c r="B15">
        <f t="shared" si="0"/>
        <v>2769404.8683100422</v>
      </c>
      <c r="C15">
        <f t="shared" ref="C15" si="4">C14</f>
        <v>2702965.268512059</v>
      </c>
      <c r="D15">
        <f t="shared" si="0"/>
        <v>639851.01336923614</v>
      </c>
      <c r="E15">
        <f t="shared" si="0"/>
        <v>626938.52304708213</v>
      </c>
      <c r="F15">
        <f>'Year 2035 impact'!$B$19*$O$12+'Year 2035 impact'!$B$12</f>
        <v>1123109.7397441699</v>
      </c>
      <c r="G15">
        <f>'Year 2035 impact'!$B$19*$O$12+'Year 2035 impact'!$B$12</f>
        <v>1123109.7397441699</v>
      </c>
      <c r="H15">
        <f>'Year 2035 impact'!$B$19*$O$12+'Year 2035 impact'!$B$12</f>
        <v>1123109.7397441699</v>
      </c>
      <c r="I15">
        <f>'Year 2035 impact'!$B$19*$O$12+'Year 2035 impact'!$B$12</f>
        <v>1123109.7397441699</v>
      </c>
    </row>
    <row r="16" spans="1:21" x14ac:dyDescent="0.35">
      <c r="A16">
        <v>2031</v>
      </c>
      <c r="B16">
        <f t="shared" si="0"/>
        <v>2769404.8683100422</v>
      </c>
      <c r="C16">
        <f t="shared" ref="C16" si="5">C15</f>
        <v>2702965.268512059</v>
      </c>
      <c r="D16">
        <f t="shared" si="0"/>
        <v>639851.01336923614</v>
      </c>
      <c r="E16">
        <f>E15</f>
        <v>626938.52304708213</v>
      </c>
      <c r="F16">
        <f>'Year 2035 impact'!$B$19*$O$12+'Year 2035 impact'!$B$12</f>
        <v>1123109.7397441699</v>
      </c>
      <c r="G16">
        <f>'Year 2035 impact'!$B$19*$O$12+'Year 2035 impact'!$B$12</f>
        <v>1123109.7397441699</v>
      </c>
      <c r="H16">
        <f>'Year 2035 impact'!$B$19*$O$12+'Year 2035 impact'!$B$12</f>
        <v>1123109.7397441699</v>
      </c>
      <c r="I16">
        <f>'Year 2035 impact'!$B$19*$O$12+'Year 2035 impact'!$B$12</f>
        <v>1123109.7397441699</v>
      </c>
    </row>
    <row r="17" spans="1:9" x14ac:dyDescent="0.35">
      <c r="A17">
        <v>2032</v>
      </c>
      <c r="B17">
        <f t="shared" si="0"/>
        <v>2769404.8683100422</v>
      </c>
      <c r="C17">
        <f t="shared" ref="C17:C54" si="6">C16</f>
        <v>2702965.268512059</v>
      </c>
      <c r="D17">
        <f t="shared" si="0"/>
        <v>639851.01336923614</v>
      </c>
      <c r="E17">
        <f t="shared" si="0"/>
        <v>626938.52304708213</v>
      </c>
      <c r="F17">
        <f>'Year 2035 impact'!$B$19*$O$12+'Year 2035 impact'!$B$12</f>
        <v>1123109.7397441699</v>
      </c>
      <c r="G17">
        <f>'Year 2035 impact'!$B$19*$O$12+'Year 2035 impact'!$B$12</f>
        <v>1123109.7397441699</v>
      </c>
      <c r="H17">
        <f>'Year 2035 impact'!$B$19*$O$12+'Year 2035 impact'!$B$12</f>
        <v>1123109.7397441699</v>
      </c>
      <c r="I17">
        <f>'Year 2035 impact'!$B$19*$O$12+'Year 2035 impact'!$B$12</f>
        <v>1123109.7397441699</v>
      </c>
    </row>
    <row r="18" spans="1:9" x14ac:dyDescent="0.35">
      <c r="A18">
        <v>2033</v>
      </c>
      <c r="B18">
        <f t="shared" si="0"/>
        <v>2769404.8683100422</v>
      </c>
      <c r="C18">
        <f t="shared" si="6"/>
        <v>2702965.268512059</v>
      </c>
      <c r="D18">
        <f t="shared" si="0"/>
        <v>639851.01336923614</v>
      </c>
      <c r="E18">
        <f t="shared" si="0"/>
        <v>626938.52304708213</v>
      </c>
      <c r="F18">
        <f>'Year 2035 impact'!$B$19*$O$12+'Year 2035 impact'!$B$12</f>
        <v>1123109.7397441699</v>
      </c>
      <c r="G18">
        <f>'Year 2035 impact'!$C$19*$O$12+'Year 2035 impact'!$C$12</f>
        <v>980128.41254658473</v>
      </c>
      <c r="H18">
        <f>'Year 2035 impact'!$D$19*$O$12+'Year 2035 impact'!$D$12</f>
        <v>582764.16752821405</v>
      </c>
      <c r="I18">
        <f>'Year 2035 impact'!$E$19*$O$12+'Year 2035 impact'!$E$12</f>
        <v>525595.59181854874</v>
      </c>
    </row>
    <row r="19" spans="1:9" x14ac:dyDescent="0.35">
      <c r="A19">
        <v>2034</v>
      </c>
      <c r="B19">
        <f t="shared" si="0"/>
        <v>2769404.8683100422</v>
      </c>
      <c r="C19">
        <f t="shared" si="6"/>
        <v>2702965.268512059</v>
      </c>
      <c r="D19">
        <f t="shared" si="0"/>
        <v>639851.01336923614</v>
      </c>
      <c r="E19">
        <f t="shared" si="0"/>
        <v>626938.52304708213</v>
      </c>
      <c r="F19">
        <f>'Year 2035 impact'!$B$19*$O$12+'Year 2035 impact'!$B$12</f>
        <v>1123109.7397441699</v>
      </c>
      <c r="G19">
        <f>'Year 2035 impact'!$C$19*$O$12+'Year 2035 impact'!$C$12</f>
        <v>980128.41254658473</v>
      </c>
      <c r="H19">
        <f>'Year 2035 impact'!$D$19*$O$12+'Year 2035 impact'!$D$12</f>
        <v>582764.16752821405</v>
      </c>
      <c r="I19">
        <f>'Year 2035 impact'!$E$19*$O$12+'Year 2035 impact'!$E$12</f>
        <v>525595.59181854874</v>
      </c>
    </row>
    <row r="20" spans="1:9" x14ac:dyDescent="0.35">
      <c r="A20">
        <v>2035</v>
      </c>
      <c r="B20">
        <f t="shared" si="0"/>
        <v>2769404.8683100422</v>
      </c>
      <c r="C20">
        <f t="shared" si="6"/>
        <v>2702965.268512059</v>
      </c>
      <c r="D20">
        <f t="shared" si="0"/>
        <v>639851.01336923614</v>
      </c>
      <c r="E20">
        <f t="shared" si="0"/>
        <v>626938.52304708213</v>
      </c>
      <c r="F20">
        <f>'Year 2035 impact'!$B$19*$O$12+'Year 2035 impact'!$B$12</f>
        <v>1123109.7397441699</v>
      </c>
      <c r="G20">
        <f>'Year 2035 impact'!$C$19*$O$12+'Year 2035 impact'!$C$12</f>
        <v>980128.41254658473</v>
      </c>
      <c r="H20">
        <f>'Year 2035 impact'!$D$19*$O$12+'Year 2035 impact'!$D$12</f>
        <v>582764.16752821405</v>
      </c>
      <c r="I20">
        <f>'Year 2035 impact'!$E$19*$O$12+'Year 2035 impact'!$E$12</f>
        <v>525595.59181854874</v>
      </c>
    </row>
    <row r="21" spans="1:9" x14ac:dyDescent="0.35">
      <c r="A21">
        <v>2036</v>
      </c>
      <c r="B21">
        <f t="shared" si="0"/>
        <v>2769404.8683100422</v>
      </c>
      <c r="C21">
        <f t="shared" si="6"/>
        <v>2702965.268512059</v>
      </c>
      <c r="D21">
        <f t="shared" si="0"/>
        <v>639851.01336923614</v>
      </c>
      <c r="E21">
        <f t="shared" si="0"/>
        <v>626938.52304708213</v>
      </c>
      <c r="F21">
        <f>'Year 2035 impact'!$B$19*$O$12+'Year 2035 impact'!$B$12</f>
        <v>1123109.7397441699</v>
      </c>
      <c r="G21">
        <f>'Year 2035 impact'!$C$19*$O$12+'Year 2035 impact'!$C$12</f>
        <v>980128.41254658473</v>
      </c>
      <c r="H21">
        <f>'Year 2035 impact'!$D$19*$O$12+'Year 2035 impact'!$D$12</f>
        <v>582764.16752821405</v>
      </c>
      <c r="I21">
        <f>'Year 2035 impact'!$E$19*$O$12+'Year 2035 impact'!$E$12</f>
        <v>525595.59181854874</v>
      </c>
    </row>
    <row r="22" spans="1:9" x14ac:dyDescent="0.35">
      <c r="A22">
        <v>2037</v>
      </c>
      <c r="B22">
        <f t="shared" si="0"/>
        <v>2769404.8683100422</v>
      </c>
      <c r="C22">
        <f t="shared" si="6"/>
        <v>2702965.268512059</v>
      </c>
      <c r="D22">
        <f t="shared" si="0"/>
        <v>639851.01336923614</v>
      </c>
      <c r="E22">
        <f t="shared" si="0"/>
        <v>626938.52304708213</v>
      </c>
      <c r="F22">
        <f>'Year 2035 impact'!$B$19*$O$12+'Year 2035 impact'!$B$12</f>
        <v>1123109.7397441699</v>
      </c>
      <c r="G22">
        <f>'Year 2035 impact'!$C$19*$O$12+'Year 2035 impact'!$C$12</f>
        <v>980128.41254658473</v>
      </c>
      <c r="H22">
        <f>'Year 2035 impact'!$D$19*$O$12+'Year 2035 impact'!$D$12</f>
        <v>582764.16752821405</v>
      </c>
      <c r="I22">
        <f>'Year 2035 impact'!$E$19*$O$12+'Year 2035 impact'!$E$12</f>
        <v>525595.59181854874</v>
      </c>
    </row>
    <row r="23" spans="1:9" x14ac:dyDescent="0.35">
      <c r="A23">
        <v>2038</v>
      </c>
      <c r="B23">
        <f t="shared" ref="B23:E38" si="7">B22</f>
        <v>2769404.8683100422</v>
      </c>
      <c r="C23">
        <f t="shared" si="6"/>
        <v>2702965.268512059</v>
      </c>
      <c r="D23">
        <f t="shared" si="7"/>
        <v>639851.01336923614</v>
      </c>
      <c r="E23">
        <f t="shared" si="7"/>
        <v>626938.52304708213</v>
      </c>
      <c r="F23">
        <f>'Year 2035 impact'!$B$19*$O$12+'Year 2035 impact'!$B$12</f>
        <v>1123109.7397441699</v>
      </c>
      <c r="G23">
        <f>'Year 2035 impact'!$C$19*$O$12+'Year 2035 impact'!$C$12</f>
        <v>980128.41254658473</v>
      </c>
      <c r="H23">
        <f>'Year 2035 impact'!$D$19*$O$12+'Year 2035 impact'!$D$12</f>
        <v>582764.16752821405</v>
      </c>
      <c r="I23">
        <f>'Year 2035 impact'!$E$19*$O$12+'Year 2035 impact'!$E$12</f>
        <v>525595.59181854874</v>
      </c>
    </row>
    <row r="24" spans="1:9" x14ac:dyDescent="0.35">
      <c r="A24">
        <v>2039</v>
      </c>
      <c r="B24">
        <f t="shared" si="7"/>
        <v>2769404.8683100422</v>
      </c>
      <c r="C24">
        <f t="shared" si="6"/>
        <v>2702965.268512059</v>
      </c>
      <c r="D24">
        <f t="shared" si="7"/>
        <v>639851.01336923614</v>
      </c>
      <c r="E24">
        <f t="shared" si="7"/>
        <v>626938.52304708213</v>
      </c>
      <c r="F24">
        <f>'Year 2035 impact'!$B$19*$O$12+'Year 2035 impact'!$B$12</f>
        <v>1123109.7397441699</v>
      </c>
      <c r="G24">
        <f>'Year 2035 impact'!$C$19*$O$12+'Year 2035 impact'!$C$12</f>
        <v>980128.41254658473</v>
      </c>
      <c r="H24">
        <f>'Year 2035 impact'!$D$19*$O$12+'Year 2035 impact'!$D$12</f>
        <v>582764.16752821405</v>
      </c>
      <c r="I24">
        <f>'Year 2035 impact'!$E$19*$O$12+'Year 2035 impact'!$E$12</f>
        <v>525595.59181854874</v>
      </c>
    </row>
    <row r="25" spans="1:9" x14ac:dyDescent="0.35">
      <c r="A25">
        <v>2040</v>
      </c>
      <c r="B25">
        <f t="shared" si="7"/>
        <v>2769404.8683100422</v>
      </c>
      <c r="C25">
        <f t="shared" si="6"/>
        <v>2702965.268512059</v>
      </c>
      <c r="D25">
        <f t="shared" si="7"/>
        <v>639851.01336923614</v>
      </c>
      <c r="E25">
        <f t="shared" si="7"/>
        <v>626938.52304708213</v>
      </c>
      <c r="F25">
        <f>'Year 2035 impact'!$B$19*$P$12+'Year 2035 impact'!$B$12</f>
        <v>754194.59136163827</v>
      </c>
      <c r="G25">
        <f>'Year 2035 impact'!$C$19*$P$12+'Year 2035 impact'!$C$12</f>
        <v>594061.17385465815</v>
      </c>
      <c r="H25">
        <f>'Year 2035 impact'!$D$19*$P$12+'Year 2035 impact'!$D$12</f>
        <v>252850.47634099517</v>
      </c>
      <c r="I25">
        <f>'Year 2035 impact'!$E$19*$P$12+'Year 2035 impact'!$E$12</f>
        <v>185764.63851698063</v>
      </c>
    </row>
    <row r="26" spans="1:9" x14ac:dyDescent="0.35">
      <c r="A26">
        <v>2041</v>
      </c>
      <c r="B26">
        <f t="shared" si="7"/>
        <v>2769404.8683100422</v>
      </c>
      <c r="C26">
        <f t="shared" si="6"/>
        <v>2702965.268512059</v>
      </c>
      <c r="D26">
        <f t="shared" si="7"/>
        <v>639851.01336923614</v>
      </c>
      <c r="E26">
        <f t="shared" si="7"/>
        <v>626938.52304708213</v>
      </c>
      <c r="F26">
        <f>'Year 2035 impact'!$B$19*$P$12+'Year 2035 impact'!$B$12</f>
        <v>754194.59136163827</v>
      </c>
      <c r="G26">
        <f>'Year 2035 impact'!$C$19*$P$12+'Year 2035 impact'!$C$12</f>
        <v>594061.17385465815</v>
      </c>
      <c r="H26">
        <f>'Year 2035 impact'!$D$19*$P$12+'Year 2035 impact'!$D$12</f>
        <v>252850.47634099517</v>
      </c>
      <c r="I26">
        <f>'Year 2035 impact'!$E$19*$P$12+'Year 2035 impact'!$E$12</f>
        <v>185764.63851698063</v>
      </c>
    </row>
    <row r="27" spans="1:9" x14ac:dyDescent="0.35">
      <c r="A27">
        <v>2042</v>
      </c>
      <c r="B27">
        <f t="shared" si="7"/>
        <v>2769404.8683100422</v>
      </c>
      <c r="C27">
        <f t="shared" si="6"/>
        <v>2702965.268512059</v>
      </c>
      <c r="D27">
        <f t="shared" si="7"/>
        <v>639851.01336923614</v>
      </c>
      <c r="E27">
        <f t="shared" si="7"/>
        <v>626938.52304708213</v>
      </c>
      <c r="F27">
        <f>'Year 2035 impact'!$B$19*$P$12+'Year 2035 impact'!$B$12</f>
        <v>754194.59136163827</v>
      </c>
      <c r="G27">
        <f>'Year 2035 impact'!$C$19*$P$12+'Year 2035 impact'!$C$12</f>
        <v>594061.17385465815</v>
      </c>
      <c r="H27">
        <f>'Year 2035 impact'!$D$19*$P$12+'Year 2035 impact'!$D$12</f>
        <v>252850.47634099517</v>
      </c>
      <c r="I27">
        <f>'Year 2035 impact'!$E$19*$P$12+'Year 2035 impact'!$E$12</f>
        <v>185764.63851698063</v>
      </c>
    </row>
    <row r="28" spans="1:9" x14ac:dyDescent="0.35">
      <c r="A28">
        <v>2043</v>
      </c>
      <c r="B28">
        <f t="shared" si="7"/>
        <v>2769404.8683100422</v>
      </c>
      <c r="C28">
        <f t="shared" si="6"/>
        <v>2702965.268512059</v>
      </c>
      <c r="D28">
        <f t="shared" si="7"/>
        <v>639851.01336923614</v>
      </c>
      <c r="E28">
        <f t="shared" si="7"/>
        <v>626938.52304708213</v>
      </c>
      <c r="F28">
        <f>'Year 2035 impact'!$B$19*$P$12+'Year 2035 impact'!$B$12</f>
        <v>754194.59136163827</v>
      </c>
      <c r="G28">
        <f>'Year 2035 impact'!$C$19*$P$12+'Year 2035 impact'!$C$12</f>
        <v>594061.17385465815</v>
      </c>
      <c r="H28">
        <f>'Year 2035 impact'!$D$19*$P$12+'Year 2035 impact'!$D$12</f>
        <v>252850.47634099517</v>
      </c>
      <c r="I28">
        <f>'Year 2035 impact'!$E$19*$P$12+'Year 2035 impact'!$E$12</f>
        <v>185764.63851698063</v>
      </c>
    </row>
    <row r="29" spans="1:9" x14ac:dyDescent="0.35">
      <c r="A29">
        <v>2044</v>
      </c>
      <c r="B29">
        <f t="shared" si="7"/>
        <v>2769404.8683100422</v>
      </c>
      <c r="C29">
        <f t="shared" si="6"/>
        <v>2702965.268512059</v>
      </c>
      <c r="D29">
        <f t="shared" si="7"/>
        <v>639851.01336923614</v>
      </c>
      <c r="E29">
        <f t="shared" si="7"/>
        <v>626938.52304708213</v>
      </c>
      <c r="F29">
        <f>'Year 2035 impact'!$B$19*$P$12+'Year 2035 impact'!$B$12</f>
        <v>754194.59136163827</v>
      </c>
      <c r="G29">
        <f>'Year 2035 impact'!$C$19*$P$12+'Year 2035 impact'!$C$12</f>
        <v>594061.17385465815</v>
      </c>
      <c r="H29">
        <f>'Year 2035 impact'!$D$19*$P$12+'Year 2035 impact'!$D$12</f>
        <v>252850.47634099517</v>
      </c>
      <c r="I29">
        <f>'Year 2035 impact'!$E$19*$P$12+'Year 2035 impact'!$E$12</f>
        <v>185764.63851698063</v>
      </c>
    </row>
    <row r="30" spans="1:9" x14ac:dyDescent="0.35">
      <c r="A30">
        <v>2045</v>
      </c>
      <c r="B30">
        <f t="shared" si="7"/>
        <v>2769404.8683100422</v>
      </c>
      <c r="C30">
        <f t="shared" si="6"/>
        <v>2702965.268512059</v>
      </c>
      <c r="D30">
        <f t="shared" si="7"/>
        <v>639851.01336923614</v>
      </c>
      <c r="E30">
        <f t="shared" si="7"/>
        <v>626938.52304708213</v>
      </c>
      <c r="F30">
        <f>'Year 2035 impact'!$B$19*$P$12+'Year 2035 impact'!$B$12</f>
        <v>754194.59136163827</v>
      </c>
      <c r="G30">
        <f>'Year 2035 impact'!$C$19*$P$12+'Year 2035 impact'!$C$12</f>
        <v>594061.17385465815</v>
      </c>
      <c r="H30">
        <f>'Year 2035 impact'!$D$19*$P$12+'Year 2035 impact'!$D$12</f>
        <v>252850.47634099517</v>
      </c>
      <c r="I30">
        <f>'Year 2035 impact'!$E$19*$P$12+'Year 2035 impact'!$E$12</f>
        <v>185764.63851698063</v>
      </c>
    </row>
    <row r="31" spans="1:9" x14ac:dyDescent="0.35">
      <c r="A31">
        <v>2046</v>
      </c>
      <c r="B31">
        <f t="shared" si="7"/>
        <v>2769404.8683100422</v>
      </c>
      <c r="C31">
        <f t="shared" si="6"/>
        <v>2702965.268512059</v>
      </c>
      <c r="D31">
        <f t="shared" si="7"/>
        <v>639851.01336923614</v>
      </c>
      <c r="E31">
        <f t="shared" si="7"/>
        <v>626938.52304708213</v>
      </c>
      <c r="F31">
        <f>'Year 2035 impact'!$B$19*$P$12+'Year 2035 impact'!$B$12</f>
        <v>754194.59136163827</v>
      </c>
      <c r="G31">
        <f>'Year 2035 impact'!$C$19*$P$12+'Year 2035 impact'!$C$12</f>
        <v>594061.17385465815</v>
      </c>
      <c r="H31">
        <f>'Year 2035 impact'!$D$19*$P$12+'Year 2035 impact'!$D$12</f>
        <v>252850.47634099517</v>
      </c>
      <c r="I31">
        <f>'Year 2035 impact'!$E$19*$P$12+'Year 2035 impact'!$E$12</f>
        <v>185764.63851698063</v>
      </c>
    </row>
    <row r="32" spans="1:9" x14ac:dyDescent="0.35">
      <c r="A32">
        <v>2047</v>
      </c>
      <c r="B32">
        <f t="shared" si="7"/>
        <v>2769404.8683100422</v>
      </c>
      <c r="C32">
        <f t="shared" si="6"/>
        <v>2702965.268512059</v>
      </c>
      <c r="D32">
        <f t="shared" si="7"/>
        <v>639851.01336923614</v>
      </c>
      <c r="E32">
        <f t="shared" si="7"/>
        <v>626938.52304708213</v>
      </c>
      <c r="F32">
        <f>'Year 2035 impact'!$B$19*$P$12+'Year 2035 impact'!$B$12</f>
        <v>754194.59136163827</v>
      </c>
      <c r="G32">
        <f>'Year 2035 impact'!$C$19*$P$12+'Year 2035 impact'!$C$12</f>
        <v>594061.17385465815</v>
      </c>
      <c r="H32">
        <f>'Year 2035 impact'!$D$19*$P$12+'Year 2035 impact'!$D$12</f>
        <v>252850.47634099517</v>
      </c>
      <c r="I32">
        <f>'Year 2035 impact'!$E$19*$P$12+'Year 2035 impact'!$E$12</f>
        <v>185764.63851698063</v>
      </c>
    </row>
    <row r="33" spans="1:9" x14ac:dyDescent="0.35">
      <c r="A33">
        <v>2048</v>
      </c>
      <c r="B33">
        <f t="shared" si="7"/>
        <v>2769404.8683100422</v>
      </c>
      <c r="C33">
        <f t="shared" si="6"/>
        <v>2702965.268512059</v>
      </c>
      <c r="D33">
        <f t="shared" si="7"/>
        <v>639851.01336923614</v>
      </c>
      <c r="E33">
        <f t="shared" si="7"/>
        <v>626938.52304708213</v>
      </c>
      <c r="F33">
        <f>'Year 2035 impact'!$B$19*$P$12+'Year 2035 impact'!$B$12</f>
        <v>754194.59136163827</v>
      </c>
      <c r="G33">
        <f>'Year 2035 impact'!$C$19*$P$12+'Year 2035 impact'!$C$12</f>
        <v>594061.17385465815</v>
      </c>
      <c r="H33">
        <f>'Year 2035 impact'!$D$19*$P$12+'Year 2035 impact'!$D$12</f>
        <v>252850.47634099517</v>
      </c>
      <c r="I33">
        <f>'Year 2035 impact'!$E$19*$P$12+'Year 2035 impact'!$E$12</f>
        <v>185764.63851698063</v>
      </c>
    </row>
    <row r="34" spans="1:9" x14ac:dyDescent="0.35">
      <c r="A34">
        <v>2049</v>
      </c>
      <c r="B34">
        <f t="shared" si="7"/>
        <v>2769404.8683100422</v>
      </c>
      <c r="C34">
        <f t="shared" si="6"/>
        <v>2702965.268512059</v>
      </c>
      <c r="D34">
        <f t="shared" si="7"/>
        <v>639851.01336923614</v>
      </c>
      <c r="E34">
        <f t="shared" si="7"/>
        <v>626938.52304708213</v>
      </c>
      <c r="F34">
        <f>'Year 2035 impact'!$B$19*$P$12+'Year 2035 impact'!$B$12</f>
        <v>754194.59136163827</v>
      </c>
      <c r="G34">
        <f>'Year 2035 impact'!$C$19*$P$12+'Year 2035 impact'!$C$12</f>
        <v>594061.17385465815</v>
      </c>
      <c r="H34">
        <f>'Year 2035 impact'!$D$19*$P$12+'Year 2035 impact'!$D$12</f>
        <v>252850.47634099517</v>
      </c>
      <c r="I34">
        <f>'Year 2035 impact'!$E$19*$P$12+'Year 2035 impact'!$E$12</f>
        <v>185764.63851698063</v>
      </c>
    </row>
    <row r="35" spans="1:9" x14ac:dyDescent="0.35">
      <c r="A35">
        <v>2050</v>
      </c>
      <c r="B35">
        <f t="shared" si="7"/>
        <v>2769404.8683100422</v>
      </c>
      <c r="C35">
        <f t="shared" si="6"/>
        <v>2702965.268512059</v>
      </c>
      <c r="D35">
        <f t="shared" si="7"/>
        <v>639851.01336923614</v>
      </c>
      <c r="E35">
        <f t="shared" si="7"/>
        <v>626938.52304708213</v>
      </c>
      <c r="F35">
        <f>'Year 2035 impact'!$B$19*$Q$12+'Year 2035 impact'!$B$12</f>
        <v>472831.10044921364</v>
      </c>
      <c r="G35">
        <f>'Year 2035 impact'!$C$19*$Q$12+'Year 2035 impact'!$C$12</f>
        <v>299616.15992249426</v>
      </c>
      <c r="H35">
        <f>'Year 2035 impact'!$D$19*$Q$12+'Year 2035 impact'!$D$12</f>
        <v>1232.5412704955088</v>
      </c>
      <c r="I35">
        <f>'Year 2035 impact'!$E$19*$Q$12+'Year 2035 impact'!$E$12</f>
        <v>-73416.974816720642</v>
      </c>
    </row>
    <row r="36" spans="1:9" s="50" customFormat="1" x14ac:dyDescent="0.35">
      <c r="A36" s="50">
        <v>2051</v>
      </c>
      <c r="B36" s="50">
        <f t="shared" si="7"/>
        <v>2769404.8683100422</v>
      </c>
      <c r="C36" s="50">
        <f t="shared" si="6"/>
        <v>2702965.268512059</v>
      </c>
      <c r="D36" s="50">
        <f t="shared" si="7"/>
        <v>639851.01336923614</v>
      </c>
      <c r="E36" s="50">
        <f t="shared" si="7"/>
        <v>626938.52304708213</v>
      </c>
      <c r="F36" s="50">
        <f>'Year 2035 impact'!$B$19*$Q$12+'Year 2035 impact'!$B$12</f>
        <v>472831.10044921364</v>
      </c>
      <c r="G36" s="50">
        <f>'Year 2035 impact'!$C$19*$Q$12+'Year 2035 impact'!$C$12</f>
        <v>299616.15992249426</v>
      </c>
      <c r="H36" s="50">
        <f>'Year 2035 impact'!$D$19*$Q$12+'Year 2035 impact'!$D$12</f>
        <v>1232.5412704955088</v>
      </c>
      <c r="I36" s="50">
        <f>'Year 2035 impact'!$E$19*$Q$12+'Year 2035 impact'!$E$12</f>
        <v>-73416.974816720642</v>
      </c>
    </row>
    <row r="37" spans="1:9" s="50" customFormat="1" x14ac:dyDescent="0.35">
      <c r="A37" s="50">
        <v>2052</v>
      </c>
      <c r="B37" s="50">
        <f t="shared" si="7"/>
        <v>2769404.8683100422</v>
      </c>
      <c r="C37" s="50">
        <f t="shared" si="6"/>
        <v>2702965.268512059</v>
      </c>
      <c r="D37" s="50">
        <f t="shared" si="7"/>
        <v>639851.01336923614</v>
      </c>
      <c r="E37" s="50">
        <f t="shared" si="7"/>
        <v>626938.52304708213</v>
      </c>
      <c r="F37" s="50">
        <f>'Year 2035 impact'!$B$19*$Q$12+'Year 2035 impact'!$B$12</f>
        <v>472831.10044921364</v>
      </c>
      <c r="G37" s="50">
        <f>'Year 2035 impact'!$C$19*$Q$12+'Year 2035 impact'!$C$12</f>
        <v>299616.15992249426</v>
      </c>
      <c r="H37" s="50">
        <f>'Year 2035 impact'!$D$19*$Q$12+'Year 2035 impact'!$D$12</f>
        <v>1232.5412704955088</v>
      </c>
      <c r="I37" s="50">
        <f>'Year 2035 impact'!$E$19*$Q$12+'Year 2035 impact'!$E$12</f>
        <v>-73416.974816720642</v>
      </c>
    </row>
    <row r="38" spans="1:9" s="50" customFormat="1" x14ac:dyDescent="0.35">
      <c r="A38" s="50">
        <v>2053</v>
      </c>
      <c r="B38" s="50">
        <f t="shared" si="7"/>
        <v>2769404.8683100422</v>
      </c>
      <c r="C38" s="50">
        <f t="shared" si="6"/>
        <v>2702965.268512059</v>
      </c>
      <c r="D38" s="50">
        <f t="shared" si="7"/>
        <v>639851.01336923614</v>
      </c>
      <c r="E38" s="50">
        <f t="shared" si="7"/>
        <v>626938.52304708213</v>
      </c>
      <c r="F38" s="50">
        <f>'Year 2035 impact'!$B$19*$Q$12+'Year 2035 impact'!$B$12</f>
        <v>472831.10044921364</v>
      </c>
      <c r="G38" s="50">
        <f>'Year 2035 impact'!$C$19*$Q$12+'Year 2035 impact'!$C$12</f>
        <v>299616.15992249426</v>
      </c>
      <c r="H38" s="50">
        <f>'Year 2035 impact'!$D$19*$Q$12+'Year 2035 impact'!$D$12</f>
        <v>1232.5412704955088</v>
      </c>
      <c r="I38" s="50">
        <f>'Year 2035 impact'!$E$19*$Q$12+'Year 2035 impact'!$E$12</f>
        <v>-73416.974816720642</v>
      </c>
    </row>
    <row r="39" spans="1:9" s="50" customFormat="1" x14ac:dyDescent="0.35">
      <c r="A39" s="50">
        <v>2054</v>
      </c>
      <c r="B39" s="50">
        <f t="shared" ref="B39:E54" si="8">B38</f>
        <v>2769404.8683100422</v>
      </c>
      <c r="C39" s="50">
        <f t="shared" si="6"/>
        <v>2702965.268512059</v>
      </c>
      <c r="D39" s="50">
        <f t="shared" si="8"/>
        <v>639851.01336923614</v>
      </c>
      <c r="E39" s="50">
        <f t="shared" si="8"/>
        <v>626938.52304708213</v>
      </c>
      <c r="F39" s="50">
        <f>'Year 2035 impact'!$B$19*$Q$12+'Year 2035 impact'!$B$12</f>
        <v>472831.10044921364</v>
      </c>
      <c r="G39" s="50">
        <f>'Year 2035 impact'!$C$19*$Q$12+'Year 2035 impact'!$C$12</f>
        <v>299616.15992249426</v>
      </c>
      <c r="H39" s="50">
        <f>'Year 2035 impact'!$D$19*$Q$12+'Year 2035 impact'!$D$12</f>
        <v>1232.5412704955088</v>
      </c>
      <c r="I39" s="50">
        <f>'Year 2035 impact'!$E$19*$Q$12+'Year 2035 impact'!$E$12</f>
        <v>-73416.974816720642</v>
      </c>
    </row>
    <row r="40" spans="1:9" s="50" customFormat="1" x14ac:dyDescent="0.35">
      <c r="A40" s="50">
        <v>2055</v>
      </c>
      <c r="B40" s="50">
        <f t="shared" si="8"/>
        <v>2769404.8683100422</v>
      </c>
      <c r="C40" s="50">
        <f t="shared" si="6"/>
        <v>2702965.268512059</v>
      </c>
      <c r="D40" s="50">
        <f t="shared" si="8"/>
        <v>639851.01336923614</v>
      </c>
      <c r="E40" s="50">
        <f t="shared" si="8"/>
        <v>626938.52304708213</v>
      </c>
      <c r="F40" s="50">
        <f>'Year 2035 impact'!$B$19*$Q$12+'Year 2035 impact'!$B$12</f>
        <v>472831.10044921364</v>
      </c>
      <c r="G40" s="50">
        <f>'Year 2035 impact'!$C$19*$Q$12+'Year 2035 impact'!$C$12</f>
        <v>299616.15992249426</v>
      </c>
      <c r="H40" s="50">
        <f>'Year 2035 impact'!$D$19*$Q$12+'Year 2035 impact'!$D$12</f>
        <v>1232.5412704955088</v>
      </c>
      <c r="I40" s="50">
        <f>'Year 2035 impact'!$E$19*$Q$12+'Year 2035 impact'!$E$12</f>
        <v>-73416.974816720642</v>
      </c>
    </row>
    <row r="41" spans="1:9" s="50" customFormat="1" x14ac:dyDescent="0.35">
      <c r="A41" s="50">
        <v>2056</v>
      </c>
      <c r="B41" s="50">
        <f t="shared" si="8"/>
        <v>2769404.8683100422</v>
      </c>
      <c r="C41" s="50">
        <f t="shared" si="6"/>
        <v>2702965.268512059</v>
      </c>
      <c r="D41" s="50">
        <f t="shared" si="8"/>
        <v>639851.01336923614</v>
      </c>
      <c r="E41" s="50">
        <f t="shared" si="8"/>
        <v>626938.52304708213</v>
      </c>
      <c r="F41" s="50">
        <f>'Year 2035 impact'!$B$19*$Q$12+'Year 2035 impact'!$B$12</f>
        <v>472831.10044921364</v>
      </c>
      <c r="G41" s="50">
        <f>'Year 2035 impact'!$C$19*$Q$12+'Year 2035 impact'!$C$12</f>
        <v>299616.15992249426</v>
      </c>
      <c r="H41" s="50">
        <f>'Year 2035 impact'!$D$19*$Q$12+'Year 2035 impact'!$D$12</f>
        <v>1232.5412704955088</v>
      </c>
      <c r="I41" s="50">
        <f>'Year 2035 impact'!$E$19*$Q$12+'Year 2035 impact'!$E$12</f>
        <v>-73416.974816720642</v>
      </c>
    </row>
    <row r="42" spans="1:9" s="50" customFormat="1" x14ac:dyDescent="0.35">
      <c r="A42" s="50">
        <v>2057</v>
      </c>
      <c r="B42" s="50">
        <f t="shared" si="8"/>
        <v>2769404.8683100422</v>
      </c>
      <c r="C42" s="50">
        <f t="shared" si="6"/>
        <v>2702965.268512059</v>
      </c>
      <c r="D42" s="50">
        <f t="shared" si="8"/>
        <v>639851.01336923614</v>
      </c>
      <c r="E42" s="50">
        <f t="shared" si="8"/>
        <v>626938.52304708213</v>
      </c>
      <c r="F42" s="50">
        <f>'Year 2035 impact'!$B$19*$Q$12+'Year 2035 impact'!$B$12</f>
        <v>472831.10044921364</v>
      </c>
      <c r="G42" s="50">
        <f>'Year 2035 impact'!$C$19*$Q$12+'Year 2035 impact'!$C$12</f>
        <v>299616.15992249426</v>
      </c>
      <c r="H42" s="50">
        <f>'Year 2035 impact'!$D$19*$Q$12+'Year 2035 impact'!$D$12</f>
        <v>1232.5412704955088</v>
      </c>
      <c r="I42" s="50">
        <f>'Year 2035 impact'!$E$19*$Q$12+'Year 2035 impact'!$E$12</f>
        <v>-73416.974816720642</v>
      </c>
    </row>
    <row r="43" spans="1:9" s="50" customFormat="1" x14ac:dyDescent="0.35">
      <c r="A43" s="50">
        <v>2058</v>
      </c>
      <c r="B43" s="50">
        <f t="shared" si="8"/>
        <v>2769404.8683100422</v>
      </c>
      <c r="C43" s="50">
        <f t="shared" si="6"/>
        <v>2702965.268512059</v>
      </c>
      <c r="D43" s="50">
        <f t="shared" si="8"/>
        <v>639851.01336923614</v>
      </c>
      <c r="E43" s="50">
        <f t="shared" si="8"/>
        <v>626938.52304708213</v>
      </c>
      <c r="F43" s="50">
        <f>'Year 2035 impact'!$B$19*$Q$12+'Year 2035 impact'!$B$12</f>
        <v>472831.10044921364</v>
      </c>
      <c r="G43" s="50">
        <f>'Year 2035 impact'!$C$19*$Q$12+'Year 2035 impact'!$C$12</f>
        <v>299616.15992249426</v>
      </c>
      <c r="H43" s="50">
        <f>'Year 2035 impact'!$D$19*$Q$12+'Year 2035 impact'!$D$12</f>
        <v>1232.5412704955088</v>
      </c>
      <c r="I43" s="50">
        <f>'Year 2035 impact'!$E$19*$Q$12+'Year 2035 impact'!$E$12</f>
        <v>-73416.974816720642</v>
      </c>
    </row>
    <row r="44" spans="1:9" s="50" customFormat="1" x14ac:dyDescent="0.35">
      <c r="A44" s="50">
        <v>2059</v>
      </c>
      <c r="B44" s="50">
        <f t="shared" si="8"/>
        <v>2769404.8683100422</v>
      </c>
      <c r="C44" s="50">
        <f t="shared" si="6"/>
        <v>2702965.268512059</v>
      </c>
      <c r="D44" s="50">
        <f t="shared" si="8"/>
        <v>639851.01336923614</v>
      </c>
      <c r="E44" s="50">
        <f t="shared" si="8"/>
        <v>626938.52304708213</v>
      </c>
      <c r="F44" s="50">
        <f>'Year 2035 impact'!$B$19*$Q$12+'Year 2035 impact'!$B$12</f>
        <v>472831.10044921364</v>
      </c>
      <c r="G44" s="50">
        <f>'Year 2035 impact'!$C$19*$Q$12+'Year 2035 impact'!$C$12</f>
        <v>299616.15992249426</v>
      </c>
      <c r="H44" s="50">
        <f>'Year 2035 impact'!$D$19*$Q$12+'Year 2035 impact'!$D$12</f>
        <v>1232.5412704955088</v>
      </c>
      <c r="I44" s="50">
        <f>'Year 2035 impact'!$E$19*$Q$12+'Year 2035 impact'!$E$12</f>
        <v>-73416.974816720642</v>
      </c>
    </row>
    <row r="45" spans="1:9" s="50" customFormat="1" x14ac:dyDescent="0.35">
      <c r="A45" s="50">
        <v>2060</v>
      </c>
      <c r="B45" s="50">
        <f t="shared" si="8"/>
        <v>2769404.8683100422</v>
      </c>
      <c r="C45" s="50">
        <f t="shared" si="6"/>
        <v>2702965.268512059</v>
      </c>
      <c r="D45" s="50">
        <f t="shared" si="8"/>
        <v>639851.01336923614</v>
      </c>
      <c r="E45" s="50">
        <f t="shared" si="8"/>
        <v>626938.52304708213</v>
      </c>
      <c r="F45" s="50">
        <f>'Year 2035 impact'!$B$19*$R$12+'Year 2035 impact'!$B$12</f>
        <v>0</v>
      </c>
      <c r="G45" s="50">
        <f>'Year 2035 impact'!$C$19*$R$12+'Year 2035 impact'!$C$12</f>
        <v>-195198.42852268054</v>
      </c>
      <c r="H45" s="50">
        <f>'Year 2035 impact'!$D$19*$R$12+'Year 2035 impact'!$D$12</f>
        <v>-421611.17859639297</v>
      </c>
      <c r="I45" s="50">
        <f>'Year 2035 impact'!$E$19*$R$12+'Year 2035 impact'!$E$12</f>
        <v>-508971.44939110818</v>
      </c>
    </row>
    <row r="46" spans="1:9" s="50" customFormat="1" x14ac:dyDescent="0.35">
      <c r="A46" s="50">
        <v>2061</v>
      </c>
      <c r="B46" s="50">
        <f t="shared" si="8"/>
        <v>2769404.8683100422</v>
      </c>
      <c r="C46" s="50">
        <f t="shared" si="6"/>
        <v>2702965.268512059</v>
      </c>
      <c r="D46" s="50">
        <f t="shared" si="8"/>
        <v>639851.01336923614</v>
      </c>
      <c r="E46" s="50">
        <f t="shared" si="8"/>
        <v>626938.52304708213</v>
      </c>
      <c r="F46" s="50">
        <f>'Year 2035 impact'!$B$19*$R$12+'Year 2035 impact'!$B$12</f>
        <v>0</v>
      </c>
      <c r="G46" s="50">
        <f>'Year 2035 impact'!$C$19*$R$12+'Year 2035 impact'!$C$12</f>
        <v>-195198.42852268054</v>
      </c>
      <c r="H46" s="50">
        <f>'Year 2035 impact'!$D$19*$R$12+'Year 2035 impact'!$D$12</f>
        <v>-421611.17859639297</v>
      </c>
      <c r="I46" s="50">
        <f>'Year 2035 impact'!$E$19*$R$12+'Year 2035 impact'!$E$12</f>
        <v>-508971.44939110818</v>
      </c>
    </row>
    <row r="47" spans="1:9" s="50" customFormat="1" x14ac:dyDescent="0.35">
      <c r="A47" s="50">
        <v>2062</v>
      </c>
      <c r="B47" s="50">
        <f t="shared" si="8"/>
        <v>2769404.8683100422</v>
      </c>
      <c r="C47" s="50">
        <f t="shared" si="6"/>
        <v>2702965.268512059</v>
      </c>
      <c r="D47" s="50">
        <f t="shared" si="8"/>
        <v>639851.01336923614</v>
      </c>
      <c r="E47" s="50">
        <f t="shared" si="8"/>
        <v>626938.52304708213</v>
      </c>
      <c r="F47" s="50">
        <f>'Year 2035 impact'!$B$19*$R$12+'Year 2035 impact'!$B$12</f>
        <v>0</v>
      </c>
      <c r="G47" s="50">
        <f>'Year 2035 impact'!$C$19*$R$12+'Year 2035 impact'!$C$12</f>
        <v>-195198.42852268054</v>
      </c>
      <c r="H47" s="50">
        <f>'Year 2035 impact'!$D$19*$R$12+'Year 2035 impact'!$D$12</f>
        <v>-421611.17859639297</v>
      </c>
      <c r="I47" s="50">
        <f>'Year 2035 impact'!$E$19*$R$12+'Year 2035 impact'!$E$12</f>
        <v>-508971.44939110818</v>
      </c>
    </row>
    <row r="48" spans="1:9" s="50" customFormat="1" x14ac:dyDescent="0.35">
      <c r="A48" s="50">
        <v>2063</v>
      </c>
      <c r="B48" s="50">
        <f t="shared" si="8"/>
        <v>2769404.8683100422</v>
      </c>
      <c r="C48" s="50">
        <f t="shared" si="6"/>
        <v>2702965.268512059</v>
      </c>
      <c r="D48" s="50">
        <f t="shared" si="8"/>
        <v>639851.01336923614</v>
      </c>
      <c r="E48" s="50">
        <f t="shared" si="8"/>
        <v>626938.52304708213</v>
      </c>
      <c r="F48" s="50">
        <f>'Year 2035 impact'!$B$19*$R$12+'Year 2035 impact'!$B$12</f>
        <v>0</v>
      </c>
      <c r="G48" s="50">
        <f>'Year 2035 impact'!$C$19*$R$12+'Year 2035 impact'!$C$12</f>
        <v>-195198.42852268054</v>
      </c>
      <c r="H48" s="50">
        <f>'Year 2035 impact'!$D$19*$R$12+'Year 2035 impact'!$D$12</f>
        <v>-421611.17859639297</v>
      </c>
      <c r="I48" s="50">
        <f>'Year 2035 impact'!$E$19*$R$12+'Year 2035 impact'!$E$12</f>
        <v>-508971.44939110818</v>
      </c>
    </row>
    <row r="49" spans="1:9" s="50" customFormat="1" x14ac:dyDescent="0.35">
      <c r="A49" s="50">
        <v>2064</v>
      </c>
      <c r="B49" s="50">
        <f t="shared" si="8"/>
        <v>2769404.8683100422</v>
      </c>
      <c r="C49" s="50">
        <f t="shared" si="6"/>
        <v>2702965.268512059</v>
      </c>
      <c r="D49" s="50">
        <f t="shared" si="8"/>
        <v>639851.01336923614</v>
      </c>
      <c r="E49" s="50">
        <f t="shared" si="8"/>
        <v>626938.52304708213</v>
      </c>
      <c r="F49" s="50">
        <f>'Year 2035 impact'!$B$19*$R$12+'Year 2035 impact'!$B$12</f>
        <v>0</v>
      </c>
      <c r="G49" s="50">
        <f>'Year 2035 impact'!$C$19*$R$12+'Year 2035 impact'!$C$12</f>
        <v>-195198.42852268054</v>
      </c>
      <c r="H49" s="50">
        <f>'Year 2035 impact'!$D$19*$R$12+'Year 2035 impact'!$D$12</f>
        <v>-421611.17859639297</v>
      </c>
      <c r="I49" s="50">
        <f>'Year 2035 impact'!$E$19*$R$12+'Year 2035 impact'!$E$12</f>
        <v>-508971.44939110818</v>
      </c>
    </row>
    <row r="50" spans="1:9" s="50" customFormat="1" x14ac:dyDescent="0.35">
      <c r="A50" s="50">
        <v>2065</v>
      </c>
      <c r="B50" s="50">
        <f t="shared" si="8"/>
        <v>2769404.8683100422</v>
      </c>
      <c r="C50" s="50">
        <f t="shared" si="6"/>
        <v>2702965.268512059</v>
      </c>
      <c r="D50" s="50">
        <f t="shared" si="8"/>
        <v>639851.01336923614</v>
      </c>
      <c r="E50" s="50">
        <f t="shared" si="8"/>
        <v>626938.52304708213</v>
      </c>
      <c r="F50" s="50">
        <f>'Year 2035 impact'!$B$19*$R$12+'Year 2035 impact'!$B$12</f>
        <v>0</v>
      </c>
      <c r="G50" s="50">
        <f>'Year 2035 impact'!$C$19*$R$12+'Year 2035 impact'!$C$12</f>
        <v>-195198.42852268054</v>
      </c>
      <c r="H50" s="50">
        <f>'Year 2035 impact'!$D$19*$R$12+'Year 2035 impact'!$D$12</f>
        <v>-421611.17859639297</v>
      </c>
      <c r="I50" s="50">
        <f>'Year 2035 impact'!$E$19*$R$12+'Year 2035 impact'!$E$12</f>
        <v>-508971.44939110818</v>
      </c>
    </row>
    <row r="51" spans="1:9" s="50" customFormat="1" x14ac:dyDescent="0.35">
      <c r="A51" s="50">
        <v>2066</v>
      </c>
      <c r="B51" s="50">
        <f t="shared" si="8"/>
        <v>2769404.8683100422</v>
      </c>
      <c r="C51" s="50">
        <f t="shared" si="6"/>
        <v>2702965.268512059</v>
      </c>
      <c r="D51" s="50">
        <f t="shared" si="8"/>
        <v>639851.01336923614</v>
      </c>
      <c r="E51" s="50">
        <f t="shared" si="8"/>
        <v>626938.52304708213</v>
      </c>
      <c r="F51" s="50">
        <f>'Year 2035 impact'!$B$19*$R$12+'Year 2035 impact'!$B$12</f>
        <v>0</v>
      </c>
      <c r="G51" s="50">
        <f>'Year 2035 impact'!$C$19*$R$12+'Year 2035 impact'!$C$12</f>
        <v>-195198.42852268054</v>
      </c>
      <c r="H51" s="50">
        <f>'Year 2035 impact'!$D$19*$R$12+'Year 2035 impact'!$D$12</f>
        <v>-421611.17859639297</v>
      </c>
      <c r="I51" s="50">
        <f>'Year 2035 impact'!$E$19*$R$12+'Year 2035 impact'!$E$12</f>
        <v>-508971.44939110818</v>
      </c>
    </row>
    <row r="52" spans="1:9" s="50" customFormat="1" x14ac:dyDescent="0.35">
      <c r="A52" s="50">
        <v>2067</v>
      </c>
      <c r="B52" s="50">
        <f t="shared" si="8"/>
        <v>2769404.8683100422</v>
      </c>
      <c r="C52" s="50">
        <f t="shared" si="6"/>
        <v>2702965.268512059</v>
      </c>
      <c r="D52" s="50">
        <f t="shared" si="8"/>
        <v>639851.01336923614</v>
      </c>
      <c r="E52" s="50">
        <f t="shared" si="8"/>
        <v>626938.52304708213</v>
      </c>
      <c r="F52" s="50">
        <f>'Year 2035 impact'!$B$19*$R$12+'Year 2035 impact'!$B$12</f>
        <v>0</v>
      </c>
      <c r="G52" s="50">
        <f>'Year 2035 impact'!$C$19*$R$12+'Year 2035 impact'!$C$12</f>
        <v>-195198.42852268054</v>
      </c>
      <c r="H52" s="50">
        <f>'Year 2035 impact'!$D$19*$R$12+'Year 2035 impact'!$D$12</f>
        <v>-421611.17859639297</v>
      </c>
      <c r="I52" s="50">
        <f>'Year 2035 impact'!$E$19*$R$12+'Year 2035 impact'!$E$12</f>
        <v>-508971.44939110818</v>
      </c>
    </row>
    <row r="53" spans="1:9" s="50" customFormat="1" x14ac:dyDescent="0.35">
      <c r="A53" s="50">
        <v>2068</v>
      </c>
      <c r="B53" s="50">
        <f t="shared" si="8"/>
        <v>2769404.8683100422</v>
      </c>
      <c r="C53" s="50">
        <f t="shared" si="6"/>
        <v>2702965.268512059</v>
      </c>
      <c r="D53" s="50">
        <f t="shared" si="8"/>
        <v>639851.01336923614</v>
      </c>
      <c r="E53" s="50">
        <f t="shared" si="8"/>
        <v>626938.52304708213</v>
      </c>
      <c r="F53" s="50">
        <f>'Year 2035 impact'!$B$19*$R$12+'Year 2035 impact'!$B$12</f>
        <v>0</v>
      </c>
      <c r="G53" s="50">
        <f>'Year 2035 impact'!$C$19*$R$12+'Year 2035 impact'!$C$12</f>
        <v>-195198.42852268054</v>
      </c>
      <c r="H53" s="50">
        <f>'Year 2035 impact'!$D$19*$R$12+'Year 2035 impact'!$D$12</f>
        <v>-421611.17859639297</v>
      </c>
      <c r="I53" s="50">
        <f>'Year 2035 impact'!$E$19*$R$12+'Year 2035 impact'!$E$12</f>
        <v>-508971.44939110818</v>
      </c>
    </row>
    <row r="54" spans="1:9" s="50" customFormat="1" x14ac:dyDescent="0.35">
      <c r="A54" s="50">
        <v>2069</v>
      </c>
      <c r="B54" s="50">
        <f t="shared" si="8"/>
        <v>2769404.8683100422</v>
      </c>
      <c r="C54" s="50">
        <f t="shared" si="6"/>
        <v>2702965.268512059</v>
      </c>
      <c r="D54" s="50">
        <f t="shared" si="8"/>
        <v>639851.01336923614</v>
      </c>
      <c r="E54" s="50">
        <f t="shared" si="8"/>
        <v>626938.52304708213</v>
      </c>
      <c r="F54" s="50">
        <f>'Year 2035 impact'!$B$19*$R$12+'Year 2035 impact'!$B$12</f>
        <v>0</v>
      </c>
      <c r="G54" s="50">
        <f>'Year 2035 impact'!$C$19*$R$12+'Year 2035 impact'!$C$12</f>
        <v>-195198.42852268054</v>
      </c>
      <c r="H54" s="50">
        <f>'Year 2035 impact'!$D$19*$R$12+'Year 2035 impact'!$D$12</f>
        <v>-421611.17859639297</v>
      </c>
      <c r="I54" s="50">
        <f>'Year 2035 impact'!$E$19*$R$12+'Year 2035 impact'!$E$12</f>
        <v>-508971.44939110818</v>
      </c>
    </row>
    <row r="55" spans="1:9" x14ac:dyDescent="0.35">
      <c r="B55" s="6"/>
      <c r="C55" s="6"/>
      <c r="D55" s="6"/>
      <c r="E55" s="6"/>
      <c r="F55" s="6"/>
      <c r="G55" s="6"/>
      <c r="H55" s="6"/>
      <c r="I55" s="6"/>
    </row>
    <row r="56" spans="1:9" x14ac:dyDescent="0.35">
      <c r="B56" s="6"/>
      <c r="C56" s="6"/>
      <c r="D56" s="6"/>
      <c r="E56" s="6"/>
      <c r="F56" s="6"/>
      <c r="G56" s="6"/>
      <c r="H56" s="6"/>
      <c r="I56" s="6"/>
    </row>
    <row r="57" spans="1:9" x14ac:dyDescent="0.35">
      <c r="C57" s="12"/>
      <c r="D57" s="12"/>
      <c r="E57" s="12"/>
      <c r="F57" s="12"/>
      <c r="G57" s="12"/>
      <c r="H57" s="12"/>
      <c r="I57" s="12"/>
    </row>
    <row r="58" spans="1:9" x14ac:dyDescent="0.35">
      <c r="C58" s="12"/>
      <c r="D58" s="12"/>
      <c r="E58" s="12"/>
      <c r="F58" s="12"/>
      <c r="G58" s="12"/>
      <c r="H58" s="12"/>
      <c r="I58" s="12"/>
    </row>
    <row r="59" spans="1:9" ht="15" customHeight="1" x14ac:dyDescent="0.35">
      <c r="B59" s="54" t="s">
        <v>46</v>
      </c>
      <c r="C59" s="54"/>
      <c r="D59" s="54"/>
      <c r="E59" s="54"/>
      <c r="F59" s="55" t="s">
        <v>45</v>
      </c>
      <c r="G59" s="55"/>
      <c r="H59" s="55"/>
      <c r="I59" s="55"/>
    </row>
    <row r="60" spans="1:9" x14ac:dyDescent="0.35">
      <c r="B60" s="42" t="s">
        <v>60</v>
      </c>
      <c r="C60" s="1" t="s">
        <v>47</v>
      </c>
      <c r="D60" s="1" t="s">
        <v>48</v>
      </c>
      <c r="E60" s="1" t="s">
        <v>49</v>
      </c>
      <c r="F60" s="42" t="s">
        <v>60</v>
      </c>
      <c r="G60" s="1" t="s">
        <v>47</v>
      </c>
      <c r="H60" s="1" t="s">
        <v>48</v>
      </c>
      <c r="I60" s="1" t="s">
        <v>49</v>
      </c>
    </row>
    <row r="61" spans="1:9" x14ac:dyDescent="0.35">
      <c r="A61">
        <v>2020</v>
      </c>
      <c r="B61">
        <f t="shared" ref="B61:I61" si="9">B5</f>
        <v>0</v>
      </c>
      <c r="C61">
        <f>C5</f>
        <v>0</v>
      </c>
      <c r="D61">
        <f t="shared" si="9"/>
        <v>0</v>
      </c>
      <c r="E61">
        <f t="shared" si="9"/>
        <v>0</v>
      </c>
      <c r="F61">
        <f t="shared" si="9"/>
        <v>0</v>
      </c>
      <c r="G61">
        <f>G5</f>
        <v>0</v>
      </c>
      <c r="H61">
        <f t="shared" si="9"/>
        <v>0</v>
      </c>
      <c r="I61">
        <f t="shared" si="9"/>
        <v>0</v>
      </c>
    </row>
    <row r="62" spans="1:9" x14ac:dyDescent="0.35">
      <c r="A62">
        <v>2021</v>
      </c>
      <c r="B62">
        <f t="shared" ref="B62:B93" si="10">B6+B61</f>
        <v>0</v>
      </c>
      <c r="C62">
        <f t="shared" ref="C62:C93" si="11">C6+C61</f>
        <v>0</v>
      </c>
      <c r="D62">
        <f t="shared" ref="D62:D93" si="12">D6+D61</f>
        <v>0</v>
      </c>
      <c r="E62">
        <f t="shared" ref="E62:E93" si="13">E6+E61</f>
        <v>0</v>
      </c>
      <c r="F62">
        <f t="shared" ref="F62:F93" si="14">F6+F61</f>
        <v>0</v>
      </c>
      <c r="G62">
        <f t="shared" ref="G62:G93" si="15">G6+G61</f>
        <v>0</v>
      </c>
      <c r="H62">
        <f t="shared" ref="H62:H93" si="16">H6+H61</f>
        <v>0</v>
      </c>
      <c r="I62">
        <f t="shared" ref="I62:I93" si="17">I6+I61</f>
        <v>0</v>
      </c>
    </row>
    <row r="63" spans="1:9" x14ac:dyDescent="0.35">
      <c r="A63">
        <v>2022</v>
      </c>
      <c r="B63">
        <f t="shared" si="10"/>
        <v>0</v>
      </c>
      <c r="C63">
        <f t="shared" si="11"/>
        <v>0</v>
      </c>
      <c r="D63">
        <f t="shared" si="12"/>
        <v>0</v>
      </c>
      <c r="E63">
        <f t="shared" si="13"/>
        <v>0</v>
      </c>
      <c r="F63">
        <f t="shared" si="14"/>
        <v>0</v>
      </c>
      <c r="G63">
        <f t="shared" si="15"/>
        <v>0</v>
      </c>
      <c r="H63">
        <f t="shared" si="16"/>
        <v>0</v>
      </c>
      <c r="I63">
        <f t="shared" si="17"/>
        <v>0</v>
      </c>
    </row>
    <row r="64" spans="1:9" x14ac:dyDescent="0.35">
      <c r="A64">
        <v>2023</v>
      </c>
      <c r="B64">
        <f t="shared" si="10"/>
        <v>2769404.8683100422</v>
      </c>
      <c r="C64">
        <f t="shared" si="11"/>
        <v>2769404.8683100422</v>
      </c>
      <c r="D64">
        <f t="shared" si="12"/>
        <v>2769404.8683100422</v>
      </c>
      <c r="E64">
        <f t="shared" si="13"/>
        <v>2769404.8683100422</v>
      </c>
      <c r="F64">
        <f>F8+F63</f>
        <v>1996674.9190135032</v>
      </c>
      <c r="G64">
        <f t="shared" si="15"/>
        <v>1996674.9190135032</v>
      </c>
      <c r="H64">
        <f t="shared" si="16"/>
        <v>1996674.9190135032</v>
      </c>
      <c r="I64">
        <f t="shared" si="17"/>
        <v>1996674.9190135032</v>
      </c>
    </row>
    <row r="65" spans="1:9" x14ac:dyDescent="0.35">
      <c r="A65">
        <v>2024</v>
      </c>
      <c r="B65">
        <f t="shared" si="10"/>
        <v>5538809.7366200844</v>
      </c>
      <c r="C65">
        <f t="shared" si="11"/>
        <v>5538809.7366200844</v>
      </c>
      <c r="D65">
        <f t="shared" si="12"/>
        <v>5538809.7366200844</v>
      </c>
      <c r="E65">
        <f t="shared" si="13"/>
        <v>5538809.7366200844</v>
      </c>
      <c r="F65">
        <f>F9+F64</f>
        <v>3993349.8380270065</v>
      </c>
      <c r="G65">
        <f t="shared" si="15"/>
        <v>3993349.8380270065</v>
      </c>
      <c r="H65">
        <f>H9+H64</f>
        <v>3993349.8380270065</v>
      </c>
      <c r="I65">
        <f t="shared" si="17"/>
        <v>3993349.8380270065</v>
      </c>
    </row>
    <row r="66" spans="1:9" x14ac:dyDescent="0.35">
      <c r="A66">
        <v>2025</v>
      </c>
      <c r="B66">
        <f t="shared" si="10"/>
        <v>8308214.604930127</v>
      </c>
      <c r="C66">
        <f t="shared" si="11"/>
        <v>8308214.604930127</v>
      </c>
      <c r="D66">
        <f t="shared" si="12"/>
        <v>8308214.604930127</v>
      </c>
      <c r="E66">
        <f t="shared" si="13"/>
        <v>8308214.604930127</v>
      </c>
      <c r="F66">
        <f t="shared" si="14"/>
        <v>5990024.75704051</v>
      </c>
      <c r="G66">
        <f t="shared" si="15"/>
        <v>5990024.75704051</v>
      </c>
      <c r="H66">
        <f t="shared" si="16"/>
        <v>5990024.75704051</v>
      </c>
      <c r="I66">
        <f t="shared" si="17"/>
        <v>5990024.75704051</v>
      </c>
    </row>
    <row r="67" spans="1:9" x14ac:dyDescent="0.35">
      <c r="A67">
        <v>2026</v>
      </c>
      <c r="B67">
        <f t="shared" si="10"/>
        <v>11077619.473240169</v>
      </c>
      <c r="C67">
        <f t="shared" si="11"/>
        <v>11077619.473240169</v>
      </c>
      <c r="D67">
        <f t="shared" si="12"/>
        <v>11077619.473240169</v>
      </c>
      <c r="E67">
        <f t="shared" si="13"/>
        <v>11077619.473240169</v>
      </c>
      <c r="F67">
        <f t="shared" si="14"/>
        <v>7986699.676054013</v>
      </c>
      <c r="G67">
        <f t="shared" si="15"/>
        <v>7986699.676054013</v>
      </c>
      <c r="H67">
        <f t="shared" si="16"/>
        <v>7986699.676054013</v>
      </c>
      <c r="I67">
        <f t="shared" si="17"/>
        <v>7986699.676054013</v>
      </c>
    </row>
    <row r="68" spans="1:9" x14ac:dyDescent="0.35">
      <c r="A68">
        <v>2027</v>
      </c>
      <c r="B68">
        <f t="shared" si="10"/>
        <v>13847024.34155021</v>
      </c>
      <c r="C68">
        <f t="shared" si="11"/>
        <v>13847024.34155021</v>
      </c>
      <c r="D68">
        <f t="shared" si="12"/>
        <v>13847024.34155021</v>
      </c>
      <c r="E68">
        <f t="shared" si="13"/>
        <v>13847024.34155021</v>
      </c>
      <c r="F68">
        <f t="shared" si="14"/>
        <v>9983374.595067516</v>
      </c>
      <c r="G68">
        <f t="shared" si="15"/>
        <v>9983374.595067516</v>
      </c>
      <c r="H68">
        <f t="shared" si="16"/>
        <v>9983374.595067516</v>
      </c>
      <c r="I68">
        <f t="shared" si="17"/>
        <v>9983374.595067516</v>
      </c>
    </row>
    <row r="69" spans="1:9" x14ac:dyDescent="0.35">
      <c r="A69">
        <v>2028</v>
      </c>
      <c r="B69">
        <f t="shared" si="10"/>
        <v>16616429.209860252</v>
      </c>
      <c r="C69">
        <f t="shared" si="11"/>
        <v>16549989.610062269</v>
      </c>
      <c r="D69">
        <f t="shared" si="12"/>
        <v>14486875.354919447</v>
      </c>
      <c r="E69">
        <f t="shared" si="13"/>
        <v>14473962.864597293</v>
      </c>
      <c r="F69">
        <f t="shared" si="14"/>
        <v>11980049.51408102</v>
      </c>
      <c r="G69">
        <f t="shared" si="15"/>
        <v>11980049.51408102</v>
      </c>
      <c r="H69">
        <f t="shared" si="16"/>
        <v>11980049.51408102</v>
      </c>
      <c r="I69">
        <f t="shared" si="17"/>
        <v>11980049.51408102</v>
      </c>
    </row>
    <row r="70" spans="1:9" x14ac:dyDescent="0.35">
      <c r="A70">
        <v>2029</v>
      </c>
      <c r="B70">
        <f t="shared" si="10"/>
        <v>19385834.078170296</v>
      </c>
      <c r="C70">
        <f t="shared" si="11"/>
        <v>19252954.878574327</v>
      </c>
      <c r="D70">
        <f t="shared" si="12"/>
        <v>15126726.368288683</v>
      </c>
      <c r="E70">
        <f t="shared" si="13"/>
        <v>15100901.387644375</v>
      </c>
      <c r="F70">
        <f t="shared" si="14"/>
        <v>13976724.433094524</v>
      </c>
      <c r="G70">
        <f t="shared" si="15"/>
        <v>13976724.433094524</v>
      </c>
      <c r="H70">
        <f t="shared" si="16"/>
        <v>13976724.433094524</v>
      </c>
      <c r="I70">
        <f t="shared" si="17"/>
        <v>13976724.433094524</v>
      </c>
    </row>
    <row r="71" spans="1:9" x14ac:dyDescent="0.35">
      <c r="A71">
        <v>2030</v>
      </c>
      <c r="B71">
        <f t="shared" si="10"/>
        <v>22155238.946480338</v>
      </c>
      <c r="C71">
        <f t="shared" si="11"/>
        <v>21955920.147086386</v>
      </c>
      <c r="D71">
        <f t="shared" si="12"/>
        <v>15766577.381657919</v>
      </c>
      <c r="E71">
        <f t="shared" si="13"/>
        <v>15727839.910691457</v>
      </c>
      <c r="F71">
        <f t="shared" si="14"/>
        <v>15099834.172838693</v>
      </c>
      <c r="G71">
        <f t="shared" si="15"/>
        <v>15099834.172838693</v>
      </c>
      <c r="H71">
        <f t="shared" si="16"/>
        <v>15099834.172838693</v>
      </c>
      <c r="I71">
        <f t="shared" si="17"/>
        <v>15099834.172838693</v>
      </c>
    </row>
    <row r="72" spans="1:9" x14ac:dyDescent="0.35">
      <c r="A72">
        <v>2031</v>
      </c>
      <c r="B72">
        <f t="shared" si="10"/>
        <v>24924643.814790379</v>
      </c>
      <c r="C72">
        <f t="shared" si="11"/>
        <v>24658885.415598445</v>
      </c>
      <c r="D72">
        <f t="shared" si="12"/>
        <v>16406428.395027155</v>
      </c>
      <c r="E72">
        <f t="shared" si="13"/>
        <v>16354778.433738539</v>
      </c>
      <c r="F72">
        <f t="shared" si="14"/>
        <v>16222943.912582863</v>
      </c>
      <c r="G72">
        <f t="shared" si="15"/>
        <v>16222943.912582863</v>
      </c>
      <c r="H72">
        <f t="shared" si="16"/>
        <v>16222943.912582863</v>
      </c>
      <c r="I72">
        <f t="shared" si="17"/>
        <v>16222943.912582863</v>
      </c>
    </row>
    <row r="73" spans="1:9" x14ac:dyDescent="0.35">
      <c r="A73">
        <v>2032</v>
      </c>
      <c r="B73">
        <f t="shared" si="10"/>
        <v>27694048.683100421</v>
      </c>
      <c r="C73">
        <f t="shared" si="11"/>
        <v>27361850.684110504</v>
      </c>
      <c r="D73">
        <f t="shared" si="12"/>
        <v>17046279.408396393</v>
      </c>
      <c r="E73">
        <f t="shared" si="13"/>
        <v>16981716.956785619</v>
      </c>
      <c r="F73">
        <f t="shared" si="14"/>
        <v>17346053.652327035</v>
      </c>
      <c r="G73">
        <f t="shared" si="15"/>
        <v>17346053.652327035</v>
      </c>
      <c r="H73">
        <f t="shared" si="16"/>
        <v>17346053.652327035</v>
      </c>
      <c r="I73">
        <f t="shared" si="17"/>
        <v>17346053.652327035</v>
      </c>
    </row>
    <row r="74" spans="1:9" x14ac:dyDescent="0.35">
      <c r="A74">
        <v>2033</v>
      </c>
      <c r="B74">
        <f t="shared" si="10"/>
        <v>30463453.551410463</v>
      </c>
      <c r="C74">
        <f t="shared" si="11"/>
        <v>30064815.952622563</v>
      </c>
      <c r="D74">
        <f t="shared" si="12"/>
        <v>17686130.421765629</v>
      </c>
      <c r="E74">
        <f t="shared" si="13"/>
        <v>17608655.479832701</v>
      </c>
      <c r="F74">
        <f t="shared" si="14"/>
        <v>18469163.392071206</v>
      </c>
      <c r="G74">
        <f t="shared" si="15"/>
        <v>18326182.064873621</v>
      </c>
      <c r="H74">
        <f t="shared" si="16"/>
        <v>17928817.81985525</v>
      </c>
      <c r="I74">
        <f t="shared" si="17"/>
        <v>17871649.244145583</v>
      </c>
    </row>
    <row r="75" spans="1:9" x14ac:dyDescent="0.35">
      <c r="A75">
        <v>2034</v>
      </c>
      <c r="B75">
        <f t="shared" si="10"/>
        <v>33232858.419720504</v>
      </c>
      <c r="C75">
        <f t="shared" si="11"/>
        <v>32767781.221134622</v>
      </c>
      <c r="D75">
        <f t="shared" si="12"/>
        <v>18325981.435134865</v>
      </c>
      <c r="E75">
        <f t="shared" si="13"/>
        <v>18235594.002879784</v>
      </c>
      <c r="F75">
        <f t="shared" si="14"/>
        <v>19592273.131815378</v>
      </c>
      <c r="G75">
        <f t="shared" si="15"/>
        <v>19306310.477420207</v>
      </c>
      <c r="H75">
        <f t="shared" si="16"/>
        <v>18511581.987383466</v>
      </c>
      <c r="I75">
        <f t="shared" si="17"/>
        <v>18397244.835964132</v>
      </c>
    </row>
    <row r="76" spans="1:9" x14ac:dyDescent="0.35">
      <c r="A76">
        <v>2035</v>
      </c>
      <c r="B76">
        <f t="shared" si="10"/>
        <v>36002263.28803055</v>
      </c>
      <c r="C76">
        <f t="shared" si="11"/>
        <v>35470746.489646681</v>
      </c>
      <c r="D76">
        <f t="shared" si="12"/>
        <v>18965832.448504101</v>
      </c>
      <c r="E76">
        <f t="shared" si="13"/>
        <v>18862532.525926866</v>
      </c>
      <c r="F76">
        <f t="shared" si="14"/>
        <v>20715382.871559549</v>
      </c>
      <c r="G76">
        <f t="shared" si="15"/>
        <v>20286438.889966793</v>
      </c>
      <c r="H76">
        <f t="shared" si="16"/>
        <v>19094346.154911682</v>
      </c>
      <c r="I76">
        <f t="shared" si="17"/>
        <v>18922840.427782681</v>
      </c>
    </row>
    <row r="77" spans="1:9" x14ac:dyDescent="0.35">
      <c r="A77">
        <v>2036</v>
      </c>
      <c r="B77">
        <f t="shared" si="10"/>
        <v>38771668.156340592</v>
      </c>
      <c r="C77">
        <f t="shared" si="11"/>
        <v>38173711.758158743</v>
      </c>
      <c r="D77">
        <f t="shared" si="12"/>
        <v>19605683.461873338</v>
      </c>
      <c r="E77">
        <f t="shared" si="13"/>
        <v>19489471.048973948</v>
      </c>
      <c r="F77">
        <f t="shared" si="14"/>
        <v>21838492.611303721</v>
      </c>
      <c r="G77">
        <f t="shared" si="15"/>
        <v>21266567.30251338</v>
      </c>
      <c r="H77">
        <f t="shared" si="16"/>
        <v>19677110.322439898</v>
      </c>
      <c r="I77">
        <f t="shared" si="17"/>
        <v>19448436.01960123</v>
      </c>
    </row>
    <row r="78" spans="1:9" x14ac:dyDescent="0.35">
      <c r="A78">
        <v>2037</v>
      </c>
      <c r="B78">
        <f t="shared" si="10"/>
        <v>41541073.024650633</v>
      </c>
      <c r="C78">
        <f t="shared" si="11"/>
        <v>40876677.026670799</v>
      </c>
      <c r="D78">
        <f t="shared" si="12"/>
        <v>20245534.475242574</v>
      </c>
      <c r="E78">
        <f t="shared" si="13"/>
        <v>20116409.57202103</v>
      </c>
      <c r="F78">
        <f t="shared" si="14"/>
        <v>22961602.351047892</v>
      </c>
      <c r="G78">
        <f t="shared" si="15"/>
        <v>22246695.715059966</v>
      </c>
      <c r="H78">
        <f t="shared" si="16"/>
        <v>20259874.489968114</v>
      </c>
      <c r="I78">
        <f t="shared" si="17"/>
        <v>19974031.611419778</v>
      </c>
    </row>
    <row r="79" spans="1:9" x14ac:dyDescent="0.35">
      <c r="A79">
        <v>2038</v>
      </c>
      <c r="B79">
        <f t="shared" si="10"/>
        <v>44310477.892960675</v>
      </c>
      <c r="C79">
        <f t="shared" si="11"/>
        <v>43579642.295182854</v>
      </c>
      <c r="D79">
        <f t="shared" si="12"/>
        <v>20885385.48861181</v>
      </c>
      <c r="E79">
        <f t="shared" si="13"/>
        <v>20743348.095068112</v>
      </c>
      <c r="F79">
        <f t="shared" si="14"/>
        <v>24084712.090792064</v>
      </c>
      <c r="G79">
        <f t="shared" si="15"/>
        <v>23226824.127606552</v>
      </c>
      <c r="H79">
        <f t="shared" si="16"/>
        <v>20842638.657496329</v>
      </c>
      <c r="I79">
        <f t="shared" si="17"/>
        <v>20499627.203238327</v>
      </c>
    </row>
    <row r="80" spans="1:9" x14ac:dyDescent="0.35">
      <c r="A80">
        <v>2039</v>
      </c>
      <c r="B80">
        <f t="shared" si="10"/>
        <v>47079882.761270717</v>
      </c>
      <c r="C80">
        <f t="shared" si="11"/>
        <v>46282607.563694909</v>
      </c>
      <c r="D80">
        <f t="shared" si="12"/>
        <v>21525236.501981046</v>
      </c>
      <c r="E80">
        <f t="shared" si="13"/>
        <v>21370286.618115194</v>
      </c>
      <c r="F80">
        <f t="shared" si="14"/>
        <v>25207821.830536235</v>
      </c>
      <c r="G80">
        <f t="shared" si="15"/>
        <v>24206952.540153138</v>
      </c>
      <c r="H80">
        <f t="shared" si="16"/>
        <v>21425402.825024545</v>
      </c>
      <c r="I80">
        <f t="shared" si="17"/>
        <v>21025222.795056876</v>
      </c>
    </row>
    <row r="81" spans="1:11" x14ac:dyDescent="0.35">
      <c r="A81">
        <v>2040</v>
      </c>
      <c r="B81">
        <f t="shared" si="10"/>
        <v>49849287.629580759</v>
      </c>
      <c r="C81">
        <f t="shared" si="11"/>
        <v>48985572.832206964</v>
      </c>
      <c r="D81">
        <f t="shared" si="12"/>
        <v>22165087.515350282</v>
      </c>
      <c r="E81">
        <f t="shared" si="13"/>
        <v>21997225.141162276</v>
      </c>
      <c r="F81">
        <f t="shared" si="14"/>
        <v>25962016.421897873</v>
      </c>
      <c r="G81">
        <f t="shared" si="15"/>
        <v>24801013.714007795</v>
      </c>
      <c r="H81">
        <f t="shared" si="16"/>
        <v>21678253.301365539</v>
      </c>
      <c r="I81">
        <f t="shared" si="17"/>
        <v>21210987.433573857</v>
      </c>
    </row>
    <row r="82" spans="1:11" x14ac:dyDescent="0.35">
      <c r="A82">
        <v>2041</v>
      </c>
      <c r="B82">
        <f t="shared" si="10"/>
        <v>52618692.4978908</v>
      </c>
      <c r="C82">
        <f t="shared" si="11"/>
        <v>51688538.10071902</v>
      </c>
      <c r="D82">
        <f t="shared" si="12"/>
        <v>22804938.528719518</v>
      </c>
      <c r="E82">
        <f t="shared" si="13"/>
        <v>22624163.664209358</v>
      </c>
      <c r="F82">
        <f t="shared" si="14"/>
        <v>26716211.013259511</v>
      </c>
      <c r="G82">
        <f t="shared" si="15"/>
        <v>25395074.887862451</v>
      </c>
      <c r="H82">
        <f t="shared" si="16"/>
        <v>21931103.777706534</v>
      </c>
      <c r="I82">
        <f t="shared" si="17"/>
        <v>21396752.072090838</v>
      </c>
    </row>
    <row r="83" spans="1:11" x14ac:dyDescent="0.35">
      <c r="A83">
        <v>2042</v>
      </c>
      <c r="B83">
        <f t="shared" si="10"/>
        <v>55388097.366200842</v>
      </c>
      <c r="C83">
        <f t="shared" si="11"/>
        <v>54391503.369231075</v>
      </c>
      <c r="D83">
        <f t="shared" si="12"/>
        <v>23444789.542088754</v>
      </c>
      <c r="E83">
        <f t="shared" si="13"/>
        <v>23251102.187256441</v>
      </c>
      <c r="F83">
        <f t="shared" si="14"/>
        <v>27470405.60462115</v>
      </c>
      <c r="G83">
        <f t="shared" si="15"/>
        <v>25989136.061717108</v>
      </c>
      <c r="H83">
        <f t="shared" si="16"/>
        <v>22183954.254047528</v>
      </c>
      <c r="I83">
        <f t="shared" si="17"/>
        <v>21582516.710607819</v>
      </c>
    </row>
    <row r="84" spans="1:11" x14ac:dyDescent="0.35">
      <c r="A84">
        <v>2043</v>
      </c>
      <c r="B84">
        <f t="shared" si="10"/>
        <v>58157502.234510884</v>
      </c>
      <c r="C84">
        <f t="shared" si="11"/>
        <v>57094468.63774313</v>
      </c>
      <c r="D84">
        <f t="shared" si="12"/>
        <v>24084640.555457991</v>
      </c>
      <c r="E84">
        <f t="shared" si="13"/>
        <v>23878040.710303523</v>
      </c>
      <c r="F84">
        <f t="shared" si="14"/>
        <v>28224600.195982788</v>
      </c>
      <c r="G84">
        <f t="shared" si="15"/>
        <v>26583197.235571764</v>
      </c>
      <c r="H84">
        <f t="shared" si="16"/>
        <v>22436804.730388522</v>
      </c>
      <c r="I84">
        <f t="shared" si="17"/>
        <v>21768281.3491248</v>
      </c>
    </row>
    <row r="85" spans="1:11" x14ac:dyDescent="0.35">
      <c r="A85">
        <v>2044</v>
      </c>
      <c r="B85">
        <f t="shared" si="10"/>
        <v>60926907.102820925</v>
      </c>
      <c r="C85">
        <f t="shared" si="11"/>
        <v>59797433.906255186</v>
      </c>
      <c r="D85">
        <f t="shared" si="12"/>
        <v>24724491.568827227</v>
      </c>
      <c r="E85">
        <f t="shared" si="13"/>
        <v>24504979.233350605</v>
      </c>
      <c r="F85">
        <f t="shared" si="14"/>
        <v>28978794.787344426</v>
      </c>
      <c r="G85">
        <f t="shared" si="15"/>
        <v>27177258.409426421</v>
      </c>
      <c r="H85">
        <f t="shared" si="16"/>
        <v>22689655.206729516</v>
      </c>
      <c r="I85">
        <f t="shared" si="17"/>
        <v>21954045.987641782</v>
      </c>
    </row>
    <row r="86" spans="1:11" x14ac:dyDescent="0.35">
      <c r="A86">
        <v>2045</v>
      </c>
      <c r="B86">
        <f t="shared" si="10"/>
        <v>63696311.971130967</v>
      </c>
      <c r="C86">
        <f t="shared" si="11"/>
        <v>62500399.174767241</v>
      </c>
      <c r="D86">
        <f t="shared" si="12"/>
        <v>25364342.582196463</v>
      </c>
      <c r="E86">
        <f t="shared" si="13"/>
        <v>25131917.756397687</v>
      </c>
      <c r="F86">
        <f t="shared" si="14"/>
        <v>29732989.378706064</v>
      </c>
      <c r="G86">
        <f t="shared" si="15"/>
        <v>27771319.583281077</v>
      </c>
      <c r="H86">
        <f t="shared" si="16"/>
        <v>22942505.683070511</v>
      </c>
      <c r="I86">
        <f t="shared" si="17"/>
        <v>22139810.626158763</v>
      </c>
    </row>
    <row r="87" spans="1:11" x14ac:dyDescent="0.35">
      <c r="A87">
        <v>2046</v>
      </c>
      <c r="B87">
        <f t="shared" si="10"/>
        <v>66465716.839441009</v>
      </c>
      <c r="C87">
        <f t="shared" si="11"/>
        <v>65203364.443279296</v>
      </c>
      <c r="D87">
        <f t="shared" si="12"/>
        <v>26004193.595565699</v>
      </c>
      <c r="E87">
        <f t="shared" si="13"/>
        <v>25758856.279444769</v>
      </c>
      <c r="F87">
        <f t="shared" si="14"/>
        <v>30487183.970067702</v>
      </c>
      <c r="G87">
        <f t="shared" si="15"/>
        <v>28365380.757135734</v>
      </c>
      <c r="H87">
        <f t="shared" si="16"/>
        <v>23195356.159411505</v>
      </c>
      <c r="I87">
        <f t="shared" si="17"/>
        <v>22325575.264675744</v>
      </c>
    </row>
    <row r="88" spans="1:11" x14ac:dyDescent="0.35">
      <c r="A88">
        <v>2047</v>
      </c>
      <c r="B88">
        <f t="shared" si="10"/>
        <v>69235121.707751051</v>
      </c>
      <c r="C88">
        <f t="shared" si="11"/>
        <v>67906329.711791351</v>
      </c>
      <c r="D88">
        <f t="shared" si="12"/>
        <v>26644044.608934935</v>
      </c>
      <c r="E88">
        <f t="shared" si="13"/>
        <v>26385794.802491851</v>
      </c>
      <c r="F88">
        <f t="shared" si="14"/>
        <v>31241378.56142934</v>
      </c>
      <c r="G88">
        <f t="shared" si="15"/>
        <v>28959441.93099039</v>
      </c>
      <c r="H88">
        <f t="shared" si="16"/>
        <v>23448206.635752499</v>
      </c>
      <c r="I88">
        <f t="shared" si="17"/>
        <v>22511339.903192725</v>
      </c>
    </row>
    <row r="89" spans="1:11" x14ac:dyDescent="0.35">
      <c r="A89">
        <v>2048</v>
      </c>
      <c r="B89">
        <f t="shared" si="10"/>
        <v>72004526.5760611</v>
      </c>
      <c r="C89">
        <f t="shared" si="11"/>
        <v>70609294.980303407</v>
      </c>
      <c r="D89">
        <f t="shared" si="12"/>
        <v>27283895.622304171</v>
      </c>
      <c r="E89">
        <f t="shared" si="13"/>
        <v>27012733.325538933</v>
      </c>
      <c r="F89">
        <f t="shared" si="14"/>
        <v>31995573.152790979</v>
      </c>
      <c r="G89">
        <f t="shared" si="15"/>
        <v>29553503.104845047</v>
      </c>
      <c r="H89">
        <f t="shared" si="16"/>
        <v>23701057.112093493</v>
      </c>
      <c r="I89">
        <f t="shared" si="17"/>
        <v>22697104.541709706</v>
      </c>
    </row>
    <row r="90" spans="1:11" x14ac:dyDescent="0.35">
      <c r="A90">
        <v>2049</v>
      </c>
      <c r="B90">
        <f t="shared" si="10"/>
        <v>74773931.444371149</v>
      </c>
      <c r="C90">
        <f t="shared" si="11"/>
        <v>73312260.248815462</v>
      </c>
      <c r="D90">
        <f t="shared" si="12"/>
        <v>27923746.635673407</v>
      </c>
      <c r="E90">
        <f t="shared" si="13"/>
        <v>27639671.848586015</v>
      </c>
      <c r="F90">
        <f t="shared" si="14"/>
        <v>32749767.744152617</v>
      </c>
      <c r="G90">
        <f t="shared" si="15"/>
        <v>30147564.278699704</v>
      </c>
      <c r="H90">
        <f t="shared" si="16"/>
        <v>23953907.588434488</v>
      </c>
      <c r="I90">
        <f t="shared" si="17"/>
        <v>22882869.180226687</v>
      </c>
      <c r="K90" s="6">
        <f>F90-B90</f>
        <v>-42024163.700218529</v>
      </c>
    </row>
    <row r="91" spans="1:11" x14ac:dyDescent="0.35">
      <c r="A91">
        <v>2050</v>
      </c>
      <c r="B91">
        <f t="shared" si="10"/>
        <v>77543336.312681198</v>
      </c>
      <c r="C91">
        <f t="shared" si="11"/>
        <v>76015225.517327517</v>
      </c>
      <c r="D91">
        <f t="shared" si="12"/>
        <v>28563597.649042644</v>
      </c>
      <c r="E91">
        <f t="shared" si="13"/>
        <v>28266610.371633098</v>
      </c>
      <c r="F91">
        <f t="shared" si="14"/>
        <v>33222598.844601829</v>
      </c>
      <c r="G91">
        <f t="shared" si="15"/>
        <v>30447180.438622199</v>
      </c>
      <c r="H91">
        <f t="shared" si="16"/>
        <v>23955140.129704982</v>
      </c>
      <c r="I91">
        <f t="shared" si="17"/>
        <v>22809452.205409966</v>
      </c>
      <c r="K91" s="35">
        <f>K90/30</f>
        <v>-1400805.4566739509</v>
      </c>
    </row>
    <row r="92" spans="1:11" s="50" customFormat="1" x14ac:dyDescent="0.35">
      <c r="A92" s="50">
        <v>2051</v>
      </c>
      <c r="B92" s="50">
        <f t="shared" si="10"/>
        <v>80312741.180991247</v>
      </c>
      <c r="C92" s="50">
        <f t="shared" si="11"/>
        <v>78718190.785839573</v>
      </c>
      <c r="D92" s="50">
        <f t="shared" si="12"/>
        <v>29203448.66241188</v>
      </c>
      <c r="E92" s="50">
        <f t="shared" si="13"/>
        <v>28893548.89468018</v>
      </c>
      <c r="F92" s="50">
        <f t="shared" si="14"/>
        <v>33695429.945051044</v>
      </c>
      <c r="G92" s="50">
        <f t="shared" si="15"/>
        <v>30746796.598544694</v>
      </c>
      <c r="H92" s="50">
        <f t="shared" si="16"/>
        <v>23956372.670975477</v>
      </c>
      <c r="I92" s="50">
        <f t="shared" si="17"/>
        <v>22736035.230593245</v>
      </c>
    </row>
    <row r="93" spans="1:11" s="50" customFormat="1" x14ac:dyDescent="0.35">
      <c r="A93" s="50">
        <v>2052</v>
      </c>
      <c r="B93" s="50">
        <f t="shared" si="10"/>
        <v>83082146.049301296</v>
      </c>
      <c r="C93" s="50">
        <f t="shared" si="11"/>
        <v>81421156.054351628</v>
      </c>
      <c r="D93" s="50">
        <f t="shared" si="12"/>
        <v>29843299.675781116</v>
      </c>
      <c r="E93" s="50">
        <f t="shared" si="13"/>
        <v>29520487.417727262</v>
      </c>
      <c r="F93" s="50">
        <f t="shared" si="14"/>
        <v>34168261.045500256</v>
      </c>
      <c r="G93" s="50">
        <f t="shared" si="15"/>
        <v>31046412.75846719</v>
      </c>
      <c r="H93" s="50">
        <f t="shared" si="16"/>
        <v>23957605.212245971</v>
      </c>
      <c r="I93" s="50">
        <f t="shared" si="17"/>
        <v>22662618.255776525</v>
      </c>
    </row>
    <row r="94" spans="1:11" s="50" customFormat="1" x14ac:dyDescent="0.35">
      <c r="A94" s="50">
        <v>2053</v>
      </c>
      <c r="B94" s="50">
        <f t="shared" ref="B94:B110" si="18">B38+B93</f>
        <v>85851550.917611346</v>
      </c>
      <c r="C94" s="50">
        <f t="shared" ref="C94:C110" si="19">C38+C93</f>
        <v>84124121.322863683</v>
      </c>
      <c r="D94" s="50">
        <f t="shared" ref="D94:D110" si="20">D38+D93</f>
        <v>30483150.689150352</v>
      </c>
      <c r="E94" s="50">
        <f t="shared" ref="E94:E110" si="21">E38+E93</f>
        <v>30147425.940774344</v>
      </c>
      <c r="F94" s="50">
        <f t="shared" ref="F94:F110" si="22">F38+F93</f>
        <v>34641092.145949468</v>
      </c>
      <c r="G94" s="50">
        <f t="shared" ref="G94:G110" si="23">G38+G93</f>
        <v>31346028.918389685</v>
      </c>
      <c r="H94" s="50">
        <f t="shared" ref="H94:H110" si="24">H38+H93</f>
        <v>23958837.753516465</v>
      </c>
      <c r="I94" s="50">
        <f t="shared" ref="I94:I110" si="25">I38+I93</f>
        <v>22589201.280959804</v>
      </c>
    </row>
    <row r="95" spans="1:11" s="50" customFormat="1" x14ac:dyDescent="0.35">
      <c r="A95" s="50">
        <v>2054</v>
      </c>
      <c r="B95" s="50">
        <f t="shared" si="18"/>
        <v>88620955.785921395</v>
      </c>
      <c r="C95" s="50">
        <f t="shared" si="19"/>
        <v>86827086.591375738</v>
      </c>
      <c r="D95" s="50">
        <f t="shared" si="20"/>
        <v>31123001.702519588</v>
      </c>
      <c r="E95" s="50">
        <f t="shared" si="21"/>
        <v>30774364.463821426</v>
      </c>
      <c r="F95" s="50">
        <f t="shared" si="22"/>
        <v>35113923.24639868</v>
      </c>
      <c r="G95" s="50">
        <f t="shared" si="23"/>
        <v>31645645.078312181</v>
      </c>
      <c r="H95" s="50">
        <f t="shared" si="24"/>
        <v>23960070.29478696</v>
      </c>
      <c r="I95" s="50">
        <f t="shared" si="25"/>
        <v>22515784.306143083</v>
      </c>
    </row>
    <row r="96" spans="1:11" s="50" customFormat="1" x14ac:dyDescent="0.35">
      <c r="A96" s="50">
        <v>2055</v>
      </c>
      <c r="B96" s="50">
        <f t="shared" si="18"/>
        <v>91390360.654231444</v>
      </c>
      <c r="C96" s="50">
        <f t="shared" si="19"/>
        <v>89530051.859887794</v>
      </c>
      <c r="D96" s="50">
        <f t="shared" si="20"/>
        <v>31762852.715888824</v>
      </c>
      <c r="E96" s="50">
        <f t="shared" si="21"/>
        <v>31401302.986868508</v>
      </c>
      <c r="F96" s="50">
        <f t="shared" si="22"/>
        <v>35586754.346847892</v>
      </c>
      <c r="G96" s="50">
        <f t="shared" si="23"/>
        <v>31945261.238234676</v>
      </c>
      <c r="H96" s="50">
        <f t="shared" si="24"/>
        <v>23961302.836057454</v>
      </c>
      <c r="I96" s="50">
        <f t="shared" si="25"/>
        <v>22442367.331326362</v>
      </c>
    </row>
    <row r="97" spans="1:9" s="50" customFormat="1" x14ac:dyDescent="0.35">
      <c r="A97" s="50">
        <v>2056</v>
      </c>
      <c r="B97" s="50">
        <f t="shared" si="18"/>
        <v>94159765.522541493</v>
      </c>
      <c r="C97" s="50">
        <f t="shared" si="19"/>
        <v>92233017.128399849</v>
      </c>
      <c r="D97" s="50">
        <f t="shared" si="20"/>
        <v>32402703.72925806</v>
      </c>
      <c r="E97" s="50">
        <f t="shared" si="21"/>
        <v>32028241.50991559</v>
      </c>
      <c r="F97" s="50">
        <f t="shared" si="22"/>
        <v>36059585.447297104</v>
      </c>
      <c r="G97" s="50">
        <f t="shared" si="23"/>
        <v>32244877.398157172</v>
      </c>
      <c r="H97" s="50">
        <f t="shared" si="24"/>
        <v>23962535.377327949</v>
      </c>
      <c r="I97" s="50">
        <f t="shared" si="25"/>
        <v>22368950.356509641</v>
      </c>
    </row>
    <row r="98" spans="1:9" s="50" customFormat="1" x14ac:dyDescent="0.35">
      <c r="A98" s="50">
        <v>2057</v>
      </c>
      <c r="B98" s="50">
        <f t="shared" si="18"/>
        <v>96929170.390851542</v>
      </c>
      <c r="C98" s="50">
        <f t="shared" si="19"/>
        <v>94935982.396911904</v>
      </c>
      <c r="D98" s="50">
        <f t="shared" si="20"/>
        <v>33042554.742627297</v>
      </c>
      <c r="E98" s="50">
        <f t="shared" si="21"/>
        <v>32655180.032962672</v>
      </c>
      <c r="F98" s="50">
        <f t="shared" si="22"/>
        <v>36532416.547746316</v>
      </c>
      <c r="G98" s="50">
        <f t="shared" si="23"/>
        <v>32544493.558079667</v>
      </c>
      <c r="H98" s="50">
        <f t="shared" si="24"/>
        <v>23963767.918598443</v>
      </c>
      <c r="I98" s="50">
        <f t="shared" si="25"/>
        <v>22295533.38169292</v>
      </c>
    </row>
    <row r="99" spans="1:9" s="50" customFormat="1" x14ac:dyDescent="0.35">
      <c r="A99" s="50">
        <v>2058</v>
      </c>
      <c r="B99" s="50">
        <f t="shared" si="18"/>
        <v>99698575.259161592</v>
      </c>
      <c r="C99" s="50">
        <f t="shared" si="19"/>
        <v>97638947.665423959</v>
      </c>
      <c r="D99" s="50">
        <f t="shared" si="20"/>
        <v>33682405.755996533</v>
      </c>
      <c r="E99" s="50">
        <f t="shared" si="21"/>
        <v>33282118.556009755</v>
      </c>
      <c r="F99" s="50">
        <f t="shared" si="22"/>
        <v>37005247.648195527</v>
      </c>
      <c r="G99" s="50">
        <f t="shared" si="23"/>
        <v>32844109.718002163</v>
      </c>
      <c r="H99" s="50">
        <f t="shared" si="24"/>
        <v>23965000.459868938</v>
      </c>
      <c r="I99" s="50">
        <f t="shared" si="25"/>
        <v>22222116.406876199</v>
      </c>
    </row>
    <row r="100" spans="1:9" s="50" customFormat="1" x14ac:dyDescent="0.35">
      <c r="A100" s="50">
        <v>2059</v>
      </c>
      <c r="B100" s="50">
        <f t="shared" si="18"/>
        <v>102467980.12747164</v>
      </c>
      <c r="C100" s="50">
        <f t="shared" si="19"/>
        <v>100341912.93393601</v>
      </c>
      <c r="D100" s="50">
        <f t="shared" si="20"/>
        <v>34322256.769365773</v>
      </c>
      <c r="E100" s="50">
        <f t="shared" si="21"/>
        <v>33909057.079056837</v>
      </c>
      <c r="F100" s="50">
        <f t="shared" si="22"/>
        <v>37478078.748644739</v>
      </c>
      <c r="G100" s="50">
        <f t="shared" si="23"/>
        <v>33143725.877924658</v>
      </c>
      <c r="H100" s="50">
        <f t="shared" si="24"/>
        <v>23966233.001139432</v>
      </c>
      <c r="I100" s="50">
        <f t="shared" si="25"/>
        <v>22148699.432059478</v>
      </c>
    </row>
    <row r="101" spans="1:9" s="50" customFormat="1" x14ac:dyDescent="0.35">
      <c r="A101" s="50">
        <v>2060</v>
      </c>
      <c r="B101" s="50">
        <f t="shared" si="18"/>
        <v>105237384.99578169</v>
      </c>
      <c r="C101" s="50">
        <f t="shared" si="19"/>
        <v>103044878.20244807</v>
      </c>
      <c r="D101" s="50">
        <f t="shared" si="20"/>
        <v>34962107.782735005</v>
      </c>
      <c r="E101" s="50">
        <f t="shared" si="21"/>
        <v>34535995.602103919</v>
      </c>
      <c r="F101" s="50">
        <f t="shared" si="22"/>
        <v>37478078.748644739</v>
      </c>
      <c r="G101" s="50">
        <f t="shared" si="23"/>
        <v>32948527.449401978</v>
      </c>
      <c r="H101" s="50">
        <f t="shared" si="24"/>
        <v>23544621.82254304</v>
      </c>
      <c r="I101" s="50">
        <f t="shared" si="25"/>
        <v>21639727.98266837</v>
      </c>
    </row>
    <row r="102" spans="1:9" s="50" customFormat="1" x14ac:dyDescent="0.35">
      <c r="A102" s="50">
        <v>2061</v>
      </c>
      <c r="B102" s="50">
        <f t="shared" si="18"/>
        <v>108006789.86409174</v>
      </c>
      <c r="C102" s="50">
        <f t="shared" si="19"/>
        <v>105747843.47096013</v>
      </c>
      <c r="D102" s="50">
        <f t="shared" si="20"/>
        <v>35601958.796104237</v>
      </c>
      <c r="E102" s="50">
        <f t="shared" si="21"/>
        <v>35162934.125151001</v>
      </c>
      <c r="F102" s="50">
        <f t="shared" si="22"/>
        <v>37478078.748644739</v>
      </c>
      <c r="G102" s="50">
        <f t="shared" si="23"/>
        <v>32753329.020879298</v>
      </c>
      <c r="H102" s="50">
        <f t="shared" si="24"/>
        <v>23123010.643946648</v>
      </c>
      <c r="I102" s="50">
        <f t="shared" si="25"/>
        <v>21130756.533277262</v>
      </c>
    </row>
    <row r="103" spans="1:9" s="50" customFormat="1" x14ac:dyDescent="0.35">
      <c r="A103" s="50">
        <v>2062</v>
      </c>
      <c r="B103" s="50">
        <f t="shared" si="18"/>
        <v>110776194.73240179</v>
      </c>
      <c r="C103" s="50">
        <f t="shared" si="19"/>
        <v>108450808.73947218</v>
      </c>
      <c r="D103" s="50">
        <f t="shared" si="20"/>
        <v>36241809.80947347</v>
      </c>
      <c r="E103" s="50">
        <f t="shared" si="21"/>
        <v>35789872.648198083</v>
      </c>
      <c r="F103" s="50">
        <f t="shared" si="22"/>
        <v>37478078.748644739</v>
      </c>
      <c r="G103" s="50">
        <f t="shared" si="23"/>
        <v>32558130.592356618</v>
      </c>
      <c r="H103" s="50">
        <f t="shared" si="24"/>
        <v>22701399.465350255</v>
      </c>
      <c r="I103" s="50">
        <f t="shared" si="25"/>
        <v>20621785.083886154</v>
      </c>
    </row>
    <row r="104" spans="1:9" s="50" customFormat="1" x14ac:dyDescent="0.35">
      <c r="A104" s="50">
        <v>2063</v>
      </c>
      <c r="B104" s="50">
        <f t="shared" si="18"/>
        <v>113545599.60071184</v>
      </c>
      <c r="C104" s="50">
        <f t="shared" si="19"/>
        <v>111153774.00798424</v>
      </c>
      <c r="D104" s="50">
        <f t="shared" si="20"/>
        <v>36881660.822842702</v>
      </c>
      <c r="E104" s="50">
        <f t="shared" si="21"/>
        <v>36416811.171245165</v>
      </c>
      <c r="F104" s="50">
        <f t="shared" si="22"/>
        <v>37478078.748644739</v>
      </c>
      <c r="G104" s="50">
        <f t="shared" si="23"/>
        <v>32362932.163833939</v>
      </c>
      <c r="H104" s="50">
        <f t="shared" si="24"/>
        <v>22279788.286753863</v>
      </c>
      <c r="I104" s="50">
        <f t="shared" si="25"/>
        <v>20112813.634495046</v>
      </c>
    </row>
    <row r="105" spans="1:9" s="50" customFormat="1" x14ac:dyDescent="0.35">
      <c r="A105" s="50">
        <v>2064</v>
      </c>
      <c r="B105" s="50">
        <f t="shared" si="18"/>
        <v>116315004.46902189</v>
      </c>
      <c r="C105" s="50">
        <f t="shared" si="19"/>
        <v>113856739.27649629</v>
      </c>
      <c r="D105" s="50">
        <f t="shared" si="20"/>
        <v>37521511.836211935</v>
      </c>
      <c r="E105" s="50">
        <f t="shared" si="21"/>
        <v>37043749.694292247</v>
      </c>
      <c r="F105" s="50">
        <f t="shared" si="22"/>
        <v>37478078.748644739</v>
      </c>
      <c r="G105" s="50">
        <f t="shared" si="23"/>
        <v>32167733.735311259</v>
      </c>
      <c r="H105" s="50">
        <f t="shared" si="24"/>
        <v>21858177.108157471</v>
      </c>
      <c r="I105" s="50">
        <f t="shared" si="25"/>
        <v>19603842.185103938</v>
      </c>
    </row>
    <row r="106" spans="1:9" s="50" customFormat="1" x14ac:dyDescent="0.35">
      <c r="A106" s="50">
        <v>2065</v>
      </c>
      <c r="B106" s="50">
        <f t="shared" si="18"/>
        <v>119084409.33733194</v>
      </c>
      <c r="C106" s="50">
        <f t="shared" si="19"/>
        <v>116559704.54500835</v>
      </c>
      <c r="D106" s="50">
        <f t="shared" si="20"/>
        <v>38161362.849581167</v>
      </c>
      <c r="E106" s="50">
        <f t="shared" si="21"/>
        <v>37670688.217339329</v>
      </c>
      <c r="F106" s="50">
        <f t="shared" si="22"/>
        <v>37478078.748644739</v>
      </c>
      <c r="G106" s="50">
        <f t="shared" si="23"/>
        <v>31972535.306788579</v>
      </c>
      <c r="H106" s="50">
        <f t="shared" si="24"/>
        <v>21436565.929561079</v>
      </c>
      <c r="I106" s="50">
        <f t="shared" si="25"/>
        <v>19094870.73571283</v>
      </c>
    </row>
    <row r="107" spans="1:9" s="50" customFormat="1" x14ac:dyDescent="0.35">
      <c r="A107" s="50">
        <v>2066</v>
      </c>
      <c r="B107" s="50">
        <f t="shared" si="18"/>
        <v>121853814.20564198</v>
      </c>
      <c r="C107" s="50">
        <f t="shared" si="19"/>
        <v>119262669.8135204</v>
      </c>
      <c r="D107" s="50">
        <f t="shared" si="20"/>
        <v>38801213.8629504</v>
      </c>
      <c r="E107" s="50">
        <f t="shared" si="21"/>
        <v>38297626.740386412</v>
      </c>
      <c r="F107" s="50">
        <f t="shared" si="22"/>
        <v>37478078.748644739</v>
      </c>
      <c r="G107" s="50">
        <f t="shared" si="23"/>
        <v>31777336.878265899</v>
      </c>
      <c r="H107" s="50">
        <f t="shared" si="24"/>
        <v>21014954.750964686</v>
      </c>
      <c r="I107" s="50">
        <f t="shared" si="25"/>
        <v>18585899.286321722</v>
      </c>
    </row>
    <row r="108" spans="1:9" s="50" customFormat="1" x14ac:dyDescent="0.35">
      <c r="A108" s="50">
        <v>2067</v>
      </c>
      <c r="B108" s="50">
        <f t="shared" si="18"/>
        <v>124623219.07395203</v>
      </c>
      <c r="C108" s="50">
        <f t="shared" si="19"/>
        <v>121965635.08203246</v>
      </c>
      <c r="D108" s="50">
        <f t="shared" si="20"/>
        <v>39441064.876319632</v>
      </c>
      <c r="E108" s="50">
        <f t="shared" si="21"/>
        <v>38924565.263433494</v>
      </c>
      <c r="F108" s="50">
        <f t="shared" si="22"/>
        <v>37478078.748644739</v>
      </c>
      <c r="G108" s="50">
        <f t="shared" si="23"/>
        <v>31582138.449743219</v>
      </c>
      <c r="H108" s="50">
        <f t="shared" si="24"/>
        <v>20593343.572368294</v>
      </c>
      <c r="I108" s="50">
        <f t="shared" si="25"/>
        <v>18076927.836930614</v>
      </c>
    </row>
    <row r="109" spans="1:9" s="50" customFormat="1" x14ac:dyDescent="0.35">
      <c r="A109" s="50">
        <v>2068</v>
      </c>
      <c r="B109" s="50">
        <f t="shared" si="18"/>
        <v>127392623.94226208</v>
      </c>
      <c r="C109" s="50">
        <f t="shared" si="19"/>
        <v>124668600.35054451</v>
      </c>
      <c r="D109" s="50">
        <f t="shared" si="20"/>
        <v>40080915.889688864</v>
      </c>
      <c r="E109" s="50">
        <f t="shared" si="21"/>
        <v>39551503.786480576</v>
      </c>
      <c r="F109" s="50">
        <f t="shared" si="22"/>
        <v>37478078.748644739</v>
      </c>
      <c r="G109" s="50">
        <f t="shared" si="23"/>
        <v>31386940.021220539</v>
      </c>
      <c r="H109" s="50">
        <f t="shared" si="24"/>
        <v>20171732.393771902</v>
      </c>
      <c r="I109" s="50">
        <f t="shared" si="25"/>
        <v>17567956.387539506</v>
      </c>
    </row>
    <row r="110" spans="1:9" s="50" customFormat="1" x14ac:dyDescent="0.35">
      <c r="A110" s="50">
        <v>2069</v>
      </c>
      <c r="B110" s="50">
        <f t="shared" si="18"/>
        <v>130162028.81057213</v>
      </c>
      <c r="C110" s="50">
        <f t="shared" si="19"/>
        <v>127371565.61905657</v>
      </c>
      <c r="D110" s="50">
        <f t="shared" si="20"/>
        <v>40720766.903058097</v>
      </c>
      <c r="E110" s="50">
        <f t="shared" si="21"/>
        <v>40178442.309527658</v>
      </c>
      <c r="F110" s="50">
        <f t="shared" si="22"/>
        <v>37478078.748644739</v>
      </c>
      <c r="G110" s="50">
        <f t="shared" si="23"/>
        <v>31191741.592697859</v>
      </c>
      <c r="H110" s="50">
        <f t="shared" si="24"/>
        <v>19750121.215175509</v>
      </c>
      <c r="I110" s="50">
        <f t="shared" si="25"/>
        <v>17058984.938148398</v>
      </c>
    </row>
    <row r="111" spans="1:9" ht="58" x14ac:dyDescent="0.35">
      <c r="A111" s="13" t="s">
        <v>26</v>
      </c>
      <c r="C111" s="4">
        <f>($B$90-C90)/$B$90</f>
        <v>1.9547871394766939E-2</v>
      </c>
      <c r="D111" s="4">
        <f>($B$90-D90)/$B$90</f>
        <v>0.62655773079890054</v>
      </c>
      <c r="E111" s="4">
        <f>($B$90-E90)/$B$90</f>
        <v>0.6303568461001835</v>
      </c>
      <c r="F111" s="4">
        <f>($B$90-F90)/$B$90</f>
        <v>0.56201623866043271</v>
      </c>
      <c r="G111" s="32">
        <f>G91-$F$91</f>
        <v>-2775418.4059796296</v>
      </c>
      <c r="H111" s="32">
        <f>H91-$F$91</f>
        <v>-9267458.7148968466</v>
      </c>
      <c r="I111" s="32">
        <f>I91-$F$91</f>
        <v>-10413146.639191862</v>
      </c>
    </row>
    <row r="112" spans="1:9" ht="72.5" x14ac:dyDescent="0.35">
      <c r="A112" s="13" t="s">
        <v>27</v>
      </c>
      <c r="G112" s="4">
        <f>($F$90-G90)/$F$90</f>
        <v>7.9457157857784497E-2</v>
      </c>
      <c r="H112" s="4">
        <f>($F$90-H90)/$F$90</f>
        <v>0.26857778731235754</v>
      </c>
      <c r="I112" s="4">
        <f>($F$90-I90)/$F$90</f>
        <v>0.30128148208585809</v>
      </c>
    </row>
    <row r="113" spans="1:9" s="21" customFormat="1" ht="58" x14ac:dyDescent="0.35">
      <c r="A113" s="23" t="s">
        <v>28</v>
      </c>
      <c r="C113" s="26">
        <f>($B$110-C110)/$B$110</f>
        <v>2.143838120083847E-2</v>
      </c>
      <c r="D113" s="26">
        <f>($B$110-D110)/$B$110</f>
        <v>0.6871532560212319</v>
      </c>
      <c r="E113" s="26">
        <f>($B$110-E110)/$B$110</f>
        <v>0.6913197905973002</v>
      </c>
      <c r="F113" s="26">
        <f>($B$110-F110)/$B$110</f>
        <v>0.71206596047156367</v>
      </c>
      <c r="G113" s="26"/>
      <c r="H113" s="26"/>
      <c r="I113" s="26"/>
    </row>
    <row r="114" spans="1:9" s="21" customFormat="1" ht="72.5" x14ac:dyDescent="0.35">
      <c r="A114" s="23" t="s">
        <v>29</v>
      </c>
      <c r="G114" s="26">
        <f>($F$110-G110)/$F$110</f>
        <v>0.1677337090331559</v>
      </c>
      <c r="H114" s="26">
        <f>($F$110-H110)/$F$110</f>
        <v>0.47302204716431195</v>
      </c>
      <c r="I114" s="26">
        <f>($F$110-I110)/$F$110</f>
        <v>0.54482765638659436</v>
      </c>
    </row>
    <row r="115" spans="1:9" x14ac:dyDescent="0.35">
      <c r="F115" s="6">
        <f>B110-F110</f>
        <v>92683950.061927393</v>
      </c>
    </row>
    <row r="116" spans="1:9" x14ac:dyDescent="0.35">
      <c r="F116" s="2">
        <f>F115/30</f>
        <v>3089465.0020642462</v>
      </c>
    </row>
  </sheetData>
  <mergeCells count="4">
    <mergeCell ref="B3:E3"/>
    <mergeCell ref="F3:I3"/>
    <mergeCell ref="B59:E59"/>
    <mergeCell ref="F59:I59"/>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99"/>
  <sheetViews>
    <sheetView workbookViewId="0">
      <selection activeCell="J3" sqref="J3"/>
    </sheetView>
  </sheetViews>
  <sheetFormatPr defaultRowHeight="14.5" x14ac:dyDescent="0.35"/>
  <cols>
    <col min="1" max="1" width="17" customWidth="1"/>
    <col min="2" max="2" width="18.1796875" customWidth="1"/>
    <col min="3" max="3" width="22" customWidth="1"/>
    <col min="4" max="4" width="11.1796875" customWidth="1"/>
    <col min="5" max="5" width="17.26953125" customWidth="1"/>
    <col min="8" max="8" width="10.54296875" customWidth="1"/>
    <col min="9" max="9" width="17.26953125" customWidth="1"/>
    <col min="13" max="13" width="11.54296875" bestFit="1" customWidth="1"/>
    <col min="14" max="15" width="12.26953125" bestFit="1" customWidth="1"/>
    <col min="17" max="17" width="11.54296875" customWidth="1"/>
    <col min="18" max="18" width="16" customWidth="1"/>
    <col min="23" max="23" width="12.26953125" bestFit="1" customWidth="1"/>
    <col min="24" max="24" width="11.1796875" customWidth="1"/>
    <col min="25" max="25" width="17.26953125" customWidth="1"/>
    <col min="34" max="34" width="16.81640625" bestFit="1" customWidth="1"/>
    <col min="35" max="35" width="16.7265625" bestFit="1" customWidth="1"/>
  </cols>
  <sheetData>
    <row r="1" spans="1:34" x14ac:dyDescent="0.35">
      <c r="A1" s="19"/>
      <c r="B1" s="1" t="s">
        <v>64</v>
      </c>
    </row>
    <row r="3" spans="1:34" x14ac:dyDescent="0.35">
      <c r="A3" s="31"/>
      <c r="B3" s="31" t="s">
        <v>35</v>
      </c>
      <c r="C3" s="31"/>
      <c r="AH3" t="s">
        <v>37</v>
      </c>
    </row>
    <row r="4" spans="1:34" x14ac:dyDescent="0.35">
      <c r="A4" s="29"/>
      <c r="B4" s="29">
        <v>81</v>
      </c>
      <c r="C4" t="s">
        <v>36</v>
      </c>
      <c r="AH4">
        <f>SUM(C4:AG4)</f>
        <v>0</v>
      </c>
    </row>
    <row r="5" spans="1:34" x14ac:dyDescent="0.35">
      <c r="B5">
        <v>80.842937946087503</v>
      </c>
      <c r="C5" s="29">
        <f>B5-B4</f>
        <v>-0.15706205391249739</v>
      </c>
      <c r="I5" s="1"/>
      <c r="R5" s="1"/>
      <c r="AH5">
        <f t="shared" ref="AH5:AH35" si="0">SUM(C5:AG5)</f>
        <v>-0.15706205391249739</v>
      </c>
    </row>
    <row r="6" spans="1:34" x14ac:dyDescent="0.35">
      <c r="A6" s="20"/>
      <c r="B6" s="20">
        <v>80.9424098880732</v>
      </c>
      <c r="C6" s="30">
        <f t="shared" ref="C6:C35" si="1">B6-B5</f>
        <v>9.9471941985697754E-2</v>
      </c>
      <c r="D6" s="30">
        <v>-0.15706205391249739</v>
      </c>
      <c r="J6" s="13"/>
      <c r="K6" s="13"/>
      <c r="L6" s="13"/>
      <c r="M6" s="13"/>
      <c r="N6" s="13"/>
      <c r="O6" s="13"/>
      <c r="R6" s="13"/>
      <c r="S6" s="13"/>
      <c r="T6" s="13"/>
      <c r="U6" s="13"/>
      <c r="V6" s="13"/>
      <c r="W6" s="13"/>
      <c r="AH6">
        <f t="shared" si="0"/>
        <v>-5.7590111926799636E-2</v>
      </c>
    </row>
    <row r="7" spans="1:34" x14ac:dyDescent="0.35">
      <c r="A7" s="20"/>
      <c r="B7" s="20">
        <v>81.339349100181394</v>
      </c>
      <c r="C7" s="30">
        <f t="shared" si="1"/>
        <v>0.39693921210819383</v>
      </c>
      <c r="D7" s="30">
        <v>9.9471941985697754E-2</v>
      </c>
      <c r="E7" s="30">
        <v>-0.15706205391249739</v>
      </c>
      <c r="J7" s="13"/>
      <c r="K7" s="13"/>
      <c r="L7" s="13"/>
      <c r="M7" s="13"/>
      <c r="N7" s="13"/>
      <c r="O7" s="13"/>
      <c r="S7" s="13"/>
      <c r="T7" s="13"/>
      <c r="U7" s="13"/>
      <c r="V7" s="13"/>
      <c r="W7" s="13"/>
      <c r="AH7">
        <f t="shared" si="0"/>
        <v>0.33934910018139419</v>
      </c>
    </row>
    <row r="8" spans="1:34" x14ac:dyDescent="0.35">
      <c r="A8" s="20"/>
      <c r="B8" s="20">
        <v>82.061726442516104</v>
      </c>
      <c r="C8" s="30">
        <f t="shared" si="1"/>
        <v>0.72237734233470974</v>
      </c>
      <c r="D8" s="30">
        <v>0.39693921210819383</v>
      </c>
      <c r="E8" s="30">
        <v>9.9471941985697754E-2</v>
      </c>
      <c r="F8" s="30">
        <v>-0.15706205391249739</v>
      </c>
      <c r="K8" s="13"/>
      <c r="L8" s="13"/>
      <c r="M8" s="13"/>
      <c r="N8" s="13"/>
      <c r="O8" s="13"/>
      <c r="T8" s="13"/>
      <c r="U8" s="13"/>
      <c r="V8" s="13"/>
      <c r="W8" s="13"/>
      <c r="AH8">
        <f t="shared" si="0"/>
        <v>1.0617264425161039</v>
      </c>
    </row>
    <row r="9" spans="1:34" x14ac:dyDescent="0.35">
      <c r="A9" s="20"/>
      <c r="B9" s="20">
        <v>83.129700686771599</v>
      </c>
      <c r="C9" s="30">
        <f t="shared" si="1"/>
        <v>1.0679742442554954</v>
      </c>
      <c r="D9" s="30">
        <v>0.72237734233470974</v>
      </c>
      <c r="E9" s="30">
        <v>0.39693921210819383</v>
      </c>
      <c r="F9" s="30">
        <v>9.9471941985697754E-2</v>
      </c>
      <c r="G9" s="30">
        <v>-0.15706205391249739</v>
      </c>
      <c r="K9" s="13"/>
      <c r="L9" s="13"/>
      <c r="M9" s="13"/>
      <c r="N9" s="13"/>
      <c r="O9" s="13"/>
      <c r="T9" s="13"/>
      <c r="U9" s="13"/>
      <c r="V9" s="13"/>
      <c r="W9" s="13"/>
      <c r="AH9">
        <f t="shared" si="0"/>
        <v>2.1297006867715993</v>
      </c>
    </row>
    <row r="10" spans="1:34" x14ac:dyDescent="0.35">
      <c r="A10" s="20"/>
      <c r="B10" s="20">
        <v>84.557310851913897</v>
      </c>
      <c r="C10" s="30">
        <f t="shared" si="1"/>
        <v>1.4276101651422977</v>
      </c>
      <c r="D10" s="30">
        <v>1.0679742442554954</v>
      </c>
      <c r="E10" s="30">
        <v>0.72237734233470974</v>
      </c>
      <c r="F10" s="30">
        <v>0.39693921210819383</v>
      </c>
      <c r="G10" s="30">
        <v>9.9471941985697754E-2</v>
      </c>
      <c r="H10" s="30">
        <v>-0.15706205391249739</v>
      </c>
      <c r="K10" s="13"/>
      <c r="L10" s="13"/>
      <c r="M10" s="13"/>
      <c r="N10" s="13"/>
      <c r="O10" s="13"/>
      <c r="T10" s="13"/>
      <c r="U10" s="13"/>
      <c r="V10" s="13"/>
      <c r="W10" s="13"/>
      <c r="AH10">
        <f t="shared" si="0"/>
        <v>3.557310851913897</v>
      </c>
    </row>
    <row r="11" spans="1:34" x14ac:dyDescent="0.35">
      <c r="A11" s="20"/>
      <c r="B11" s="20">
        <v>86.353374864973105</v>
      </c>
      <c r="C11" s="30">
        <f t="shared" si="1"/>
        <v>1.7960640130592083</v>
      </c>
      <c r="D11" s="30">
        <v>1.4276101651422977</v>
      </c>
      <c r="E11" s="30">
        <v>1.0679742442554954</v>
      </c>
      <c r="F11" s="30">
        <v>0.72237734233470974</v>
      </c>
      <c r="G11" s="30">
        <v>0.39693921210819383</v>
      </c>
      <c r="H11" s="30">
        <v>9.9471941985697754E-2</v>
      </c>
      <c r="I11" s="30">
        <v>-0.15706205391249739</v>
      </c>
      <c r="K11" s="13"/>
      <c r="L11" s="13"/>
      <c r="M11" s="13"/>
      <c r="N11" s="13"/>
      <c r="O11" s="13"/>
      <c r="T11" s="13"/>
      <c r="U11" s="13"/>
      <c r="V11" s="13"/>
      <c r="W11" s="13"/>
      <c r="AH11">
        <f t="shared" si="0"/>
        <v>5.3533748649731052</v>
      </c>
    </row>
    <row r="12" spans="1:34" x14ac:dyDescent="0.35">
      <c r="A12" s="20"/>
      <c r="B12" s="20">
        <v>88.522115821126405</v>
      </c>
      <c r="C12" s="30">
        <f t="shared" si="1"/>
        <v>2.1687409561533002</v>
      </c>
      <c r="D12" s="30">
        <v>1.7960640130592083</v>
      </c>
      <c r="E12" s="30">
        <v>1.4276101651422977</v>
      </c>
      <c r="F12" s="30">
        <v>1.0679742442554954</v>
      </c>
      <c r="G12" s="30">
        <v>0.72237734233470974</v>
      </c>
      <c r="H12" s="30">
        <v>0.39693921210819383</v>
      </c>
      <c r="I12" s="30">
        <v>9.9471941985697754E-2</v>
      </c>
      <c r="J12" s="30">
        <v>-0.15706205391249739</v>
      </c>
      <c r="K12" s="13"/>
      <c r="L12" s="13"/>
      <c r="M12" s="13"/>
      <c r="N12" s="13"/>
      <c r="O12" s="13"/>
      <c r="T12" s="13"/>
      <c r="U12" s="13"/>
      <c r="V12" s="13"/>
      <c r="W12" s="13"/>
      <c r="AH12">
        <f t="shared" si="0"/>
        <v>7.5221158211264054</v>
      </c>
    </row>
    <row r="13" spans="1:34" x14ac:dyDescent="0.35">
      <c r="A13" s="20"/>
      <c r="B13" s="20">
        <v>91.063650791268699</v>
      </c>
      <c r="C13" s="30">
        <f t="shared" si="1"/>
        <v>2.541534970142294</v>
      </c>
      <c r="D13" s="30">
        <v>2.1687409561533002</v>
      </c>
      <c r="E13" s="30">
        <v>1.7960640130592083</v>
      </c>
      <c r="F13" s="30">
        <v>1.4276101651422977</v>
      </c>
      <c r="G13" s="30">
        <v>1.0679742442554954</v>
      </c>
      <c r="H13" s="30">
        <v>0.72237734233470974</v>
      </c>
      <c r="I13" s="30">
        <v>0.39693921210819383</v>
      </c>
      <c r="J13" s="30">
        <v>9.9471941985697754E-2</v>
      </c>
      <c r="K13" s="30">
        <v>-0.15706205391249739</v>
      </c>
      <c r="L13" s="13"/>
      <c r="M13" s="13"/>
      <c r="N13" s="13"/>
      <c r="O13" s="13"/>
      <c r="T13" s="13"/>
      <c r="U13" s="13"/>
      <c r="V13" s="13"/>
      <c r="W13" s="13"/>
      <c r="AH13">
        <f t="shared" si="0"/>
        <v>10.063650791268699</v>
      </c>
    </row>
    <row r="14" spans="1:34" x14ac:dyDescent="0.35">
      <c r="A14" s="20"/>
      <c r="B14" s="20">
        <v>93.974464524078101</v>
      </c>
      <c r="C14" s="30">
        <f t="shared" si="1"/>
        <v>2.9108137328094017</v>
      </c>
      <c r="D14" s="30">
        <v>2.541534970142294</v>
      </c>
      <c r="E14" s="30">
        <v>2.1687409561533002</v>
      </c>
      <c r="F14" s="30">
        <v>1.7960640130592083</v>
      </c>
      <c r="G14" s="30">
        <v>1.4276101651422977</v>
      </c>
      <c r="H14" s="30">
        <v>1.0679742442554954</v>
      </c>
      <c r="I14" s="30">
        <v>0.72237734233470974</v>
      </c>
      <c r="J14" s="30">
        <v>0.39693921210819383</v>
      </c>
      <c r="K14" s="30">
        <v>9.9471941985697754E-2</v>
      </c>
      <c r="L14" s="30">
        <v>-0.15706205391249739</v>
      </c>
      <c r="M14" s="13"/>
      <c r="N14" s="13"/>
      <c r="O14" s="13"/>
      <c r="T14" s="13"/>
      <c r="U14" s="13"/>
      <c r="V14" s="13"/>
      <c r="W14" s="13"/>
      <c r="AH14">
        <f t="shared" si="0"/>
        <v>12.974464524078101</v>
      </c>
    </row>
    <row r="15" spans="1:34" x14ac:dyDescent="0.35">
      <c r="A15" s="20"/>
      <c r="B15" s="20">
        <v>97.247829059997699</v>
      </c>
      <c r="C15" s="30">
        <f t="shared" si="1"/>
        <v>3.2733645359195975</v>
      </c>
      <c r="D15" s="30">
        <v>2.9108137328094017</v>
      </c>
      <c r="E15" s="30">
        <v>2.541534970142294</v>
      </c>
      <c r="F15" s="30">
        <v>2.1687409561533002</v>
      </c>
      <c r="G15" s="30">
        <v>1.7960640130592083</v>
      </c>
      <c r="H15" s="30">
        <v>1.4276101651422977</v>
      </c>
      <c r="I15" s="30">
        <v>1.0679742442554954</v>
      </c>
      <c r="J15" s="30">
        <v>0.72237734233470974</v>
      </c>
      <c r="K15" s="30">
        <v>0.39693921210819383</v>
      </c>
      <c r="L15" s="30">
        <v>9.9471941985697754E-2</v>
      </c>
      <c r="M15" s="30">
        <v>-0.15706205391249739</v>
      </c>
      <c r="N15" s="13"/>
      <c r="O15" s="13"/>
      <c r="T15" s="13"/>
      <c r="U15" s="13"/>
      <c r="V15" s="13"/>
      <c r="W15" s="13"/>
      <c r="AH15">
        <f t="shared" si="0"/>
        <v>16.247829059997699</v>
      </c>
    </row>
    <row r="16" spans="1:34" x14ac:dyDescent="0.35">
      <c r="A16" s="20"/>
      <c r="B16" s="20">
        <v>100.874258151611</v>
      </c>
      <c r="C16" s="30">
        <f t="shared" si="1"/>
        <v>3.6264290916133035</v>
      </c>
      <c r="D16" s="30">
        <v>3.2733645359195975</v>
      </c>
      <c r="E16" s="30">
        <v>2.9108137328094017</v>
      </c>
      <c r="F16" s="30">
        <v>2.541534970142294</v>
      </c>
      <c r="G16" s="30">
        <v>2.1687409561533002</v>
      </c>
      <c r="H16" s="30">
        <v>1.7960640130592083</v>
      </c>
      <c r="I16" s="30">
        <v>1.4276101651422977</v>
      </c>
      <c r="J16" s="30">
        <v>1.0679742442554954</v>
      </c>
      <c r="K16" s="30">
        <v>0.72237734233470974</v>
      </c>
      <c r="L16" s="30">
        <v>0.39693921210819383</v>
      </c>
      <c r="M16" s="30">
        <v>9.9471941985697754E-2</v>
      </c>
      <c r="N16" s="30">
        <v>-0.15706205391249739</v>
      </c>
      <c r="O16" s="13"/>
      <c r="T16" s="13"/>
      <c r="U16" s="13"/>
      <c r="V16" s="13"/>
      <c r="W16" s="13"/>
      <c r="AH16">
        <f t="shared" si="0"/>
        <v>19.874258151611002</v>
      </c>
    </row>
    <row r="17" spans="1:34" x14ac:dyDescent="0.35">
      <c r="A17" s="20"/>
      <c r="B17" s="20">
        <v>104.84189314530801</v>
      </c>
      <c r="C17" s="30">
        <f t="shared" si="1"/>
        <v>3.9676349936970041</v>
      </c>
      <c r="D17" s="30">
        <v>3.6264290916133035</v>
      </c>
      <c r="E17" s="30">
        <v>3.2733645359195975</v>
      </c>
      <c r="F17" s="30">
        <v>2.9108137328094017</v>
      </c>
      <c r="G17" s="30">
        <v>2.541534970142294</v>
      </c>
      <c r="H17" s="30">
        <v>2.1687409561533002</v>
      </c>
      <c r="I17" s="30">
        <v>1.7960640130592083</v>
      </c>
      <c r="J17" s="30">
        <v>1.4276101651422977</v>
      </c>
      <c r="K17" s="30">
        <v>1.0679742442554954</v>
      </c>
      <c r="L17" s="30">
        <v>0.72237734233470974</v>
      </c>
      <c r="M17" s="30">
        <v>0.39693921210819383</v>
      </c>
      <c r="N17" s="30">
        <v>9.9471941985697754E-2</v>
      </c>
      <c r="O17" s="30">
        <v>-0.15706205391249739</v>
      </c>
      <c r="T17" s="13"/>
      <c r="U17" s="13"/>
      <c r="V17" s="13"/>
      <c r="W17" s="13"/>
      <c r="AH17">
        <f t="shared" si="0"/>
        <v>23.841893145308006</v>
      </c>
    </row>
    <row r="18" spans="1:34" x14ac:dyDescent="0.35">
      <c r="A18" s="20"/>
      <c r="B18" s="20">
        <v>109.136881851566</v>
      </c>
      <c r="C18" s="30">
        <f t="shared" si="1"/>
        <v>4.2949887062579961</v>
      </c>
      <c r="D18" s="30">
        <v>3.9676349936970041</v>
      </c>
      <c r="E18" s="30">
        <v>3.6264290916133035</v>
      </c>
      <c r="F18" s="30">
        <v>3.2733645359195975</v>
      </c>
      <c r="G18" s="30">
        <v>2.9108137328094017</v>
      </c>
      <c r="H18" s="30">
        <v>2.541534970142294</v>
      </c>
      <c r="I18" s="30">
        <v>2.1687409561533002</v>
      </c>
      <c r="J18" s="30">
        <v>1.7960640130592083</v>
      </c>
      <c r="K18" s="30">
        <v>1.4276101651422977</v>
      </c>
      <c r="L18" s="30">
        <v>1.0679742442554954</v>
      </c>
      <c r="M18" s="30">
        <v>0.72237734233470974</v>
      </c>
      <c r="N18" s="30">
        <v>0.39693921210819383</v>
      </c>
      <c r="O18" s="30">
        <v>9.9471941985697754E-2</v>
      </c>
      <c r="P18" s="30">
        <v>-0.15706205391249739</v>
      </c>
      <c r="T18" s="13"/>
      <c r="U18" s="13"/>
      <c r="V18" s="13"/>
      <c r="W18" s="13"/>
      <c r="AH18">
        <f t="shared" si="0"/>
        <v>28.136881851566002</v>
      </c>
    </row>
    <row r="19" spans="1:34" x14ac:dyDescent="0.35">
      <c r="A19" s="20"/>
      <c r="B19" s="20">
        <v>113.74372468593</v>
      </c>
      <c r="C19" s="30">
        <f t="shared" si="1"/>
        <v>4.6068428343640022</v>
      </c>
      <c r="D19" s="30">
        <v>4.2949887062579961</v>
      </c>
      <c r="E19" s="30">
        <v>3.9676349936970041</v>
      </c>
      <c r="F19" s="30">
        <v>3.6264290916133035</v>
      </c>
      <c r="G19" s="30">
        <v>3.2733645359195975</v>
      </c>
      <c r="H19" s="30">
        <v>2.9108137328094017</v>
      </c>
      <c r="I19" s="30">
        <v>2.541534970142294</v>
      </c>
      <c r="J19" s="30">
        <v>2.1687409561533002</v>
      </c>
      <c r="K19" s="30">
        <v>1.7960640130592083</v>
      </c>
      <c r="L19" s="30">
        <v>1.4276101651422977</v>
      </c>
      <c r="M19" s="30">
        <v>1.0679742442554954</v>
      </c>
      <c r="N19" s="30">
        <v>0.72237734233470974</v>
      </c>
      <c r="O19" s="30">
        <v>0.39693921210819383</v>
      </c>
      <c r="P19" s="30">
        <v>9.9471941985697754E-2</v>
      </c>
      <c r="Q19" s="30">
        <v>-0.15706205391249739</v>
      </c>
      <c r="T19" s="13"/>
      <c r="U19" s="13"/>
      <c r="V19" s="13"/>
      <c r="W19" s="13"/>
      <c r="AH19">
        <f t="shared" si="0"/>
        <v>32.743724685930005</v>
      </c>
    </row>
    <row r="20" spans="1:34" x14ac:dyDescent="0.35">
      <c r="A20" s="20"/>
      <c r="B20" s="20">
        <v>118.645525994848</v>
      </c>
      <c r="C20" s="30">
        <f t="shared" si="1"/>
        <v>4.9018013089179959</v>
      </c>
      <c r="D20" s="30">
        <v>4.6068428343640022</v>
      </c>
      <c r="E20" s="30">
        <v>4.2949887062579961</v>
      </c>
      <c r="F20" s="30">
        <v>3.9676349936970041</v>
      </c>
      <c r="G20" s="30">
        <v>3.6264290916133035</v>
      </c>
      <c r="H20" s="30">
        <v>3.2733645359195975</v>
      </c>
      <c r="I20" s="30">
        <v>2.9108137328094017</v>
      </c>
      <c r="J20" s="30">
        <v>2.541534970142294</v>
      </c>
      <c r="K20" s="30">
        <v>2.1687409561533002</v>
      </c>
      <c r="L20" s="30">
        <v>1.7960640130592083</v>
      </c>
      <c r="M20" s="30">
        <v>1.4276101651422977</v>
      </c>
      <c r="N20" s="30">
        <v>1.0679742442554954</v>
      </c>
      <c r="O20" s="30">
        <v>0.72237734233470974</v>
      </c>
      <c r="P20" s="30">
        <v>0.39693921210819383</v>
      </c>
      <c r="Q20" s="30">
        <v>9.9471941985697754E-2</v>
      </c>
      <c r="R20" s="30">
        <v>-0.15706205391249739</v>
      </c>
      <c r="T20" s="13"/>
      <c r="U20" s="13"/>
      <c r="V20" s="13"/>
      <c r="W20" s="13"/>
      <c r="AH20">
        <f t="shared" si="0"/>
        <v>37.645525994848001</v>
      </c>
    </row>
    <row r="21" spans="1:34" x14ac:dyDescent="0.35">
      <c r="A21" s="20"/>
      <c r="B21" s="20">
        <v>123.824263147525</v>
      </c>
      <c r="C21" s="30">
        <f t="shared" si="1"/>
        <v>5.1787371526770016</v>
      </c>
      <c r="D21" s="30">
        <v>4.9018013089179959</v>
      </c>
      <c r="E21" s="30">
        <v>4.6068428343640022</v>
      </c>
      <c r="F21" s="30">
        <v>4.2949887062579961</v>
      </c>
      <c r="G21" s="30">
        <v>3.9676349936970041</v>
      </c>
      <c r="H21" s="30">
        <v>3.6264290916133035</v>
      </c>
      <c r="I21" s="30">
        <v>3.2733645359195975</v>
      </c>
      <c r="J21" s="30">
        <v>2.9108137328094017</v>
      </c>
      <c r="K21" s="30">
        <v>2.541534970142294</v>
      </c>
      <c r="L21" s="30">
        <v>2.1687409561533002</v>
      </c>
      <c r="M21" s="30">
        <v>1.7960640130592083</v>
      </c>
      <c r="N21" s="30">
        <v>1.4276101651422977</v>
      </c>
      <c r="O21" s="30">
        <v>1.0679742442554954</v>
      </c>
      <c r="P21" s="30">
        <v>0.72237734233470974</v>
      </c>
      <c r="Q21" s="30">
        <v>0.39693921210819383</v>
      </c>
      <c r="R21" s="30">
        <v>9.9471941985697754E-2</v>
      </c>
      <c r="S21" s="30">
        <v>-0.15706205391249739</v>
      </c>
      <c r="T21" s="13"/>
      <c r="U21" s="13"/>
      <c r="V21" s="13"/>
      <c r="W21" s="13"/>
      <c r="AH21">
        <f t="shared" si="0"/>
        <v>42.824263147525002</v>
      </c>
    </row>
    <row r="22" spans="1:34" x14ac:dyDescent="0.35">
      <c r="A22" s="20"/>
      <c r="B22" s="20">
        <v>129.260986280618</v>
      </c>
      <c r="C22" s="30">
        <f t="shared" si="1"/>
        <v>5.4367231330929968</v>
      </c>
      <c r="D22" s="30">
        <v>5.1787371526770016</v>
      </c>
      <c r="E22" s="30">
        <v>4.9018013089179959</v>
      </c>
      <c r="F22" s="30">
        <v>4.6068428343640022</v>
      </c>
      <c r="G22" s="30">
        <v>4.2949887062579961</v>
      </c>
      <c r="H22" s="30">
        <v>3.9676349936970041</v>
      </c>
      <c r="I22" s="30">
        <v>3.6264290916133035</v>
      </c>
      <c r="J22" s="30">
        <v>3.2733645359195975</v>
      </c>
      <c r="K22" s="30">
        <v>2.9108137328094017</v>
      </c>
      <c r="L22" s="30">
        <v>2.541534970142294</v>
      </c>
      <c r="M22" s="30">
        <v>2.1687409561533002</v>
      </c>
      <c r="N22" s="30">
        <v>1.7960640130592083</v>
      </c>
      <c r="O22" s="30">
        <v>1.4276101651422977</v>
      </c>
      <c r="P22" s="30">
        <v>1.0679742442554954</v>
      </c>
      <c r="Q22" s="30">
        <v>0.72237734233470974</v>
      </c>
      <c r="R22" s="30">
        <v>0.39693921210819383</v>
      </c>
      <c r="S22" s="30">
        <v>9.9471941985697754E-2</v>
      </c>
      <c r="T22" s="30">
        <v>-0.15706205391249739</v>
      </c>
      <c r="U22" s="13"/>
      <c r="V22" s="13"/>
      <c r="W22" s="13"/>
      <c r="AH22">
        <f t="shared" si="0"/>
        <v>48.260986280617999</v>
      </c>
    </row>
    <row r="23" spans="1:34" x14ac:dyDescent="0.35">
      <c r="A23" s="20"/>
      <c r="B23" s="20">
        <v>134.935955123441</v>
      </c>
      <c r="C23" s="30">
        <f t="shared" si="1"/>
        <v>5.6749688428230058</v>
      </c>
      <c r="D23" s="30">
        <v>5.4367231330929968</v>
      </c>
      <c r="E23" s="30">
        <v>5.1787371526770016</v>
      </c>
      <c r="F23" s="30">
        <v>4.9018013089179959</v>
      </c>
      <c r="G23" s="30">
        <v>4.6068428343640022</v>
      </c>
      <c r="H23" s="30">
        <v>4.2949887062579961</v>
      </c>
      <c r="I23" s="30">
        <v>3.9676349936970041</v>
      </c>
      <c r="J23" s="30">
        <v>3.6264290916133035</v>
      </c>
      <c r="K23" s="30">
        <v>3.2733645359195975</v>
      </c>
      <c r="L23" s="30">
        <v>2.9108137328094017</v>
      </c>
      <c r="M23" s="30">
        <v>2.541534970142294</v>
      </c>
      <c r="N23" s="30">
        <v>2.1687409561533002</v>
      </c>
      <c r="O23" s="30">
        <v>1.7960640130592083</v>
      </c>
      <c r="P23" s="30">
        <v>1.4276101651422977</v>
      </c>
      <c r="Q23" s="30">
        <v>1.0679742442554954</v>
      </c>
      <c r="R23" s="30">
        <v>0.72237734233470974</v>
      </c>
      <c r="S23" s="30">
        <v>0.39693921210819383</v>
      </c>
      <c r="T23" s="30">
        <v>9.9471941985697754E-2</v>
      </c>
      <c r="U23" s="30">
        <v>-0.15706205391249739</v>
      </c>
      <c r="V23" s="13"/>
      <c r="W23" s="13"/>
      <c r="AH23">
        <f t="shared" si="0"/>
        <v>53.935955123441005</v>
      </c>
    </row>
    <row r="24" spans="1:34" x14ac:dyDescent="0.35">
      <c r="A24" s="20"/>
      <c r="B24" s="20">
        <v>138.961365465949</v>
      </c>
      <c r="C24" s="30">
        <f t="shared" si="1"/>
        <v>4.0254103425079961</v>
      </c>
      <c r="D24" s="30">
        <v>5.6749688428230058</v>
      </c>
      <c r="E24" s="30">
        <v>5.4367231330929968</v>
      </c>
      <c r="F24" s="30">
        <v>5.1787371526770016</v>
      </c>
      <c r="G24" s="30">
        <v>4.9018013089179959</v>
      </c>
      <c r="H24" s="30">
        <v>4.6068428343640022</v>
      </c>
      <c r="I24" s="30">
        <v>4.2949887062579961</v>
      </c>
      <c r="J24" s="30">
        <v>3.9676349936970041</v>
      </c>
      <c r="K24" s="30">
        <v>3.6264290916133035</v>
      </c>
      <c r="L24" s="30">
        <v>3.2733645359195975</v>
      </c>
      <c r="M24" s="30">
        <v>2.9108137328094017</v>
      </c>
      <c r="N24" s="30">
        <v>2.541534970142294</v>
      </c>
      <c r="O24" s="30">
        <v>2.1687409561533002</v>
      </c>
      <c r="P24" s="30">
        <v>1.7960640130592083</v>
      </c>
      <c r="Q24" s="30">
        <v>1.4276101651422977</v>
      </c>
      <c r="R24" s="30">
        <v>1.0679742442554954</v>
      </c>
      <c r="S24" s="30">
        <v>0.72237734233470974</v>
      </c>
      <c r="T24" s="30">
        <v>0.39693921210819383</v>
      </c>
      <c r="U24" s="30">
        <v>9.9471941985697754E-2</v>
      </c>
      <c r="V24" s="30">
        <v>-0.15706205391249739</v>
      </c>
      <c r="W24" s="13"/>
      <c r="AH24">
        <f t="shared" si="0"/>
        <v>57.961365465949001</v>
      </c>
    </row>
    <row r="25" spans="1:34" x14ac:dyDescent="0.35">
      <c r="A25" s="20"/>
      <c r="B25" s="20">
        <v>143.70190791889601</v>
      </c>
      <c r="C25" s="30">
        <f t="shared" si="1"/>
        <v>4.740542452947011</v>
      </c>
      <c r="D25" s="30">
        <v>4.0254103425079961</v>
      </c>
      <c r="E25" s="30">
        <v>5.6749688428230058</v>
      </c>
      <c r="F25" s="30">
        <v>5.4367231330929968</v>
      </c>
      <c r="G25" s="30">
        <v>5.1787371526770016</v>
      </c>
      <c r="H25" s="30">
        <v>4.9018013089179959</v>
      </c>
      <c r="I25" s="30">
        <v>4.6068428343640022</v>
      </c>
      <c r="J25" s="30">
        <v>4.2949887062579961</v>
      </c>
      <c r="K25" s="30">
        <v>3.9676349936970041</v>
      </c>
      <c r="L25" s="30">
        <v>3.6264290916133035</v>
      </c>
      <c r="M25" s="30">
        <v>3.2733645359195975</v>
      </c>
      <c r="N25" s="30">
        <v>2.9108137328094017</v>
      </c>
      <c r="O25" s="30">
        <v>2.541534970142294</v>
      </c>
      <c r="P25" s="30">
        <v>2.1687409561533002</v>
      </c>
      <c r="Q25" s="30">
        <v>1.7960640130592083</v>
      </c>
      <c r="R25" s="30">
        <v>1.4276101651422977</v>
      </c>
      <c r="S25" s="30">
        <v>1.0679742442554954</v>
      </c>
      <c r="T25" s="30">
        <v>0.72237734233470974</v>
      </c>
      <c r="U25" s="30">
        <v>0.39693921210819383</v>
      </c>
      <c r="V25" s="30">
        <v>9.9471941985697754E-2</v>
      </c>
      <c r="W25" s="30">
        <v>-0.15706205391249739</v>
      </c>
      <c r="AH25">
        <f t="shared" si="0"/>
        <v>62.701907918896012</v>
      </c>
    </row>
    <row r="26" spans="1:34" x14ac:dyDescent="0.35">
      <c r="A26" s="20"/>
      <c r="B26" s="20">
        <v>148.50570180153201</v>
      </c>
      <c r="C26" s="30">
        <f t="shared" si="1"/>
        <v>4.8037938826360005</v>
      </c>
      <c r="D26" s="30">
        <v>4.740542452947011</v>
      </c>
      <c r="E26" s="30">
        <v>4.0254103425079961</v>
      </c>
      <c r="F26" s="30">
        <v>5.6749688428230058</v>
      </c>
      <c r="G26" s="30">
        <v>5.4367231330929968</v>
      </c>
      <c r="H26" s="30">
        <v>5.1787371526770016</v>
      </c>
      <c r="I26" s="30">
        <v>4.9018013089179959</v>
      </c>
      <c r="J26" s="30">
        <v>4.6068428343640022</v>
      </c>
      <c r="K26" s="30">
        <v>4.2949887062579961</v>
      </c>
      <c r="L26" s="30">
        <v>3.9676349936970041</v>
      </c>
      <c r="M26" s="30">
        <v>3.6264290916133035</v>
      </c>
      <c r="N26" s="30">
        <v>3.2733645359195975</v>
      </c>
      <c r="O26" s="30">
        <v>2.9108137328094017</v>
      </c>
      <c r="P26" s="30">
        <v>2.541534970142294</v>
      </c>
      <c r="Q26" s="30">
        <v>2.1687409561533002</v>
      </c>
      <c r="R26" s="30">
        <v>1.7960640130592083</v>
      </c>
      <c r="S26" s="30">
        <v>1.4276101651422977</v>
      </c>
      <c r="T26" s="30">
        <v>1.0679742442554954</v>
      </c>
      <c r="U26" s="30">
        <v>0.72237734233470974</v>
      </c>
      <c r="V26" s="30">
        <v>0.39693921210819383</v>
      </c>
      <c r="W26" s="30">
        <v>9.9471941985697754E-2</v>
      </c>
      <c r="X26" s="30">
        <v>-0.15706205391249739</v>
      </c>
      <c r="AH26">
        <f t="shared" si="0"/>
        <v>67.505701801532012</v>
      </c>
    </row>
    <row r="27" spans="1:34" x14ac:dyDescent="0.35">
      <c r="A27" s="20"/>
      <c r="B27" s="20">
        <v>153.351867485936</v>
      </c>
      <c r="C27" s="30">
        <f t="shared" si="1"/>
        <v>4.8461656844039851</v>
      </c>
      <c r="D27" s="30">
        <v>4.8037938826360005</v>
      </c>
      <c r="E27" s="30">
        <v>4.740542452947011</v>
      </c>
      <c r="F27" s="30">
        <v>4.0254103425079961</v>
      </c>
      <c r="G27" s="30">
        <v>5.6749688428230058</v>
      </c>
      <c r="H27" s="30">
        <v>5.4367231330929968</v>
      </c>
      <c r="I27" s="30">
        <v>5.1787371526770016</v>
      </c>
      <c r="J27" s="30">
        <v>4.9018013089179959</v>
      </c>
      <c r="K27" s="30">
        <v>4.6068428343640022</v>
      </c>
      <c r="L27" s="30">
        <v>4.2949887062579961</v>
      </c>
      <c r="M27" s="30">
        <v>3.9676349936970041</v>
      </c>
      <c r="N27" s="30">
        <v>3.6264290916133035</v>
      </c>
      <c r="O27" s="30">
        <v>3.2733645359195975</v>
      </c>
      <c r="P27" s="30">
        <v>2.9108137328094017</v>
      </c>
      <c r="Q27" s="30">
        <v>2.541534970142294</v>
      </c>
      <c r="R27" s="30">
        <v>2.1687409561533002</v>
      </c>
      <c r="S27" s="30">
        <v>1.7960640130592083</v>
      </c>
      <c r="T27" s="30">
        <v>1.4276101651422977</v>
      </c>
      <c r="U27" s="30">
        <v>1.0679742442554954</v>
      </c>
      <c r="V27" s="30">
        <v>0.72237734233470974</v>
      </c>
      <c r="W27" s="30">
        <v>0.39693921210819383</v>
      </c>
      <c r="X27" s="30">
        <v>9.9471941985697754E-2</v>
      </c>
      <c r="Y27" s="30">
        <v>-0.15706205391249739</v>
      </c>
      <c r="AH27">
        <f t="shared" si="0"/>
        <v>72.351867485935998</v>
      </c>
    </row>
    <row r="28" spans="1:34" x14ac:dyDescent="0.35">
      <c r="A28" s="20"/>
      <c r="B28" s="20">
        <v>159.69199848313701</v>
      </c>
      <c r="C28" s="30">
        <f t="shared" si="1"/>
        <v>6.3401309972010154</v>
      </c>
      <c r="D28" s="30">
        <v>4.8461656844039851</v>
      </c>
      <c r="E28" s="30">
        <v>4.8037938826360005</v>
      </c>
      <c r="F28" s="30">
        <v>4.740542452947011</v>
      </c>
      <c r="G28" s="30">
        <v>4.0254103425079961</v>
      </c>
      <c r="H28" s="30">
        <v>5.6749688428230058</v>
      </c>
      <c r="I28" s="30">
        <v>5.4367231330929968</v>
      </c>
      <c r="J28" s="30">
        <v>5.1787371526770016</v>
      </c>
      <c r="K28" s="30">
        <v>4.9018013089179959</v>
      </c>
      <c r="L28" s="30">
        <v>4.6068428343640022</v>
      </c>
      <c r="M28" s="30">
        <v>4.2949887062579961</v>
      </c>
      <c r="N28" s="30">
        <v>3.9676349936970041</v>
      </c>
      <c r="O28" s="30">
        <v>3.6264290916133035</v>
      </c>
      <c r="P28" s="30">
        <v>3.2733645359195975</v>
      </c>
      <c r="Q28" s="30">
        <v>2.9108137328094017</v>
      </c>
      <c r="R28" s="30">
        <v>2.541534970142294</v>
      </c>
      <c r="S28" s="30">
        <v>2.1687409561533002</v>
      </c>
      <c r="T28" s="30">
        <v>1.7960640130592083</v>
      </c>
      <c r="U28" s="30">
        <v>1.4276101651422977</v>
      </c>
      <c r="V28" s="30">
        <v>1.0679742442554954</v>
      </c>
      <c r="W28" s="30">
        <v>0.72237734233470974</v>
      </c>
      <c r="X28" s="30">
        <v>0.39693921210819383</v>
      </c>
      <c r="Y28" s="30">
        <v>9.9471941985697754E-2</v>
      </c>
      <c r="Z28" s="30">
        <v>-0.15706205391249739</v>
      </c>
      <c r="AH28">
        <f t="shared" si="0"/>
        <v>78.691998483137013</v>
      </c>
    </row>
    <row r="29" spans="1:34" x14ac:dyDescent="0.35">
      <c r="A29" s="20"/>
      <c r="B29" s="20">
        <v>165.83216608057899</v>
      </c>
      <c r="C29" s="30">
        <f t="shared" si="1"/>
        <v>6.1401675974419732</v>
      </c>
      <c r="D29" s="30">
        <v>6.3401309972010154</v>
      </c>
      <c r="E29" s="30">
        <v>4.8461656844039851</v>
      </c>
      <c r="F29" s="30">
        <v>4.8037938826360005</v>
      </c>
      <c r="G29" s="30">
        <v>4.740542452947011</v>
      </c>
      <c r="H29" s="30">
        <v>4.0254103425079961</v>
      </c>
      <c r="I29" s="30">
        <v>5.6749688428230058</v>
      </c>
      <c r="J29" s="30">
        <v>5.4367231330929968</v>
      </c>
      <c r="K29" s="30">
        <v>5.1787371526770016</v>
      </c>
      <c r="L29" s="30">
        <v>4.9018013089179959</v>
      </c>
      <c r="M29" s="30">
        <v>4.6068428343640022</v>
      </c>
      <c r="N29" s="30">
        <v>4.2949887062579961</v>
      </c>
      <c r="O29" s="30">
        <v>3.9676349936970041</v>
      </c>
      <c r="P29" s="30">
        <v>3.6264290916133035</v>
      </c>
      <c r="Q29" s="30">
        <v>3.2733645359195975</v>
      </c>
      <c r="R29" s="30">
        <v>2.9108137328094017</v>
      </c>
      <c r="S29" s="30">
        <v>2.541534970142294</v>
      </c>
      <c r="T29" s="30">
        <v>2.1687409561533002</v>
      </c>
      <c r="U29" s="30">
        <v>1.7960640130592083</v>
      </c>
      <c r="V29" s="30">
        <v>1.4276101651422977</v>
      </c>
      <c r="W29" s="30">
        <v>1.0679742442554954</v>
      </c>
      <c r="X29" s="30">
        <v>0.72237734233470974</v>
      </c>
      <c r="Y29" s="30">
        <v>0.39693921210819383</v>
      </c>
      <c r="Z29" s="30">
        <v>9.9471941985697754E-2</v>
      </c>
      <c r="AA29" s="30">
        <v>-0.15706205391249739</v>
      </c>
      <c r="AH29">
        <f t="shared" si="0"/>
        <v>84.832166080578986</v>
      </c>
    </row>
    <row r="30" spans="1:34" x14ac:dyDescent="0.35">
      <c r="A30" s="20"/>
      <c r="B30" s="20">
        <v>175.45460977085</v>
      </c>
      <c r="C30" s="30">
        <f t="shared" si="1"/>
        <v>9.6224436902710124</v>
      </c>
      <c r="D30" s="30">
        <v>6.1401675974419732</v>
      </c>
      <c r="E30" s="30">
        <v>6.3401309972010154</v>
      </c>
      <c r="F30" s="30">
        <v>4.8461656844039851</v>
      </c>
      <c r="G30" s="30">
        <v>4.8037938826360005</v>
      </c>
      <c r="H30" s="30">
        <v>4.740542452947011</v>
      </c>
      <c r="I30" s="30">
        <v>4.0254103425079961</v>
      </c>
      <c r="J30" s="30">
        <v>5.6749688428230058</v>
      </c>
      <c r="K30" s="30">
        <v>5.4367231330929968</v>
      </c>
      <c r="L30" s="30">
        <v>5.1787371526770016</v>
      </c>
      <c r="M30" s="30">
        <v>4.9018013089179959</v>
      </c>
      <c r="N30" s="30">
        <v>4.6068428343640022</v>
      </c>
      <c r="O30" s="30">
        <v>4.2949887062579961</v>
      </c>
      <c r="P30" s="30">
        <v>3.9676349936970041</v>
      </c>
      <c r="Q30" s="30">
        <v>3.6264290916133035</v>
      </c>
      <c r="R30" s="30">
        <v>3.2733645359195975</v>
      </c>
      <c r="S30" s="30">
        <v>2.9108137328094017</v>
      </c>
      <c r="T30" s="30">
        <v>2.541534970142294</v>
      </c>
      <c r="U30" s="30">
        <v>2.1687409561533002</v>
      </c>
      <c r="V30" s="30">
        <v>1.7960640130592083</v>
      </c>
      <c r="W30" s="30">
        <v>1.4276101651422977</v>
      </c>
      <c r="X30" s="30">
        <v>1.0679742442554954</v>
      </c>
      <c r="Y30" s="30">
        <v>0.72237734233470974</v>
      </c>
      <c r="Z30" s="30">
        <v>0.39693921210819383</v>
      </c>
      <c r="AA30" s="30">
        <v>9.9471941985697754E-2</v>
      </c>
      <c r="AB30" s="30">
        <v>-0.15706205391249739</v>
      </c>
      <c r="AH30">
        <f t="shared" si="0"/>
        <v>94.454609770849999</v>
      </c>
    </row>
    <row r="31" spans="1:34" x14ac:dyDescent="0.35">
      <c r="A31" s="20"/>
      <c r="B31" s="20">
        <v>184.96710145179199</v>
      </c>
      <c r="C31" s="30">
        <f t="shared" si="1"/>
        <v>9.5124916809419915</v>
      </c>
      <c r="D31" s="30">
        <v>9.6224436902710124</v>
      </c>
      <c r="E31" s="30">
        <v>6.1401675974419732</v>
      </c>
      <c r="F31" s="30">
        <v>6.3401309972010154</v>
      </c>
      <c r="G31" s="30">
        <v>4.8461656844039851</v>
      </c>
      <c r="H31" s="30">
        <v>4.8037938826360005</v>
      </c>
      <c r="I31" s="30">
        <v>4.740542452947011</v>
      </c>
      <c r="J31" s="30">
        <v>4.0254103425079961</v>
      </c>
      <c r="K31" s="30">
        <v>5.6749688428230058</v>
      </c>
      <c r="L31" s="30">
        <v>5.4367231330929968</v>
      </c>
      <c r="M31" s="30">
        <v>5.1787371526770016</v>
      </c>
      <c r="N31" s="30">
        <v>4.9018013089179959</v>
      </c>
      <c r="O31" s="30">
        <v>4.6068428343640022</v>
      </c>
      <c r="P31" s="30">
        <v>4.2949887062579961</v>
      </c>
      <c r="Q31" s="30">
        <v>3.9676349936970041</v>
      </c>
      <c r="R31" s="30">
        <v>3.6264290916133035</v>
      </c>
      <c r="S31" s="30">
        <v>3.2733645359195975</v>
      </c>
      <c r="T31" s="30">
        <v>2.9108137328094017</v>
      </c>
      <c r="U31" s="30">
        <v>2.541534970142294</v>
      </c>
      <c r="V31" s="30">
        <v>2.1687409561533002</v>
      </c>
      <c r="W31" s="30">
        <v>1.7960640130592083</v>
      </c>
      <c r="X31" s="30">
        <v>1.4276101651422977</v>
      </c>
      <c r="Y31" s="30">
        <v>1.0679742442554954</v>
      </c>
      <c r="Z31" s="30">
        <v>0.72237734233470974</v>
      </c>
      <c r="AA31" s="30">
        <v>0.39693921210819383</v>
      </c>
      <c r="AB31" s="30">
        <v>9.9471941985697754E-2</v>
      </c>
      <c r="AC31" s="30">
        <v>-0.15706205391249739</v>
      </c>
      <c r="AH31">
        <f t="shared" si="0"/>
        <v>103.96710145179199</v>
      </c>
    </row>
    <row r="32" spans="1:34" x14ac:dyDescent="0.35">
      <c r="A32" s="20"/>
      <c r="B32" s="20">
        <v>194.39023962253299</v>
      </c>
      <c r="C32" s="30">
        <f t="shared" si="1"/>
        <v>9.423138170740998</v>
      </c>
      <c r="D32" s="30">
        <v>9.5124916809419915</v>
      </c>
      <c r="E32" s="30">
        <v>9.6224436902710124</v>
      </c>
      <c r="F32" s="30">
        <v>6.1401675974419732</v>
      </c>
      <c r="G32" s="30">
        <v>6.3401309972010154</v>
      </c>
      <c r="H32" s="30">
        <v>4.8461656844039851</v>
      </c>
      <c r="I32" s="30">
        <v>4.8037938826360005</v>
      </c>
      <c r="J32" s="30">
        <v>4.740542452947011</v>
      </c>
      <c r="K32" s="30">
        <v>4.0254103425079961</v>
      </c>
      <c r="L32" s="30">
        <v>5.6749688428230058</v>
      </c>
      <c r="M32" s="30">
        <v>5.4367231330929968</v>
      </c>
      <c r="N32" s="30">
        <v>5.1787371526770016</v>
      </c>
      <c r="O32" s="30">
        <v>4.9018013089179959</v>
      </c>
      <c r="P32" s="30">
        <v>4.6068428343640022</v>
      </c>
      <c r="Q32" s="30">
        <v>4.2949887062579961</v>
      </c>
      <c r="R32" s="30">
        <v>3.9676349936970041</v>
      </c>
      <c r="S32" s="30">
        <v>3.6264290916133035</v>
      </c>
      <c r="T32" s="30">
        <v>3.2733645359195975</v>
      </c>
      <c r="U32" s="30">
        <v>2.9108137328094017</v>
      </c>
      <c r="V32" s="30">
        <v>2.541534970142294</v>
      </c>
      <c r="W32" s="30">
        <v>2.1687409561533002</v>
      </c>
      <c r="X32" s="30">
        <v>1.7960640130592083</v>
      </c>
      <c r="Y32" s="30">
        <v>1.4276101651422977</v>
      </c>
      <c r="Z32" s="30">
        <v>1.0679742442554954</v>
      </c>
      <c r="AA32" s="30">
        <v>0.72237734233470974</v>
      </c>
      <c r="AB32" s="30">
        <v>0.39693921210819383</v>
      </c>
      <c r="AC32" s="30">
        <v>9.9471941985697754E-2</v>
      </c>
      <c r="AD32" s="30">
        <v>-0.15706205391249739</v>
      </c>
      <c r="AH32">
        <f t="shared" si="0"/>
        <v>113.39023962253299</v>
      </c>
    </row>
    <row r="33" spans="1:35" x14ac:dyDescent="0.35">
      <c r="A33" s="20"/>
      <c r="B33" s="20">
        <v>203.73944482001701</v>
      </c>
      <c r="C33" s="30">
        <f t="shared" si="1"/>
        <v>9.3492051974840251</v>
      </c>
      <c r="D33" s="30">
        <v>9.423138170740998</v>
      </c>
      <c r="E33" s="30">
        <v>9.5124916809419915</v>
      </c>
      <c r="F33" s="30">
        <v>9.6224436902710124</v>
      </c>
      <c r="G33" s="30">
        <v>6.1401675974419732</v>
      </c>
      <c r="H33" s="30">
        <v>6.3401309972010154</v>
      </c>
      <c r="I33" s="30">
        <v>4.8461656844039851</v>
      </c>
      <c r="J33" s="30">
        <v>4.8037938826360005</v>
      </c>
      <c r="K33" s="30">
        <v>4.740542452947011</v>
      </c>
      <c r="L33" s="30">
        <v>4.0254103425079961</v>
      </c>
      <c r="M33" s="30">
        <v>5.6749688428230058</v>
      </c>
      <c r="N33" s="30">
        <v>5.4367231330929968</v>
      </c>
      <c r="O33" s="30">
        <v>5.1787371526770016</v>
      </c>
      <c r="P33" s="30">
        <v>4.9018013089179959</v>
      </c>
      <c r="Q33" s="30">
        <v>4.6068428343640022</v>
      </c>
      <c r="R33" s="30">
        <v>4.2949887062579961</v>
      </c>
      <c r="S33" s="30">
        <v>3.9676349936970041</v>
      </c>
      <c r="T33" s="30">
        <v>3.6264290916133035</v>
      </c>
      <c r="U33" s="30">
        <v>3.2733645359195975</v>
      </c>
      <c r="V33" s="30">
        <v>2.9108137328094017</v>
      </c>
      <c r="W33" s="30">
        <v>2.541534970142294</v>
      </c>
      <c r="X33" s="30">
        <v>2.1687409561533002</v>
      </c>
      <c r="Y33" s="30">
        <v>1.7960640130592083</v>
      </c>
      <c r="Z33" s="30">
        <v>1.4276101651422977</v>
      </c>
      <c r="AA33" s="30">
        <v>1.0679742442554954</v>
      </c>
      <c r="AB33" s="30">
        <v>0.72237734233470974</v>
      </c>
      <c r="AC33" s="30">
        <v>0.39693921210819383</v>
      </c>
      <c r="AD33" s="30">
        <v>9.9471941985697754E-2</v>
      </c>
      <c r="AE33" s="30">
        <v>-0.15706205391249739</v>
      </c>
      <c r="AH33">
        <f t="shared" si="0"/>
        <v>122.73944482001701</v>
      </c>
    </row>
    <row r="34" spans="1:35" x14ac:dyDescent="0.35">
      <c r="A34" s="20"/>
      <c r="B34" s="20">
        <v>213.02668470951701</v>
      </c>
      <c r="C34" s="30">
        <f t="shared" si="1"/>
        <v>9.2872398895000003</v>
      </c>
      <c r="D34" s="30">
        <v>9.3492051974840251</v>
      </c>
      <c r="E34" s="30">
        <v>9.423138170740998</v>
      </c>
      <c r="F34" s="30">
        <v>9.5124916809419915</v>
      </c>
      <c r="G34" s="30">
        <v>9.6224436902710124</v>
      </c>
      <c r="H34" s="30">
        <v>6.1401675974419732</v>
      </c>
      <c r="I34" s="30">
        <v>6.3401309972010154</v>
      </c>
      <c r="J34" s="30">
        <v>4.8461656844039851</v>
      </c>
      <c r="K34" s="30">
        <v>4.8037938826360005</v>
      </c>
      <c r="L34" s="30">
        <v>4.740542452947011</v>
      </c>
      <c r="M34" s="30">
        <v>4.0254103425079961</v>
      </c>
      <c r="N34" s="30">
        <v>5.6749688428230058</v>
      </c>
      <c r="O34" s="30">
        <v>5.4367231330929968</v>
      </c>
      <c r="P34" s="30">
        <v>5.1787371526770016</v>
      </c>
      <c r="Q34" s="30">
        <v>4.9018013089179959</v>
      </c>
      <c r="R34" s="30">
        <v>4.6068428343640022</v>
      </c>
      <c r="S34" s="30">
        <v>4.2949887062579961</v>
      </c>
      <c r="T34" s="30">
        <v>3.9676349936970041</v>
      </c>
      <c r="U34" s="30">
        <v>3.6264290916133035</v>
      </c>
      <c r="V34" s="30">
        <v>3.2733645359195975</v>
      </c>
      <c r="W34" s="30">
        <v>2.9108137328094017</v>
      </c>
      <c r="X34" s="30">
        <v>2.541534970142294</v>
      </c>
      <c r="Y34" s="30">
        <v>2.1687409561533002</v>
      </c>
      <c r="Z34" s="30">
        <v>1.7960640130592083</v>
      </c>
      <c r="AA34" s="30">
        <v>1.4276101651422977</v>
      </c>
      <c r="AB34" s="30">
        <v>1.0679742442554954</v>
      </c>
      <c r="AC34" s="30">
        <v>0.72237734233470974</v>
      </c>
      <c r="AD34" s="30">
        <v>0.39693921210819383</v>
      </c>
      <c r="AE34" s="30">
        <v>9.9471941985697754E-2</v>
      </c>
      <c r="AF34" s="30">
        <v>-0.15706205391249739</v>
      </c>
      <c r="AH34">
        <f t="shared" si="0"/>
        <v>132.02668470951699</v>
      </c>
    </row>
    <row r="35" spans="1:35" x14ac:dyDescent="0.35">
      <c r="A35" s="20"/>
      <c r="B35" s="20">
        <v>219.105445851219</v>
      </c>
      <c r="C35" s="30">
        <f t="shared" si="1"/>
        <v>6.0787611417019889</v>
      </c>
      <c r="D35" s="30">
        <v>9.2872398895000003</v>
      </c>
      <c r="E35" s="30">
        <v>9.3492051974840251</v>
      </c>
      <c r="F35" s="30">
        <v>9.423138170740998</v>
      </c>
      <c r="G35" s="30">
        <v>9.5124916809419915</v>
      </c>
      <c r="H35" s="30">
        <v>9.6224436902710124</v>
      </c>
      <c r="I35" s="30">
        <v>6.1401675974419732</v>
      </c>
      <c r="J35" s="30">
        <v>6.3401309972010154</v>
      </c>
      <c r="K35" s="30">
        <v>4.8461656844039851</v>
      </c>
      <c r="L35" s="30">
        <v>4.8037938826360005</v>
      </c>
      <c r="M35" s="30">
        <v>4.740542452947011</v>
      </c>
      <c r="N35" s="30">
        <v>4.0254103425079961</v>
      </c>
      <c r="O35" s="30">
        <v>5.6749688428230058</v>
      </c>
      <c r="P35" s="30">
        <v>5.4367231330929968</v>
      </c>
      <c r="Q35" s="30">
        <v>5.1787371526770016</v>
      </c>
      <c r="R35" s="30">
        <v>4.9018013089179959</v>
      </c>
      <c r="S35" s="30">
        <v>4.6068428343640022</v>
      </c>
      <c r="T35" s="30">
        <v>4.2949887062579961</v>
      </c>
      <c r="U35" s="30">
        <v>3.9676349936970041</v>
      </c>
      <c r="V35" s="30">
        <v>3.6264290916133035</v>
      </c>
      <c r="W35" s="30">
        <v>3.2733645359195975</v>
      </c>
      <c r="X35" s="30">
        <v>2.9108137328094017</v>
      </c>
      <c r="Y35" s="30">
        <v>2.541534970142294</v>
      </c>
      <c r="Z35" s="30">
        <v>2.1687409561533002</v>
      </c>
      <c r="AA35" s="30">
        <v>1.7960640130592083</v>
      </c>
      <c r="AB35" s="30">
        <v>1.4276101651422977</v>
      </c>
      <c r="AC35" s="30">
        <v>1.0679742442554954</v>
      </c>
      <c r="AD35" s="30">
        <v>0.72237734233470974</v>
      </c>
      <c r="AE35" s="30">
        <v>0.39693921210819383</v>
      </c>
      <c r="AF35" s="30">
        <v>9.9471941985697754E-2</v>
      </c>
      <c r="AG35" s="30">
        <v>-0.15706205391249739</v>
      </c>
      <c r="AH35">
        <f t="shared" si="0"/>
        <v>138.10544585121897</v>
      </c>
    </row>
    <row r="36" spans="1:35" x14ac:dyDescent="0.35">
      <c r="A36" s="20"/>
      <c r="B36" s="20"/>
      <c r="C36" s="2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c r="AE36" s="30"/>
      <c r="AF36" s="30"/>
      <c r="AG36" s="30" t="s">
        <v>39</v>
      </c>
      <c r="AH36">
        <f>SUM(AH5:AH35)</f>
        <v>1475.0268918197919</v>
      </c>
    </row>
    <row r="37" spans="1:35" x14ac:dyDescent="0.35">
      <c r="A37" s="20"/>
      <c r="B37" s="31" t="s">
        <v>35</v>
      </c>
      <c r="C37" s="31" t="s">
        <v>40</v>
      </c>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t="s">
        <v>38</v>
      </c>
      <c r="AH37" s="6">
        <f>AH36*30000*44/12</f>
        <v>162252958.10017714</v>
      </c>
    </row>
    <row r="38" spans="1:35" ht="58" x14ac:dyDescent="0.35">
      <c r="B38" s="30">
        <v>81</v>
      </c>
      <c r="C38" s="2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G38" s="30"/>
      <c r="AI38" s="52" t="s">
        <v>63</v>
      </c>
    </row>
    <row r="39" spans="1:35" x14ac:dyDescent="0.35">
      <c r="A39" s="34">
        <v>2020</v>
      </c>
      <c r="B39">
        <v>80.842937946087503</v>
      </c>
      <c r="C39" s="33">
        <f t="shared" ref="C39:C69" si="2">B39-$B$38</f>
        <v>-0.15706205391249739</v>
      </c>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I39">
        <v>30000</v>
      </c>
    </row>
    <row r="40" spans="1:35" x14ac:dyDescent="0.35">
      <c r="A40" s="34">
        <v>2021</v>
      </c>
      <c r="B40" s="20">
        <v>80.9424098880732</v>
      </c>
      <c r="C40" s="33">
        <f t="shared" si="2"/>
        <v>-5.7590111926799636E-2</v>
      </c>
      <c r="D40" s="33">
        <v>-0.15706205391249739</v>
      </c>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f t="shared" ref="AH40:AH69" si="3">SUM(C40:AG40)</f>
        <v>-0.21465216583929703</v>
      </c>
      <c r="AI40" s="32">
        <f>-AH40*$AI$39*44/12</f>
        <v>23611.73824232267</v>
      </c>
    </row>
    <row r="41" spans="1:35" x14ac:dyDescent="0.35">
      <c r="A41" s="34">
        <v>2022</v>
      </c>
      <c r="B41" s="20">
        <v>81.339349100181394</v>
      </c>
      <c r="C41" s="33">
        <f t="shared" si="2"/>
        <v>0.33934910018139419</v>
      </c>
      <c r="D41" s="33">
        <v>-5.7590111926799636E-2</v>
      </c>
      <c r="E41" s="33">
        <v>-0.15706205391249739</v>
      </c>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f t="shared" si="3"/>
        <v>0.12469693434209717</v>
      </c>
      <c r="AI41" s="32">
        <f t="shared" ref="AI41:AI69" si="4">-AH41*$AI$39*44/12</f>
        <v>-13716.662777630687</v>
      </c>
    </row>
    <row r="42" spans="1:35" x14ac:dyDescent="0.35">
      <c r="A42" s="34">
        <v>2023</v>
      </c>
      <c r="B42" s="20">
        <v>82.061726442516104</v>
      </c>
      <c r="C42" s="33">
        <f t="shared" si="2"/>
        <v>1.0617264425161039</v>
      </c>
      <c r="D42" s="33">
        <v>0.33934910018139419</v>
      </c>
      <c r="E42" s="33">
        <v>-5.7590111926799636E-2</v>
      </c>
      <c r="F42" s="33">
        <v>-0.15706205391249739</v>
      </c>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f t="shared" si="3"/>
        <v>1.1864233768582011</v>
      </c>
      <c r="AI42" s="32">
        <f t="shared" si="4"/>
        <v>-130506.57145440213</v>
      </c>
    </row>
    <row r="43" spans="1:35" x14ac:dyDescent="0.35">
      <c r="A43" s="34">
        <v>2024</v>
      </c>
      <c r="B43" s="20">
        <v>83.129700686771599</v>
      </c>
      <c r="C43" s="33">
        <f t="shared" si="2"/>
        <v>2.1297006867715993</v>
      </c>
      <c r="D43" s="33">
        <v>1.0617264425161039</v>
      </c>
      <c r="E43" s="33">
        <v>0.33934910018139419</v>
      </c>
      <c r="F43" s="33">
        <v>-5.7590111926799636E-2</v>
      </c>
      <c r="G43" s="33">
        <v>-0.15706205391249739</v>
      </c>
      <c r="K43" s="30"/>
      <c r="L43" s="30"/>
      <c r="M43" s="30"/>
      <c r="N43" s="30"/>
      <c r="O43" s="30"/>
      <c r="P43" s="30"/>
      <c r="Q43" s="30"/>
      <c r="R43" s="30"/>
      <c r="S43" s="30"/>
      <c r="T43" s="30"/>
      <c r="U43" s="30"/>
      <c r="V43" s="30"/>
      <c r="W43" s="30"/>
      <c r="X43" s="30"/>
      <c r="Y43" s="30"/>
      <c r="Z43" s="30"/>
      <c r="AA43" s="30"/>
      <c r="AB43" s="30"/>
      <c r="AC43" s="30"/>
      <c r="AD43" s="30"/>
      <c r="AE43" s="30"/>
      <c r="AF43" s="30"/>
      <c r="AG43" s="30"/>
      <c r="AH43">
        <f t="shared" si="3"/>
        <v>3.3161240636298004</v>
      </c>
      <c r="AI43" s="32">
        <f t="shared" si="4"/>
        <v>-364773.64699927811</v>
      </c>
    </row>
    <row r="44" spans="1:35" x14ac:dyDescent="0.35">
      <c r="A44" s="34">
        <v>2025</v>
      </c>
      <c r="B44" s="20">
        <v>84.557310851913897</v>
      </c>
      <c r="C44" s="33">
        <f t="shared" si="2"/>
        <v>3.557310851913897</v>
      </c>
      <c r="D44" s="33">
        <v>2.1297006867715993</v>
      </c>
      <c r="E44" s="33">
        <v>1.0617264425161039</v>
      </c>
      <c r="F44" s="33">
        <v>0.33934910018139419</v>
      </c>
      <c r="G44" s="33">
        <v>-5.7590111926799636E-2</v>
      </c>
      <c r="H44" s="33">
        <v>-0.15706205391249739</v>
      </c>
      <c r="K44" s="13"/>
      <c r="L44" s="30"/>
      <c r="M44" s="30"/>
      <c r="N44" s="30"/>
      <c r="O44" s="30"/>
      <c r="P44" s="30"/>
      <c r="Q44" s="30"/>
      <c r="R44" s="30"/>
      <c r="S44" s="30"/>
      <c r="T44" s="30"/>
      <c r="U44" s="30"/>
      <c r="V44" s="30"/>
      <c r="W44" s="30"/>
      <c r="X44" s="30"/>
      <c r="Y44" s="30"/>
      <c r="Z44" s="30"/>
      <c r="AA44" s="30"/>
      <c r="AB44" s="30"/>
      <c r="AC44" s="30"/>
      <c r="AD44" s="30"/>
      <c r="AE44" s="30"/>
      <c r="AF44" s="30"/>
      <c r="AG44" s="30"/>
      <c r="AH44">
        <f t="shared" si="3"/>
        <v>6.8734349155436973</v>
      </c>
      <c r="AI44" s="32">
        <f t="shared" si="4"/>
        <v>-756077.84070980677</v>
      </c>
    </row>
    <row r="45" spans="1:35" x14ac:dyDescent="0.35">
      <c r="A45" s="34">
        <v>2026</v>
      </c>
      <c r="B45" s="20">
        <v>86.353374864973105</v>
      </c>
      <c r="C45" s="33">
        <f t="shared" si="2"/>
        <v>5.3533748649731052</v>
      </c>
      <c r="D45" s="33">
        <v>3.557310851913897</v>
      </c>
      <c r="E45" s="33">
        <v>2.1297006867715993</v>
      </c>
      <c r="F45" s="33">
        <v>1.0617264425161039</v>
      </c>
      <c r="G45" s="33">
        <v>0.33934910018139419</v>
      </c>
      <c r="H45" s="33">
        <v>-5.7590111926799636E-2</v>
      </c>
      <c r="I45" s="33">
        <v>-0.15706205391249739</v>
      </c>
      <c r="K45" s="13"/>
      <c r="L45" s="13"/>
      <c r="M45" s="30"/>
      <c r="N45" s="30"/>
      <c r="O45" s="30"/>
      <c r="P45" s="30"/>
      <c r="Q45" s="30"/>
      <c r="R45" s="30"/>
      <c r="S45" s="30"/>
      <c r="T45" s="30"/>
      <c r="U45" s="30"/>
      <c r="V45" s="30"/>
      <c r="W45" s="30"/>
      <c r="X45" s="30"/>
      <c r="Y45" s="30"/>
      <c r="Z45" s="30"/>
      <c r="AA45" s="30"/>
      <c r="AB45" s="30"/>
      <c r="AC45" s="30"/>
      <c r="AD45" s="30"/>
      <c r="AE45" s="30"/>
      <c r="AF45" s="30"/>
      <c r="AG45" s="30"/>
      <c r="AH45">
        <f t="shared" si="3"/>
        <v>12.226809780516803</v>
      </c>
      <c r="AI45" s="32">
        <f t="shared" si="4"/>
        <v>-1344949.0758568484</v>
      </c>
    </row>
    <row r="46" spans="1:35" x14ac:dyDescent="0.35">
      <c r="A46" s="34">
        <v>2027</v>
      </c>
      <c r="B46" s="20">
        <v>88.522115821126405</v>
      </c>
      <c r="C46" s="33">
        <f t="shared" si="2"/>
        <v>7.5221158211264054</v>
      </c>
      <c r="D46" s="33">
        <v>5.3533748649731052</v>
      </c>
      <c r="E46" s="33">
        <v>3.557310851913897</v>
      </c>
      <c r="F46" s="33">
        <v>2.1297006867715993</v>
      </c>
      <c r="G46" s="33">
        <v>1.0617264425161039</v>
      </c>
      <c r="H46" s="33">
        <v>0.33934910018139419</v>
      </c>
      <c r="I46" s="33">
        <v>-5.7590111926799636E-2</v>
      </c>
      <c r="J46" s="33">
        <v>-0.15706205391249739</v>
      </c>
      <c r="K46" s="13"/>
      <c r="L46" s="13"/>
      <c r="M46" s="13"/>
      <c r="N46" s="30"/>
      <c r="O46" s="30"/>
      <c r="P46" s="30"/>
      <c r="Q46" s="30"/>
      <c r="R46" s="30"/>
      <c r="S46" s="30"/>
      <c r="T46" s="30"/>
      <c r="U46" s="30"/>
      <c r="V46" s="30"/>
      <c r="W46" s="30"/>
      <c r="X46" s="30"/>
      <c r="Y46" s="30"/>
      <c r="Z46" s="30"/>
      <c r="AA46" s="30"/>
      <c r="AB46" s="30"/>
      <c r="AC46" s="30"/>
      <c r="AD46" s="30"/>
      <c r="AE46" s="30"/>
      <c r="AF46" s="30"/>
      <c r="AG46" s="30"/>
      <c r="AH46">
        <f t="shared" si="3"/>
        <v>19.748925601643208</v>
      </c>
      <c r="AI46" s="32">
        <f t="shared" si="4"/>
        <v>-2172381.8161807531</v>
      </c>
    </row>
    <row r="47" spans="1:35" x14ac:dyDescent="0.35">
      <c r="A47" s="34">
        <v>2028</v>
      </c>
      <c r="B47" s="20">
        <v>91.063650791268699</v>
      </c>
      <c r="C47" s="33">
        <f t="shared" si="2"/>
        <v>10.063650791268699</v>
      </c>
      <c r="D47" s="33">
        <v>7.5221158211264054</v>
      </c>
      <c r="E47" s="33">
        <v>5.3533748649731052</v>
      </c>
      <c r="F47" s="33">
        <v>3.557310851913897</v>
      </c>
      <c r="G47" s="33">
        <v>2.1297006867715993</v>
      </c>
      <c r="H47" s="33">
        <v>1.0617264425161039</v>
      </c>
      <c r="I47" s="33">
        <v>0.33934910018139419</v>
      </c>
      <c r="J47" s="33">
        <v>-5.7590111926799636E-2</v>
      </c>
      <c r="K47" s="33">
        <v>-0.15706205391249739</v>
      </c>
      <c r="L47" s="13"/>
      <c r="M47" s="13"/>
      <c r="N47" s="13"/>
      <c r="O47" s="30"/>
      <c r="P47" s="30"/>
      <c r="Q47" s="30"/>
      <c r="R47" s="30"/>
      <c r="S47" s="30"/>
      <c r="T47" s="30"/>
      <c r="U47" s="30"/>
      <c r="V47" s="30"/>
      <c r="W47" s="30"/>
      <c r="X47" s="30"/>
      <c r="Y47" s="30"/>
      <c r="Z47" s="30"/>
      <c r="AA47" s="30"/>
      <c r="AB47" s="30"/>
      <c r="AC47" s="30"/>
      <c r="AD47" s="30"/>
      <c r="AE47" s="30"/>
      <c r="AF47" s="30"/>
      <c r="AG47" s="30"/>
      <c r="AH47">
        <f t="shared" si="3"/>
        <v>29.812576392911907</v>
      </c>
      <c r="AI47" s="32">
        <f t="shared" si="4"/>
        <v>-3279383.4032203094</v>
      </c>
    </row>
    <row r="48" spans="1:35" x14ac:dyDescent="0.35">
      <c r="A48" s="34">
        <v>2029</v>
      </c>
      <c r="B48" s="20">
        <v>93.974464524078101</v>
      </c>
      <c r="C48" s="33">
        <f t="shared" si="2"/>
        <v>12.974464524078101</v>
      </c>
      <c r="D48" s="33">
        <v>10.063650791268699</v>
      </c>
      <c r="E48" s="33">
        <v>7.5221158211264054</v>
      </c>
      <c r="F48" s="33">
        <v>5.3533748649731052</v>
      </c>
      <c r="G48" s="33">
        <v>3.557310851913897</v>
      </c>
      <c r="H48" s="33">
        <v>2.1297006867715993</v>
      </c>
      <c r="I48" s="33">
        <v>1.0617264425161039</v>
      </c>
      <c r="J48" s="33">
        <v>0.33934910018139419</v>
      </c>
      <c r="K48" s="33">
        <v>-5.7590111926799636E-2</v>
      </c>
      <c r="L48" s="33">
        <v>-0.15706205391249739</v>
      </c>
      <c r="M48" s="13"/>
      <c r="N48" s="13"/>
      <c r="O48" s="13"/>
      <c r="P48" s="30"/>
      <c r="Q48" s="30"/>
      <c r="R48" s="30"/>
      <c r="S48" s="30"/>
      <c r="T48" s="30"/>
      <c r="U48" s="30"/>
      <c r="V48" s="30"/>
      <c r="W48" s="30"/>
      <c r="X48" s="30"/>
      <c r="Y48" s="30"/>
      <c r="Z48" s="30"/>
      <c r="AA48" s="30"/>
      <c r="AB48" s="30"/>
      <c r="AC48" s="30"/>
      <c r="AD48" s="30"/>
      <c r="AE48" s="30"/>
      <c r="AF48" s="30"/>
      <c r="AG48" s="30"/>
      <c r="AH48">
        <f t="shared" si="3"/>
        <v>42.787040916990009</v>
      </c>
      <c r="AI48" s="32">
        <f t="shared" si="4"/>
        <v>-4706574.5008689007</v>
      </c>
    </row>
    <row r="49" spans="1:35" x14ac:dyDescent="0.35">
      <c r="A49" s="34">
        <v>2030</v>
      </c>
      <c r="B49" s="20">
        <v>97.247829059997699</v>
      </c>
      <c r="C49" s="33">
        <f t="shared" si="2"/>
        <v>16.247829059997699</v>
      </c>
      <c r="D49" s="33">
        <v>12.974464524078101</v>
      </c>
      <c r="E49" s="33">
        <v>10.063650791268699</v>
      </c>
      <c r="F49" s="33">
        <v>7.5221158211264054</v>
      </c>
      <c r="G49" s="33">
        <v>5.3533748649731052</v>
      </c>
      <c r="H49" s="33">
        <v>3.557310851913897</v>
      </c>
      <c r="I49" s="33">
        <v>2.1297006867715993</v>
      </c>
      <c r="J49" s="33">
        <v>1.0617264425161039</v>
      </c>
      <c r="K49" s="33">
        <v>0.33934910018139419</v>
      </c>
      <c r="L49" s="33">
        <v>-5.7590111926799636E-2</v>
      </c>
      <c r="M49" s="33">
        <v>-0.15706205391249739</v>
      </c>
      <c r="N49" s="13"/>
      <c r="O49" s="13"/>
      <c r="Q49" s="30"/>
      <c r="R49" s="30"/>
      <c r="S49" s="30"/>
      <c r="T49" s="30"/>
      <c r="U49" s="30"/>
      <c r="V49" s="30"/>
      <c r="W49" s="30"/>
      <c r="X49" s="30"/>
      <c r="Y49" s="30"/>
      <c r="Z49" s="30"/>
      <c r="AA49" s="30"/>
      <c r="AB49" s="30"/>
      <c r="AC49" s="30"/>
      <c r="AD49" s="30"/>
      <c r="AE49" s="30"/>
      <c r="AF49" s="30"/>
      <c r="AG49" s="30"/>
      <c r="AH49">
        <f t="shared" si="3"/>
        <v>59.034869976987707</v>
      </c>
      <c r="AI49" s="32">
        <f t="shared" si="4"/>
        <v>-6493835.6974686468</v>
      </c>
    </row>
    <row r="50" spans="1:35" x14ac:dyDescent="0.35">
      <c r="A50" s="34">
        <v>2031</v>
      </c>
      <c r="B50" s="20">
        <v>100.874258151611</v>
      </c>
      <c r="C50" s="33">
        <f t="shared" si="2"/>
        <v>19.874258151611002</v>
      </c>
      <c r="D50" s="33">
        <v>16.247829059997699</v>
      </c>
      <c r="E50" s="33">
        <v>12.974464524078101</v>
      </c>
      <c r="F50" s="33">
        <v>10.063650791268699</v>
      </c>
      <c r="G50" s="33">
        <v>7.5221158211264054</v>
      </c>
      <c r="H50" s="33">
        <v>5.3533748649731052</v>
      </c>
      <c r="I50" s="33">
        <v>3.557310851913897</v>
      </c>
      <c r="J50" s="33">
        <v>2.1297006867715993</v>
      </c>
      <c r="K50" s="33">
        <v>1.0617264425161039</v>
      </c>
      <c r="L50" s="33">
        <v>0.33934910018139419</v>
      </c>
      <c r="M50" s="33">
        <v>-5.7590111926799636E-2</v>
      </c>
      <c r="N50" s="33">
        <v>-0.15706205391249739</v>
      </c>
      <c r="O50" s="13"/>
      <c r="R50" s="30"/>
      <c r="S50" s="30"/>
      <c r="T50" s="30"/>
      <c r="U50" s="30"/>
      <c r="V50" s="30"/>
      <c r="W50" s="30"/>
      <c r="X50" s="30"/>
      <c r="Y50" s="30"/>
      <c r="Z50" s="30"/>
      <c r="AA50" s="30"/>
      <c r="AB50" s="30"/>
      <c r="AC50" s="30"/>
      <c r="AD50" s="30"/>
      <c r="AE50" s="30"/>
      <c r="AF50" s="30"/>
      <c r="AG50" s="30"/>
      <c r="AH50">
        <f t="shared" si="3"/>
        <v>78.909128128598709</v>
      </c>
      <c r="AI50" s="32">
        <f t="shared" si="4"/>
        <v>-8680004.0941458587</v>
      </c>
    </row>
    <row r="51" spans="1:35" x14ac:dyDescent="0.35">
      <c r="A51" s="34">
        <v>2032</v>
      </c>
      <c r="B51" s="20">
        <v>104.84189314530801</v>
      </c>
      <c r="C51" s="33">
        <f t="shared" si="2"/>
        <v>23.841893145308006</v>
      </c>
      <c r="D51" s="33">
        <v>19.874258151611002</v>
      </c>
      <c r="E51" s="33">
        <v>16.247829059997699</v>
      </c>
      <c r="F51" s="33">
        <v>12.974464524078101</v>
      </c>
      <c r="G51" s="33">
        <v>10.063650791268699</v>
      </c>
      <c r="H51" s="33">
        <v>7.5221158211264054</v>
      </c>
      <c r="I51" s="33">
        <v>5.3533748649731052</v>
      </c>
      <c r="J51" s="33">
        <v>3.557310851913897</v>
      </c>
      <c r="K51" s="33">
        <v>2.1297006867715993</v>
      </c>
      <c r="L51" s="33">
        <v>1.0617264425161039</v>
      </c>
      <c r="M51" s="33">
        <v>0.33934910018139419</v>
      </c>
      <c r="N51" s="33">
        <v>-5.7590111926799636E-2</v>
      </c>
      <c r="O51" s="33">
        <v>-0.15706205391249739</v>
      </c>
      <c r="S51" s="30"/>
      <c r="T51" s="30"/>
      <c r="U51" s="30"/>
      <c r="V51" s="30"/>
      <c r="W51" s="30"/>
      <c r="X51" s="30"/>
      <c r="Y51" s="30"/>
      <c r="Z51" s="30"/>
      <c r="AA51" s="30"/>
      <c r="AB51" s="30"/>
      <c r="AC51" s="30"/>
      <c r="AD51" s="30"/>
      <c r="AE51" s="30"/>
      <c r="AF51" s="30"/>
      <c r="AG51" s="30"/>
      <c r="AH51">
        <f t="shared" si="3"/>
        <v>102.75102127390672</v>
      </c>
      <c r="AI51" s="32">
        <f t="shared" si="4"/>
        <v>-11302612.340129739</v>
      </c>
    </row>
    <row r="52" spans="1:35" x14ac:dyDescent="0.35">
      <c r="A52" s="34">
        <v>2033</v>
      </c>
      <c r="B52" s="20">
        <v>109.136881851566</v>
      </c>
      <c r="C52" s="33">
        <f t="shared" si="2"/>
        <v>28.136881851566002</v>
      </c>
      <c r="D52" s="33">
        <v>23.841893145308006</v>
      </c>
      <c r="E52" s="33">
        <v>19.874258151611002</v>
      </c>
      <c r="F52" s="33">
        <v>16.247829059997699</v>
      </c>
      <c r="G52" s="33">
        <v>12.974464524078101</v>
      </c>
      <c r="H52" s="33">
        <v>10.063650791268699</v>
      </c>
      <c r="I52" s="33">
        <v>7.5221158211264054</v>
      </c>
      <c r="J52" s="33">
        <v>5.3533748649731052</v>
      </c>
      <c r="K52" s="33">
        <v>3.557310851913897</v>
      </c>
      <c r="L52" s="33">
        <v>2.1297006867715993</v>
      </c>
      <c r="M52" s="33">
        <v>1.0617264425161039</v>
      </c>
      <c r="N52" s="33">
        <v>0.33934910018139419</v>
      </c>
      <c r="O52" s="33">
        <v>-5.7590111926799636E-2</v>
      </c>
      <c r="P52" s="33">
        <v>-0.15706205391249739</v>
      </c>
      <c r="T52" s="30"/>
      <c r="U52" s="30"/>
      <c r="V52" s="30"/>
      <c r="W52" s="30"/>
      <c r="X52" s="30"/>
      <c r="Y52" s="30"/>
      <c r="Z52" s="30"/>
      <c r="AA52" s="30"/>
      <c r="AB52" s="30"/>
      <c r="AC52" s="30"/>
      <c r="AD52" s="30"/>
      <c r="AE52" s="30"/>
      <c r="AF52" s="30"/>
      <c r="AG52" s="30"/>
      <c r="AH52">
        <f t="shared" si="3"/>
        <v>130.88790312547269</v>
      </c>
      <c r="AI52" s="32">
        <f t="shared" si="4"/>
        <v>-14397669.343801996</v>
      </c>
    </row>
    <row r="53" spans="1:35" x14ac:dyDescent="0.35">
      <c r="A53" s="34">
        <v>2034</v>
      </c>
      <c r="B53" s="20">
        <v>113.74372468593</v>
      </c>
      <c r="C53" s="33">
        <f t="shared" si="2"/>
        <v>32.743724685930005</v>
      </c>
      <c r="D53" s="33">
        <v>28.136881851566002</v>
      </c>
      <c r="E53" s="33">
        <v>23.841893145308006</v>
      </c>
      <c r="F53" s="33">
        <v>19.874258151611002</v>
      </c>
      <c r="G53" s="33">
        <v>16.247829059997699</v>
      </c>
      <c r="H53" s="33">
        <v>12.974464524078101</v>
      </c>
      <c r="I53" s="33">
        <v>10.063650791268699</v>
      </c>
      <c r="J53" s="33">
        <v>7.5221158211264054</v>
      </c>
      <c r="K53" s="33">
        <v>5.3533748649731052</v>
      </c>
      <c r="L53" s="33">
        <v>3.557310851913897</v>
      </c>
      <c r="M53" s="33">
        <v>2.1297006867715993</v>
      </c>
      <c r="N53" s="33">
        <v>1.0617264425161039</v>
      </c>
      <c r="O53" s="33">
        <v>0.33934910018139419</v>
      </c>
      <c r="P53" s="33">
        <v>-5.7590111926799636E-2</v>
      </c>
      <c r="Q53" s="33">
        <v>-0.15706205391249739</v>
      </c>
      <c r="T53" s="13"/>
      <c r="U53" s="30"/>
      <c r="V53" s="30"/>
      <c r="W53" s="30"/>
      <c r="X53" s="30"/>
      <c r="Y53" s="30"/>
      <c r="Z53" s="30"/>
      <c r="AA53" s="30"/>
      <c r="AB53" s="30"/>
      <c r="AC53" s="30"/>
      <c r="AD53" s="30"/>
      <c r="AE53" s="30"/>
      <c r="AF53" s="30"/>
      <c r="AG53" s="30"/>
      <c r="AH53">
        <f t="shared" si="3"/>
        <v>163.63162781140267</v>
      </c>
      <c r="AI53" s="32">
        <f t="shared" si="4"/>
        <v>-17999479.059254292</v>
      </c>
    </row>
    <row r="54" spans="1:35" x14ac:dyDescent="0.35">
      <c r="A54" s="34">
        <v>2035</v>
      </c>
      <c r="B54" s="20">
        <v>118.645525994848</v>
      </c>
      <c r="C54" s="33">
        <f t="shared" si="2"/>
        <v>37.645525994848001</v>
      </c>
      <c r="D54" s="33">
        <v>32.743724685930005</v>
      </c>
      <c r="E54" s="33">
        <v>28.136881851566002</v>
      </c>
      <c r="F54" s="33">
        <v>23.841893145308006</v>
      </c>
      <c r="G54" s="33">
        <v>19.874258151611002</v>
      </c>
      <c r="H54" s="33">
        <v>16.247829059997699</v>
      </c>
      <c r="I54" s="33">
        <v>12.974464524078101</v>
      </c>
      <c r="J54" s="33">
        <v>10.063650791268699</v>
      </c>
      <c r="K54" s="33">
        <v>7.5221158211264054</v>
      </c>
      <c r="L54" s="33">
        <v>5.3533748649731052</v>
      </c>
      <c r="M54" s="33">
        <v>3.557310851913897</v>
      </c>
      <c r="N54" s="33">
        <v>2.1297006867715993</v>
      </c>
      <c r="O54" s="33">
        <v>1.0617264425161039</v>
      </c>
      <c r="P54" s="33">
        <v>0.33934910018139419</v>
      </c>
      <c r="Q54" s="33">
        <v>-5.7590111926799636E-2</v>
      </c>
      <c r="R54" s="33">
        <v>-0.15706205391249739</v>
      </c>
      <c r="T54" s="13"/>
      <c r="U54" s="13"/>
      <c r="V54" s="30"/>
      <c r="W54" s="30"/>
      <c r="X54" s="30"/>
      <c r="Y54" s="30"/>
      <c r="Z54" s="30"/>
      <c r="AA54" s="30"/>
      <c r="AB54" s="30"/>
      <c r="AC54" s="30"/>
      <c r="AD54" s="30"/>
      <c r="AE54" s="30"/>
      <c r="AF54" s="30"/>
      <c r="AG54" s="30"/>
      <c r="AH54">
        <f t="shared" si="3"/>
        <v>201.27715380625068</v>
      </c>
      <c r="AI54" s="32">
        <f t="shared" si="4"/>
        <v>-22140486.918687571</v>
      </c>
    </row>
    <row r="55" spans="1:35" x14ac:dyDescent="0.35">
      <c r="A55" s="34">
        <v>2036</v>
      </c>
      <c r="B55" s="20">
        <v>123.824263147525</v>
      </c>
      <c r="C55" s="33">
        <f t="shared" si="2"/>
        <v>42.824263147525002</v>
      </c>
      <c r="D55" s="33">
        <v>37.645525994848001</v>
      </c>
      <c r="E55" s="33">
        <v>32.743724685930005</v>
      </c>
      <c r="F55" s="33">
        <v>28.136881851566002</v>
      </c>
      <c r="G55" s="33">
        <v>23.841893145308006</v>
      </c>
      <c r="H55" s="33">
        <v>19.874258151611002</v>
      </c>
      <c r="I55" s="33">
        <v>16.247829059997699</v>
      </c>
      <c r="J55" s="33">
        <v>12.974464524078101</v>
      </c>
      <c r="K55" s="33">
        <v>10.063650791268699</v>
      </c>
      <c r="L55" s="33">
        <v>7.5221158211264054</v>
      </c>
      <c r="M55" s="33">
        <v>5.3533748649731052</v>
      </c>
      <c r="N55" s="33">
        <v>3.557310851913897</v>
      </c>
      <c r="O55" s="33">
        <v>2.1297006867715993</v>
      </c>
      <c r="P55" s="33">
        <v>1.0617264425161039</v>
      </c>
      <c r="Q55" s="33">
        <v>0.33934910018139419</v>
      </c>
      <c r="R55" s="33">
        <v>-5.7590111926799636E-2</v>
      </c>
      <c r="S55" s="33">
        <v>-0.15706205391249739</v>
      </c>
      <c r="T55" s="13"/>
      <c r="U55" s="13"/>
      <c r="V55" s="13"/>
      <c r="W55" s="30"/>
      <c r="X55" s="30"/>
      <c r="Y55" s="30"/>
      <c r="Z55" s="30"/>
      <c r="AA55" s="30"/>
      <c r="AB55" s="30"/>
      <c r="AC55" s="30"/>
      <c r="AD55" s="30"/>
      <c r="AE55" s="30"/>
      <c r="AF55" s="30"/>
      <c r="AG55" s="30"/>
      <c r="AH55">
        <f t="shared" si="3"/>
        <v>244.10141695377564</v>
      </c>
      <c r="AI55" s="32">
        <f t="shared" si="4"/>
        <v>-26851155.864915323</v>
      </c>
    </row>
    <row r="56" spans="1:35" x14ac:dyDescent="0.35">
      <c r="A56" s="34">
        <v>2037</v>
      </c>
      <c r="B56" s="20">
        <v>129.260986280618</v>
      </c>
      <c r="C56" s="33">
        <f t="shared" si="2"/>
        <v>48.260986280617999</v>
      </c>
      <c r="D56" s="33">
        <v>42.824263147525002</v>
      </c>
      <c r="E56" s="33">
        <v>37.645525994848001</v>
      </c>
      <c r="F56" s="33">
        <v>32.743724685930005</v>
      </c>
      <c r="G56" s="33">
        <v>28.136881851566002</v>
      </c>
      <c r="H56" s="33">
        <v>23.841893145308006</v>
      </c>
      <c r="I56" s="33">
        <v>19.874258151611002</v>
      </c>
      <c r="J56" s="33">
        <v>16.247829059997699</v>
      </c>
      <c r="K56" s="33">
        <v>12.974464524078101</v>
      </c>
      <c r="L56" s="33">
        <v>10.063650791268699</v>
      </c>
      <c r="M56" s="33">
        <v>7.5221158211264054</v>
      </c>
      <c r="N56" s="33">
        <v>5.3533748649731052</v>
      </c>
      <c r="O56" s="33">
        <v>3.557310851913897</v>
      </c>
      <c r="P56" s="33">
        <v>2.1297006867715993</v>
      </c>
      <c r="Q56" s="33">
        <v>1.0617264425161039</v>
      </c>
      <c r="R56" s="33">
        <v>0.33934910018139419</v>
      </c>
      <c r="S56" s="33">
        <v>-5.7590111926799636E-2</v>
      </c>
      <c r="T56" s="33">
        <v>-0.15706205391249739</v>
      </c>
      <c r="U56" s="13"/>
      <c r="V56" s="13"/>
      <c r="W56" s="13"/>
      <c r="X56" s="30"/>
      <c r="Y56" s="30"/>
      <c r="Z56" s="30"/>
      <c r="AA56" s="30"/>
      <c r="AB56" s="30"/>
      <c r="AC56" s="30"/>
      <c r="AD56" s="30"/>
      <c r="AE56" s="30"/>
      <c r="AF56" s="30"/>
      <c r="AG56" s="30"/>
      <c r="AH56">
        <f t="shared" si="3"/>
        <v>292.36240323439364</v>
      </c>
      <c r="AI56" s="32">
        <f t="shared" si="4"/>
        <v>-32159864.355783302</v>
      </c>
    </row>
    <row r="57" spans="1:35" x14ac:dyDescent="0.35">
      <c r="A57" s="34">
        <v>2038</v>
      </c>
      <c r="B57" s="20">
        <v>134.935955123441</v>
      </c>
      <c r="C57" s="33">
        <f t="shared" si="2"/>
        <v>53.935955123441005</v>
      </c>
      <c r="D57" s="33">
        <v>48.260986280617999</v>
      </c>
      <c r="E57" s="33">
        <v>42.824263147525002</v>
      </c>
      <c r="F57" s="33">
        <v>37.645525994848001</v>
      </c>
      <c r="G57" s="33">
        <v>32.743724685930005</v>
      </c>
      <c r="H57" s="33">
        <v>28.136881851566002</v>
      </c>
      <c r="I57" s="33">
        <v>23.841893145308006</v>
      </c>
      <c r="J57" s="33">
        <v>19.874258151611002</v>
      </c>
      <c r="K57" s="33">
        <v>16.247829059997699</v>
      </c>
      <c r="L57" s="33">
        <v>12.974464524078101</v>
      </c>
      <c r="M57" s="33">
        <v>10.063650791268699</v>
      </c>
      <c r="N57" s="33">
        <v>7.5221158211264054</v>
      </c>
      <c r="O57" s="33">
        <v>5.3533748649731052</v>
      </c>
      <c r="P57" s="33">
        <v>3.557310851913897</v>
      </c>
      <c r="Q57" s="33">
        <v>2.1297006867715993</v>
      </c>
      <c r="R57" s="33">
        <v>1.0617264425161039</v>
      </c>
      <c r="S57" s="33">
        <v>0.33934910018139419</v>
      </c>
      <c r="T57" s="33">
        <v>-5.7590111926799636E-2</v>
      </c>
      <c r="U57" s="33">
        <v>-0.15706205391249739</v>
      </c>
      <c r="Y57" s="30"/>
      <c r="Z57" s="30"/>
      <c r="AA57" s="30"/>
      <c r="AB57" s="30"/>
      <c r="AC57" s="30"/>
      <c r="AD57" s="30"/>
      <c r="AE57" s="30"/>
      <c r="AF57" s="30"/>
      <c r="AG57" s="30"/>
      <c r="AH57">
        <f t="shared" si="3"/>
        <v>346.29835835783462</v>
      </c>
      <c r="AI57" s="32">
        <f t="shared" si="4"/>
        <v>-38092819.419361807</v>
      </c>
    </row>
    <row r="58" spans="1:35" x14ac:dyDescent="0.35">
      <c r="A58" s="34">
        <v>2039</v>
      </c>
      <c r="B58" s="20">
        <v>138.961365465949</v>
      </c>
      <c r="C58" s="33">
        <f t="shared" si="2"/>
        <v>57.961365465949001</v>
      </c>
      <c r="D58" s="33">
        <v>53.935955123441005</v>
      </c>
      <c r="E58" s="33">
        <v>48.260986280617999</v>
      </c>
      <c r="F58" s="33">
        <v>42.824263147525002</v>
      </c>
      <c r="G58" s="33">
        <v>37.645525994848001</v>
      </c>
      <c r="H58" s="33">
        <v>32.743724685930005</v>
      </c>
      <c r="I58" s="33">
        <v>28.136881851566002</v>
      </c>
      <c r="J58" s="33">
        <v>23.841893145308006</v>
      </c>
      <c r="K58" s="33">
        <v>19.874258151611002</v>
      </c>
      <c r="L58" s="33">
        <v>16.247829059997699</v>
      </c>
      <c r="M58" s="33">
        <v>12.974464524078101</v>
      </c>
      <c r="N58" s="33">
        <v>10.063650791268699</v>
      </c>
      <c r="O58" s="33">
        <v>7.5221158211264054</v>
      </c>
      <c r="P58" s="33">
        <v>5.3533748649731052</v>
      </c>
      <c r="Q58" s="33">
        <v>3.557310851913897</v>
      </c>
      <c r="R58" s="33">
        <v>2.1297006867715993</v>
      </c>
      <c r="S58" s="33">
        <v>1.0617264425161039</v>
      </c>
      <c r="T58" s="33">
        <v>0.33934910018139419</v>
      </c>
      <c r="U58" s="33">
        <v>-5.7590111926799636E-2</v>
      </c>
      <c r="V58" s="33">
        <v>-0.15706205391249739</v>
      </c>
      <c r="Z58" s="30"/>
      <c r="AA58" s="30"/>
      <c r="AB58" s="30"/>
      <c r="AC58" s="30"/>
      <c r="AD58" s="30"/>
      <c r="AE58" s="30"/>
      <c r="AF58" s="30"/>
      <c r="AG58" s="30"/>
      <c r="AH58">
        <f t="shared" si="3"/>
        <v>404.25972382378365</v>
      </c>
      <c r="AI58" s="32">
        <f t="shared" si="4"/>
        <v>-44468569.620616205</v>
      </c>
    </row>
    <row r="59" spans="1:35" x14ac:dyDescent="0.35">
      <c r="A59" s="34">
        <v>2040</v>
      </c>
      <c r="B59" s="20">
        <v>143.70190791889601</v>
      </c>
      <c r="C59" s="33">
        <f t="shared" si="2"/>
        <v>62.701907918896012</v>
      </c>
      <c r="D59" s="33">
        <v>57.961365465949001</v>
      </c>
      <c r="E59" s="33">
        <v>53.935955123441005</v>
      </c>
      <c r="F59" s="33">
        <v>48.260986280617999</v>
      </c>
      <c r="G59" s="33">
        <v>42.824263147525002</v>
      </c>
      <c r="H59" s="33">
        <v>37.645525994848001</v>
      </c>
      <c r="I59" s="33">
        <v>32.743724685930005</v>
      </c>
      <c r="J59" s="33">
        <v>28.136881851566002</v>
      </c>
      <c r="K59" s="33">
        <v>23.841893145308006</v>
      </c>
      <c r="L59" s="33">
        <v>19.874258151611002</v>
      </c>
      <c r="M59" s="33">
        <v>16.247829059997699</v>
      </c>
      <c r="N59" s="33">
        <v>12.974464524078101</v>
      </c>
      <c r="O59" s="33">
        <v>10.063650791268699</v>
      </c>
      <c r="P59" s="33">
        <v>7.5221158211264054</v>
      </c>
      <c r="Q59" s="33">
        <v>5.3533748649731052</v>
      </c>
      <c r="R59" s="33">
        <v>3.557310851913897</v>
      </c>
      <c r="S59" s="33">
        <v>2.1297006867715993</v>
      </c>
      <c r="T59" s="33">
        <v>1.0617264425161039</v>
      </c>
      <c r="U59" s="33">
        <v>0.33934910018139419</v>
      </c>
      <c r="V59" s="33">
        <v>-5.7590111926799636E-2</v>
      </c>
      <c r="W59" s="33">
        <v>-0.15706205391249739</v>
      </c>
      <c r="AA59" s="30"/>
      <c r="AB59" s="30"/>
      <c r="AC59" s="30"/>
      <c r="AD59" s="30"/>
      <c r="AE59" s="30"/>
      <c r="AF59" s="30"/>
      <c r="AG59" s="30"/>
      <c r="AH59">
        <f t="shared" si="3"/>
        <v>466.96163174267969</v>
      </c>
      <c r="AI59" s="32">
        <f t="shared" si="4"/>
        <v>-51365779.491694771</v>
      </c>
    </row>
    <row r="60" spans="1:35" x14ac:dyDescent="0.35">
      <c r="A60" s="34">
        <v>2041</v>
      </c>
      <c r="B60" s="20">
        <v>148.50570180153201</v>
      </c>
      <c r="C60" s="33">
        <f t="shared" si="2"/>
        <v>67.505701801532012</v>
      </c>
      <c r="D60" s="33">
        <v>62.701907918896012</v>
      </c>
      <c r="E60" s="33">
        <v>57.961365465949001</v>
      </c>
      <c r="F60" s="33">
        <v>53.935955123441005</v>
      </c>
      <c r="G60" s="33">
        <v>48.260986280617999</v>
      </c>
      <c r="H60" s="33">
        <v>42.824263147525002</v>
      </c>
      <c r="I60" s="33">
        <v>37.645525994848001</v>
      </c>
      <c r="J60" s="33">
        <v>32.743724685930005</v>
      </c>
      <c r="K60" s="33">
        <v>28.136881851566002</v>
      </c>
      <c r="L60" s="33">
        <v>23.841893145308006</v>
      </c>
      <c r="M60" s="33">
        <v>19.874258151611002</v>
      </c>
      <c r="N60" s="33">
        <v>16.247829059997699</v>
      </c>
      <c r="O60" s="33">
        <v>12.974464524078101</v>
      </c>
      <c r="P60" s="33">
        <v>10.063650791268699</v>
      </c>
      <c r="Q60" s="33">
        <v>7.5221158211264054</v>
      </c>
      <c r="R60" s="33">
        <v>5.3533748649731052</v>
      </c>
      <c r="S60" s="33">
        <v>3.557310851913897</v>
      </c>
      <c r="T60" s="33">
        <v>2.1297006867715993</v>
      </c>
      <c r="U60" s="33">
        <v>1.0617264425161039</v>
      </c>
      <c r="V60" s="33">
        <v>0.33934910018139419</v>
      </c>
      <c r="W60" s="33">
        <v>-5.7590111926799636E-2</v>
      </c>
      <c r="X60" s="33">
        <v>-0.15706205391249739</v>
      </c>
      <c r="AB60" s="30"/>
      <c r="AC60" s="30"/>
      <c r="AD60" s="30"/>
      <c r="AE60" s="30"/>
      <c r="AF60" s="30"/>
      <c r="AG60" s="30"/>
      <c r="AH60">
        <f t="shared" si="3"/>
        <v>534.46733354421178</v>
      </c>
      <c r="AI60" s="32">
        <f t="shared" si="4"/>
        <v>-58791406.689863294</v>
      </c>
    </row>
    <row r="61" spans="1:35" x14ac:dyDescent="0.35">
      <c r="A61" s="34">
        <v>2042</v>
      </c>
      <c r="B61" s="20">
        <v>153.351867485936</v>
      </c>
      <c r="C61" s="33">
        <f t="shared" si="2"/>
        <v>72.351867485935998</v>
      </c>
      <c r="D61" s="33">
        <v>67.505701801532012</v>
      </c>
      <c r="E61" s="33">
        <v>62.701907918896012</v>
      </c>
      <c r="F61" s="33">
        <v>57.961365465949001</v>
      </c>
      <c r="G61" s="33">
        <v>53.935955123441005</v>
      </c>
      <c r="H61" s="33">
        <v>48.260986280617999</v>
      </c>
      <c r="I61" s="33">
        <v>42.824263147525002</v>
      </c>
      <c r="J61" s="33">
        <v>37.645525994848001</v>
      </c>
      <c r="K61" s="33">
        <v>32.743724685930005</v>
      </c>
      <c r="L61" s="33">
        <v>28.136881851566002</v>
      </c>
      <c r="M61" s="33">
        <v>23.841893145308006</v>
      </c>
      <c r="N61" s="33">
        <v>19.874258151611002</v>
      </c>
      <c r="O61" s="33">
        <v>16.247829059997699</v>
      </c>
      <c r="P61" s="33">
        <v>12.974464524078101</v>
      </c>
      <c r="Q61" s="33">
        <v>10.063650791268699</v>
      </c>
      <c r="R61" s="33">
        <v>7.5221158211264054</v>
      </c>
      <c r="S61" s="33">
        <v>5.3533748649731052</v>
      </c>
      <c r="T61" s="33">
        <v>3.557310851913897</v>
      </c>
      <c r="U61" s="33">
        <v>2.1297006867715993</v>
      </c>
      <c r="V61" s="33">
        <v>1.0617264425161039</v>
      </c>
      <c r="W61" s="33">
        <v>0.33934910018139419</v>
      </c>
      <c r="X61" s="33">
        <v>-5.7590111926799636E-2</v>
      </c>
      <c r="Y61" s="33">
        <v>-0.15706205391249739</v>
      </c>
      <c r="AC61" s="30"/>
      <c r="AD61" s="30"/>
      <c r="AE61" s="30"/>
      <c r="AF61" s="30"/>
      <c r="AG61" s="30"/>
      <c r="AH61">
        <f t="shared" si="3"/>
        <v>606.81920103014784</v>
      </c>
      <c r="AI61" s="32">
        <f t="shared" si="4"/>
        <v>-66750112.11331626</v>
      </c>
    </row>
    <row r="62" spans="1:35" x14ac:dyDescent="0.35">
      <c r="A62" s="34">
        <v>2043</v>
      </c>
      <c r="B62" s="20">
        <v>159.69199848313701</v>
      </c>
      <c r="C62" s="33">
        <f t="shared" si="2"/>
        <v>78.691998483137013</v>
      </c>
      <c r="D62" s="33">
        <v>72.351867485935998</v>
      </c>
      <c r="E62" s="33">
        <v>67.505701801532012</v>
      </c>
      <c r="F62" s="33">
        <v>62.701907918896012</v>
      </c>
      <c r="G62" s="33">
        <v>57.961365465949001</v>
      </c>
      <c r="H62" s="33">
        <v>53.935955123441005</v>
      </c>
      <c r="I62" s="33">
        <v>48.260986280617999</v>
      </c>
      <c r="J62" s="33">
        <v>42.824263147525002</v>
      </c>
      <c r="K62" s="33">
        <v>37.645525994848001</v>
      </c>
      <c r="L62" s="33">
        <v>32.743724685930005</v>
      </c>
      <c r="M62" s="33">
        <v>28.136881851566002</v>
      </c>
      <c r="N62" s="33">
        <v>23.841893145308006</v>
      </c>
      <c r="O62" s="33">
        <v>19.874258151611002</v>
      </c>
      <c r="P62" s="33">
        <v>16.247829059997699</v>
      </c>
      <c r="Q62" s="33">
        <v>12.974464524078101</v>
      </c>
      <c r="R62" s="33">
        <v>10.063650791268699</v>
      </c>
      <c r="S62" s="33">
        <v>7.5221158211264054</v>
      </c>
      <c r="T62" s="33">
        <v>5.3533748649731052</v>
      </c>
      <c r="U62" s="33">
        <v>3.557310851913897</v>
      </c>
      <c r="V62" s="33">
        <v>2.1297006867715993</v>
      </c>
      <c r="W62" s="33">
        <v>1.0617264425161039</v>
      </c>
      <c r="X62" s="33">
        <v>0.33934910018139419</v>
      </c>
      <c r="Y62" s="33">
        <v>-5.7590111926799636E-2</v>
      </c>
      <c r="Z62" s="33">
        <v>-0.15706205391249739</v>
      </c>
      <c r="AD62" s="30"/>
      <c r="AE62" s="30"/>
      <c r="AF62" s="30"/>
      <c r="AG62" s="30"/>
      <c r="AH62">
        <f t="shared" si="3"/>
        <v>685.51119951328485</v>
      </c>
      <c r="AI62" s="32">
        <f t="shared" si="4"/>
        <v>-75406231.946461335</v>
      </c>
    </row>
    <row r="63" spans="1:35" x14ac:dyDescent="0.35">
      <c r="A63" s="34">
        <v>2044</v>
      </c>
      <c r="B63" s="20">
        <v>165.83216608057899</v>
      </c>
      <c r="C63" s="33">
        <f t="shared" si="2"/>
        <v>84.832166080578986</v>
      </c>
      <c r="D63" s="33">
        <v>78.691998483137013</v>
      </c>
      <c r="E63" s="33">
        <v>72.351867485935998</v>
      </c>
      <c r="F63" s="33">
        <v>67.505701801532012</v>
      </c>
      <c r="G63" s="33">
        <v>62.701907918896012</v>
      </c>
      <c r="H63" s="33">
        <v>57.961365465949001</v>
      </c>
      <c r="I63" s="33">
        <v>53.935955123441005</v>
      </c>
      <c r="J63" s="33">
        <v>48.260986280617999</v>
      </c>
      <c r="K63" s="33">
        <v>42.824263147525002</v>
      </c>
      <c r="L63" s="33">
        <v>37.645525994848001</v>
      </c>
      <c r="M63" s="33">
        <v>32.743724685930005</v>
      </c>
      <c r="N63" s="33">
        <v>28.136881851566002</v>
      </c>
      <c r="O63" s="33">
        <v>23.841893145308006</v>
      </c>
      <c r="P63" s="33">
        <v>19.874258151611002</v>
      </c>
      <c r="Q63" s="33">
        <v>16.247829059997699</v>
      </c>
      <c r="R63" s="33">
        <v>12.974464524078101</v>
      </c>
      <c r="S63" s="33">
        <v>10.063650791268699</v>
      </c>
      <c r="T63" s="33">
        <v>7.5221158211264054</v>
      </c>
      <c r="U63" s="33">
        <v>5.3533748649731052</v>
      </c>
      <c r="V63" s="33">
        <v>3.557310851913897</v>
      </c>
      <c r="W63" s="33">
        <v>2.1297006867715993</v>
      </c>
      <c r="X63" s="33">
        <v>1.0617264425161039</v>
      </c>
      <c r="Y63" s="33">
        <v>0.33934910018139419</v>
      </c>
      <c r="Z63" s="33">
        <v>-5.7590111926799636E-2</v>
      </c>
      <c r="AA63" s="33">
        <v>-0.15706205391249739</v>
      </c>
      <c r="AE63" s="30"/>
      <c r="AF63" s="30"/>
      <c r="AG63" s="30"/>
      <c r="AH63">
        <f t="shared" si="3"/>
        <v>770.34336559386395</v>
      </c>
      <c r="AI63" s="32">
        <f t="shared" si="4"/>
        <v>-84737770.215325028</v>
      </c>
    </row>
    <row r="64" spans="1:35" x14ac:dyDescent="0.35">
      <c r="A64" s="34">
        <v>2045</v>
      </c>
      <c r="B64" s="20">
        <v>175.45460977085</v>
      </c>
      <c r="C64" s="33">
        <f t="shared" si="2"/>
        <v>94.454609770849999</v>
      </c>
      <c r="D64" s="33">
        <v>84.832166080578986</v>
      </c>
      <c r="E64" s="33">
        <v>78.691998483137013</v>
      </c>
      <c r="F64" s="33">
        <v>72.351867485935998</v>
      </c>
      <c r="G64" s="33">
        <v>67.505701801532012</v>
      </c>
      <c r="H64" s="33">
        <v>62.701907918896012</v>
      </c>
      <c r="I64" s="33">
        <v>57.961365465949001</v>
      </c>
      <c r="J64" s="33">
        <v>53.935955123441005</v>
      </c>
      <c r="K64" s="33">
        <v>48.260986280617999</v>
      </c>
      <c r="L64" s="33">
        <v>42.824263147525002</v>
      </c>
      <c r="M64" s="33">
        <v>37.645525994848001</v>
      </c>
      <c r="N64" s="33">
        <v>32.743724685930005</v>
      </c>
      <c r="O64" s="33">
        <v>28.136881851566002</v>
      </c>
      <c r="P64" s="33">
        <v>23.841893145308006</v>
      </c>
      <c r="Q64" s="33">
        <v>19.874258151611002</v>
      </c>
      <c r="R64" s="33">
        <v>16.247829059997699</v>
      </c>
      <c r="S64" s="33">
        <v>12.974464524078101</v>
      </c>
      <c r="T64" s="33">
        <v>10.063650791268699</v>
      </c>
      <c r="U64" s="33">
        <v>7.5221158211264054</v>
      </c>
      <c r="V64" s="33">
        <v>5.3533748649731052</v>
      </c>
      <c r="W64" s="33">
        <v>3.557310851913897</v>
      </c>
      <c r="X64" s="33">
        <v>2.1297006867715993</v>
      </c>
      <c r="Y64" s="33">
        <v>1.0617264425161039</v>
      </c>
      <c r="Z64" s="33">
        <v>0.33934910018139419</v>
      </c>
      <c r="AA64" s="33">
        <v>-5.7590111926799636E-2</v>
      </c>
      <c r="AB64" s="33">
        <v>-0.15706205391249739</v>
      </c>
      <c r="AF64" s="30"/>
      <c r="AG64" s="30"/>
      <c r="AH64">
        <f t="shared" si="3"/>
        <v>864.79797536471381</v>
      </c>
      <c r="AI64" s="32">
        <f t="shared" si="4"/>
        <v>-95127777.29011853</v>
      </c>
    </row>
    <row r="65" spans="1:35" x14ac:dyDescent="0.35">
      <c r="A65" s="34">
        <v>2046</v>
      </c>
      <c r="B65" s="20">
        <v>184.96710145179199</v>
      </c>
      <c r="C65" s="33">
        <f t="shared" si="2"/>
        <v>103.96710145179199</v>
      </c>
      <c r="D65" s="33">
        <v>94.454609770849999</v>
      </c>
      <c r="E65" s="33">
        <v>84.832166080578986</v>
      </c>
      <c r="F65" s="33">
        <v>78.691998483137013</v>
      </c>
      <c r="G65" s="33">
        <v>72.351867485935998</v>
      </c>
      <c r="H65" s="33">
        <v>67.505701801532012</v>
      </c>
      <c r="I65" s="33">
        <v>62.701907918896012</v>
      </c>
      <c r="J65" s="33">
        <v>57.961365465949001</v>
      </c>
      <c r="K65" s="33">
        <v>53.935955123441005</v>
      </c>
      <c r="L65" s="33">
        <v>48.260986280617999</v>
      </c>
      <c r="M65" s="33">
        <v>42.824263147525002</v>
      </c>
      <c r="N65" s="33">
        <v>37.645525994848001</v>
      </c>
      <c r="O65" s="33">
        <v>32.743724685930005</v>
      </c>
      <c r="P65" s="33">
        <v>28.136881851566002</v>
      </c>
      <c r="Q65" s="33">
        <v>23.841893145308006</v>
      </c>
      <c r="R65" s="33">
        <v>19.874258151611002</v>
      </c>
      <c r="S65" s="33">
        <v>16.247829059997699</v>
      </c>
      <c r="T65" s="33">
        <v>12.974464524078101</v>
      </c>
      <c r="U65" s="33">
        <v>10.063650791268699</v>
      </c>
      <c r="V65" s="33">
        <v>7.5221158211264054</v>
      </c>
      <c r="W65" s="33">
        <v>5.3533748649731052</v>
      </c>
      <c r="X65" s="33">
        <v>3.557310851913897</v>
      </c>
      <c r="Y65" s="33">
        <v>2.1297006867715993</v>
      </c>
      <c r="Z65" s="33">
        <v>1.0617264425161039</v>
      </c>
      <c r="AA65" s="33">
        <v>0.33934910018139419</v>
      </c>
      <c r="AB65" s="33">
        <v>-5.7590111926799636E-2</v>
      </c>
      <c r="AC65" s="33">
        <v>-0.15706205391249739</v>
      </c>
      <c r="AG65" s="30"/>
      <c r="AH65">
        <f t="shared" si="3"/>
        <v>968.76507681650594</v>
      </c>
      <c r="AI65" s="32">
        <f t="shared" si="4"/>
        <v>-106564158.44981565</v>
      </c>
    </row>
    <row r="66" spans="1:35" x14ac:dyDescent="0.35">
      <c r="A66" s="34">
        <v>2047</v>
      </c>
      <c r="B66" s="20">
        <v>194.39023962253299</v>
      </c>
      <c r="C66" s="33">
        <f t="shared" si="2"/>
        <v>113.39023962253299</v>
      </c>
      <c r="D66" s="33">
        <v>103.96710145179199</v>
      </c>
      <c r="E66" s="33">
        <v>94.454609770849999</v>
      </c>
      <c r="F66" s="33">
        <v>84.832166080578986</v>
      </c>
      <c r="G66" s="33">
        <v>78.691998483137013</v>
      </c>
      <c r="H66" s="33">
        <v>72.351867485935998</v>
      </c>
      <c r="I66" s="33">
        <v>67.505701801532012</v>
      </c>
      <c r="J66" s="33">
        <v>62.701907918896012</v>
      </c>
      <c r="K66" s="33">
        <v>57.961365465949001</v>
      </c>
      <c r="L66" s="33">
        <v>53.935955123441005</v>
      </c>
      <c r="M66" s="33">
        <v>48.260986280617999</v>
      </c>
      <c r="N66" s="33">
        <v>42.824263147525002</v>
      </c>
      <c r="O66" s="33">
        <v>37.645525994848001</v>
      </c>
      <c r="P66" s="33">
        <v>32.743724685930005</v>
      </c>
      <c r="Q66" s="33">
        <v>28.136881851566002</v>
      </c>
      <c r="R66" s="33">
        <v>23.841893145308006</v>
      </c>
      <c r="S66" s="33">
        <v>19.874258151611002</v>
      </c>
      <c r="T66" s="33">
        <v>16.247829059997699</v>
      </c>
      <c r="U66" s="33">
        <v>12.974464524078101</v>
      </c>
      <c r="V66" s="33">
        <v>10.063650791268699</v>
      </c>
      <c r="W66" s="33">
        <v>7.5221158211264054</v>
      </c>
      <c r="X66" s="33">
        <v>5.3533748649731052</v>
      </c>
      <c r="Y66" s="33">
        <v>3.557310851913897</v>
      </c>
      <c r="Z66" s="33">
        <v>2.1297006867715993</v>
      </c>
      <c r="AA66" s="33">
        <v>1.0617264425161039</v>
      </c>
      <c r="AB66" s="33">
        <v>0.33934910018139419</v>
      </c>
      <c r="AC66" s="33">
        <v>-5.7590111926799636E-2</v>
      </c>
      <c r="AD66" s="33">
        <v>-0.15706205391249739</v>
      </c>
      <c r="AH66">
        <f t="shared" si="3"/>
        <v>1082.1553164390386</v>
      </c>
      <c r="AI66" s="32">
        <f t="shared" si="4"/>
        <v>-119037084.80829425</v>
      </c>
    </row>
    <row r="67" spans="1:35" x14ac:dyDescent="0.35">
      <c r="A67" s="34">
        <v>2048</v>
      </c>
      <c r="B67" s="20">
        <v>203.73944482001701</v>
      </c>
      <c r="C67" s="33">
        <f t="shared" si="2"/>
        <v>122.73944482001701</v>
      </c>
      <c r="D67" s="33">
        <v>113.39023962253299</v>
      </c>
      <c r="E67" s="33">
        <v>103.96710145179199</v>
      </c>
      <c r="F67" s="33">
        <v>94.454609770849999</v>
      </c>
      <c r="G67" s="33">
        <v>84.832166080578986</v>
      </c>
      <c r="H67" s="33">
        <v>78.691998483137013</v>
      </c>
      <c r="I67" s="33">
        <v>72.351867485935998</v>
      </c>
      <c r="J67" s="33">
        <v>67.505701801532012</v>
      </c>
      <c r="K67" s="33">
        <v>62.701907918896012</v>
      </c>
      <c r="L67" s="33">
        <v>57.961365465949001</v>
      </c>
      <c r="M67" s="33">
        <v>53.935955123441005</v>
      </c>
      <c r="N67" s="33">
        <v>48.260986280617999</v>
      </c>
      <c r="O67" s="33">
        <v>42.824263147525002</v>
      </c>
      <c r="P67" s="33">
        <v>37.645525994848001</v>
      </c>
      <c r="Q67" s="33">
        <v>32.743724685930005</v>
      </c>
      <c r="R67" s="33">
        <v>28.136881851566002</v>
      </c>
      <c r="S67" s="33">
        <v>23.841893145308006</v>
      </c>
      <c r="T67" s="33">
        <v>19.874258151611002</v>
      </c>
      <c r="U67" s="33">
        <v>16.247829059997699</v>
      </c>
      <c r="V67" s="33">
        <v>12.974464524078101</v>
      </c>
      <c r="W67" s="33">
        <v>10.063650791268699</v>
      </c>
      <c r="X67" s="33">
        <v>7.5221158211264054</v>
      </c>
      <c r="Y67" s="33">
        <v>5.3533748649731052</v>
      </c>
      <c r="Z67" s="33">
        <v>3.557310851913897</v>
      </c>
      <c r="AA67" s="33">
        <v>2.1297006867715993</v>
      </c>
      <c r="AB67" s="33">
        <v>1.0617264425161039</v>
      </c>
      <c r="AC67" s="33">
        <v>0.33934910018139419</v>
      </c>
      <c r="AD67" s="33">
        <v>-5.7590111926799636E-2</v>
      </c>
      <c r="AE67" s="33">
        <v>-0.15706205391249739</v>
      </c>
      <c r="AH67">
        <f t="shared" si="3"/>
        <v>1204.8947612590555</v>
      </c>
      <c r="AI67" s="32">
        <f t="shared" si="4"/>
        <v>-132538423.73849608</v>
      </c>
    </row>
    <row r="68" spans="1:35" x14ac:dyDescent="0.35">
      <c r="A68" s="34">
        <v>2049</v>
      </c>
      <c r="B68" s="20">
        <v>213.02668470951701</v>
      </c>
      <c r="C68" s="33">
        <f t="shared" si="2"/>
        <v>132.02668470951701</v>
      </c>
      <c r="D68" s="33">
        <v>122.73944482001701</v>
      </c>
      <c r="E68" s="33">
        <v>113.39023962253299</v>
      </c>
      <c r="F68" s="33">
        <v>103.96710145179199</v>
      </c>
      <c r="G68" s="33">
        <v>94.454609770849999</v>
      </c>
      <c r="H68" s="33">
        <v>84.832166080578986</v>
      </c>
      <c r="I68" s="33">
        <v>78.691998483137013</v>
      </c>
      <c r="J68" s="33">
        <v>72.351867485935998</v>
      </c>
      <c r="K68" s="33">
        <v>67.505701801532012</v>
      </c>
      <c r="L68" s="33">
        <v>62.701907918896012</v>
      </c>
      <c r="M68" s="33">
        <v>57.961365465949001</v>
      </c>
      <c r="N68" s="33">
        <v>53.935955123441005</v>
      </c>
      <c r="O68" s="33">
        <v>48.260986280617999</v>
      </c>
      <c r="P68" s="33">
        <v>42.824263147525002</v>
      </c>
      <c r="Q68" s="33">
        <v>37.645525994848001</v>
      </c>
      <c r="R68" s="33">
        <v>32.743724685930005</v>
      </c>
      <c r="S68" s="33">
        <v>28.136881851566002</v>
      </c>
      <c r="T68" s="33">
        <v>23.841893145308006</v>
      </c>
      <c r="U68" s="33">
        <v>19.874258151611002</v>
      </c>
      <c r="V68" s="33">
        <v>16.247829059997699</v>
      </c>
      <c r="W68" s="33">
        <v>12.974464524078101</v>
      </c>
      <c r="X68" s="33">
        <v>10.063650791268699</v>
      </c>
      <c r="Y68" s="33">
        <v>7.5221158211264054</v>
      </c>
      <c r="Z68" s="33">
        <v>5.3533748649731052</v>
      </c>
      <c r="AA68" s="33">
        <v>3.557310851913897</v>
      </c>
      <c r="AB68" s="33">
        <v>2.1297006867715993</v>
      </c>
      <c r="AC68" s="33">
        <v>1.0617264425161039</v>
      </c>
      <c r="AD68" s="33">
        <v>0.33934910018139419</v>
      </c>
      <c r="AE68" s="33">
        <v>-5.7590111926799636E-2</v>
      </c>
      <c r="AF68" s="33">
        <v>-0.15706205391249739</v>
      </c>
      <c r="AH68">
        <f t="shared" si="3"/>
        <v>1336.9214459685725</v>
      </c>
      <c r="AI68" s="32">
        <f t="shared" si="4"/>
        <v>-147061359.05654296</v>
      </c>
    </row>
    <row r="69" spans="1:35" x14ac:dyDescent="0.35">
      <c r="A69" s="34">
        <v>2050</v>
      </c>
      <c r="B69" s="20">
        <v>219.105445851219</v>
      </c>
      <c r="C69" s="33">
        <f t="shared" si="2"/>
        <v>138.105445851219</v>
      </c>
      <c r="D69" s="33">
        <v>132.02668470951701</v>
      </c>
      <c r="E69" s="33">
        <v>122.73944482001701</v>
      </c>
      <c r="F69" s="33">
        <v>113.39023962253299</v>
      </c>
      <c r="G69" s="33">
        <v>103.96710145179199</v>
      </c>
      <c r="H69" s="33">
        <v>94.454609770849999</v>
      </c>
      <c r="I69" s="33">
        <v>84.832166080578986</v>
      </c>
      <c r="J69" s="33">
        <v>78.691998483137013</v>
      </c>
      <c r="K69" s="33">
        <v>72.351867485935998</v>
      </c>
      <c r="L69" s="33">
        <v>67.505701801532012</v>
      </c>
      <c r="M69" s="33">
        <v>62.701907918896012</v>
      </c>
      <c r="N69" s="33">
        <v>57.961365465949001</v>
      </c>
      <c r="O69" s="33">
        <v>53.935955123441005</v>
      </c>
      <c r="P69" s="33">
        <v>48.260986280617999</v>
      </c>
      <c r="Q69" s="33">
        <v>42.824263147525002</v>
      </c>
      <c r="R69" s="33">
        <v>37.645525994848001</v>
      </c>
      <c r="S69" s="33">
        <v>32.743724685930005</v>
      </c>
      <c r="T69" s="33">
        <v>28.136881851566002</v>
      </c>
      <c r="U69" s="33">
        <v>23.841893145308006</v>
      </c>
      <c r="V69" s="33">
        <v>19.874258151611002</v>
      </c>
      <c r="W69" s="33">
        <v>16.247829059997699</v>
      </c>
      <c r="X69" s="33">
        <v>12.974464524078101</v>
      </c>
      <c r="Y69" s="33">
        <v>10.063650791268699</v>
      </c>
      <c r="Z69" s="33">
        <v>7.5221158211264054</v>
      </c>
      <c r="AA69" s="33">
        <v>5.3533748649731052</v>
      </c>
      <c r="AB69" s="33">
        <v>3.557310851913897</v>
      </c>
      <c r="AC69" s="33">
        <v>2.1297006867715993</v>
      </c>
      <c r="AD69" s="33">
        <v>1.0617264425161039</v>
      </c>
      <c r="AE69" s="33">
        <v>0.33934910018139419</v>
      </c>
      <c r="AF69" s="33">
        <v>-5.7590111926799636E-2</v>
      </c>
      <c r="AG69" s="33">
        <v>-0.15706205391249739</v>
      </c>
      <c r="AH69">
        <f t="shared" si="3"/>
        <v>1475.0268918197914</v>
      </c>
      <c r="AI69" s="32">
        <f t="shared" si="4"/>
        <v>-162252958.10017708</v>
      </c>
    </row>
    <row r="70" spans="1:35" x14ac:dyDescent="0.35">
      <c r="A70" s="34"/>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2">
        <f>AH69*30000*44/12</f>
        <v>162252958.10017708</v>
      </c>
    </row>
    <row r="71" spans="1:35" x14ac:dyDescent="0.35">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row>
    <row r="72" spans="1:35" x14ac:dyDescent="0.35">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row>
    <row r="73" spans="1:35" x14ac:dyDescent="0.35">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row>
    <row r="74" spans="1:35" x14ac:dyDescent="0.35">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row>
    <row r="75" spans="1:35" x14ac:dyDescent="0.35">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row>
    <row r="76" spans="1:35" x14ac:dyDescent="0.35">
      <c r="J76" s="33"/>
      <c r="K76" s="33"/>
      <c r="L76" s="33"/>
      <c r="M76" s="33"/>
      <c r="N76" s="33"/>
      <c r="O76" s="33"/>
      <c r="P76" s="33"/>
      <c r="Q76" s="33"/>
      <c r="R76" s="33"/>
      <c r="S76" s="33"/>
      <c r="T76" s="33"/>
      <c r="U76" s="33"/>
      <c r="V76" s="33"/>
      <c r="W76" s="33"/>
      <c r="X76" s="33"/>
      <c r="Y76" s="33"/>
      <c r="Z76" s="33"/>
      <c r="AA76" s="33"/>
      <c r="AB76" s="33"/>
      <c r="AC76" s="33"/>
      <c r="AD76" s="33"/>
      <c r="AE76" s="33"/>
      <c r="AF76" s="33"/>
      <c r="AG76" s="33"/>
    </row>
    <row r="77" spans="1:35" x14ac:dyDescent="0.35">
      <c r="K77" s="33"/>
      <c r="L77" s="33"/>
      <c r="M77" s="33"/>
      <c r="N77" s="33"/>
      <c r="O77" s="33"/>
      <c r="P77" s="33"/>
      <c r="Q77" s="33"/>
      <c r="R77" s="33"/>
      <c r="S77" s="33"/>
      <c r="T77" s="33"/>
      <c r="U77" s="33"/>
      <c r="V77" s="33"/>
      <c r="W77" s="33"/>
      <c r="X77" s="33"/>
      <c r="Y77" s="33"/>
      <c r="Z77" s="33"/>
      <c r="AA77" s="33"/>
      <c r="AB77" s="33"/>
      <c r="AC77" s="33"/>
      <c r="AD77" s="33"/>
      <c r="AE77" s="33"/>
      <c r="AF77" s="33"/>
      <c r="AG77" s="33"/>
    </row>
    <row r="78" spans="1:35" x14ac:dyDescent="0.35">
      <c r="L78" s="33"/>
      <c r="M78" s="33"/>
      <c r="N78" s="33"/>
      <c r="O78" s="33"/>
      <c r="P78" s="33"/>
      <c r="Q78" s="33"/>
      <c r="R78" s="33"/>
      <c r="S78" s="33"/>
      <c r="T78" s="33"/>
      <c r="U78" s="33"/>
      <c r="V78" s="33"/>
      <c r="W78" s="33"/>
      <c r="X78" s="33"/>
      <c r="Y78" s="33"/>
      <c r="Z78" s="33"/>
      <c r="AA78" s="33"/>
      <c r="AB78" s="33"/>
      <c r="AC78" s="33"/>
      <c r="AD78" s="33"/>
      <c r="AE78" s="33"/>
      <c r="AF78" s="33"/>
      <c r="AG78" s="33"/>
    </row>
    <row r="79" spans="1:35" x14ac:dyDescent="0.35">
      <c r="M79" s="33"/>
      <c r="N79" s="33"/>
      <c r="O79" s="33"/>
      <c r="P79" s="33"/>
      <c r="Q79" s="33"/>
      <c r="R79" s="33"/>
      <c r="S79" s="33"/>
      <c r="T79" s="33"/>
      <c r="U79" s="33"/>
      <c r="V79" s="33"/>
      <c r="W79" s="33"/>
      <c r="X79" s="33"/>
      <c r="Y79" s="33"/>
      <c r="Z79" s="33"/>
      <c r="AA79" s="33"/>
      <c r="AB79" s="33"/>
      <c r="AC79" s="33"/>
      <c r="AD79" s="33"/>
      <c r="AE79" s="33"/>
      <c r="AF79" s="33"/>
      <c r="AG79" s="33"/>
    </row>
    <row r="80" spans="1:35" x14ac:dyDescent="0.35">
      <c r="N80" s="33"/>
      <c r="O80" s="33"/>
      <c r="P80" s="33"/>
      <c r="Q80" s="33"/>
      <c r="R80" s="33"/>
      <c r="S80" s="33"/>
      <c r="T80" s="33"/>
      <c r="U80" s="33"/>
      <c r="V80" s="33"/>
      <c r="W80" s="33"/>
      <c r="X80" s="33"/>
      <c r="Y80" s="33"/>
      <c r="Z80" s="33"/>
      <c r="AA80" s="33"/>
      <c r="AB80" s="33"/>
      <c r="AC80" s="33"/>
      <c r="AD80" s="33"/>
      <c r="AE80" s="33"/>
      <c r="AF80" s="33"/>
      <c r="AG80" s="33"/>
    </row>
    <row r="81" spans="15:33" x14ac:dyDescent="0.35">
      <c r="O81" s="33"/>
      <c r="P81" s="33"/>
      <c r="Q81" s="33"/>
      <c r="R81" s="33"/>
      <c r="S81" s="33"/>
      <c r="T81" s="33"/>
      <c r="U81" s="33"/>
      <c r="V81" s="33"/>
      <c r="W81" s="33"/>
      <c r="X81" s="33"/>
      <c r="Y81" s="33"/>
      <c r="Z81" s="33"/>
      <c r="AA81" s="33"/>
      <c r="AB81" s="33"/>
      <c r="AC81" s="33"/>
      <c r="AD81" s="33"/>
      <c r="AE81" s="33"/>
      <c r="AF81" s="33"/>
      <c r="AG81" s="33"/>
    </row>
    <row r="82" spans="15:33" x14ac:dyDescent="0.35">
      <c r="P82" s="33"/>
      <c r="Q82" s="33"/>
      <c r="R82" s="33"/>
      <c r="S82" s="33"/>
      <c r="T82" s="33"/>
      <c r="U82" s="33"/>
      <c r="V82" s="33"/>
      <c r="W82" s="33"/>
      <c r="X82" s="33"/>
      <c r="Y82" s="33"/>
      <c r="Z82" s="33"/>
      <c r="AA82" s="33"/>
      <c r="AB82" s="33"/>
      <c r="AC82" s="33"/>
      <c r="AD82" s="33"/>
      <c r="AE82" s="33"/>
      <c r="AF82" s="33"/>
      <c r="AG82" s="33"/>
    </row>
    <row r="83" spans="15:33" x14ac:dyDescent="0.35">
      <c r="Q83" s="33"/>
      <c r="R83" s="33"/>
      <c r="S83" s="33"/>
      <c r="T83" s="33"/>
      <c r="U83" s="33"/>
      <c r="V83" s="33"/>
      <c r="W83" s="33"/>
      <c r="X83" s="33"/>
      <c r="Y83" s="33"/>
      <c r="Z83" s="33"/>
      <c r="AA83" s="33"/>
      <c r="AB83" s="33"/>
      <c r="AC83" s="33"/>
      <c r="AD83" s="33"/>
      <c r="AE83" s="33"/>
      <c r="AF83" s="33"/>
      <c r="AG83" s="33"/>
    </row>
    <row r="84" spans="15:33" x14ac:dyDescent="0.35">
      <c r="R84" s="33"/>
      <c r="S84" s="33"/>
      <c r="T84" s="33"/>
      <c r="U84" s="33"/>
      <c r="V84" s="33"/>
      <c r="W84" s="33"/>
      <c r="X84" s="33"/>
      <c r="Y84" s="33"/>
      <c r="Z84" s="33"/>
      <c r="AA84" s="33"/>
      <c r="AB84" s="33"/>
      <c r="AC84" s="33"/>
      <c r="AD84" s="33"/>
      <c r="AE84" s="33"/>
      <c r="AF84" s="33"/>
      <c r="AG84" s="33"/>
    </row>
    <row r="85" spans="15:33" x14ac:dyDescent="0.35">
      <c r="S85" s="33"/>
      <c r="T85" s="33"/>
      <c r="U85" s="33"/>
      <c r="V85" s="33"/>
      <c r="W85" s="33"/>
      <c r="X85" s="33"/>
      <c r="Y85" s="33"/>
      <c r="Z85" s="33"/>
      <c r="AA85" s="33"/>
      <c r="AB85" s="33"/>
      <c r="AC85" s="33"/>
      <c r="AD85" s="33"/>
      <c r="AE85" s="33"/>
      <c r="AF85" s="33"/>
      <c r="AG85" s="33"/>
    </row>
    <row r="86" spans="15:33" x14ac:dyDescent="0.35">
      <c r="T86" s="33"/>
      <c r="U86" s="33"/>
      <c r="V86" s="33"/>
      <c r="W86" s="33"/>
      <c r="X86" s="33"/>
      <c r="Y86" s="33"/>
      <c r="Z86" s="33"/>
      <c r="AA86" s="33"/>
      <c r="AB86" s="33"/>
      <c r="AC86" s="33"/>
      <c r="AD86" s="33"/>
      <c r="AE86" s="33"/>
      <c r="AF86" s="33"/>
      <c r="AG86" s="33"/>
    </row>
    <row r="87" spans="15:33" x14ac:dyDescent="0.35">
      <c r="U87" s="33"/>
      <c r="V87" s="33"/>
      <c r="W87" s="33"/>
      <c r="X87" s="33"/>
      <c r="Y87" s="33"/>
      <c r="Z87" s="33"/>
      <c r="AA87" s="33"/>
      <c r="AB87" s="33"/>
      <c r="AC87" s="33"/>
      <c r="AD87" s="33"/>
      <c r="AE87" s="33"/>
      <c r="AF87" s="33"/>
      <c r="AG87" s="33"/>
    </row>
    <row r="88" spans="15:33" x14ac:dyDescent="0.35">
      <c r="V88" s="33"/>
      <c r="W88" s="33"/>
      <c r="X88" s="33"/>
      <c r="Y88" s="33"/>
      <c r="Z88" s="33"/>
      <c r="AA88" s="33"/>
      <c r="AB88" s="33"/>
      <c r="AC88" s="33"/>
      <c r="AD88" s="33"/>
      <c r="AE88" s="33"/>
      <c r="AF88" s="33"/>
      <c r="AG88" s="33"/>
    </row>
    <row r="89" spans="15:33" x14ac:dyDescent="0.35">
      <c r="W89" s="33"/>
      <c r="X89" s="33"/>
      <c r="Y89" s="33"/>
      <c r="Z89" s="33"/>
      <c r="AA89" s="33"/>
      <c r="AB89" s="33"/>
      <c r="AC89" s="33"/>
      <c r="AD89" s="33"/>
      <c r="AE89" s="33"/>
      <c r="AF89" s="33"/>
      <c r="AG89" s="33"/>
    </row>
    <row r="90" spans="15:33" x14ac:dyDescent="0.35">
      <c r="X90" s="33"/>
      <c r="Y90" s="33"/>
      <c r="Z90" s="33"/>
      <c r="AA90" s="33"/>
      <c r="AB90" s="33"/>
      <c r="AC90" s="33"/>
      <c r="AD90" s="33"/>
      <c r="AE90" s="33"/>
      <c r="AF90" s="33"/>
      <c r="AG90" s="33"/>
    </row>
    <row r="91" spans="15:33" x14ac:dyDescent="0.35">
      <c r="Y91" s="33"/>
      <c r="Z91" s="33"/>
      <c r="AA91" s="33"/>
      <c r="AB91" s="33"/>
      <c r="AC91" s="33"/>
      <c r="AD91" s="33"/>
      <c r="AE91" s="33"/>
      <c r="AF91" s="33"/>
      <c r="AG91" s="33"/>
    </row>
    <row r="92" spans="15:33" x14ac:dyDescent="0.35">
      <c r="Z92" s="33"/>
      <c r="AA92" s="33"/>
      <c r="AB92" s="33"/>
      <c r="AC92" s="33"/>
      <c r="AD92" s="33"/>
      <c r="AE92" s="33"/>
      <c r="AF92" s="33"/>
      <c r="AG92" s="33"/>
    </row>
    <row r="93" spans="15:33" x14ac:dyDescent="0.35">
      <c r="AA93" s="33"/>
      <c r="AB93" s="33"/>
      <c r="AC93" s="33"/>
      <c r="AD93" s="33"/>
      <c r="AE93" s="33"/>
      <c r="AF93" s="33"/>
      <c r="AG93" s="33"/>
    </row>
    <row r="94" spans="15:33" x14ac:dyDescent="0.35">
      <c r="AB94" s="33"/>
      <c r="AC94" s="33"/>
      <c r="AD94" s="33"/>
      <c r="AE94" s="33"/>
      <c r="AF94" s="33"/>
      <c r="AG94" s="33"/>
    </row>
    <row r="95" spans="15:33" x14ac:dyDescent="0.35">
      <c r="AC95" s="33"/>
      <c r="AD95" s="33"/>
      <c r="AE95" s="33"/>
      <c r="AF95" s="33"/>
      <c r="AG95" s="33"/>
    </row>
    <row r="96" spans="15:33" x14ac:dyDescent="0.35">
      <c r="AD96" s="33"/>
      <c r="AE96" s="33"/>
      <c r="AF96" s="33"/>
      <c r="AG96" s="33"/>
    </row>
    <row r="97" spans="31:33" x14ac:dyDescent="0.35">
      <c r="AE97" s="33"/>
      <c r="AF97" s="33"/>
      <c r="AG97" s="33"/>
    </row>
    <row r="98" spans="31:33" x14ac:dyDescent="0.35">
      <c r="AF98" s="33"/>
      <c r="AG98" s="33"/>
    </row>
    <row r="99" spans="31:33" x14ac:dyDescent="0.35">
      <c r="AG99" s="33"/>
    </row>
  </sheetData>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E33D15-35CC-4E90-BF5E-1FF300E00800}">
  <ds:schemaRefs>
    <ds:schemaRef ds:uri="http://schemas.microsoft.com/office/infopath/2007/PartnerControls"/>
    <ds:schemaRef ds:uri="http://schemas.microsoft.com/office/2006/metadata/properties"/>
    <ds:schemaRef ds:uri="http://purl.org/dc/terms/"/>
    <ds:schemaRef ds:uri="http://schemas.microsoft.com/office/2006/documentManagement/types"/>
    <ds:schemaRef ds:uri="http://schemas.openxmlformats.org/package/2006/metadata/core-properties"/>
    <ds:schemaRef ds:uri="d8bf8bef-0b82-4986-a401-43264cccf55c"/>
    <ds:schemaRef ds:uri="http://purl.org/dc/elements/1.1/"/>
    <ds:schemaRef ds:uri="3da09709-1773-4314-a174-55395cd16391"/>
    <ds:schemaRef ds:uri="http://www.w3.org/XML/1998/namespace"/>
    <ds:schemaRef ds:uri="http://purl.org/dc/dcmitype/"/>
  </ds:schemaRefs>
</ds:datastoreItem>
</file>

<file path=customXml/itemProps2.xml><?xml version="1.0" encoding="utf-8"?>
<ds:datastoreItem xmlns:ds="http://schemas.openxmlformats.org/officeDocument/2006/customXml" ds:itemID="{AF4663F1-B5FC-4A8D-950A-BAC3F0D5CE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149734F-E617-46AE-B8B4-D41C590E46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Description</vt:lpstr>
      <vt:lpstr>Year 2035 impact</vt:lpstr>
      <vt:lpstr>Cum. impacts (Scopes1-4)</vt:lpstr>
      <vt:lpstr>Cum. impacts (Scopes1-3)</vt:lpstr>
      <vt:lpstr>Afforestation</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2022-06-08T08:26:58Z</dcterms:created>
  <dcterms:modified xsi:type="dcterms:W3CDTF">2023-02-17T12:14:20Z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