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y Drive\Argentina Puna Project\Altiplano-Puna 3H Paper\Initial Submission\Supplemental Material\"/>
    </mc:Choice>
  </mc:AlternateContent>
  <xr:revisionPtr revIDLastSave="0" documentId="13_ncr:1_{FA01DBE8-147A-4B31-BA3C-49215F4541BE}" xr6:coauthVersionLast="47" xr6:coauthVersionMax="47" xr10:uidLastSave="{00000000-0000-0000-0000-000000000000}"/>
  <bookViews>
    <workbookView xWindow="-120" yWindow="-120" windowWidth="29040" windowHeight="17640" xr2:uid="{13821E06-373E-4ECE-A8F7-3DC67E89F8D6}"/>
  </bookViews>
  <sheets>
    <sheet name="Sheet1" sheetId="1" r:id="rId1"/>
  </sheets>
  <calcPr calcId="191029" concurrentCalc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8" i="1" l="1"/>
  <c r="M18" i="1"/>
  <c r="J20" i="1"/>
  <c r="J19" i="1"/>
  <c r="M7" i="1"/>
  <c r="J7" i="1"/>
  <c r="O5" i="1"/>
  <c r="O6" i="1"/>
  <c r="O7" i="1"/>
  <c r="P5" i="1"/>
  <c r="P6" i="1"/>
  <c r="P7" i="1"/>
  <c r="O8" i="1"/>
  <c r="J8" i="1"/>
  <c r="L66" i="1"/>
  <c r="O13" i="1"/>
  <c r="O14" i="1"/>
  <c r="O15" i="1"/>
  <c r="O16" i="1"/>
  <c r="O17" i="1"/>
  <c r="O18" i="1"/>
  <c r="P13" i="1"/>
  <c r="P14" i="1"/>
  <c r="P15" i="1"/>
  <c r="P16" i="1"/>
  <c r="P17" i="1"/>
  <c r="P18" i="1"/>
  <c r="O19" i="1"/>
  <c r="O172" i="1"/>
  <c r="O171" i="1"/>
  <c r="O170" i="1"/>
  <c r="O169" i="1"/>
  <c r="O168" i="1"/>
  <c r="O167" i="1"/>
  <c r="O166" i="1"/>
  <c r="O165" i="1"/>
  <c r="O164" i="1"/>
  <c r="O163" i="1"/>
  <c r="O162" i="1"/>
  <c r="O161" i="1"/>
  <c r="O160" i="1"/>
  <c r="O159" i="1"/>
  <c r="O158" i="1"/>
  <c r="O157" i="1"/>
  <c r="O156" i="1"/>
  <c r="O155" i="1"/>
  <c r="O153" i="1"/>
  <c r="O151" i="1"/>
  <c r="O150" i="1"/>
  <c r="O149" i="1"/>
  <c r="O148" i="1"/>
  <c r="I145" i="1"/>
  <c r="I144" i="1"/>
  <c r="O131" i="1"/>
  <c r="O130" i="1"/>
  <c r="O129" i="1"/>
  <c r="O128" i="1"/>
  <c r="O127" i="1"/>
  <c r="O126" i="1"/>
  <c r="O125" i="1"/>
  <c r="O124" i="1"/>
  <c r="O123" i="1"/>
  <c r="O122" i="1"/>
  <c r="O121" i="1"/>
  <c r="O120" i="1"/>
  <c r="O119" i="1"/>
  <c r="O118" i="1"/>
  <c r="O117" i="1"/>
  <c r="O116" i="1"/>
  <c r="O115" i="1"/>
  <c r="O114" i="1"/>
  <c r="O113" i="1"/>
  <c r="O112" i="1"/>
  <c r="O111" i="1"/>
  <c r="O110" i="1"/>
  <c r="O109" i="1"/>
  <c r="O108" i="1"/>
  <c r="O107" i="1"/>
  <c r="O106" i="1"/>
  <c r="O105" i="1"/>
  <c r="O104" i="1"/>
  <c r="O103" i="1"/>
  <c r="O102" i="1"/>
  <c r="O101" i="1"/>
  <c r="O100" i="1"/>
  <c r="O99" i="1"/>
  <c r="O98" i="1"/>
  <c r="O97" i="1"/>
  <c r="O96" i="1"/>
  <c r="O95" i="1"/>
  <c r="O94" i="1"/>
  <c r="O93" i="1"/>
  <c r="O92" i="1"/>
  <c r="O91" i="1"/>
  <c r="O90" i="1"/>
  <c r="O89" i="1"/>
  <c r="O88" i="1"/>
  <c r="O87" i="1"/>
  <c r="O86" i="1"/>
  <c r="O85" i="1"/>
  <c r="O84" i="1"/>
  <c r="O83" i="1"/>
  <c r="O82" i="1"/>
  <c r="O81" i="1"/>
  <c r="O80" i="1"/>
  <c r="O79" i="1"/>
  <c r="O78" i="1"/>
  <c r="O77" i="1"/>
  <c r="O76" i="1"/>
  <c r="O75" i="1"/>
  <c r="O74" i="1"/>
  <c r="O73" i="1"/>
  <c r="O72" i="1"/>
  <c r="O71" i="1"/>
  <c r="O70" i="1"/>
  <c r="O67" i="1"/>
  <c r="L67" i="1"/>
  <c r="O66" i="1"/>
  <c r="O65" i="1"/>
  <c r="L65" i="1"/>
  <c r="O64" i="1"/>
  <c r="L64" i="1"/>
  <c r="O62" i="1"/>
  <c r="L62" i="1"/>
  <c r="O61" i="1"/>
  <c r="L61" i="1"/>
  <c r="O60" i="1"/>
  <c r="L60" i="1"/>
  <c r="O58" i="1"/>
  <c r="L58" i="1"/>
  <c r="O57" i="1"/>
  <c r="L57" i="1"/>
  <c r="O56" i="1"/>
  <c r="L56" i="1"/>
  <c r="O55" i="1"/>
  <c r="L55" i="1"/>
  <c r="O54" i="1"/>
  <c r="L54" i="1"/>
  <c r="O53" i="1"/>
  <c r="L53" i="1"/>
  <c r="O52" i="1"/>
  <c r="L52" i="1"/>
  <c r="O50" i="1"/>
  <c r="L50" i="1"/>
  <c r="O48" i="1"/>
  <c r="L48" i="1"/>
  <c r="O47" i="1"/>
  <c r="L47" i="1"/>
  <c r="O46" i="1"/>
  <c r="L46" i="1"/>
  <c r="O45" i="1"/>
  <c r="L45" i="1"/>
  <c r="O44" i="1"/>
  <c r="L44" i="1"/>
  <c r="O43" i="1"/>
  <c r="L43" i="1"/>
  <c r="O41" i="1"/>
  <c r="L41" i="1"/>
  <c r="O40" i="1"/>
  <c r="L40" i="1"/>
  <c r="O39" i="1"/>
  <c r="L39" i="1"/>
  <c r="O38" i="1"/>
  <c r="L38" i="1"/>
  <c r="O37" i="1"/>
  <c r="L37" i="1"/>
  <c r="O36" i="1"/>
  <c r="L36" i="1"/>
  <c r="O35" i="1"/>
  <c r="L35" i="1"/>
  <c r="O33" i="1"/>
  <c r="L33" i="1"/>
  <c r="O30" i="1"/>
  <c r="L30" i="1"/>
  <c r="O29" i="1"/>
  <c r="L29" i="1"/>
  <c r="O27" i="1"/>
  <c r="L27" i="1"/>
  <c r="O25" i="1"/>
  <c r="L25" i="1"/>
  <c r="O24" i="1"/>
  <c r="L24" i="1"/>
</calcChain>
</file>

<file path=xl/sharedStrings.xml><?xml version="1.0" encoding="utf-8"?>
<sst xmlns="http://schemas.openxmlformats.org/spreadsheetml/2006/main" count="501" uniqueCount="257">
  <si>
    <t>Sample ID</t>
  </si>
  <si>
    <t>Sample Name</t>
  </si>
  <si>
    <t>Water Type</t>
  </si>
  <si>
    <t>Collection</t>
  </si>
  <si>
    <t>Latitude</t>
  </si>
  <si>
    <t>Longitude</t>
  </si>
  <si>
    <t>Elevation</t>
  </si>
  <si>
    <t>SC</t>
  </si>
  <si>
    <t>Amount (mm)</t>
  </si>
  <si>
    <t>Date</t>
  </si>
  <si>
    <t>(deg N)</t>
  </si>
  <si>
    <t>(deg W)</t>
  </si>
  <si>
    <t>(m)</t>
  </si>
  <si>
    <t>µS/cm</t>
  </si>
  <si>
    <t>(TU)</t>
  </si>
  <si>
    <t>error</t>
  </si>
  <si>
    <t>Min</t>
  </si>
  <si>
    <t>Max</t>
  </si>
  <si>
    <t>PNA3P</t>
  </si>
  <si>
    <t>Antofagasta de la Sierra Rain</t>
  </si>
  <si>
    <t>Rain</t>
  </si>
  <si>
    <t>-</t>
  </si>
  <si>
    <t>PNA4P</t>
  </si>
  <si>
    <t>FMC Hombre Meurto Camp</t>
  </si>
  <si>
    <t>Average</t>
  </si>
  <si>
    <t>Standard Deviation</t>
  </si>
  <si>
    <t>Mean</t>
  </si>
  <si>
    <t>Chaschuil/Cortaderas</t>
  </si>
  <si>
    <t>d-excess</t>
  </si>
  <si>
    <t>PNA4</t>
  </si>
  <si>
    <t>Vega at head of Rio Chaschuil</t>
  </si>
  <si>
    <t>Spring</t>
  </si>
  <si>
    <t>PNA21</t>
  </si>
  <si>
    <t>East Los Aparejos divide stream (top)</t>
  </si>
  <si>
    <t>Stream</t>
  </si>
  <si>
    <t>San Fransisco</t>
  </si>
  <si>
    <t>PNA7</t>
  </si>
  <si>
    <t>San Fransisco hot spring</t>
  </si>
  <si>
    <t>Thermal Spring</t>
  </si>
  <si>
    <t>Los Aparejos</t>
  </si>
  <si>
    <t>PNA10</t>
  </si>
  <si>
    <t>Los Aparejos N Vega</t>
  </si>
  <si>
    <t>Vega</t>
  </si>
  <si>
    <t>PNA13</t>
  </si>
  <si>
    <t xml:space="preserve">Los Aparejos vega </t>
  </si>
  <si>
    <t>Pasto Ventura</t>
  </si>
  <si>
    <t>PNA26</t>
  </si>
  <si>
    <t>Pasto Ventura vega</t>
  </si>
  <si>
    <t>Carchi Pampa</t>
  </si>
  <si>
    <t>PNA27</t>
  </si>
  <si>
    <t>S Carchi Pampa divide</t>
  </si>
  <si>
    <t>PNA35</t>
  </si>
  <si>
    <t>Vega between Grande and El Penon</t>
  </si>
  <si>
    <t>PNA36</t>
  </si>
  <si>
    <t>El Penon vega (top)</t>
  </si>
  <si>
    <t>PNA38</t>
  </si>
  <si>
    <t>El Penon town spring</t>
  </si>
  <si>
    <t>PNA106</t>
  </si>
  <si>
    <t>El Penon vega (just north of town)</t>
  </si>
  <si>
    <t>PNA40</t>
  </si>
  <si>
    <t>Carachi Pampa S spring 1</t>
  </si>
  <si>
    <t>PNA41</t>
  </si>
  <si>
    <t>Carachi Pampa lagoon</t>
  </si>
  <si>
    <t>Lagoon</t>
  </si>
  <si>
    <t>Antofagasta de la Sierra</t>
  </si>
  <si>
    <t>PNA48</t>
  </si>
  <si>
    <t>NW of Antofagasta</t>
  </si>
  <si>
    <t>PNA53</t>
  </si>
  <si>
    <t>Rio Punilla lower headwaters</t>
  </si>
  <si>
    <t>PNA47</t>
  </si>
  <si>
    <t>Rio Punilla entering Antofagasta</t>
  </si>
  <si>
    <t>PNA45</t>
  </si>
  <si>
    <t>Laguna Antofagasta</t>
  </si>
  <si>
    <t>Laguna Caro</t>
  </si>
  <si>
    <t>PNA57</t>
  </si>
  <si>
    <t>Vega E of Caro</t>
  </si>
  <si>
    <t>Hombre Muerto</t>
  </si>
  <si>
    <t>PNA60</t>
  </si>
  <si>
    <t>Rio Trapiche (above dam)</t>
  </si>
  <si>
    <t>PNA62</t>
  </si>
  <si>
    <t>Vega Hombre Muerto Spring</t>
  </si>
  <si>
    <t>PNA65</t>
  </si>
  <si>
    <t>Rio Aguas Calientes</t>
  </si>
  <si>
    <t>PNA66</t>
  </si>
  <si>
    <t>Rio Los Patos</t>
  </si>
  <si>
    <t>PNA98</t>
  </si>
  <si>
    <t>Rio Los Patos after confluence</t>
  </si>
  <si>
    <t>Grande &amp; Galan</t>
  </si>
  <si>
    <t>PNA29</t>
  </si>
  <si>
    <t>Laguna Grande Spring 1</t>
  </si>
  <si>
    <t>PNA30</t>
  </si>
  <si>
    <t>Laguna Grande lagoon</t>
  </si>
  <si>
    <t>PNA125</t>
  </si>
  <si>
    <t>Laguna Diamante</t>
  </si>
  <si>
    <t>Olaroz-Cauchari</t>
  </si>
  <si>
    <t>PNA82</t>
  </si>
  <si>
    <t>Rio Rosario</t>
  </si>
  <si>
    <t>PNA76</t>
  </si>
  <si>
    <t>Rio Los Barros</t>
  </si>
  <si>
    <t>PNA93</t>
  </si>
  <si>
    <t>Rt 51 near San Antonio de Los Cobres</t>
  </si>
  <si>
    <t>PNA96</t>
  </si>
  <si>
    <t>Rio Tocomar (lower)</t>
  </si>
  <si>
    <t>snow patch</t>
  </si>
  <si>
    <t>snow</t>
  </si>
  <si>
    <t>spring</t>
  </si>
  <si>
    <t>Transition Pool</t>
  </si>
  <si>
    <t>nucleus brine</t>
  </si>
  <si>
    <t>S-1</t>
  </si>
  <si>
    <t>S-2</t>
  </si>
  <si>
    <t>S-3</t>
  </si>
  <si>
    <t>S-4</t>
  </si>
  <si>
    <t>S-4 shallow</t>
  </si>
  <si>
    <t>28-shallow</t>
  </si>
  <si>
    <t>S-4 medium</t>
  </si>
  <si>
    <t>28-medium</t>
  </si>
  <si>
    <t>S-4 deep</t>
  </si>
  <si>
    <t>28-deep</t>
  </si>
  <si>
    <t>1-12 fra fra</t>
  </si>
  <si>
    <t>TPB3</t>
  </si>
  <si>
    <t>Marginal Brine</t>
  </si>
  <si>
    <t>TPB4</t>
  </si>
  <si>
    <t>TPB6</t>
  </si>
  <si>
    <t>Open Pool</t>
  </si>
  <si>
    <t>TPDV-8</t>
  </si>
  <si>
    <t>La Brava B</t>
  </si>
  <si>
    <t>La Brava A</t>
  </si>
  <si>
    <t>La Brava C</t>
  </si>
  <si>
    <t>Brava-borehole</t>
  </si>
  <si>
    <t>36A</t>
  </si>
  <si>
    <t>Gw</t>
  </si>
  <si>
    <t>SQML12-4</t>
  </si>
  <si>
    <t>TPZ-6</t>
  </si>
  <si>
    <t>TPZ-7</t>
  </si>
  <si>
    <t>TPZ-10</t>
  </si>
  <si>
    <t>TPZ-11</t>
  </si>
  <si>
    <t>MP03A</t>
  </si>
  <si>
    <t xml:space="preserve">206A </t>
  </si>
  <si>
    <t>TPW-1</t>
  </si>
  <si>
    <t>BZ TP-2</t>
  </si>
  <si>
    <t>Pozo 6</t>
  </si>
  <si>
    <t>Toconao Creek</t>
  </si>
  <si>
    <t>Tilomonte Creek</t>
  </si>
  <si>
    <t>Camar</t>
  </si>
  <si>
    <t xml:space="preserve">Peine Creek </t>
  </si>
  <si>
    <t>Truck</t>
  </si>
  <si>
    <t>Blue Well</t>
  </si>
  <si>
    <t>Waterwell 2</t>
  </si>
  <si>
    <t>L2-3</t>
  </si>
  <si>
    <t>L3-3A</t>
  </si>
  <si>
    <t>L4-3 shallow</t>
  </si>
  <si>
    <t>L5-3</t>
  </si>
  <si>
    <t>Socaire Creek</t>
  </si>
  <si>
    <t>Miniques</t>
  </si>
  <si>
    <t>Miscanti</t>
  </si>
  <si>
    <t>Grosjean et al., 1995 published data</t>
  </si>
  <si>
    <t>Gros 1</t>
  </si>
  <si>
    <t>Talabre</t>
  </si>
  <si>
    <t>&lt;0.4</t>
  </si>
  <si>
    <t>Gros 2</t>
  </si>
  <si>
    <t>Toro Blanco (Hans)</t>
  </si>
  <si>
    <t>&lt; 0.4</t>
  </si>
  <si>
    <t>Gros 3</t>
  </si>
  <si>
    <t>Pena Blanca</t>
  </si>
  <si>
    <t>Gros 4</t>
  </si>
  <si>
    <t>Laguna Lejia N</t>
  </si>
  <si>
    <t>Gros 5</t>
  </si>
  <si>
    <t>Gros 6</t>
  </si>
  <si>
    <t>Laguna Lejia NW</t>
  </si>
  <si>
    <t>Gros 7</t>
  </si>
  <si>
    <t>Cerro Toco N</t>
  </si>
  <si>
    <t>Creek (gw-fed)</t>
  </si>
  <si>
    <t>Gros 8</t>
  </si>
  <si>
    <t>Pond</t>
  </si>
  <si>
    <t>Gros 9</t>
  </si>
  <si>
    <t>Creek</t>
  </si>
  <si>
    <t>Gros 10</t>
  </si>
  <si>
    <t>Gros 11</t>
  </si>
  <si>
    <t>Laguna Lejia</t>
  </si>
  <si>
    <t>Lake</t>
  </si>
  <si>
    <t>Gros 12</t>
  </si>
  <si>
    <t>SdA Data (CPA/BMW)</t>
  </si>
  <si>
    <t>CHX1RIO</t>
  </si>
  <si>
    <t>Chaxa Inflow 1</t>
  </si>
  <si>
    <t>TZ Gw</t>
  </si>
  <si>
    <t>&gt;200000</t>
  </si>
  <si>
    <t>BAL1</t>
  </si>
  <si>
    <t>Spring 1 in Baltinache</t>
  </si>
  <si>
    <t>Surface expression of Salt water interface near Barros Negros South 2</t>
  </si>
  <si>
    <t>Transitional Pool</t>
  </si>
  <si>
    <t>SWI 2</t>
  </si>
  <si>
    <t>BNS 1</t>
  </si>
  <si>
    <t xml:space="preserve">Barros Negros </t>
  </si>
  <si>
    <t>TEBW</t>
  </si>
  <si>
    <t>Tebinquiche West</t>
  </si>
  <si>
    <t>CHX2 1 CANAL BM</t>
  </si>
  <si>
    <t>Canal Burro Muerto</t>
  </si>
  <si>
    <t>TEBE 1</t>
  </si>
  <si>
    <t>Tebinquiche East</t>
  </si>
  <si>
    <t>TOJO 1</t>
  </si>
  <si>
    <t>Ojos del Salado</t>
  </si>
  <si>
    <t>LCX 1</t>
  </si>
  <si>
    <t>Laguna Chaxa</t>
  </si>
  <si>
    <t>QL 1</t>
  </si>
  <si>
    <t>Quelana 1</t>
  </si>
  <si>
    <t>CU</t>
  </si>
  <si>
    <t>Cejar East</t>
  </si>
  <si>
    <t>BNN 1</t>
  </si>
  <si>
    <t>Barros Negros Canal</t>
  </si>
  <si>
    <t>CHX3 1 PUILAR</t>
  </si>
  <si>
    <t>Puilar</t>
  </si>
  <si>
    <t>CHX1OJO</t>
  </si>
  <si>
    <t>Chaxa Inflow Ojo</t>
  </si>
  <si>
    <t>RS 1</t>
  </si>
  <si>
    <t>Rio Salado</t>
  </si>
  <si>
    <t>RG 1</t>
  </si>
  <si>
    <t>Rio Grande</t>
  </si>
  <si>
    <t>SON 1</t>
  </si>
  <si>
    <t>Soncor Stream</t>
  </si>
  <si>
    <t>RVDS 1</t>
  </si>
  <si>
    <t>Rio Vilama</t>
  </si>
  <si>
    <t>RZ 1</t>
  </si>
  <si>
    <t>Zapar Stream</t>
  </si>
  <si>
    <t>CUC 1</t>
  </si>
  <si>
    <t>Cuchabrache</t>
  </si>
  <si>
    <t>JER 1</t>
  </si>
  <si>
    <t>Quebracho de Jere</t>
  </si>
  <si>
    <t>RSP1</t>
  </si>
  <si>
    <t>Rio San Pedro in Town</t>
  </si>
  <si>
    <t>RPF 1</t>
  </si>
  <si>
    <t>Rio Purifica</t>
  </si>
  <si>
    <t>RPT 1</t>
  </si>
  <si>
    <t>Rio Puritama</t>
  </si>
  <si>
    <t>TAM 1</t>
  </si>
  <si>
    <t>Zapar Downgradient</t>
  </si>
  <si>
    <t>Inflow Gw</t>
  </si>
  <si>
    <t xml:space="preserve">SDA185 </t>
  </si>
  <si>
    <t>Andean Rain</t>
  </si>
  <si>
    <t xml:space="preserve">SDA187 </t>
  </si>
  <si>
    <t>Salar Rain</t>
  </si>
  <si>
    <t xml:space="preserve">SDA188 </t>
  </si>
  <si>
    <t>Peine Rain</t>
  </si>
  <si>
    <t xml:space="preserve">SDA190 </t>
  </si>
  <si>
    <t xml:space="preserve">SDA216 </t>
  </si>
  <si>
    <t>Stdev</t>
  </si>
  <si>
    <t>Precipitation -Northern Puna</t>
  </si>
  <si>
    <t>Precipitation -Southern Puna</t>
  </si>
  <si>
    <t>Precipitation - Salar de Atacama</t>
  </si>
  <si>
    <t>Range</t>
  </si>
  <si>
    <t>(‰)</t>
  </si>
  <si>
    <r>
      <t>Cl</t>
    </r>
    <r>
      <rPr>
        <b/>
        <vertAlign val="superscript"/>
        <sz val="14"/>
        <color theme="1"/>
        <rFont val="Arial"/>
        <family val="2"/>
      </rPr>
      <t>-</t>
    </r>
  </si>
  <si>
    <r>
      <t>3</t>
    </r>
    <r>
      <rPr>
        <b/>
        <sz val="14"/>
        <rFont val="Arial"/>
        <family val="2"/>
      </rPr>
      <t>H</t>
    </r>
  </si>
  <si>
    <r>
      <t>R</t>
    </r>
    <r>
      <rPr>
        <b/>
        <vertAlign val="subscript"/>
        <sz val="14"/>
        <rFont val="Arial"/>
        <family val="2"/>
      </rPr>
      <t>mod</t>
    </r>
  </si>
  <si>
    <r>
      <t>H</t>
    </r>
    <r>
      <rPr>
        <b/>
        <vertAlign val="subscript"/>
        <sz val="14"/>
        <color theme="1"/>
        <rFont val="Arial"/>
        <family val="2"/>
      </rPr>
      <t>2</t>
    </r>
    <r>
      <rPr>
        <b/>
        <sz val="14"/>
        <color theme="1"/>
        <rFont val="Arial"/>
        <family val="2"/>
      </rPr>
      <t>O-δ</t>
    </r>
    <r>
      <rPr>
        <b/>
        <vertAlign val="superscript"/>
        <sz val="14"/>
        <color theme="1"/>
        <rFont val="Arial"/>
        <family val="2"/>
      </rPr>
      <t>18</t>
    </r>
    <r>
      <rPr>
        <b/>
        <sz val="14"/>
        <color theme="1"/>
        <rFont val="Arial"/>
        <family val="2"/>
      </rPr>
      <t>O (‰)</t>
    </r>
  </si>
  <si>
    <r>
      <t>H</t>
    </r>
    <r>
      <rPr>
        <b/>
        <vertAlign val="subscript"/>
        <sz val="14"/>
        <color theme="1"/>
        <rFont val="Arial"/>
        <family val="2"/>
      </rPr>
      <t>2</t>
    </r>
    <r>
      <rPr>
        <b/>
        <sz val="14"/>
        <color theme="1"/>
        <rFont val="Arial"/>
        <family val="2"/>
      </rPr>
      <t>O-δ</t>
    </r>
    <r>
      <rPr>
        <b/>
        <vertAlign val="superscript"/>
        <sz val="14"/>
        <color theme="1"/>
        <rFont val="Arial"/>
        <family val="2"/>
      </rPr>
      <t>2</t>
    </r>
    <r>
      <rPr>
        <b/>
        <sz val="14"/>
        <color theme="1"/>
        <rFont val="Arial"/>
        <family val="2"/>
      </rPr>
      <t>H (‰)</t>
    </r>
  </si>
  <si>
    <t>Amount weighted Mean</t>
  </si>
  <si>
    <t>Salar de Atacama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</si>
</sst>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(* #,##0.00_);_(* \(#,##0.00\);_(* &quot;-&quot;??_);_(@_)"/>
    <numFmt numFmtId="164" formatCode="[$-409]d\-mmm\-yy;@"/>
    <numFmt numFmtId="165" formatCode="_(* #,##0_);_(* \(#,##0\);_(* &quot;-&quot;??_);_(@_)"/>
    <numFmt numFmtId="166" formatCode="0.0"/>
    <numFmt numFmtId="167" formatCode="0.000"/>
    <numFmt numFmtId="168" formatCode="0.00000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2"/>
      <color theme="1"/>
      <name val="Arial"/>
      <family val="2"/>
    </font>
    <font>
      <b/>
      <sz val="14"/>
      <color theme="1"/>
      <name val="Arial"/>
      <family val="2"/>
    </font>
    <font>
      <b/>
      <vertAlign val="subscript"/>
      <sz val="14"/>
      <color theme="1"/>
      <name val="Arial"/>
      <family val="2"/>
    </font>
    <font>
      <b/>
      <vertAlign val="superscript"/>
      <sz val="14"/>
      <color theme="1"/>
      <name val="Arial"/>
      <family val="2"/>
    </font>
    <font>
      <sz val="11"/>
      <color theme="1"/>
      <name val="Arial"/>
      <family val="2"/>
    </font>
    <font>
      <sz val="12"/>
      <color theme="1"/>
      <name val="Arial"/>
      <family val="2"/>
    </font>
    <font>
      <sz val="14"/>
      <color theme="1"/>
      <name val="Arial"/>
      <family val="2"/>
    </font>
    <font>
      <b/>
      <sz val="14"/>
      <name val="Arial"/>
      <family val="2"/>
    </font>
    <font>
      <b/>
      <vertAlign val="superscript"/>
      <sz val="14"/>
      <name val="Arial"/>
      <family val="2"/>
    </font>
    <font>
      <b/>
      <vertAlign val="subscript"/>
      <sz val="14"/>
      <name val="Arial"/>
      <family val="2"/>
    </font>
    <font>
      <sz val="14"/>
      <name val="Arial"/>
      <family val="2"/>
    </font>
    <font>
      <b/>
      <sz val="12"/>
      <name val="Arial"/>
      <family val="2"/>
    </font>
    <font>
      <sz val="11"/>
      <name val="Arial"/>
      <family val="2"/>
    </font>
    <font>
      <sz val="12"/>
      <name val="Arial"/>
      <family val="2"/>
    </font>
    <font>
      <i/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29">
    <xf numFmtId="0" fontId="0" fillId="0" borderId="0" xfId="0"/>
    <xf numFmtId="0" fontId="7" fillId="2" borderId="1" xfId="0" applyFont="1" applyFill="1" applyBorder="1"/>
    <xf numFmtId="0" fontId="8" fillId="2" borderId="1" xfId="0" applyFont="1" applyFill="1" applyBorder="1"/>
    <xf numFmtId="0" fontId="4" fillId="2" borderId="1" xfId="0" applyFont="1" applyFill="1" applyBorder="1" applyAlignment="1">
      <alignment horizontal="center"/>
    </xf>
    <xf numFmtId="0" fontId="13" fillId="2" borderId="0" xfId="0" applyFont="1" applyFill="1"/>
    <xf numFmtId="0" fontId="15" fillId="2" borderId="0" xfId="0" applyFont="1" applyFill="1"/>
    <xf numFmtId="165" fontId="15" fillId="2" borderId="0" xfId="1" applyNumberFormat="1" applyFont="1" applyFill="1" applyBorder="1"/>
    <xf numFmtId="9" fontId="15" fillId="2" borderId="0" xfId="2" applyFont="1" applyFill="1" applyBorder="1"/>
    <xf numFmtId="0" fontId="14" fillId="2" borderId="3" xfId="0" applyFont="1" applyFill="1" applyBorder="1"/>
    <xf numFmtId="9" fontId="16" fillId="2" borderId="0" xfId="2" applyFont="1" applyFill="1" applyBorder="1"/>
    <xf numFmtId="2" fontId="14" fillId="2" borderId="3" xfId="0" applyNumberFormat="1" applyFont="1" applyFill="1" applyBorder="1"/>
    <xf numFmtId="2" fontId="3" fillId="2" borderId="1" xfId="0" applyNumberFormat="1" applyFont="1" applyFill="1" applyBorder="1"/>
    <xf numFmtId="0" fontId="7" fillId="2" borderId="0" xfId="0" applyFont="1" applyFill="1"/>
    <xf numFmtId="0" fontId="7" fillId="2" borderId="1" xfId="0" applyFont="1" applyFill="1" applyBorder="1" applyAlignment="1">
      <alignment horizontal="left"/>
    </xf>
    <xf numFmtId="168" fontId="7" fillId="2" borderId="1" xfId="0" applyNumberFormat="1" applyFont="1" applyFill="1" applyBorder="1" applyAlignment="1">
      <alignment horizontal="center"/>
    </xf>
    <xf numFmtId="165" fontId="7" fillId="2" borderId="1" xfId="1" applyNumberFormat="1" applyFont="1" applyFill="1" applyBorder="1" applyAlignment="1"/>
    <xf numFmtId="0" fontId="7" fillId="0" borderId="0" xfId="0" applyFont="1"/>
    <xf numFmtId="168" fontId="7" fillId="0" borderId="0" xfId="0" applyNumberFormat="1" applyFont="1" applyAlignment="1">
      <alignment horizontal="center"/>
    </xf>
    <xf numFmtId="165" fontId="7" fillId="0" borderId="0" xfId="1" applyNumberFormat="1" applyFont="1"/>
    <xf numFmtId="0" fontId="7" fillId="0" borderId="1" xfId="0" applyFont="1" applyBorder="1"/>
    <xf numFmtId="165" fontId="7" fillId="2" borderId="0" xfId="1" applyNumberFormat="1" applyFont="1" applyFill="1" applyBorder="1"/>
    <xf numFmtId="165" fontId="7" fillId="2" borderId="0" xfId="1" applyNumberFormat="1" applyFont="1" applyFill="1" applyBorder="1" applyAlignment="1">
      <alignment horizontal="center"/>
    </xf>
    <xf numFmtId="0" fontId="7" fillId="0" borderId="2" xfId="0" applyFont="1" applyBorder="1"/>
    <xf numFmtId="14" fontId="7" fillId="0" borderId="0" xfId="0" applyNumberFormat="1" applyFont="1"/>
    <xf numFmtId="14" fontId="7" fillId="2" borderId="1" xfId="0" applyNumberFormat="1" applyFont="1" applyFill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165" fontId="15" fillId="2" borderId="0" xfId="1" applyNumberFormat="1" applyFont="1" applyFill="1" applyBorder="1" applyAlignment="1">
      <alignment horizontal="center"/>
    </xf>
    <xf numFmtId="164" fontId="7" fillId="2" borderId="1" xfId="0" applyNumberFormat="1" applyFont="1" applyFill="1" applyBorder="1" applyAlignment="1">
      <alignment horizontal="center"/>
    </xf>
    <xf numFmtId="165" fontId="7" fillId="2" borderId="1" xfId="1" applyNumberFormat="1" applyFont="1" applyFill="1" applyBorder="1"/>
    <xf numFmtId="2" fontId="7" fillId="2" borderId="1" xfId="0" applyNumberFormat="1" applyFont="1" applyFill="1" applyBorder="1"/>
    <xf numFmtId="167" fontId="3" fillId="2" borderId="1" xfId="0" applyNumberFormat="1" applyFont="1" applyFill="1" applyBorder="1"/>
    <xf numFmtId="166" fontId="7" fillId="2" borderId="1" xfId="0" applyNumberFormat="1" applyFont="1" applyFill="1" applyBorder="1"/>
    <xf numFmtId="165" fontId="7" fillId="2" borderId="1" xfId="1" applyNumberFormat="1" applyFont="1" applyFill="1" applyBorder="1" applyAlignment="1">
      <alignment horizontal="center"/>
    </xf>
    <xf numFmtId="165" fontId="15" fillId="2" borderId="1" xfId="1" applyNumberFormat="1" applyFont="1" applyFill="1" applyBorder="1"/>
    <xf numFmtId="165" fontId="7" fillId="2" borderId="0" xfId="1" applyNumberFormat="1" applyFont="1" applyFill="1" applyBorder="1" applyAlignment="1"/>
    <xf numFmtId="0" fontId="7" fillId="2" borderId="2" xfId="0" applyFont="1" applyFill="1" applyBorder="1"/>
    <xf numFmtId="0" fontId="7" fillId="2" borderId="2" xfId="0" applyFont="1" applyFill="1" applyBorder="1" applyAlignment="1">
      <alignment horizontal="center"/>
    </xf>
    <xf numFmtId="168" fontId="7" fillId="2" borderId="2" xfId="0" applyNumberFormat="1" applyFont="1" applyFill="1" applyBorder="1" applyAlignment="1">
      <alignment horizontal="center"/>
    </xf>
    <xf numFmtId="167" fontId="7" fillId="2" borderId="2" xfId="0" applyNumberFormat="1" applyFont="1" applyFill="1" applyBorder="1"/>
    <xf numFmtId="0" fontId="4" fillId="2" borderId="1" xfId="0" applyFont="1" applyFill="1" applyBorder="1" applyAlignment="1">
      <alignment horizontal="center" wrapText="1"/>
    </xf>
    <xf numFmtId="0" fontId="13" fillId="2" borderId="0" xfId="0" applyFont="1" applyFill="1" applyBorder="1" applyAlignment="1">
      <alignment horizontal="center"/>
    </xf>
    <xf numFmtId="0" fontId="13" fillId="2" borderId="0" xfId="0" applyFont="1" applyFill="1" applyBorder="1"/>
    <xf numFmtId="0" fontId="15" fillId="2" borderId="0" xfId="0" applyFont="1" applyFill="1" applyBorder="1"/>
    <xf numFmtId="2" fontId="15" fillId="2" borderId="0" xfId="0" applyNumberFormat="1" applyFont="1" applyFill="1" applyBorder="1"/>
    <xf numFmtId="0" fontId="7" fillId="2" borderId="0" xfId="0" applyFont="1" applyFill="1" applyBorder="1"/>
    <xf numFmtId="0" fontId="13" fillId="0" borderId="0" xfId="0" applyFont="1" applyFill="1" applyBorder="1" applyAlignment="1">
      <alignment horizontal="center"/>
    </xf>
    <xf numFmtId="0" fontId="11" fillId="0" borderId="0" xfId="0" applyFont="1" applyFill="1" applyBorder="1" applyAlignment="1">
      <alignment horizontal="center"/>
    </xf>
    <xf numFmtId="0" fontId="13" fillId="0" borderId="0" xfId="0" applyFont="1" applyFill="1" applyBorder="1"/>
    <xf numFmtId="0" fontId="15" fillId="0" borderId="0" xfId="0" applyFont="1" applyFill="1" applyBorder="1"/>
    <xf numFmtId="2" fontId="15" fillId="0" borderId="0" xfId="0" applyNumberFormat="1" applyFont="1" applyFill="1" applyBorder="1"/>
    <xf numFmtId="0" fontId="7" fillId="0" borderId="0" xfId="0" applyFont="1" applyFill="1" applyBorder="1"/>
    <xf numFmtId="0" fontId="17" fillId="0" borderId="0" xfId="0" applyFont="1" applyFill="1" applyBorder="1"/>
    <xf numFmtId="0" fontId="10" fillId="2" borderId="4" xfId="0" applyFont="1" applyFill="1" applyBorder="1" applyAlignment="1">
      <alignment horizontal="left"/>
    </xf>
    <xf numFmtId="0" fontId="10" fillId="2" borderId="5" xfId="0" applyFont="1" applyFill="1" applyBorder="1" applyAlignment="1">
      <alignment horizontal="center"/>
    </xf>
    <xf numFmtId="0" fontId="10" fillId="2" borderId="5" xfId="0" applyFont="1" applyFill="1" applyBorder="1"/>
    <xf numFmtId="0" fontId="11" fillId="2" borderId="5" xfId="0" applyFont="1" applyFill="1" applyBorder="1" applyAlignment="1">
      <alignment horizontal="center"/>
    </xf>
    <xf numFmtId="0" fontId="13" fillId="2" borderId="5" xfId="0" applyFont="1" applyFill="1" applyBorder="1" applyAlignment="1">
      <alignment horizontal="center" wrapText="1"/>
    </xf>
    <xf numFmtId="0" fontId="13" fillId="2" borderId="5" xfId="0" applyFont="1" applyFill="1" applyBorder="1"/>
    <xf numFmtId="0" fontId="13" fillId="2" borderId="6" xfId="0" applyFont="1" applyFill="1" applyBorder="1"/>
    <xf numFmtId="0" fontId="13" fillId="2" borderId="7" xfId="0" applyFont="1" applyFill="1" applyBorder="1"/>
    <xf numFmtId="0" fontId="10" fillId="2" borderId="0" xfId="0" applyFont="1" applyFill="1" applyBorder="1" applyAlignment="1">
      <alignment horizontal="center"/>
    </xf>
    <xf numFmtId="0" fontId="13" fillId="2" borderId="0" xfId="0" applyFont="1" applyFill="1" applyBorder="1" applyAlignment="1">
      <alignment horizontal="center" wrapText="1"/>
    </xf>
    <xf numFmtId="0" fontId="13" fillId="2" borderId="8" xfId="0" applyFont="1" applyFill="1" applyBorder="1"/>
    <xf numFmtId="0" fontId="14" fillId="2" borderId="7" xfId="0" applyFont="1" applyFill="1" applyBorder="1"/>
    <xf numFmtId="0" fontId="15" fillId="2" borderId="8" xfId="0" applyFont="1" applyFill="1" applyBorder="1"/>
    <xf numFmtId="0" fontId="15" fillId="2" borderId="7" xfId="0" applyFont="1" applyFill="1" applyBorder="1"/>
    <xf numFmtId="0" fontId="15" fillId="2" borderId="0" xfId="0" applyFont="1" applyFill="1" applyBorder="1" applyAlignment="1">
      <alignment horizontal="left"/>
    </xf>
    <xf numFmtId="164" fontId="15" fillId="2" borderId="0" xfId="0" applyNumberFormat="1" applyFont="1" applyFill="1" applyBorder="1" applyAlignment="1">
      <alignment horizontal="center"/>
    </xf>
    <xf numFmtId="168" fontId="15" fillId="2" borderId="0" xfId="0" applyNumberFormat="1" applyFont="1" applyFill="1" applyBorder="1" applyAlignment="1">
      <alignment horizontal="center"/>
    </xf>
    <xf numFmtId="0" fontId="16" fillId="2" borderId="0" xfId="0" applyFont="1" applyFill="1" applyBorder="1" applyAlignment="1">
      <alignment horizontal="center"/>
    </xf>
    <xf numFmtId="2" fontId="16" fillId="2" borderId="0" xfId="0" applyNumberFormat="1" applyFont="1" applyFill="1" applyBorder="1"/>
    <xf numFmtId="166" fontId="15" fillId="2" borderId="0" xfId="0" applyNumberFormat="1" applyFont="1" applyFill="1" applyBorder="1"/>
    <xf numFmtId="2" fontId="15" fillId="2" borderId="8" xfId="0" applyNumberFormat="1" applyFont="1" applyFill="1" applyBorder="1"/>
    <xf numFmtId="0" fontId="17" fillId="2" borderId="7" xfId="0" applyFont="1" applyFill="1" applyBorder="1"/>
    <xf numFmtId="0" fontId="15" fillId="2" borderId="0" xfId="0" applyFont="1" applyFill="1" applyBorder="1" applyAlignment="1">
      <alignment horizontal="center"/>
    </xf>
    <xf numFmtId="0" fontId="14" fillId="2" borderId="0" xfId="0" applyFont="1" applyFill="1" applyBorder="1"/>
    <xf numFmtId="2" fontId="14" fillId="2" borderId="0" xfId="0" applyNumberFormat="1" applyFont="1" applyFill="1" applyBorder="1"/>
    <xf numFmtId="0" fontId="16" fillId="2" borderId="0" xfId="0" applyFont="1" applyFill="1" applyBorder="1"/>
    <xf numFmtId="2" fontId="14" fillId="2" borderId="8" xfId="0" applyNumberFormat="1" applyFont="1" applyFill="1" applyBorder="1"/>
    <xf numFmtId="0" fontId="15" fillId="2" borderId="7" xfId="0" applyFont="1" applyFill="1" applyBorder="1" applyAlignment="1">
      <alignment horizontal="left"/>
    </xf>
    <xf numFmtId="14" fontId="15" fillId="2" borderId="0" xfId="0" applyNumberFormat="1" applyFont="1" applyFill="1" applyBorder="1" applyAlignment="1">
      <alignment horizontal="center"/>
    </xf>
    <xf numFmtId="0" fontId="14" fillId="2" borderId="0" xfId="0" applyFont="1" applyFill="1" applyBorder="1" applyAlignment="1">
      <alignment horizontal="center"/>
    </xf>
    <xf numFmtId="166" fontId="15" fillId="2" borderId="8" xfId="0" applyNumberFormat="1" applyFont="1" applyFill="1" applyBorder="1"/>
    <xf numFmtId="0" fontId="7" fillId="2" borderId="9" xfId="0" applyFont="1" applyFill="1" applyBorder="1"/>
    <xf numFmtId="0" fontId="7" fillId="2" borderId="10" xfId="0" applyFont="1" applyFill="1" applyBorder="1"/>
    <xf numFmtId="0" fontId="7" fillId="2" borderId="7" xfId="0" applyFont="1" applyFill="1" applyBorder="1"/>
    <xf numFmtId="14" fontId="7" fillId="2" borderId="0" xfId="0" applyNumberFormat="1" applyFont="1" applyFill="1" applyBorder="1" applyAlignment="1">
      <alignment horizontal="center"/>
    </xf>
    <xf numFmtId="2" fontId="3" fillId="2" borderId="0" xfId="0" applyNumberFormat="1" applyFont="1" applyFill="1" applyBorder="1"/>
    <xf numFmtId="0" fontId="4" fillId="2" borderId="0" xfId="0" applyFont="1" applyFill="1" applyBorder="1" applyAlignment="1">
      <alignment horizontal="center" wrapText="1"/>
    </xf>
    <xf numFmtId="0" fontId="4" fillId="2" borderId="0" xfId="0" applyFont="1" applyFill="1" applyBorder="1" applyAlignment="1">
      <alignment horizontal="center"/>
    </xf>
    <xf numFmtId="0" fontId="9" fillId="2" borderId="8" xfId="0" applyFont="1" applyFill="1" applyBorder="1"/>
    <xf numFmtId="0" fontId="3" fillId="2" borderId="9" xfId="0" applyFont="1" applyFill="1" applyBorder="1"/>
    <xf numFmtId="0" fontId="4" fillId="2" borderId="10" xfId="0" applyFont="1" applyFill="1" applyBorder="1" applyAlignment="1">
      <alignment horizontal="center"/>
    </xf>
    <xf numFmtId="0" fontId="7" fillId="2" borderId="0" xfId="0" applyFont="1" applyFill="1" applyBorder="1" applyAlignment="1">
      <alignment horizontal="left"/>
    </xf>
    <xf numFmtId="164" fontId="7" fillId="2" borderId="0" xfId="0" applyNumberFormat="1" applyFont="1" applyFill="1" applyBorder="1" applyAlignment="1">
      <alignment horizontal="center"/>
    </xf>
    <xf numFmtId="168" fontId="7" fillId="2" borderId="0" xfId="0" applyNumberFormat="1" applyFont="1" applyFill="1" applyBorder="1" applyAlignment="1">
      <alignment horizontal="center"/>
    </xf>
    <xf numFmtId="2" fontId="7" fillId="2" borderId="0" xfId="0" applyNumberFormat="1" applyFont="1" applyFill="1" applyBorder="1"/>
    <xf numFmtId="167" fontId="3" fillId="2" borderId="0" xfId="0" applyNumberFormat="1" applyFont="1" applyFill="1" applyBorder="1"/>
    <xf numFmtId="166" fontId="7" fillId="2" borderId="0" xfId="0" applyNumberFormat="1" applyFont="1" applyFill="1" applyBorder="1"/>
    <xf numFmtId="1" fontId="15" fillId="2" borderId="8" xfId="0" applyNumberFormat="1" applyFont="1" applyFill="1" applyBorder="1"/>
    <xf numFmtId="1" fontId="15" fillId="2" borderId="10" xfId="0" applyNumberFormat="1" applyFont="1" applyFill="1" applyBorder="1"/>
    <xf numFmtId="0" fontId="3" fillId="2" borderId="7" xfId="0" applyFont="1" applyFill="1" applyBorder="1"/>
    <xf numFmtId="0" fontId="7" fillId="2" borderId="0" xfId="0" applyFont="1" applyFill="1" applyBorder="1" applyAlignment="1">
      <alignment horizontal="center"/>
    </xf>
    <xf numFmtId="0" fontId="3" fillId="2" borderId="0" xfId="0" applyFont="1" applyFill="1" applyBorder="1"/>
    <xf numFmtId="167" fontId="8" fillId="2" borderId="0" xfId="0" applyNumberFormat="1" applyFont="1" applyFill="1" applyBorder="1"/>
    <xf numFmtId="0" fontId="7" fillId="2" borderId="11" xfId="0" applyFont="1" applyFill="1" applyBorder="1"/>
    <xf numFmtId="0" fontId="7" fillId="2" borderId="12" xfId="0" applyFont="1" applyFill="1" applyBorder="1"/>
    <xf numFmtId="167" fontId="7" fillId="2" borderId="0" xfId="0" applyNumberFormat="1" applyFont="1" applyFill="1" applyBorder="1"/>
    <xf numFmtId="0" fontId="7" fillId="2" borderId="8" xfId="0" applyFont="1" applyFill="1" applyBorder="1"/>
    <xf numFmtId="167" fontId="14" fillId="2" borderId="0" xfId="0" applyNumberFormat="1" applyFont="1" applyFill="1" applyBorder="1"/>
    <xf numFmtId="165" fontId="15" fillId="2" borderId="8" xfId="1" applyNumberFormat="1" applyFont="1" applyFill="1" applyBorder="1"/>
    <xf numFmtId="165" fontId="7" fillId="2" borderId="8" xfId="1" applyNumberFormat="1" applyFont="1" applyFill="1" applyBorder="1"/>
    <xf numFmtId="0" fontId="7" fillId="2" borderId="0" xfId="0" applyFont="1" applyFill="1" applyBorder="1" applyAlignment="1">
      <alignment horizontal="right"/>
    </xf>
    <xf numFmtId="165" fontId="7" fillId="2" borderId="10" xfId="1" applyNumberFormat="1" applyFont="1" applyFill="1" applyBorder="1"/>
    <xf numFmtId="0" fontId="2" fillId="2" borderId="7" xfId="0" applyFont="1" applyFill="1" applyBorder="1"/>
    <xf numFmtId="167" fontId="15" fillId="2" borderId="0" xfId="2" applyNumberFormat="1" applyFont="1" applyFill="1" applyBorder="1"/>
    <xf numFmtId="167" fontId="15" fillId="2" borderId="0" xfId="0" applyNumberFormat="1" applyFont="1" applyFill="1" applyBorder="1"/>
    <xf numFmtId="167" fontId="14" fillId="2" borderId="0" xfId="2" applyNumberFormat="1" applyFont="1" applyFill="1" applyBorder="1"/>
    <xf numFmtId="1" fontId="15" fillId="2" borderId="0" xfId="1" applyNumberFormat="1" applyFont="1" applyFill="1" applyBorder="1"/>
    <xf numFmtId="0" fontId="15" fillId="2" borderId="13" xfId="0" applyFont="1" applyFill="1" applyBorder="1"/>
    <xf numFmtId="0" fontId="15" fillId="2" borderId="14" xfId="0" applyFont="1" applyFill="1" applyBorder="1"/>
    <xf numFmtId="0" fontId="7" fillId="2" borderId="14" xfId="0" applyFont="1" applyFill="1" applyBorder="1"/>
    <xf numFmtId="14" fontId="15" fillId="2" borderId="14" xfId="0" applyNumberFormat="1" applyFont="1" applyFill="1" applyBorder="1" applyAlignment="1">
      <alignment horizontal="center"/>
    </xf>
    <xf numFmtId="168" fontId="15" fillId="2" borderId="14" xfId="0" applyNumberFormat="1" applyFont="1" applyFill="1" applyBorder="1" applyAlignment="1">
      <alignment horizontal="center"/>
    </xf>
    <xf numFmtId="165" fontId="15" fillId="2" borderId="14" xfId="1" applyNumberFormat="1" applyFont="1" applyFill="1" applyBorder="1"/>
    <xf numFmtId="167" fontId="15" fillId="2" borderId="14" xfId="0" applyNumberFormat="1" applyFont="1" applyFill="1" applyBorder="1"/>
    <xf numFmtId="167" fontId="14" fillId="2" borderId="14" xfId="2" applyNumberFormat="1" applyFont="1" applyFill="1" applyBorder="1"/>
    <xf numFmtId="166" fontId="15" fillId="2" borderId="14" xfId="0" applyNumberFormat="1" applyFont="1" applyFill="1" applyBorder="1"/>
    <xf numFmtId="165" fontId="15" fillId="2" borderId="15" xfId="1" applyNumberFormat="1" applyFont="1" applyFill="1" applyBorder="1"/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FAF0E9-4331-4295-8D53-4D47596BC9B2}">
  <dimension ref="A1:T173"/>
  <sheetViews>
    <sheetView tabSelected="1" zoomScale="70" zoomScaleNormal="70" workbookViewId="0">
      <selection activeCell="S164" sqref="S164"/>
    </sheetView>
  </sheetViews>
  <sheetFormatPr defaultRowHeight="14.25" x14ac:dyDescent="0.2"/>
  <cols>
    <col min="1" max="1" width="5.42578125" style="16" customWidth="1"/>
    <col min="2" max="2" width="18.7109375" style="16" customWidth="1"/>
    <col min="3" max="3" width="43.140625" style="16" customWidth="1"/>
    <col min="4" max="4" width="18" style="16" customWidth="1"/>
    <col min="5" max="5" width="18.140625" style="16" customWidth="1"/>
    <col min="6" max="6" width="14.140625" style="16" customWidth="1"/>
    <col min="7" max="7" width="16.85546875" style="16" customWidth="1"/>
    <col min="8" max="8" width="13.140625" style="16" customWidth="1"/>
    <col min="9" max="9" width="15.42578125" style="16" customWidth="1"/>
    <col min="10" max="10" width="14.5703125" style="16" customWidth="1"/>
    <col min="11" max="11" width="9.140625" style="16"/>
    <col min="12" max="12" width="11.28515625" style="16" customWidth="1"/>
    <col min="13" max="13" width="12.5703125" style="16" customWidth="1"/>
    <col min="14" max="14" width="14.5703125" style="16" customWidth="1"/>
    <col min="15" max="15" width="15" style="16" customWidth="1"/>
    <col min="16" max="16" width="12.140625" style="16" customWidth="1"/>
    <col min="17" max="17" width="9.140625" style="50" customWidth="1"/>
    <col min="18" max="16384" width="9.140625" style="50"/>
  </cols>
  <sheetData>
    <row r="1" spans="1:18" ht="15" thickBot="1" x14ac:dyDescent="0.25"/>
    <row r="2" spans="1:18" s="47" customFormat="1" ht="34.5" customHeight="1" x14ac:dyDescent="0.35">
      <c r="A2" s="4"/>
      <c r="B2" s="52" t="s">
        <v>0</v>
      </c>
      <c r="C2" s="53" t="s">
        <v>1</v>
      </c>
      <c r="D2" s="53" t="s">
        <v>2</v>
      </c>
      <c r="E2" s="53" t="s">
        <v>3</v>
      </c>
      <c r="F2" s="53" t="s">
        <v>4</v>
      </c>
      <c r="G2" s="53" t="s">
        <v>5</v>
      </c>
      <c r="H2" s="54" t="s">
        <v>6</v>
      </c>
      <c r="I2" s="53" t="s">
        <v>7</v>
      </c>
      <c r="J2" s="55" t="s">
        <v>251</v>
      </c>
      <c r="K2" s="54"/>
      <c r="L2" s="53" t="s">
        <v>252</v>
      </c>
      <c r="M2" s="56" t="s">
        <v>8</v>
      </c>
      <c r="N2" s="57"/>
      <c r="O2" s="57"/>
      <c r="P2" s="58"/>
      <c r="Q2" s="45"/>
      <c r="R2" s="46"/>
    </row>
    <row r="3" spans="1:18" s="47" customFormat="1" ht="18" x14ac:dyDescent="0.25">
      <c r="A3" s="4"/>
      <c r="B3" s="59"/>
      <c r="C3" s="41"/>
      <c r="D3" s="41"/>
      <c r="E3" s="60" t="s">
        <v>9</v>
      </c>
      <c r="F3" s="40" t="s">
        <v>10</v>
      </c>
      <c r="G3" s="40" t="s">
        <v>11</v>
      </c>
      <c r="H3" s="40" t="s">
        <v>12</v>
      </c>
      <c r="I3" s="40" t="s">
        <v>13</v>
      </c>
      <c r="J3" s="40" t="s">
        <v>14</v>
      </c>
      <c r="K3" s="40" t="s">
        <v>15</v>
      </c>
      <c r="L3" s="41"/>
      <c r="M3" s="61"/>
      <c r="N3" s="41"/>
      <c r="O3" s="41"/>
      <c r="P3" s="62"/>
      <c r="Q3" s="45"/>
      <c r="R3" s="45"/>
    </row>
    <row r="4" spans="1:18" s="48" customFormat="1" ht="15.75" x14ac:dyDescent="0.25">
      <c r="A4" s="5"/>
      <c r="B4" s="63" t="s">
        <v>245</v>
      </c>
      <c r="C4" s="42"/>
      <c r="D4" s="42"/>
      <c r="E4" s="42"/>
      <c r="F4" s="42"/>
      <c r="G4" s="42"/>
      <c r="H4" s="42"/>
      <c r="I4" s="42"/>
      <c r="J4" s="42"/>
      <c r="K4" s="42"/>
      <c r="L4" s="42"/>
      <c r="M4" s="42"/>
      <c r="N4" s="42"/>
      <c r="O4" s="42" t="s">
        <v>16</v>
      </c>
      <c r="P4" s="64" t="s">
        <v>17</v>
      </c>
    </row>
    <row r="5" spans="1:18" s="48" customFormat="1" ht="15" x14ac:dyDescent="0.2">
      <c r="A5" s="5"/>
      <c r="B5" s="65" t="s">
        <v>18</v>
      </c>
      <c r="C5" s="42" t="s">
        <v>19</v>
      </c>
      <c r="D5" s="66" t="s">
        <v>20</v>
      </c>
      <c r="E5" s="67">
        <v>43503</v>
      </c>
      <c r="F5" s="68">
        <v>-26.062307000000001</v>
      </c>
      <c r="G5" s="68">
        <v>-67.407059000000004</v>
      </c>
      <c r="H5" s="26">
        <v>3372</v>
      </c>
      <c r="I5" s="69" t="s">
        <v>21</v>
      </c>
      <c r="J5" s="70">
        <v>7.0075010286485888</v>
      </c>
      <c r="K5" s="43">
        <v>0.71683881457903631</v>
      </c>
      <c r="L5" s="69" t="s">
        <v>21</v>
      </c>
      <c r="M5" s="71">
        <v>0.8</v>
      </c>
      <c r="N5" s="42"/>
      <c r="O5" s="43">
        <f>J5-K5</f>
        <v>6.2906622140695525</v>
      </c>
      <c r="P5" s="72">
        <f>J5+K5</f>
        <v>7.7243398432276251</v>
      </c>
    </row>
    <row r="6" spans="1:18" s="48" customFormat="1" ht="15" x14ac:dyDescent="0.2">
      <c r="A6" s="5"/>
      <c r="B6" s="65" t="s">
        <v>22</v>
      </c>
      <c r="C6" s="42" t="s">
        <v>23</v>
      </c>
      <c r="D6" s="66" t="s">
        <v>20</v>
      </c>
      <c r="E6" s="67">
        <v>43504</v>
      </c>
      <c r="F6" s="68">
        <v>-25.491617000000002</v>
      </c>
      <c r="G6" s="68">
        <v>-67.110775000000004</v>
      </c>
      <c r="H6" s="26">
        <v>3987</v>
      </c>
      <c r="I6" s="69" t="s">
        <v>21</v>
      </c>
      <c r="J6" s="70">
        <v>4.7558060325447276</v>
      </c>
      <c r="K6" s="43">
        <v>1.3897363526017568</v>
      </c>
      <c r="L6" s="69" t="s">
        <v>21</v>
      </c>
      <c r="M6" s="71">
        <v>3.1</v>
      </c>
      <c r="N6" s="42"/>
      <c r="O6" s="43">
        <f>J6-K6</f>
        <v>3.3660696799429708</v>
      </c>
      <c r="P6" s="72">
        <f>J6+K6</f>
        <v>6.1455423851464843</v>
      </c>
    </row>
    <row r="7" spans="1:18" s="48" customFormat="1" ht="15.75" x14ac:dyDescent="0.25">
      <c r="A7" s="5"/>
      <c r="B7" s="73" t="s">
        <v>24</v>
      </c>
      <c r="C7" s="42"/>
      <c r="D7" s="66"/>
      <c r="E7" s="74"/>
      <c r="F7" s="68"/>
      <c r="G7" s="68"/>
      <c r="H7" s="75" t="s">
        <v>255</v>
      </c>
      <c r="I7" s="6"/>
      <c r="J7" s="76">
        <f>(J5*(M5/M7))+(J6*(M6/M7))+(J10*(M10/M7))</f>
        <v>4.5371999365076698</v>
      </c>
      <c r="K7" s="42"/>
      <c r="L7" s="69"/>
      <c r="M7" s="71">
        <f>M5+M6+M10</f>
        <v>7.5</v>
      </c>
      <c r="N7" s="77" t="s">
        <v>248</v>
      </c>
      <c r="O7" s="76">
        <f>(O5*(M5/M7))+(O6*(M6/M7))+(J10*(M10/M7))</f>
        <v>3.8863127705438467</v>
      </c>
      <c r="P7" s="78">
        <f>(P5*(M5/M7))+(P6*(M6/M7))+(J10*(M10/M7))</f>
        <v>5.1880871024714938</v>
      </c>
    </row>
    <row r="8" spans="1:18" s="48" customFormat="1" ht="15" x14ac:dyDescent="0.2">
      <c r="A8" s="5"/>
      <c r="B8" s="73" t="s">
        <v>25</v>
      </c>
      <c r="C8" s="42"/>
      <c r="D8" s="66"/>
      <c r="E8" s="74"/>
      <c r="F8" s="68"/>
      <c r="G8" s="68"/>
      <c r="H8" s="77" t="s">
        <v>244</v>
      </c>
      <c r="I8" s="6"/>
      <c r="J8" s="70">
        <f>_xlfn.STDEV.P(J5:J6, J10)</f>
        <v>1.3446089219178523</v>
      </c>
      <c r="K8" s="42"/>
      <c r="L8" s="77"/>
      <c r="M8" s="71"/>
      <c r="N8" s="77" t="s">
        <v>26</v>
      </c>
      <c r="O8" s="43">
        <f>AVERAGE(O7,P7)</f>
        <v>4.5371999365076707</v>
      </c>
      <c r="P8" s="64"/>
    </row>
    <row r="9" spans="1:18" s="48" customFormat="1" ht="15.75" x14ac:dyDescent="0.25">
      <c r="A9" s="5"/>
      <c r="B9" s="63" t="s">
        <v>246</v>
      </c>
      <c r="C9" s="42"/>
      <c r="D9" s="66"/>
      <c r="E9" s="74"/>
      <c r="F9" s="68"/>
      <c r="G9" s="68"/>
      <c r="H9" s="74"/>
      <c r="I9" s="6"/>
      <c r="J9" s="70"/>
      <c r="K9" s="42"/>
      <c r="L9" s="77"/>
      <c r="M9" s="71"/>
      <c r="N9" s="42"/>
      <c r="O9" s="42"/>
      <c r="P9" s="64"/>
      <c r="Q9" s="49"/>
    </row>
    <row r="10" spans="1:18" s="48" customFormat="1" ht="15.75" x14ac:dyDescent="0.25">
      <c r="A10" s="5"/>
      <c r="B10" s="79">
        <v>45</v>
      </c>
      <c r="C10" s="42" t="s">
        <v>103</v>
      </c>
      <c r="D10" s="42" t="s">
        <v>104</v>
      </c>
      <c r="E10" s="80">
        <v>43132</v>
      </c>
      <c r="F10" s="68">
        <v>-27.627897000000001</v>
      </c>
      <c r="G10" s="68">
        <v>-68.475333000000006</v>
      </c>
      <c r="H10" s="26">
        <v>4619</v>
      </c>
      <c r="I10" s="74" t="s">
        <v>21</v>
      </c>
      <c r="J10" s="75">
        <v>3.8</v>
      </c>
      <c r="K10" s="81" t="s">
        <v>21</v>
      </c>
      <c r="L10" s="81" t="s">
        <v>21</v>
      </c>
      <c r="M10" s="71">
        <v>3.6</v>
      </c>
      <c r="N10" s="43"/>
      <c r="O10" s="43"/>
      <c r="P10" s="82"/>
    </row>
    <row r="11" spans="1:18" s="48" customFormat="1" ht="15" x14ac:dyDescent="0.2">
      <c r="A11" s="5"/>
      <c r="B11" s="73"/>
      <c r="C11" s="42"/>
      <c r="D11" s="66"/>
      <c r="E11" s="74"/>
      <c r="F11" s="68"/>
      <c r="G11" s="68"/>
      <c r="H11" s="74"/>
      <c r="I11" s="6"/>
      <c r="J11" s="70"/>
      <c r="K11" s="42"/>
      <c r="L11" s="77"/>
      <c r="M11" s="71"/>
      <c r="N11" s="42"/>
      <c r="O11" s="42"/>
      <c r="P11" s="64"/>
      <c r="Q11" s="49"/>
    </row>
    <row r="12" spans="1:18" s="48" customFormat="1" ht="15.75" x14ac:dyDescent="0.25">
      <c r="A12" s="5"/>
      <c r="B12" s="63" t="s">
        <v>247</v>
      </c>
      <c r="C12" s="42"/>
      <c r="D12" s="42"/>
      <c r="E12" s="74"/>
      <c r="F12" s="68"/>
      <c r="G12" s="68"/>
      <c r="H12" s="74"/>
      <c r="I12" s="42"/>
      <c r="J12" s="42"/>
      <c r="K12" s="42"/>
      <c r="L12" s="7"/>
      <c r="M12" s="71"/>
      <c r="N12" s="42"/>
      <c r="O12" s="42" t="s">
        <v>16</v>
      </c>
      <c r="P12" s="64" t="s">
        <v>17</v>
      </c>
    </row>
    <row r="13" spans="1:18" s="48" customFormat="1" ht="15" x14ac:dyDescent="0.2">
      <c r="A13" s="5"/>
      <c r="B13" s="65" t="s">
        <v>236</v>
      </c>
      <c r="C13" s="42" t="s">
        <v>237</v>
      </c>
      <c r="D13" s="42" t="s">
        <v>20</v>
      </c>
      <c r="E13" s="80">
        <v>41293</v>
      </c>
      <c r="F13" s="68">
        <v>-23.837399999999999</v>
      </c>
      <c r="G13" s="68">
        <v>-67.853399999999993</v>
      </c>
      <c r="H13" s="26">
        <v>3910</v>
      </c>
      <c r="I13" s="69" t="s">
        <v>21</v>
      </c>
      <c r="J13" s="42">
        <v>4.1900000000000004</v>
      </c>
      <c r="K13" s="43">
        <v>0.15</v>
      </c>
      <c r="L13" s="69" t="s">
        <v>21</v>
      </c>
      <c r="M13" s="71">
        <v>5.3</v>
      </c>
      <c r="N13" s="42"/>
      <c r="O13" s="43">
        <f>J13-K13</f>
        <v>4.04</v>
      </c>
      <c r="P13" s="72">
        <f>J13+K13</f>
        <v>4.3400000000000007</v>
      </c>
    </row>
    <row r="14" spans="1:18" s="48" customFormat="1" ht="15" x14ac:dyDescent="0.2">
      <c r="A14" s="5"/>
      <c r="B14" s="65" t="s">
        <v>238</v>
      </c>
      <c r="C14" s="42" t="s">
        <v>239</v>
      </c>
      <c r="D14" s="42" t="s">
        <v>20</v>
      </c>
      <c r="E14" s="80">
        <v>41294</v>
      </c>
      <c r="F14" s="68">
        <v>-23.6145</v>
      </c>
      <c r="G14" s="68">
        <v>-68.063000000000002</v>
      </c>
      <c r="H14" s="26">
        <v>2318</v>
      </c>
      <c r="I14" s="69" t="s">
        <v>21</v>
      </c>
      <c r="J14" s="42">
        <v>3.25</v>
      </c>
      <c r="K14" s="43">
        <v>0.26</v>
      </c>
      <c r="L14" s="69" t="s">
        <v>21</v>
      </c>
      <c r="M14" s="71">
        <v>1.5</v>
      </c>
      <c r="N14" s="42"/>
      <c r="O14" s="43">
        <f>J14-K14</f>
        <v>2.99</v>
      </c>
      <c r="P14" s="72">
        <f>J14+K14</f>
        <v>3.51</v>
      </c>
    </row>
    <row r="15" spans="1:18" s="48" customFormat="1" ht="15" x14ac:dyDescent="0.2">
      <c r="A15" s="5"/>
      <c r="B15" s="65" t="s">
        <v>240</v>
      </c>
      <c r="C15" s="42" t="s">
        <v>241</v>
      </c>
      <c r="D15" s="42" t="s">
        <v>20</v>
      </c>
      <c r="E15" s="80">
        <v>41294</v>
      </c>
      <c r="F15" s="68">
        <v>-23.681799999999999</v>
      </c>
      <c r="G15" s="68">
        <v>-68.067300000000003</v>
      </c>
      <c r="H15" s="26">
        <v>2381</v>
      </c>
      <c r="I15" s="69" t="s">
        <v>21</v>
      </c>
      <c r="J15" s="42">
        <v>3.23</v>
      </c>
      <c r="K15" s="43">
        <v>0.14000000000000001</v>
      </c>
      <c r="L15" s="69" t="s">
        <v>21</v>
      </c>
      <c r="M15" s="71">
        <v>1.5</v>
      </c>
      <c r="N15" s="42"/>
      <c r="O15" s="43">
        <f>J15-K15</f>
        <v>3.09</v>
      </c>
      <c r="P15" s="72">
        <f>J15+K15</f>
        <v>3.37</v>
      </c>
    </row>
    <row r="16" spans="1:18" s="48" customFormat="1" ht="15" x14ac:dyDescent="0.2">
      <c r="A16" s="5"/>
      <c r="B16" s="65" t="s">
        <v>242</v>
      </c>
      <c r="C16" s="42" t="s">
        <v>241</v>
      </c>
      <c r="D16" s="42" t="s">
        <v>20</v>
      </c>
      <c r="E16" s="80">
        <v>41411</v>
      </c>
      <c r="F16" s="68">
        <v>-23.681832</v>
      </c>
      <c r="G16" s="68">
        <v>-68.067295000000001</v>
      </c>
      <c r="H16" s="26">
        <v>2381</v>
      </c>
      <c r="I16" s="69" t="s">
        <v>21</v>
      </c>
      <c r="J16" s="42">
        <v>2.84</v>
      </c>
      <c r="K16" s="43">
        <v>0.1</v>
      </c>
      <c r="L16" s="69" t="s">
        <v>21</v>
      </c>
      <c r="M16" s="71">
        <v>14</v>
      </c>
      <c r="N16" s="42"/>
      <c r="O16" s="43">
        <f>J16-K16</f>
        <v>2.7399999999999998</v>
      </c>
      <c r="P16" s="72">
        <f>J16+K16</f>
        <v>2.94</v>
      </c>
    </row>
    <row r="17" spans="1:16" s="48" customFormat="1" ht="15" x14ac:dyDescent="0.2">
      <c r="A17" s="5"/>
      <c r="B17" s="65" t="s">
        <v>243</v>
      </c>
      <c r="C17" s="42" t="s">
        <v>239</v>
      </c>
      <c r="D17" s="42" t="s">
        <v>20</v>
      </c>
      <c r="E17" s="80">
        <v>41655</v>
      </c>
      <c r="F17" s="68">
        <v>-23.6633</v>
      </c>
      <c r="G17" s="68">
        <v>-68.292599999999993</v>
      </c>
      <c r="H17" s="26">
        <v>2307</v>
      </c>
      <c r="I17" s="69" t="s">
        <v>21</v>
      </c>
      <c r="J17" s="42">
        <v>2.64</v>
      </c>
      <c r="K17" s="43">
        <v>0.11</v>
      </c>
      <c r="L17" s="69" t="s">
        <v>21</v>
      </c>
      <c r="M17" s="71">
        <v>2</v>
      </c>
      <c r="N17" s="42"/>
      <c r="O17" s="43">
        <f>J17-K17</f>
        <v>2.5300000000000002</v>
      </c>
      <c r="P17" s="72">
        <f>J17+K17</f>
        <v>2.75</v>
      </c>
    </row>
    <row r="18" spans="1:16" s="48" customFormat="1" ht="15.75" x14ac:dyDescent="0.25">
      <c r="A18" s="5"/>
      <c r="B18" s="65"/>
      <c r="C18" s="42"/>
      <c r="D18" s="42"/>
      <c r="E18" s="74"/>
      <c r="F18" s="42"/>
      <c r="G18" s="42"/>
      <c r="H18" s="75" t="s">
        <v>26</v>
      </c>
      <c r="I18" s="42"/>
      <c r="J18" s="8">
        <f>AVERAGE(J13:J17)</f>
        <v>3.2299999999999995</v>
      </c>
      <c r="K18" s="43"/>
      <c r="L18" s="9"/>
      <c r="M18" s="42">
        <f>SUM(M13:M17)</f>
        <v>24.3</v>
      </c>
      <c r="N18" s="77" t="s">
        <v>248</v>
      </c>
      <c r="O18" s="76">
        <f>AVERAGE(O13:O17)</f>
        <v>3.0780000000000003</v>
      </c>
      <c r="P18" s="78">
        <f>AVERAGE(P13:P17)</f>
        <v>3.3820000000000001</v>
      </c>
    </row>
    <row r="19" spans="1:16" s="48" customFormat="1" ht="15" x14ac:dyDescent="0.2">
      <c r="A19" s="5"/>
      <c r="B19" s="65"/>
      <c r="C19" s="42"/>
      <c r="D19" s="42"/>
      <c r="E19" s="80"/>
      <c r="F19" s="42"/>
      <c r="G19" s="42"/>
      <c r="H19" s="77" t="s">
        <v>244</v>
      </c>
      <c r="I19" s="42"/>
      <c r="J19" s="43">
        <f>_xlfn.STDEV.P(J13:J17)</f>
        <v>0.53332916665039443</v>
      </c>
      <c r="K19" s="42"/>
      <c r="L19" s="42"/>
      <c r="M19" s="42"/>
      <c r="N19" s="77" t="s">
        <v>26</v>
      </c>
      <c r="O19" s="43">
        <f>AVERAGE(O18,P18)</f>
        <v>3.2300000000000004</v>
      </c>
      <c r="P19" s="64"/>
    </row>
    <row r="20" spans="1:16" s="48" customFormat="1" ht="15.75" x14ac:dyDescent="0.25">
      <c r="A20" s="5"/>
      <c r="B20" s="65"/>
      <c r="C20" s="42"/>
      <c r="D20" s="42"/>
      <c r="E20" s="80"/>
      <c r="F20" s="42"/>
      <c r="G20" s="42"/>
      <c r="H20" s="75" t="s">
        <v>255</v>
      </c>
      <c r="I20" s="42"/>
      <c r="J20" s="10">
        <f>(J13*(M13/M18))+(J14*(M14/M18))+(J15*(M15/M18)+J16*(M16/M18)+J17*(M17/M18))</f>
        <v>3.1673662551440325</v>
      </c>
      <c r="K20" s="42"/>
      <c r="L20" s="42"/>
      <c r="M20" s="42"/>
      <c r="N20" s="42"/>
      <c r="O20" s="42"/>
      <c r="P20" s="64"/>
    </row>
    <row r="21" spans="1:16" ht="15.75" x14ac:dyDescent="0.25">
      <c r="A21" s="1"/>
      <c r="B21" s="83"/>
      <c r="C21" s="1"/>
      <c r="D21" s="1"/>
      <c r="E21" s="24"/>
      <c r="F21" s="1"/>
      <c r="G21" s="1"/>
      <c r="H21" s="1"/>
      <c r="I21" s="1"/>
      <c r="J21" s="11"/>
      <c r="K21" s="1"/>
      <c r="L21" s="1"/>
      <c r="M21" s="1"/>
      <c r="N21" s="1"/>
      <c r="O21" s="1"/>
      <c r="P21" s="84"/>
    </row>
    <row r="22" spans="1:16" ht="18" x14ac:dyDescent="0.25">
      <c r="A22" s="12"/>
      <c r="B22" s="85"/>
      <c r="C22" s="44"/>
      <c r="D22" s="44"/>
      <c r="E22" s="86"/>
      <c r="F22" s="44"/>
      <c r="G22" s="44"/>
      <c r="H22" s="44"/>
      <c r="I22" s="44"/>
      <c r="J22" s="87"/>
      <c r="K22" s="44"/>
      <c r="L22" s="44"/>
      <c r="M22" s="88" t="s">
        <v>253</v>
      </c>
      <c r="N22" s="88" t="s">
        <v>254</v>
      </c>
      <c r="O22" s="89" t="s">
        <v>28</v>
      </c>
      <c r="P22" s="90"/>
    </row>
    <row r="23" spans="1:16" ht="21" x14ac:dyDescent="0.25">
      <c r="A23" s="1"/>
      <c r="B23" s="91" t="s">
        <v>27</v>
      </c>
      <c r="C23" s="1"/>
      <c r="D23" s="13"/>
      <c r="E23" s="25"/>
      <c r="F23" s="14"/>
      <c r="G23" s="14"/>
      <c r="H23" s="1"/>
      <c r="I23" s="15"/>
      <c r="J23" s="2"/>
      <c r="K23" s="1"/>
      <c r="L23" s="2"/>
      <c r="M23" s="39"/>
      <c r="N23" s="39"/>
      <c r="O23" s="3" t="s">
        <v>249</v>
      </c>
      <c r="P23" s="92" t="s">
        <v>250</v>
      </c>
    </row>
    <row r="24" spans="1:16" ht="15.75" x14ac:dyDescent="0.25">
      <c r="B24" s="85" t="s">
        <v>29</v>
      </c>
      <c r="C24" s="44" t="s">
        <v>30</v>
      </c>
      <c r="D24" s="93" t="s">
        <v>31</v>
      </c>
      <c r="E24" s="94">
        <v>43498</v>
      </c>
      <c r="F24" s="95">
        <v>-27.7871600165963</v>
      </c>
      <c r="G24" s="95">
        <v>-68.078717021271501</v>
      </c>
      <c r="H24" s="20">
        <v>3044.9921880000002</v>
      </c>
      <c r="I24" s="21" t="s">
        <v>21</v>
      </c>
      <c r="J24" s="87">
        <v>0.12560498355006855</v>
      </c>
      <c r="K24" s="96">
        <v>4.2210688468824351E-2</v>
      </c>
      <c r="L24" s="97">
        <f>J24/J$8</f>
        <v>9.3413766265149231E-2</v>
      </c>
      <c r="M24" s="96">
        <v>-5.1700441061572224</v>
      </c>
      <c r="N24" s="98">
        <v>-36.43123236328249</v>
      </c>
      <c r="O24" s="98">
        <f t="shared" ref="O24:O67" si="0">N24-8*M24</f>
        <v>4.9291204859752895</v>
      </c>
      <c r="P24" s="99">
        <v>174.80635714285646</v>
      </c>
    </row>
    <row r="25" spans="1:16" ht="15.75" x14ac:dyDescent="0.25">
      <c r="A25" s="19"/>
      <c r="B25" s="83" t="s">
        <v>32</v>
      </c>
      <c r="C25" s="1" t="s">
        <v>33</v>
      </c>
      <c r="D25" s="13" t="s">
        <v>34</v>
      </c>
      <c r="E25" s="27">
        <v>43499</v>
      </c>
      <c r="F25" s="14">
        <v>-27.640730012208198</v>
      </c>
      <c r="G25" s="14">
        <v>-68.270675009116502</v>
      </c>
      <c r="H25" s="28">
        <v>4252.3129879999897</v>
      </c>
      <c r="I25" s="15">
        <v>1700</v>
      </c>
      <c r="J25" s="11">
        <v>1.8596455880866245</v>
      </c>
      <c r="K25" s="29">
        <v>0.24817199545220481</v>
      </c>
      <c r="L25" s="30">
        <f>J25/J$8</f>
        <v>1.3830382632253855</v>
      </c>
      <c r="M25" s="29">
        <v>-6.3563939448089268</v>
      </c>
      <c r="N25" s="31">
        <v>-35.262978521899868</v>
      </c>
      <c r="O25" s="31">
        <f t="shared" si="0"/>
        <v>15.588173036571547</v>
      </c>
      <c r="P25" s="100">
        <v>329.93510526315873</v>
      </c>
    </row>
    <row r="26" spans="1:16" ht="15.75" x14ac:dyDescent="0.25">
      <c r="A26" s="12"/>
      <c r="B26" s="101" t="s">
        <v>35</v>
      </c>
      <c r="C26" s="44"/>
      <c r="D26" s="93"/>
      <c r="E26" s="102"/>
      <c r="F26" s="95"/>
      <c r="G26" s="95"/>
      <c r="H26" s="44"/>
      <c r="I26" s="34"/>
      <c r="J26" s="103"/>
      <c r="K26" s="44"/>
      <c r="L26" s="97"/>
      <c r="M26" s="44"/>
      <c r="N26" s="44"/>
      <c r="O26" s="98"/>
      <c r="P26" s="99"/>
    </row>
    <row r="27" spans="1:16" ht="15.75" x14ac:dyDescent="0.25">
      <c r="A27" s="19"/>
      <c r="B27" s="83" t="s">
        <v>36</v>
      </c>
      <c r="C27" s="1" t="s">
        <v>37</v>
      </c>
      <c r="D27" s="13" t="s">
        <v>38</v>
      </c>
      <c r="E27" s="27">
        <v>43498</v>
      </c>
      <c r="F27" s="14">
        <v>-26.922853030264299</v>
      </c>
      <c r="G27" s="14">
        <v>-68.146684030070901</v>
      </c>
      <c r="H27" s="28">
        <v>4022.7641600000002</v>
      </c>
      <c r="I27" s="32" t="s">
        <v>21</v>
      </c>
      <c r="J27" s="11">
        <v>6.3661913914834195E-2</v>
      </c>
      <c r="K27" s="29">
        <v>3.2936283053662307E-2</v>
      </c>
      <c r="L27" s="30">
        <f>J27/J$8</f>
        <v>4.7346044546567094E-2</v>
      </c>
      <c r="M27" s="29">
        <v>-3.26</v>
      </c>
      <c r="N27" s="31">
        <v>-40.58</v>
      </c>
      <c r="O27" s="31">
        <f t="shared" si="0"/>
        <v>-14.5</v>
      </c>
      <c r="P27" s="100">
        <v>198.26099999999983</v>
      </c>
    </row>
    <row r="28" spans="1:16" ht="15.75" x14ac:dyDescent="0.25">
      <c r="A28" s="12"/>
      <c r="B28" s="101" t="s">
        <v>39</v>
      </c>
      <c r="C28" s="44"/>
      <c r="D28" s="93"/>
      <c r="E28" s="102"/>
      <c r="F28" s="95"/>
      <c r="G28" s="95"/>
      <c r="H28" s="44"/>
      <c r="I28" s="34"/>
      <c r="J28" s="103"/>
      <c r="K28" s="44"/>
      <c r="L28" s="97"/>
      <c r="M28" s="44"/>
      <c r="N28" s="44"/>
      <c r="O28" s="98"/>
      <c r="P28" s="99"/>
    </row>
    <row r="29" spans="1:16" ht="15.75" x14ac:dyDescent="0.25">
      <c r="B29" s="85" t="s">
        <v>40</v>
      </c>
      <c r="C29" s="44" t="s">
        <v>41</v>
      </c>
      <c r="D29" s="93" t="s">
        <v>42</v>
      </c>
      <c r="E29" s="94">
        <v>43499</v>
      </c>
      <c r="F29" s="95">
        <v>-27.669479018077201</v>
      </c>
      <c r="G29" s="95">
        <v>-68.387796012684703</v>
      </c>
      <c r="H29" s="20">
        <v>4223.9282229999899</v>
      </c>
      <c r="I29" s="21" t="s">
        <v>21</v>
      </c>
      <c r="J29" s="87">
        <v>1.3643126477831635</v>
      </c>
      <c r="K29" s="96">
        <v>0.16818878118196645</v>
      </c>
      <c r="L29" s="97">
        <f>J29/J$8</f>
        <v>1.0146538711324384</v>
      </c>
      <c r="M29" s="96">
        <v>-5.9971040814790655</v>
      </c>
      <c r="N29" s="98">
        <v>-49.238847656603291</v>
      </c>
      <c r="O29" s="98">
        <f t="shared" si="0"/>
        <v>-1.2620150047707668</v>
      </c>
      <c r="P29" s="99">
        <v>412.80805714285549</v>
      </c>
    </row>
    <row r="30" spans="1:16" ht="15.75" x14ac:dyDescent="0.25">
      <c r="A30" s="19"/>
      <c r="B30" s="83" t="s">
        <v>43</v>
      </c>
      <c r="C30" s="1" t="s">
        <v>44</v>
      </c>
      <c r="D30" s="13" t="s">
        <v>42</v>
      </c>
      <c r="E30" s="27">
        <v>43499</v>
      </c>
      <c r="F30" s="14">
        <v>-27.680513961240599</v>
      </c>
      <c r="G30" s="14">
        <v>-68.440680038183899</v>
      </c>
      <c r="H30" s="28">
        <v>4229.7006840000004</v>
      </c>
      <c r="I30" s="32" t="s">
        <v>21</v>
      </c>
      <c r="J30" s="11">
        <v>0.4343469845711897</v>
      </c>
      <c r="K30" s="29">
        <v>8.0503678300257162E-2</v>
      </c>
      <c r="L30" s="30">
        <f>J30/J$8</f>
        <v>0.3230284861948326</v>
      </c>
      <c r="M30" s="29">
        <v>-8.4109301320039673</v>
      </c>
      <c r="N30" s="31">
        <v>-62.841741900644699</v>
      </c>
      <c r="O30" s="31">
        <f t="shared" si="0"/>
        <v>4.4456991553870395</v>
      </c>
      <c r="P30" s="100">
        <v>361.71552857142717</v>
      </c>
    </row>
    <row r="31" spans="1:16" ht="15.75" x14ac:dyDescent="0.25">
      <c r="A31" s="12"/>
      <c r="B31" s="85"/>
      <c r="C31" s="44"/>
      <c r="D31" s="93"/>
      <c r="E31" s="94"/>
      <c r="F31" s="95"/>
      <c r="G31" s="95"/>
      <c r="H31" s="20"/>
      <c r="I31" s="21"/>
      <c r="J31" s="87"/>
      <c r="K31" s="96"/>
      <c r="L31" s="97"/>
      <c r="M31" s="44"/>
      <c r="N31" s="44"/>
      <c r="O31" s="98"/>
      <c r="P31" s="99"/>
    </row>
    <row r="32" spans="1:16" ht="15.75" x14ac:dyDescent="0.25">
      <c r="A32" s="12"/>
      <c r="B32" s="101" t="s">
        <v>45</v>
      </c>
      <c r="C32" s="44"/>
      <c r="D32" s="93"/>
      <c r="E32" s="102"/>
      <c r="F32" s="95"/>
      <c r="G32" s="95"/>
      <c r="H32" s="44"/>
      <c r="I32" s="34"/>
      <c r="J32" s="103"/>
      <c r="K32" s="44"/>
      <c r="L32" s="97"/>
      <c r="M32" s="44"/>
      <c r="N32" s="44"/>
      <c r="O32" s="98"/>
      <c r="P32" s="99"/>
    </row>
    <row r="33" spans="1:16" ht="15.75" x14ac:dyDescent="0.25">
      <c r="A33" s="19"/>
      <c r="B33" s="83" t="s">
        <v>46</v>
      </c>
      <c r="C33" s="1" t="s">
        <v>47</v>
      </c>
      <c r="D33" s="13" t="s">
        <v>42</v>
      </c>
      <c r="E33" s="27">
        <v>43500</v>
      </c>
      <c r="F33" s="14">
        <v>-26.695157960057202</v>
      </c>
      <c r="G33" s="14">
        <v>-67.180014979094196</v>
      </c>
      <c r="H33" s="28">
        <v>3776.024414</v>
      </c>
      <c r="I33" s="33">
        <v>1200</v>
      </c>
      <c r="J33" s="11">
        <v>2.6187070326226514</v>
      </c>
      <c r="K33" s="29">
        <v>0.24509742784412941</v>
      </c>
      <c r="L33" s="30">
        <f>J33/J$8</f>
        <v>1.9475603574662574</v>
      </c>
      <c r="M33" s="29">
        <v>-8.4109301320039673</v>
      </c>
      <c r="N33" s="31">
        <v>-62.841741900644699</v>
      </c>
      <c r="O33" s="31">
        <f t="shared" si="0"/>
        <v>4.4456991553870395</v>
      </c>
      <c r="P33" s="100">
        <v>65.457128571428711</v>
      </c>
    </row>
    <row r="34" spans="1:16" ht="15.75" x14ac:dyDescent="0.25">
      <c r="A34" s="12"/>
      <c r="B34" s="101" t="s">
        <v>48</v>
      </c>
      <c r="C34" s="44"/>
      <c r="D34" s="44"/>
      <c r="E34" s="102"/>
      <c r="F34" s="95"/>
      <c r="G34" s="95"/>
      <c r="H34" s="44"/>
      <c r="I34" s="34"/>
      <c r="J34" s="103"/>
      <c r="K34" s="44"/>
      <c r="L34" s="104"/>
      <c r="M34" s="44"/>
      <c r="N34" s="44"/>
      <c r="O34" s="98"/>
      <c r="P34" s="99"/>
    </row>
    <row r="35" spans="1:16" ht="15.75" x14ac:dyDescent="0.25">
      <c r="B35" s="85" t="s">
        <v>49</v>
      </c>
      <c r="C35" s="44" t="s">
        <v>50</v>
      </c>
      <c r="D35" s="93" t="s">
        <v>42</v>
      </c>
      <c r="E35" s="94">
        <v>43500</v>
      </c>
      <c r="F35" s="95">
        <v>-26.629667999999999</v>
      </c>
      <c r="G35" s="95">
        <v>-67.243729999999999</v>
      </c>
      <c r="H35" s="20">
        <v>3696</v>
      </c>
      <c r="I35" s="34">
        <v>3600</v>
      </c>
      <c r="J35" s="87">
        <v>1.0616190840731636</v>
      </c>
      <c r="K35" s="96">
        <v>0.13979169718210341</v>
      </c>
      <c r="L35" s="97">
        <f t="shared" ref="L35:L41" si="1">J35/J$8</f>
        <v>0.78953743855793213</v>
      </c>
      <c r="M35" s="96">
        <v>-4.5698984020269409</v>
      </c>
      <c r="N35" s="98">
        <v>-37.823124860565926</v>
      </c>
      <c r="O35" s="98">
        <f t="shared" si="0"/>
        <v>-1.2639376443503991</v>
      </c>
      <c r="P35" s="99">
        <v>1237.7428400000044</v>
      </c>
    </row>
    <row r="36" spans="1:16" ht="15.75" x14ac:dyDescent="0.25">
      <c r="B36" s="85" t="s">
        <v>51</v>
      </c>
      <c r="C36" s="44" t="s">
        <v>52</v>
      </c>
      <c r="D36" s="44" t="s">
        <v>42</v>
      </c>
      <c r="E36" s="94">
        <v>43501</v>
      </c>
      <c r="F36" s="95">
        <v>-26.328948000445902</v>
      </c>
      <c r="G36" s="95">
        <v>-67.109120003878999</v>
      </c>
      <c r="H36" s="20">
        <v>4122.3930659999896</v>
      </c>
      <c r="I36" s="34">
        <v>774</v>
      </c>
      <c r="J36" s="87">
        <v>1.3831588291851162</v>
      </c>
      <c r="K36" s="96">
        <v>0.16034850418840879</v>
      </c>
      <c r="L36" s="97">
        <f t="shared" si="1"/>
        <v>1.0286699772988857</v>
      </c>
      <c r="M36" s="96">
        <v>-4.9339624984477846</v>
      </c>
      <c r="N36" s="98">
        <v>-48.124888601726205</v>
      </c>
      <c r="O36" s="98">
        <f t="shared" si="0"/>
        <v>-8.6531886141439287</v>
      </c>
      <c r="P36" s="99">
        <v>112.98325263157896</v>
      </c>
    </row>
    <row r="37" spans="1:16" ht="15.75" x14ac:dyDescent="0.25">
      <c r="B37" s="85" t="s">
        <v>53</v>
      </c>
      <c r="C37" s="44" t="s">
        <v>54</v>
      </c>
      <c r="D37" s="93" t="s">
        <v>42</v>
      </c>
      <c r="E37" s="94">
        <v>43501</v>
      </c>
      <c r="F37" s="95">
        <v>-26.443268023431301</v>
      </c>
      <c r="G37" s="95">
        <v>-67.230020994320498</v>
      </c>
      <c r="H37" s="20">
        <v>3568.671143</v>
      </c>
      <c r="I37" s="34">
        <v>2240</v>
      </c>
      <c r="J37" s="87">
        <v>2.1938625411095485</v>
      </c>
      <c r="K37" s="96">
        <v>0.22086149353245085</v>
      </c>
      <c r="L37" s="97">
        <f t="shared" si="1"/>
        <v>1.6315989767347241</v>
      </c>
      <c r="M37" s="96">
        <v>-3.2047603040413408</v>
      </c>
      <c r="N37" s="98">
        <v>-35.867319037196481</v>
      </c>
      <c r="O37" s="98">
        <f t="shared" si="0"/>
        <v>-10.229236604865754</v>
      </c>
      <c r="P37" s="99">
        <v>587.92743333333192</v>
      </c>
    </row>
    <row r="38" spans="1:16" ht="15.75" x14ac:dyDescent="0.25">
      <c r="B38" s="85" t="s">
        <v>55</v>
      </c>
      <c r="C38" s="44" t="s">
        <v>56</v>
      </c>
      <c r="D38" s="93" t="s">
        <v>31</v>
      </c>
      <c r="E38" s="94">
        <v>43502</v>
      </c>
      <c r="F38" s="95">
        <v>-26.4805040415376</v>
      </c>
      <c r="G38" s="95">
        <v>-67.253484958782707</v>
      </c>
      <c r="H38" s="20">
        <v>3446.3808589999899</v>
      </c>
      <c r="I38" s="34">
        <v>236</v>
      </c>
      <c r="J38" s="87">
        <v>2.4942470708619501E-2</v>
      </c>
      <c r="K38" s="96">
        <v>8.2288155122486717E-2</v>
      </c>
      <c r="L38" s="97">
        <f t="shared" si="1"/>
        <v>1.8549981561213631E-2</v>
      </c>
      <c r="M38" s="96">
        <v>-7.7355026841747119</v>
      </c>
      <c r="N38" s="98">
        <v>-51.001363544607379</v>
      </c>
      <c r="O38" s="98">
        <f t="shared" si="0"/>
        <v>10.882657928790316</v>
      </c>
      <c r="P38" s="99">
        <v>23.241886363636361</v>
      </c>
    </row>
    <row r="39" spans="1:16" ht="15.75" x14ac:dyDescent="0.25">
      <c r="B39" s="85" t="s">
        <v>57</v>
      </c>
      <c r="C39" s="44" t="s">
        <v>58</v>
      </c>
      <c r="D39" s="93" t="s">
        <v>31</v>
      </c>
      <c r="E39" s="94">
        <v>43870</v>
      </c>
      <c r="F39" s="95">
        <v>-26.4725220389664</v>
      </c>
      <c r="G39" s="95">
        <v>-67.256619036197606</v>
      </c>
      <c r="H39" s="20">
        <v>3419</v>
      </c>
      <c r="I39" s="34">
        <v>298</v>
      </c>
      <c r="J39" s="87">
        <v>2.2161869023491609E-2</v>
      </c>
      <c r="K39" s="96">
        <v>2.6632436830725418E-2</v>
      </c>
      <c r="L39" s="97">
        <f t="shared" si="1"/>
        <v>1.6482018423529074E-2</v>
      </c>
      <c r="M39" s="96">
        <v>-7.8731393957903855</v>
      </c>
      <c r="N39" s="98">
        <v>-53.503975604349563</v>
      </c>
      <c r="O39" s="98">
        <f t="shared" si="0"/>
        <v>9.4811395619735208</v>
      </c>
      <c r="P39" s="99">
        <v>28.989048837209307</v>
      </c>
    </row>
    <row r="40" spans="1:16" ht="15.75" x14ac:dyDescent="0.25">
      <c r="B40" s="85" t="s">
        <v>59</v>
      </c>
      <c r="C40" s="44" t="s">
        <v>60</v>
      </c>
      <c r="D40" s="93" t="s">
        <v>31</v>
      </c>
      <c r="E40" s="94">
        <v>43502</v>
      </c>
      <c r="F40" s="95">
        <v>-26.4470800291746</v>
      </c>
      <c r="G40" s="95">
        <v>-67.508133966475697</v>
      </c>
      <c r="H40" s="20">
        <v>3020.5437010000001</v>
      </c>
      <c r="I40" s="6">
        <v>7180</v>
      </c>
      <c r="J40" s="87">
        <v>0.1057441763364492</v>
      </c>
      <c r="K40" s="96">
        <v>0.24114392247042313</v>
      </c>
      <c r="L40" s="97">
        <f t="shared" si="1"/>
        <v>7.8643072058173905E-2</v>
      </c>
      <c r="M40" s="96">
        <v>-5.090514027011217</v>
      </c>
      <c r="N40" s="98">
        <v>-44.797893398335354</v>
      </c>
      <c r="O40" s="98">
        <f t="shared" si="0"/>
        <v>-4.073781182245618</v>
      </c>
      <c r="P40" s="99">
        <v>2940.3457600000102</v>
      </c>
    </row>
    <row r="41" spans="1:16" ht="15.75" x14ac:dyDescent="0.25">
      <c r="A41" s="19"/>
      <c r="B41" s="83" t="s">
        <v>61</v>
      </c>
      <c r="C41" s="1" t="s">
        <v>62</v>
      </c>
      <c r="D41" s="13" t="s">
        <v>63</v>
      </c>
      <c r="E41" s="27">
        <v>43869</v>
      </c>
      <c r="F41" s="14">
        <v>-26.446677027270098</v>
      </c>
      <c r="G41" s="14">
        <v>-67.509482027962804</v>
      </c>
      <c r="H41" s="28">
        <v>3004</v>
      </c>
      <c r="I41" s="33">
        <v>19370</v>
      </c>
      <c r="J41" s="11">
        <v>0.24495535620480172</v>
      </c>
      <c r="K41" s="29">
        <v>0.10083760011926439</v>
      </c>
      <c r="L41" s="30">
        <f t="shared" si="1"/>
        <v>0.18217591168100775</v>
      </c>
      <c r="M41" s="29">
        <v>-4.9490838764372391</v>
      </c>
      <c r="N41" s="31">
        <v>-41.992010815562182</v>
      </c>
      <c r="O41" s="31">
        <f t="shared" si="0"/>
        <v>-2.3993398040642688</v>
      </c>
      <c r="P41" s="100">
        <v>74122.3974941169</v>
      </c>
    </row>
    <row r="42" spans="1:16" ht="15.75" x14ac:dyDescent="0.25">
      <c r="A42" s="12"/>
      <c r="B42" s="101" t="s">
        <v>64</v>
      </c>
      <c r="C42" s="44"/>
      <c r="D42" s="93"/>
      <c r="E42" s="94"/>
      <c r="F42" s="95"/>
      <c r="G42" s="95"/>
      <c r="H42" s="44"/>
      <c r="I42" s="34"/>
      <c r="J42" s="103"/>
      <c r="K42" s="44"/>
      <c r="L42" s="97"/>
      <c r="M42" s="44"/>
      <c r="N42" s="44"/>
      <c r="O42" s="98"/>
      <c r="P42" s="99"/>
    </row>
    <row r="43" spans="1:16" ht="15.75" x14ac:dyDescent="0.25">
      <c r="B43" s="85" t="s">
        <v>65</v>
      </c>
      <c r="C43" s="44" t="s">
        <v>66</v>
      </c>
      <c r="D43" s="93" t="s">
        <v>31</v>
      </c>
      <c r="E43" s="94">
        <v>43503</v>
      </c>
      <c r="F43" s="95">
        <v>-26.0325520019978</v>
      </c>
      <c r="G43" s="95">
        <v>-67.4485300015658</v>
      </c>
      <c r="H43" s="20">
        <v>3431.6159670000002</v>
      </c>
      <c r="I43" s="6">
        <v>468</v>
      </c>
      <c r="J43" s="87">
        <v>8.4562323540928158E-2</v>
      </c>
      <c r="K43" s="96">
        <v>4.9070334326302284E-2</v>
      </c>
      <c r="L43" s="97">
        <f t="shared" ref="L43:L48" si="2">J43/J$8</f>
        <v>6.2889902158550767E-2</v>
      </c>
      <c r="M43" s="96">
        <v>-6.6587460213206686</v>
      </c>
      <c r="N43" s="98">
        <v>-44.031239746679987</v>
      </c>
      <c r="O43" s="98">
        <f>N43-8*M43</f>
        <v>9.2387284238853624</v>
      </c>
      <c r="P43" s="99">
        <v>38.759618181818176</v>
      </c>
    </row>
    <row r="44" spans="1:16" ht="15.75" x14ac:dyDescent="0.25">
      <c r="B44" s="85" t="s">
        <v>67</v>
      </c>
      <c r="C44" s="44" t="s">
        <v>68</v>
      </c>
      <c r="D44" s="93" t="s">
        <v>34</v>
      </c>
      <c r="E44" s="94">
        <v>43504</v>
      </c>
      <c r="F44" s="95">
        <v>-25.920539014041399</v>
      </c>
      <c r="G44" s="95">
        <v>-67.364084003493105</v>
      </c>
      <c r="H44" s="20">
        <v>3590.1064449999899</v>
      </c>
      <c r="I44" s="6">
        <v>246</v>
      </c>
      <c r="J44" s="87">
        <v>0.72946767160415427</v>
      </c>
      <c r="K44" s="96">
        <v>0.24340880347385258</v>
      </c>
      <c r="L44" s="97">
        <f t="shared" si="2"/>
        <v>0.54251288959446642</v>
      </c>
      <c r="M44" s="96">
        <v>-6.8887389481129695</v>
      </c>
      <c r="N44" s="98">
        <v>-51.171208005303463</v>
      </c>
      <c r="O44" s="98">
        <f>N44-8*M44</f>
        <v>3.9387035796002934</v>
      </c>
      <c r="P44" s="99">
        <v>33.487119863013703</v>
      </c>
    </row>
    <row r="45" spans="1:16" ht="15.75" x14ac:dyDescent="0.25">
      <c r="B45" s="85" t="s">
        <v>69</v>
      </c>
      <c r="C45" s="44" t="s">
        <v>70</v>
      </c>
      <c r="D45" s="93" t="s">
        <v>34</v>
      </c>
      <c r="E45" s="94">
        <v>43503</v>
      </c>
      <c r="F45" s="95">
        <v>-26.052405964583102</v>
      </c>
      <c r="G45" s="95">
        <v>-67.410546988248797</v>
      </c>
      <c r="H45" s="20">
        <v>3383.3232419999899</v>
      </c>
      <c r="I45" s="6">
        <v>504</v>
      </c>
      <c r="J45" s="87">
        <v>0.85019842852350347</v>
      </c>
      <c r="K45" s="96">
        <v>0.30023019454110134</v>
      </c>
      <c r="L45" s="97">
        <f t="shared" si="2"/>
        <v>0.63230164151435375</v>
      </c>
      <c r="M45" s="96">
        <v>-5.9022315195201269</v>
      </c>
      <c r="N45" s="98">
        <v>-48.861476015871915</v>
      </c>
      <c r="O45" s="98">
        <f>N45-8*M45</f>
        <v>-1.6436238597108996</v>
      </c>
      <c r="P45" s="99">
        <v>56.000919672131118</v>
      </c>
    </row>
    <row r="46" spans="1:16" ht="15.75" x14ac:dyDescent="0.25">
      <c r="B46" s="85" t="s">
        <v>69</v>
      </c>
      <c r="C46" s="44" t="s">
        <v>70</v>
      </c>
      <c r="D46" s="93" t="s">
        <v>34</v>
      </c>
      <c r="E46" s="94">
        <v>43866</v>
      </c>
      <c r="F46" s="95">
        <v>-26.056676</v>
      </c>
      <c r="G46" s="95">
        <v>-67.411885999999996</v>
      </c>
      <c r="H46" s="20">
        <v>3365</v>
      </c>
      <c r="I46" s="6">
        <v>567</v>
      </c>
      <c r="J46" s="76">
        <v>0.44</v>
      </c>
      <c r="K46" s="70">
        <v>0.05</v>
      </c>
      <c r="L46" s="97">
        <f t="shared" si="2"/>
        <v>0.32723269407763267</v>
      </c>
      <c r="M46" s="96">
        <v>-5.7529420677812038</v>
      </c>
      <c r="N46" s="98">
        <v>-47.335962296330145</v>
      </c>
      <c r="O46" s="98">
        <f>N46-8*M46</f>
        <v>-1.3124257540805147</v>
      </c>
      <c r="P46" s="99">
        <v>60.375000000000028</v>
      </c>
    </row>
    <row r="47" spans="1:16" ht="15.75" x14ac:dyDescent="0.25">
      <c r="B47" s="85" t="s">
        <v>71</v>
      </c>
      <c r="C47" s="44" t="s">
        <v>72</v>
      </c>
      <c r="D47" s="93" t="s">
        <v>63</v>
      </c>
      <c r="E47" s="94">
        <v>43503</v>
      </c>
      <c r="F47" s="95">
        <v>-26.109417993575299</v>
      </c>
      <c r="G47" s="95">
        <v>-67.424388024955903</v>
      </c>
      <c r="H47" s="20">
        <v>3331.0466310000002</v>
      </c>
      <c r="I47" s="6">
        <v>1620</v>
      </c>
      <c r="J47" s="87">
        <v>2.3374311921513855</v>
      </c>
      <c r="K47" s="96">
        <v>0.25686516297758966</v>
      </c>
      <c r="L47" s="97">
        <f t="shared" si="2"/>
        <v>1.738372514156342</v>
      </c>
      <c r="M47" s="96">
        <v>2.110453247237055</v>
      </c>
      <c r="N47" s="98">
        <v>-9.1897004261037019</v>
      </c>
      <c r="O47" s="98">
        <f t="shared" si="0"/>
        <v>-26.073326404000142</v>
      </c>
      <c r="P47" s="99">
        <v>188.98637142857146</v>
      </c>
    </row>
    <row r="48" spans="1:16" ht="15.75" x14ac:dyDescent="0.25">
      <c r="A48" s="19"/>
      <c r="B48" s="83" t="s">
        <v>71</v>
      </c>
      <c r="C48" s="1" t="s">
        <v>72</v>
      </c>
      <c r="D48" s="13" t="s">
        <v>63</v>
      </c>
      <c r="E48" s="27">
        <v>43868</v>
      </c>
      <c r="F48" s="14">
        <v>-26.109639024361901</v>
      </c>
      <c r="G48" s="14">
        <v>-67.427040981128798</v>
      </c>
      <c r="H48" s="28">
        <v>3321</v>
      </c>
      <c r="I48" s="33">
        <v>2029</v>
      </c>
      <c r="J48" s="11">
        <v>3.0709617379683598</v>
      </c>
      <c r="K48" s="29">
        <v>0.4483145378743717</v>
      </c>
      <c r="L48" s="30">
        <f t="shared" si="2"/>
        <v>2.2839070066470804</v>
      </c>
      <c r="M48" s="29">
        <v>5.3646800022164305</v>
      </c>
      <c r="N48" s="31">
        <v>5.2339990059373243</v>
      </c>
      <c r="O48" s="31">
        <f t="shared" si="0"/>
        <v>-37.683441011794116</v>
      </c>
      <c r="P48" s="100">
        <v>355.40197499999971</v>
      </c>
    </row>
    <row r="49" spans="1:16" ht="15.75" x14ac:dyDescent="0.25">
      <c r="A49" s="12"/>
      <c r="B49" s="101" t="s">
        <v>73</v>
      </c>
      <c r="C49" s="44"/>
      <c r="D49" s="93"/>
      <c r="E49" s="94"/>
      <c r="F49" s="95"/>
      <c r="G49" s="95"/>
      <c r="H49" s="44"/>
      <c r="I49" s="34"/>
      <c r="J49" s="103"/>
      <c r="K49" s="44"/>
      <c r="L49" s="97"/>
      <c r="M49" s="44"/>
      <c r="N49" s="44"/>
      <c r="O49" s="98"/>
      <c r="P49" s="99"/>
    </row>
    <row r="50" spans="1:16" ht="15.75" x14ac:dyDescent="0.25">
      <c r="A50" s="19"/>
      <c r="B50" s="83" t="s">
        <v>74</v>
      </c>
      <c r="C50" s="1" t="s">
        <v>75</v>
      </c>
      <c r="D50" s="13" t="s">
        <v>42</v>
      </c>
      <c r="E50" s="27">
        <v>43504</v>
      </c>
      <c r="F50" s="14">
        <v>-25.590422032400902</v>
      </c>
      <c r="G50" s="14">
        <v>-67.230291981250005</v>
      </c>
      <c r="H50" s="28">
        <v>4286.7231449999899</v>
      </c>
      <c r="I50" s="33">
        <v>662</v>
      </c>
      <c r="J50" s="11">
        <v>1.7678909214541094</v>
      </c>
      <c r="K50" s="29">
        <v>0.18636701136824141</v>
      </c>
      <c r="L50" s="30">
        <f>J50/J$8</f>
        <v>1.3147993387791288</v>
      </c>
      <c r="M50" s="29">
        <v>-7.3516300408080504</v>
      </c>
      <c r="N50" s="31">
        <v>-55.68038230149557</v>
      </c>
      <c r="O50" s="31">
        <f t="shared" si="0"/>
        <v>3.1326580249688334</v>
      </c>
      <c r="P50" s="100">
        <v>52.976399999999856</v>
      </c>
    </row>
    <row r="51" spans="1:16" ht="15.75" x14ac:dyDescent="0.25">
      <c r="A51" s="12"/>
      <c r="B51" s="101" t="s">
        <v>76</v>
      </c>
      <c r="C51" s="44"/>
      <c r="D51" s="93"/>
      <c r="E51" s="94"/>
      <c r="F51" s="95"/>
      <c r="G51" s="95"/>
      <c r="H51" s="44"/>
      <c r="I51" s="34"/>
      <c r="J51" s="103"/>
      <c r="K51" s="44"/>
      <c r="L51" s="97"/>
      <c r="M51" s="44"/>
      <c r="N51" s="44"/>
      <c r="O51" s="98"/>
      <c r="P51" s="99"/>
    </row>
    <row r="52" spans="1:16" ht="15.75" x14ac:dyDescent="0.25">
      <c r="B52" s="85" t="s">
        <v>77</v>
      </c>
      <c r="C52" s="44" t="s">
        <v>78</v>
      </c>
      <c r="D52" s="93" t="s">
        <v>34</v>
      </c>
      <c r="E52" s="94">
        <v>43504</v>
      </c>
      <c r="F52" s="95">
        <v>-25.544804027304</v>
      </c>
      <c r="G52" s="95">
        <v>-67.096770023926993</v>
      </c>
      <c r="H52" s="20">
        <v>4121.4868159999896</v>
      </c>
      <c r="I52" s="6">
        <v>267</v>
      </c>
      <c r="J52" s="87">
        <v>0.52893621853041939</v>
      </c>
      <c r="K52" s="96">
        <v>7.7279356083222908E-2</v>
      </c>
      <c r="L52" s="97">
        <f t="shared" ref="L52:L58" si="3">J52/J$8</f>
        <v>0.39337550860214676</v>
      </c>
      <c r="M52" s="96">
        <v>-6.6337182750712014</v>
      </c>
      <c r="N52" s="98">
        <v>-55.063337501167496</v>
      </c>
      <c r="O52" s="98">
        <f t="shared" si="0"/>
        <v>-1.9935913005978847</v>
      </c>
      <c r="P52" s="99">
        <v>24.774790076335876</v>
      </c>
    </row>
    <row r="53" spans="1:16" ht="15.75" x14ac:dyDescent="0.25">
      <c r="B53" s="85" t="s">
        <v>77</v>
      </c>
      <c r="C53" s="44" t="s">
        <v>78</v>
      </c>
      <c r="D53" s="93" t="s">
        <v>34</v>
      </c>
      <c r="E53" s="94">
        <v>43867</v>
      </c>
      <c r="F53" s="95">
        <v>-25.547390012070501</v>
      </c>
      <c r="G53" s="95">
        <v>-67.096337014809194</v>
      </c>
      <c r="H53" s="20">
        <v>4105</v>
      </c>
      <c r="I53" s="6">
        <v>281</v>
      </c>
      <c r="J53" s="87">
        <v>0.18628534099862043</v>
      </c>
      <c r="K53" s="96">
        <v>6.1952137952808475E-2</v>
      </c>
      <c r="L53" s="97">
        <f t="shared" si="3"/>
        <v>0.13854239545942962</v>
      </c>
      <c r="M53" s="96">
        <v>-6.772008659970294</v>
      </c>
      <c r="N53" s="98">
        <v>-53.343883824380733</v>
      </c>
      <c r="O53" s="98">
        <f t="shared" si="0"/>
        <v>0.83218545538161948</v>
      </c>
      <c r="P53" s="99">
        <v>16.553908791208787</v>
      </c>
    </row>
    <row r="54" spans="1:16" ht="15.75" x14ac:dyDescent="0.25">
      <c r="B54" s="85" t="s">
        <v>79</v>
      </c>
      <c r="C54" s="44" t="s">
        <v>80</v>
      </c>
      <c r="D54" s="93" t="s">
        <v>31</v>
      </c>
      <c r="E54" s="94">
        <v>43505</v>
      </c>
      <c r="F54" s="95">
        <v>-25.517723020166098</v>
      </c>
      <c r="G54" s="95">
        <v>-66.970287021249504</v>
      </c>
      <c r="H54" s="20">
        <v>3992.4956050000001</v>
      </c>
      <c r="I54" s="6">
        <v>454</v>
      </c>
      <c r="J54" s="87">
        <v>8.8321855583728903E-2</v>
      </c>
      <c r="K54" s="96">
        <v>8.3246264617119078E-2</v>
      </c>
      <c r="L54" s="97">
        <f t="shared" si="3"/>
        <v>6.5685906246816389E-2</v>
      </c>
      <c r="M54" s="96">
        <v>-7.7667800819570356</v>
      </c>
      <c r="N54" s="98">
        <v>-68.137245003571039</v>
      </c>
      <c r="O54" s="98">
        <f t="shared" si="0"/>
        <v>-6.0030043479147537</v>
      </c>
      <c r="P54" s="99">
        <v>31.265420895522393</v>
      </c>
    </row>
    <row r="55" spans="1:16" ht="15.75" x14ac:dyDescent="0.25">
      <c r="B55" s="85" t="s">
        <v>81</v>
      </c>
      <c r="C55" s="44" t="s">
        <v>82</v>
      </c>
      <c r="D55" s="93" t="s">
        <v>34</v>
      </c>
      <c r="E55" s="94">
        <v>43505</v>
      </c>
      <c r="F55" s="95">
        <v>-25.649790968745901</v>
      </c>
      <c r="G55" s="95">
        <v>-66.875373031943994</v>
      </c>
      <c r="H55" s="20">
        <v>4069.3251949999899</v>
      </c>
      <c r="I55" s="6">
        <v>1207</v>
      </c>
      <c r="J55" s="87">
        <v>0.32098618896948489</v>
      </c>
      <c r="K55" s="96">
        <v>0.17471945410808878</v>
      </c>
      <c r="L55" s="97">
        <f t="shared" si="3"/>
        <v>0.23872085313226507</v>
      </c>
      <c r="M55" s="96">
        <v>-7.4146589851317017</v>
      </c>
      <c r="N55" s="98">
        <v>-53.518956171052807</v>
      </c>
      <c r="O55" s="98">
        <f t="shared" si="0"/>
        <v>5.7983157100008071</v>
      </c>
      <c r="P55" s="99">
        <v>311.13114000000013</v>
      </c>
    </row>
    <row r="56" spans="1:16" ht="15.75" x14ac:dyDescent="0.25">
      <c r="B56" s="85" t="s">
        <v>83</v>
      </c>
      <c r="C56" s="44" t="s">
        <v>84</v>
      </c>
      <c r="D56" s="93" t="s">
        <v>34</v>
      </c>
      <c r="E56" s="94">
        <v>43505</v>
      </c>
      <c r="F56" s="95">
        <v>-25.631050039082702</v>
      </c>
      <c r="G56" s="95">
        <v>-66.862032981589394</v>
      </c>
      <c r="H56" s="20">
        <v>4060.4868160000001</v>
      </c>
      <c r="I56" s="6">
        <v>1135</v>
      </c>
      <c r="J56" s="87">
        <v>1.8054693426977588</v>
      </c>
      <c r="K56" s="96">
        <v>0.19611353587337343</v>
      </c>
      <c r="L56" s="97">
        <f t="shared" si="3"/>
        <v>1.3427468115580914</v>
      </c>
      <c r="M56" s="96">
        <v>-8.8981036192995404</v>
      </c>
      <c r="N56" s="98">
        <v>-63.963030376164866</v>
      </c>
      <c r="O56" s="98">
        <f t="shared" si="0"/>
        <v>7.2217985782314571</v>
      </c>
      <c r="P56" s="99">
        <v>293.36075999999935</v>
      </c>
    </row>
    <row r="57" spans="1:16" ht="15.75" x14ac:dyDescent="0.25">
      <c r="B57" s="85" t="s">
        <v>83</v>
      </c>
      <c r="C57" s="44" t="s">
        <v>84</v>
      </c>
      <c r="D57" s="93" t="s">
        <v>34</v>
      </c>
      <c r="E57" s="94">
        <v>43867</v>
      </c>
      <c r="F57" s="95">
        <v>-25.631150035187598</v>
      </c>
      <c r="G57" s="95">
        <v>-66.862153010442796</v>
      </c>
      <c r="H57" s="20">
        <v>4052</v>
      </c>
      <c r="I57" s="6">
        <v>1306</v>
      </c>
      <c r="J57" s="87">
        <v>1.0033941296337152</v>
      </c>
      <c r="K57" s="96">
        <v>0.14266503091352239</v>
      </c>
      <c r="L57" s="97">
        <f t="shared" si="3"/>
        <v>0.74623491877664094</v>
      </c>
      <c r="M57" s="96">
        <v>-5.6555375273991579</v>
      </c>
      <c r="N57" s="98">
        <v>-40.457606804844445</v>
      </c>
      <c r="O57" s="98">
        <f t="shared" si="0"/>
        <v>4.786693414348818</v>
      </c>
      <c r="P57" s="99">
        <v>291.55302499999976</v>
      </c>
    </row>
    <row r="58" spans="1:16" ht="15.75" x14ac:dyDescent="0.25">
      <c r="B58" s="85" t="s">
        <v>85</v>
      </c>
      <c r="C58" s="44" t="s">
        <v>86</v>
      </c>
      <c r="D58" s="93" t="s">
        <v>34</v>
      </c>
      <c r="E58" s="94">
        <v>43867</v>
      </c>
      <c r="F58" s="95">
        <v>-25.476986</v>
      </c>
      <c r="G58" s="95">
        <v>-66.897835999999998</v>
      </c>
      <c r="H58" s="20">
        <v>3999</v>
      </c>
      <c r="I58" s="6">
        <v>2140</v>
      </c>
      <c r="J58" s="87">
        <v>1.0438433569695993</v>
      </c>
      <c r="K58" s="96">
        <v>0.25828667097907143</v>
      </c>
      <c r="L58" s="97">
        <f t="shared" si="3"/>
        <v>0.77631744067318631</v>
      </c>
      <c r="M58" s="96">
        <v>-5.4134795790975589</v>
      </c>
      <c r="N58" s="98">
        <v>-41.71587261915024</v>
      </c>
      <c r="O58" s="98">
        <f>N58-8*M58</f>
        <v>1.591964013630232</v>
      </c>
      <c r="P58" s="99">
        <v>538.37604166666631</v>
      </c>
    </row>
    <row r="59" spans="1:16" ht="15.75" x14ac:dyDescent="0.25">
      <c r="B59" s="101" t="s">
        <v>87</v>
      </c>
      <c r="C59" s="44"/>
      <c r="D59" s="93"/>
      <c r="E59" s="94"/>
      <c r="F59" s="95"/>
      <c r="G59" s="95"/>
      <c r="H59" s="20"/>
      <c r="I59" s="6"/>
      <c r="J59" s="87"/>
      <c r="K59" s="96"/>
      <c r="L59" s="97"/>
      <c r="M59" s="96"/>
      <c r="N59" s="98"/>
      <c r="O59" s="98"/>
      <c r="P59" s="99"/>
    </row>
    <row r="60" spans="1:16" ht="15.75" x14ac:dyDescent="0.25">
      <c r="B60" s="85" t="s">
        <v>88</v>
      </c>
      <c r="C60" s="44" t="s">
        <v>89</v>
      </c>
      <c r="D60" s="93" t="s">
        <v>31</v>
      </c>
      <c r="E60" s="94">
        <v>43501</v>
      </c>
      <c r="F60" s="95">
        <v>-26.224693972617299</v>
      </c>
      <c r="G60" s="95">
        <v>-67.044334011152301</v>
      </c>
      <c r="H60" s="20">
        <v>4259.4897460000002</v>
      </c>
      <c r="I60" s="6">
        <v>402</v>
      </c>
      <c r="J60" s="87">
        <v>7.6342825949016785E-2</v>
      </c>
      <c r="K60" s="96">
        <v>5.9368093154378652E-2</v>
      </c>
      <c r="L60" s="97">
        <f>J60/J$8</f>
        <v>5.6776974110901282E-2</v>
      </c>
      <c r="M60" s="96">
        <v>-7.2431161128431309</v>
      </c>
      <c r="N60" s="98">
        <v>-54.341159977727088</v>
      </c>
      <c r="O60" s="98">
        <f t="shared" si="0"/>
        <v>3.6037689250179596</v>
      </c>
      <c r="P60" s="99">
        <v>87.618012820512803</v>
      </c>
    </row>
    <row r="61" spans="1:16" ht="15.75" x14ac:dyDescent="0.25">
      <c r="B61" s="85" t="s">
        <v>90</v>
      </c>
      <c r="C61" s="44" t="s">
        <v>91</v>
      </c>
      <c r="D61" s="93" t="s">
        <v>63</v>
      </c>
      <c r="E61" s="94">
        <v>43870</v>
      </c>
      <c r="F61" s="95">
        <v>-26.2280530203133</v>
      </c>
      <c r="G61" s="95">
        <v>-67.048636022955094</v>
      </c>
      <c r="H61" s="20">
        <v>4247</v>
      </c>
      <c r="I61" s="6">
        <v>52475</v>
      </c>
      <c r="J61" s="87">
        <v>3.2769375985381766</v>
      </c>
      <c r="K61" s="96">
        <v>0.32486205622558878</v>
      </c>
      <c r="L61" s="97">
        <f>J61/J$8</f>
        <v>2.4370934515771259</v>
      </c>
      <c r="M61" s="96">
        <v>-1.0180828594638511</v>
      </c>
      <c r="N61" s="98">
        <v>-19.6758747317432</v>
      </c>
      <c r="O61" s="98">
        <f t="shared" si="0"/>
        <v>-11.531211856032391</v>
      </c>
      <c r="P61" s="99">
        <v>18437.006492308337</v>
      </c>
    </row>
    <row r="62" spans="1:16" ht="15.75" x14ac:dyDescent="0.25">
      <c r="A62" s="19"/>
      <c r="B62" s="83" t="s">
        <v>92</v>
      </c>
      <c r="C62" s="1" t="s">
        <v>93</v>
      </c>
      <c r="D62" s="13" t="s">
        <v>63</v>
      </c>
      <c r="E62" s="27">
        <v>43870</v>
      </c>
      <c r="F62" s="14">
        <v>-26.0319559648633</v>
      </c>
      <c r="G62" s="14">
        <v>-67.027150020003305</v>
      </c>
      <c r="H62" s="28">
        <v>4572</v>
      </c>
      <c r="I62" s="33">
        <v>230000</v>
      </c>
      <c r="J62" s="11">
        <v>4.2632214644998347</v>
      </c>
      <c r="K62" s="29">
        <v>0.32596176415623507</v>
      </c>
      <c r="L62" s="30">
        <f>J62/J$8</f>
        <v>3.1706032847224352</v>
      </c>
      <c r="M62" s="29">
        <v>-0.66262834382640579</v>
      </c>
      <c r="N62" s="31">
        <v>-17.893700544950018</v>
      </c>
      <c r="O62" s="31">
        <f t="shared" si="0"/>
        <v>-12.592673794338772</v>
      </c>
      <c r="P62" s="100">
        <v>134355.66539997899</v>
      </c>
    </row>
    <row r="63" spans="1:16" ht="15.75" x14ac:dyDescent="0.25">
      <c r="B63" s="101" t="s">
        <v>94</v>
      </c>
      <c r="C63" s="44"/>
      <c r="D63" s="93"/>
      <c r="E63" s="94"/>
      <c r="F63" s="95"/>
      <c r="G63" s="95"/>
      <c r="H63" s="20"/>
      <c r="I63" s="6"/>
      <c r="J63" s="87"/>
      <c r="K63" s="96"/>
      <c r="L63" s="97"/>
      <c r="M63" s="96"/>
      <c r="N63" s="98"/>
      <c r="O63" s="98"/>
      <c r="P63" s="99"/>
    </row>
    <row r="64" spans="1:16" ht="15.75" x14ac:dyDescent="0.25">
      <c r="B64" s="85" t="s">
        <v>95</v>
      </c>
      <c r="C64" s="44" t="s">
        <v>96</v>
      </c>
      <c r="D64" s="93" t="s">
        <v>34</v>
      </c>
      <c r="E64" s="94">
        <v>43864</v>
      </c>
      <c r="F64" s="95">
        <v>-23.174125961959302</v>
      </c>
      <c r="G64" s="95">
        <v>-66.6208130400627</v>
      </c>
      <c r="H64" s="20">
        <v>3969</v>
      </c>
      <c r="I64" s="6">
        <v>4465</v>
      </c>
      <c r="J64" s="87">
        <v>2.6950577083203267</v>
      </c>
      <c r="K64" s="96">
        <v>0.79109284954444781</v>
      </c>
      <c r="L64" s="97">
        <f>J64/J$8</f>
        <v>2.0043431695189797</v>
      </c>
      <c r="M64" s="96">
        <v>-8.2185702680747372</v>
      </c>
      <c r="N64" s="98">
        <v>-71.353309062480832</v>
      </c>
      <c r="O64" s="98">
        <f t="shared" si="0"/>
        <v>-5.6047469178829346</v>
      </c>
      <c r="P64" s="99">
        <v>1137.7178999999974</v>
      </c>
    </row>
    <row r="65" spans="1:16" ht="15.75" x14ac:dyDescent="0.25">
      <c r="B65" s="85" t="s">
        <v>97</v>
      </c>
      <c r="C65" s="44" t="s">
        <v>98</v>
      </c>
      <c r="D65" s="93" t="s">
        <v>34</v>
      </c>
      <c r="E65" s="94">
        <v>43863</v>
      </c>
      <c r="F65" s="95">
        <v>-23.414620030671301</v>
      </c>
      <c r="G65" s="95">
        <v>-66.1848040390759</v>
      </c>
      <c r="H65" s="20">
        <v>3506</v>
      </c>
      <c r="I65" s="6">
        <v>1280</v>
      </c>
      <c r="J65" s="87">
        <v>2.8534217265623023</v>
      </c>
      <c r="K65" s="96">
        <v>0.55550863805061879</v>
      </c>
      <c r="L65" s="97">
        <f>J65/J$8</f>
        <v>2.1221201793696185</v>
      </c>
      <c r="M65" s="96">
        <v>-8.4595718751655795</v>
      </c>
      <c r="N65" s="98">
        <v>-66.09964260235931</v>
      </c>
      <c r="O65" s="98">
        <f t="shared" si="0"/>
        <v>1.5769323989653259</v>
      </c>
      <c r="P65" s="99">
        <v>238.84432727272753</v>
      </c>
    </row>
    <row r="66" spans="1:16" ht="15.75" x14ac:dyDescent="0.25">
      <c r="B66" s="85" t="s">
        <v>99</v>
      </c>
      <c r="C66" s="44" t="s">
        <v>100</v>
      </c>
      <c r="D66" s="93" t="s">
        <v>34</v>
      </c>
      <c r="E66" s="94">
        <v>43865</v>
      </c>
      <c r="F66" s="95">
        <v>-24.2400010395795</v>
      </c>
      <c r="G66" s="95">
        <v>-66.410406986251402</v>
      </c>
      <c r="H66" s="20">
        <v>3935</v>
      </c>
      <c r="I66" s="6">
        <v>702</v>
      </c>
      <c r="J66" s="87">
        <v>2.4042220484713561</v>
      </c>
      <c r="K66" s="96">
        <v>0.43752531992108318</v>
      </c>
      <c r="L66" s="97">
        <f>J66/J$8</f>
        <v>1.7880455865502876</v>
      </c>
      <c r="M66" s="96">
        <v>-9.6915515840779864</v>
      </c>
      <c r="N66" s="98">
        <v>-68.115616867987001</v>
      </c>
      <c r="O66" s="98">
        <f t="shared" si="0"/>
        <v>9.4167958046368909</v>
      </c>
      <c r="P66" s="99">
        <v>111.89966666666676</v>
      </c>
    </row>
    <row r="67" spans="1:16" ht="15.75" x14ac:dyDescent="0.25">
      <c r="B67" s="85" t="s">
        <v>101</v>
      </c>
      <c r="C67" s="44" t="s">
        <v>102</v>
      </c>
      <c r="D67" s="93" t="s">
        <v>34</v>
      </c>
      <c r="E67" s="94">
        <v>43865</v>
      </c>
      <c r="F67" s="95">
        <v>-24.141096000000001</v>
      </c>
      <c r="G67" s="95">
        <v>-66.679765000000003</v>
      </c>
      <c r="H67" s="20">
        <v>4061</v>
      </c>
      <c r="I67" s="6">
        <v>2072</v>
      </c>
      <c r="J67" s="76">
        <v>0.46</v>
      </c>
      <c r="K67" s="43">
        <v>0.02</v>
      </c>
      <c r="L67" s="97">
        <f>J67/J$8</f>
        <v>0.34210690744479777</v>
      </c>
      <c r="M67" s="96">
        <v>-7.4012316237356384</v>
      </c>
      <c r="N67" s="98">
        <v>-62.464029622880787</v>
      </c>
      <c r="O67" s="98">
        <f t="shared" si="0"/>
        <v>-3.2541766329956801</v>
      </c>
      <c r="P67" s="99">
        <v>239.35284615384475</v>
      </c>
    </row>
    <row r="68" spans="1:16" ht="15" thickBot="1" x14ac:dyDescent="0.25">
      <c r="A68" s="22"/>
      <c r="B68" s="105"/>
      <c r="C68" s="35"/>
      <c r="D68" s="35"/>
      <c r="E68" s="36"/>
      <c r="F68" s="37"/>
      <c r="G68" s="37"/>
      <c r="H68" s="35"/>
      <c r="I68" s="35"/>
      <c r="J68" s="35"/>
      <c r="K68" s="35"/>
      <c r="L68" s="38"/>
      <c r="M68" s="35"/>
      <c r="N68" s="35"/>
      <c r="O68" s="35"/>
      <c r="P68" s="106"/>
    </row>
    <row r="69" spans="1:16" ht="16.5" thickTop="1" x14ac:dyDescent="0.25">
      <c r="B69" s="101" t="s">
        <v>256</v>
      </c>
      <c r="C69" s="44"/>
      <c r="D69" s="44"/>
      <c r="E69" s="102"/>
      <c r="F69" s="95"/>
      <c r="G69" s="95"/>
      <c r="H69" s="44"/>
      <c r="I69" s="44"/>
      <c r="J69" s="44"/>
      <c r="K69" s="44"/>
      <c r="L69" s="107"/>
      <c r="M69" s="44"/>
      <c r="N69" s="44"/>
      <c r="O69" s="44"/>
      <c r="P69" s="108"/>
    </row>
    <row r="70" spans="1:16" ht="15.75" x14ac:dyDescent="0.25">
      <c r="B70" s="85" t="s">
        <v>108</v>
      </c>
      <c r="C70" s="44">
        <v>30</v>
      </c>
      <c r="D70" s="44" t="s">
        <v>107</v>
      </c>
      <c r="E70" s="86">
        <v>40819</v>
      </c>
      <c r="F70" s="95">
        <v>-23.687719999999999</v>
      </c>
      <c r="G70" s="95">
        <v>-68.310730000000007</v>
      </c>
      <c r="H70" s="20">
        <v>2306</v>
      </c>
      <c r="I70" s="20">
        <v>237478</v>
      </c>
      <c r="J70" s="76">
        <v>0.52</v>
      </c>
      <c r="K70" s="96">
        <v>0.03</v>
      </c>
      <c r="L70" s="109">
        <v>0.1609907120743034</v>
      </c>
      <c r="M70" s="71">
        <v>-3.1859734593078399</v>
      </c>
      <c r="N70" s="71">
        <v>-36.006234062828469</v>
      </c>
      <c r="O70" s="71">
        <f t="shared" ref="O70:O119" si="4">N70-8*M70</f>
        <v>-10.518446388365749</v>
      </c>
      <c r="P70" s="110">
        <v>182656.33887643457</v>
      </c>
    </row>
    <row r="71" spans="1:16" ht="15.75" x14ac:dyDescent="0.25">
      <c r="B71" s="85" t="s">
        <v>108</v>
      </c>
      <c r="C71" s="44">
        <v>30</v>
      </c>
      <c r="D71" s="44" t="s">
        <v>107</v>
      </c>
      <c r="E71" s="86">
        <v>40915</v>
      </c>
      <c r="F71" s="95">
        <v>-23.6843</v>
      </c>
      <c r="G71" s="95">
        <v>-68.308999999999997</v>
      </c>
      <c r="H71" s="20">
        <v>2306</v>
      </c>
      <c r="I71" s="20">
        <v>235419</v>
      </c>
      <c r="J71" s="76">
        <v>0.65693556625852967</v>
      </c>
      <c r="K71" s="96">
        <v>3.8273578280333516E-2</v>
      </c>
      <c r="L71" s="109">
        <v>0.20338562422864695</v>
      </c>
      <c r="M71" s="98">
        <v>-1.3557725058472758</v>
      </c>
      <c r="N71" s="98">
        <v>-31.446528522890581</v>
      </c>
      <c r="O71" s="98">
        <f t="shared" si="4"/>
        <v>-20.600348476112373</v>
      </c>
      <c r="P71" s="111">
        <v>173829.174181804</v>
      </c>
    </row>
    <row r="72" spans="1:16" ht="15.75" x14ac:dyDescent="0.25">
      <c r="B72" s="85" t="s">
        <v>108</v>
      </c>
      <c r="C72" s="44">
        <v>30</v>
      </c>
      <c r="D72" s="44" t="s">
        <v>107</v>
      </c>
      <c r="E72" s="86">
        <v>41177</v>
      </c>
      <c r="F72" s="95">
        <v>-23.6843</v>
      </c>
      <c r="G72" s="95">
        <v>-68.308999999999997</v>
      </c>
      <c r="H72" s="20">
        <v>2306</v>
      </c>
      <c r="I72" s="20">
        <v>235779</v>
      </c>
      <c r="J72" s="76">
        <v>0.41</v>
      </c>
      <c r="K72" s="96">
        <v>0.03</v>
      </c>
      <c r="L72" s="109">
        <v>0.12693498452012383</v>
      </c>
      <c r="M72" s="98">
        <v>-1.1653424175558524</v>
      </c>
      <c r="N72" s="98">
        <v>-33.333674707063565</v>
      </c>
      <c r="O72" s="98">
        <f t="shared" si="4"/>
        <v>-24.010935366616746</v>
      </c>
      <c r="P72" s="111">
        <v>62174.298848857936</v>
      </c>
    </row>
    <row r="73" spans="1:16" ht="15.75" x14ac:dyDescent="0.25">
      <c r="B73" s="85" t="s">
        <v>108</v>
      </c>
      <c r="C73" s="44">
        <v>30</v>
      </c>
      <c r="D73" s="44" t="s">
        <v>107</v>
      </c>
      <c r="E73" s="86">
        <v>41288</v>
      </c>
      <c r="F73" s="95">
        <v>-23.6843</v>
      </c>
      <c r="G73" s="95">
        <v>-68.308999999999997</v>
      </c>
      <c r="H73" s="20">
        <v>2306</v>
      </c>
      <c r="I73" s="20">
        <v>238070</v>
      </c>
      <c r="J73" s="76">
        <v>0.38</v>
      </c>
      <c r="K73" s="96">
        <v>0.05</v>
      </c>
      <c r="L73" s="109">
        <v>0.11764705882352941</v>
      </c>
      <c r="M73" s="98">
        <v>-1.21</v>
      </c>
      <c r="N73" s="98">
        <v>-29.02</v>
      </c>
      <c r="O73" s="98">
        <f t="shared" si="4"/>
        <v>-19.34</v>
      </c>
      <c r="P73" s="111">
        <v>169915.01198877065</v>
      </c>
    </row>
    <row r="74" spans="1:16" ht="15.75" x14ac:dyDescent="0.25">
      <c r="B74" s="85" t="s">
        <v>108</v>
      </c>
      <c r="C74" s="44">
        <v>30</v>
      </c>
      <c r="D74" s="44" t="s">
        <v>107</v>
      </c>
      <c r="E74" s="86">
        <v>41410</v>
      </c>
      <c r="F74" s="95">
        <v>-23.6843</v>
      </c>
      <c r="G74" s="95">
        <v>-68.308999999999997</v>
      </c>
      <c r="H74" s="20">
        <v>2306</v>
      </c>
      <c r="I74" s="20">
        <v>241526</v>
      </c>
      <c r="J74" s="76">
        <v>0.54</v>
      </c>
      <c r="K74" s="96">
        <v>0.04</v>
      </c>
      <c r="L74" s="109">
        <v>0.16718266253869971</v>
      </c>
      <c r="M74" s="98">
        <v>-2.7925596800581411</v>
      </c>
      <c r="N74" s="98">
        <v>-34.793224911737802</v>
      </c>
      <c r="O74" s="98">
        <f t="shared" si="4"/>
        <v>-12.452747471272673</v>
      </c>
      <c r="P74" s="111">
        <v>65462.279772736554</v>
      </c>
    </row>
    <row r="75" spans="1:16" ht="15.75" x14ac:dyDescent="0.25">
      <c r="B75" s="85" t="s">
        <v>109</v>
      </c>
      <c r="C75" s="44">
        <v>39</v>
      </c>
      <c r="D75" s="44" t="s">
        <v>107</v>
      </c>
      <c r="E75" s="86">
        <v>40915</v>
      </c>
      <c r="F75" s="95">
        <v>-23.68421</v>
      </c>
      <c r="G75" s="95">
        <v>-68.308329999999998</v>
      </c>
      <c r="H75" s="20">
        <v>2306</v>
      </c>
      <c r="I75" s="20">
        <v>168292</v>
      </c>
      <c r="J75" s="76">
        <v>0.12040073033781656</v>
      </c>
      <c r="K75" s="96">
        <v>5.7824778382123125E-2</v>
      </c>
      <c r="L75" s="109">
        <v>3.7275767906444754E-2</v>
      </c>
      <c r="M75" s="98">
        <v>-1.6942427467071373</v>
      </c>
      <c r="N75" s="98">
        <v>-34.532702493781549</v>
      </c>
      <c r="O75" s="98">
        <f t="shared" si="4"/>
        <v>-20.978760520124453</v>
      </c>
      <c r="P75" s="111">
        <v>183714.17562965618</v>
      </c>
    </row>
    <row r="76" spans="1:16" ht="15.75" x14ac:dyDescent="0.25">
      <c r="B76" s="85" t="s">
        <v>110</v>
      </c>
      <c r="C76" s="44">
        <v>29</v>
      </c>
      <c r="D76" s="44" t="s">
        <v>107</v>
      </c>
      <c r="E76" s="86">
        <v>40915</v>
      </c>
      <c r="F76" s="95">
        <v>-23.680710000000001</v>
      </c>
      <c r="G76" s="95">
        <v>-68.305800000000005</v>
      </c>
      <c r="H76" s="20">
        <v>2306</v>
      </c>
      <c r="I76" s="20">
        <v>232020</v>
      </c>
      <c r="J76" s="76">
        <v>0.12409633175831464</v>
      </c>
      <c r="K76" s="96">
        <v>5.9435750180137914E-2</v>
      </c>
      <c r="L76" s="109">
        <v>3.8419916953038591E-2</v>
      </c>
      <c r="M76" s="98">
        <v>2.2946388397236261</v>
      </c>
      <c r="N76" s="98">
        <v>-16.234431358645224</v>
      </c>
      <c r="O76" s="98">
        <f t="shared" si="4"/>
        <v>-34.591542076434237</v>
      </c>
      <c r="P76" s="111">
        <v>140758.91386356368</v>
      </c>
    </row>
    <row r="77" spans="1:16" ht="15.75" x14ac:dyDescent="0.25">
      <c r="B77" s="85" t="s">
        <v>111</v>
      </c>
      <c r="C77" s="44">
        <v>28</v>
      </c>
      <c r="D77" s="44" t="s">
        <v>107</v>
      </c>
      <c r="E77" s="86">
        <v>40914</v>
      </c>
      <c r="F77" s="95">
        <v>-23.608599999999999</v>
      </c>
      <c r="G77" s="95">
        <v>-68.254599999999996</v>
      </c>
      <c r="H77" s="20">
        <v>2304</v>
      </c>
      <c r="I77" s="20">
        <v>232705</v>
      </c>
      <c r="J77" s="76">
        <v>0.24944825041997529</v>
      </c>
      <c r="K77" s="96">
        <v>1.9253865487119621E-2</v>
      </c>
      <c r="L77" s="109">
        <v>7.7228560501540339E-2</v>
      </c>
      <c r="M77" s="98">
        <v>-0.65701592371388418</v>
      </c>
      <c r="N77" s="98">
        <v>-30.87044476514906</v>
      </c>
      <c r="O77" s="98">
        <f t="shared" si="4"/>
        <v>-25.614317375437984</v>
      </c>
      <c r="P77" s="111">
        <v>124163.65595841037</v>
      </c>
    </row>
    <row r="78" spans="1:16" ht="15.75" x14ac:dyDescent="0.25">
      <c r="B78" s="85" t="s">
        <v>112</v>
      </c>
      <c r="C78" s="112" t="s">
        <v>113</v>
      </c>
      <c r="D78" s="44" t="s">
        <v>107</v>
      </c>
      <c r="E78" s="86">
        <v>40915</v>
      </c>
      <c r="F78" s="95">
        <v>-23.608599999999999</v>
      </c>
      <c r="G78" s="95">
        <v>-68.254599999999996</v>
      </c>
      <c r="H78" s="20">
        <v>2304</v>
      </c>
      <c r="I78" s="20">
        <v>233424</v>
      </c>
      <c r="J78" s="76">
        <v>0.11</v>
      </c>
      <c r="K78" s="96">
        <v>0.08</v>
      </c>
      <c r="L78" s="109">
        <v>3.4055727554179564E-2</v>
      </c>
      <c r="M78" s="98">
        <v>-0.56962881671035492</v>
      </c>
      <c r="N78" s="98">
        <v>-29.776504860552045</v>
      </c>
      <c r="O78" s="98">
        <f t="shared" si="4"/>
        <v>-25.219474326869204</v>
      </c>
      <c r="P78" s="111">
        <v>173203.84562305908</v>
      </c>
    </row>
    <row r="79" spans="1:16" ht="15.75" x14ac:dyDescent="0.25">
      <c r="B79" s="85" t="s">
        <v>114</v>
      </c>
      <c r="C79" s="112" t="s">
        <v>115</v>
      </c>
      <c r="D79" s="44" t="s">
        <v>107</v>
      </c>
      <c r="E79" s="86">
        <v>40915</v>
      </c>
      <c r="F79" s="95">
        <v>-23.608599999999999</v>
      </c>
      <c r="G79" s="95">
        <v>-68.254599999999996</v>
      </c>
      <c r="H79" s="20">
        <v>2304</v>
      </c>
      <c r="I79" s="20">
        <v>233918</v>
      </c>
      <c r="J79" s="76">
        <v>0.14935157306339106</v>
      </c>
      <c r="K79" s="96">
        <v>3.2075581493920667E-2</v>
      </c>
      <c r="L79" s="109">
        <v>4.6238877109408993E-2</v>
      </c>
      <c r="M79" s="98">
        <v>-0.39288413019391744</v>
      </c>
      <c r="N79" s="98">
        <v>-29.188758224988831</v>
      </c>
      <c r="O79" s="98">
        <f t="shared" si="4"/>
        <v>-26.045685183437492</v>
      </c>
      <c r="P79" s="111">
        <v>141095.62924134941</v>
      </c>
    </row>
    <row r="80" spans="1:16" ht="15.75" x14ac:dyDescent="0.25">
      <c r="B80" s="85" t="s">
        <v>116</v>
      </c>
      <c r="C80" s="112" t="s">
        <v>117</v>
      </c>
      <c r="D80" s="44" t="s">
        <v>107</v>
      </c>
      <c r="E80" s="86">
        <v>40915</v>
      </c>
      <c r="F80" s="95">
        <v>-23.608599999999999</v>
      </c>
      <c r="G80" s="95">
        <v>-68.254599999999996</v>
      </c>
      <c r="H80" s="20">
        <v>2304</v>
      </c>
      <c r="I80" s="20">
        <v>231190</v>
      </c>
      <c r="J80" s="76">
        <v>0.13406182729209548</v>
      </c>
      <c r="K80" s="96">
        <v>3.0131668381736938E-2</v>
      </c>
      <c r="L80" s="109">
        <v>4.1505209687955257E-2</v>
      </c>
      <c r="M80" s="98">
        <v>-0.79170802625040515</v>
      </c>
      <c r="N80" s="98">
        <v>-29.877298198796232</v>
      </c>
      <c r="O80" s="98">
        <f t="shared" si="4"/>
        <v>-23.54363398879299</v>
      </c>
      <c r="P80" s="111">
        <v>153722.45590831389</v>
      </c>
    </row>
    <row r="81" spans="2:16" ht="15.75" x14ac:dyDescent="0.25">
      <c r="B81" s="85" t="s">
        <v>118</v>
      </c>
      <c r="C81" s="44">
        <v>102</v>
      </c>
      <c r="D81" s="44" t="s">
        <v>107</v>
      </c>
      <c r="E81" s="86">
        <v>40917</v>
      </c>
      <c r="F81" s="95">
        <v>-23.39282</v>
      </c>
      <c r="G81" s="95">
        <v>-68.422610000000006</v>
      </c>
      <c r="H81" s="20">
        <v>2308</v>
      </c>
      <c r="I81" s="20">
        <v>245720</v>
      </c>
      <c r="J81" s="76">
        <v>5.8811145183382832E-2</v>
      </c>
      <c r="K81" s="96">
        <v>2.0802745956753195E-2</v>
      </c>
      <c r="L81" s="109">
        <v>1.8207784886496232E-2</v>
      </c>
      <c r="M81" s="98">
        <v>-1.0700375636610944</v>
      </c>
      <c r="N81" s="98">
        <v>-37.113326541119712</v>
      </c>
      <c r="O81" s="98">
        <f t="shared" si="4"/>
        <v>-28.553026031830957</v>
      </c>
      <c r="P81" s="111">
        <v>182802.06284507993</v>
      </c>
    </row>
    <row r="82" spans="2:16" ht="15.75" x14ac:dyDescent="0.25">
      <c r="B82" s="85" t="s">
        <v>119</v>
      </c>
      <c r="C82" s="44">
        <v>113</v>
      </c>
      <c r="D82" s="44" t="s">
        <v>120</v>
      </c>
      <c r="E82" s="86">
        <v>41005</v>
      </c>
      <c r="F82" s="95">
        <v>-23.694800000000001</v>
      </c>
      <c r="G82" s="95">
        <v>-68.271699999999996</v>
      </c>
      <c r="H82" s="20">
        <v>2307</v>
      </c>
      <c r="I82" s="20">
        <v>240644</v>
      </c>
      <c r="J82" s="75">
        <v>0.59</v>
      </c>
      <c r="K82" s="44">
        <v>0.03</v>
      </c>
      <c r="L82" s="109">
        <v>0.1826625386996904</v>
      </c>
      <c r="M82" s="98">
        <v>5.7190416831210298</v>
      </c>
      <c r="N82" s="98">
        <v>0.3172500622409764</v>
      </c>
      <c r="O82" s="98">
        <f t="shared" si="4"/>
        <v>-45.435083402727258</v>
      </c>
      <c r="P82" s="111">
        <v>220010</v>
      </c>
    </row>
    <row r="83" spans="2:16" ht="15.75" x14ac:dyDescent="0.25">
      <c r="B83" s="85" t="s">
        <v>119</v>
      </c>
      <c r="C83" s="44">
        <v>113</v>
      </c>
      <c r="D83" s="44" t="s">
        <v>120</v>
      </c>
      <c r="E83" s="86">
        <v>41178</v>
      </c>
      <c r="F83" s="95">
        <v>-23.694800000000001</v>
      </c>
      <c r="G83" s="95">
        <v>-68.271699999999996</v>
      </c>
      <c r="H83" s="20">
        <v>2307</v>
      </c>
      <c r="I83" s="20">
        <v>237379</v>
      </c>
      <c r="J83" s="75">
        <v>0.71</v>
      </c>
      <c r="K83" s="44">
        <v>0.03</v>
      </c>
      <c r="L83" s="109">
        <v>0.2198142414860681</v>
      </c>
      <c r="M83" s="98">
        <v>6.1126912564565066</v>
      </c>
      <c r="N83" s="98">
        <v>-2.1389116648175168</v>
      </c>
      <c r="O83" s="98">
        <f t="shared" si="4"/>
        <v>-51.040441716469573</v>
      </c>
      <c r="P83" s="111">
        <v>211842</v>
      </c>
    </row>
    <row r="84" spans="2:16" ht="15.75" x14ac:dyDescent="0.25">
      <c r="B84" s="85" t="s">
        <v>119</v>
      </c>
      <c r="C84" s="44">
        <v>113</v>
      </c>
      <c r="D84" s="44" t="s">
        <v>120</v>
      </c>
      <c r="E84" s="86">
        <v>41288</v>
      </c>
      <c r="F84" s="95">
        <v>-23.694800000000001</v>
      </c>
      <c r="G84" s="95">
        <v>-68.271699999999996</v>
      </c>
      <c r="H84" s="20">
        <v>2307</v>
      </c>
      <c r="I84" s="20">
        <v>240316</v>
      </c>
      <c r="J84" s="75">
        <v>0.68</v>
      </c>
      <c r="K84" s="44">
        <v>0.05</v>
      </c>
      <c r="L84" s="109">
        <v>0.2105263157894737</v>
      </c>
      <c r="M84" s="98">
        <v>4.04</v>
      </c>
      <c r="N84" s="98">
        <v>-6.8</v>
      </c>
      <c r="O84" s="98">
        <f t="shared" si="4"/>
        <v>-39.119999999999997</v>
      </c>
      <c r="P84" s="111">
        <v>166453.58899034458</v>
      </c>
    </row>
    <row r="85" spans="2:16" ht="15.75" x14ac:dyDescent="0.25">
      <c r="B85" s="85" t="s">
        <v>119</v>
      </c>
      <c r="C85" s="44">
        <v>113</v>
      </c>
      <c r="D85" s="44" t="s">
        <v>120</v>
      </c>
      <c r="E85" s="86">
        <v>41412</v>
      </c>
      <c r="F85" s="95">
        <v>-23.694800000000001</v>
      </c>
      <c r="G85" s="95">
        <v>-68.271699999999996</v>
      </c>
      <c r="H85" s="20">
        <v>2307</v>
      </c>
      <c r="I85" s="20">
        <v>230021</v>
      </c>
      <c r="J85" s="75">
        <v>0.46</v>
      </c>
      <c r="K85" s="44">
        <v>0.2</v>
      </c>
      <c r="L85" s="109">
        <v>0.14241486068111456</v>
      </c>
      <c r="M85" s="98">
        <v>6.7381443517999315</v>
      </c>
      <c r="N85" s="98">
        <v>0.70867169021093979</v>
      </c>
      <c r="O85" s="98">
        <f t="shared" si="4"/>
        <v>-53.196483124188511</v>
      </c>
      <c r="P85" s="111">
        <v>166983.72761156911</v>
      </c>
    </row>
    <row r="86" spans="2:16" ht="15.75" x14ac:dyDescent="0.25">
      <c r="B86" s="85" t="s">
        <v>121</v>
      </c>
      <c r="C86" s="44">
        <v>112</v>
      </c>
      <c r="D86" s="44" t="s">
        <v>120</v>
      </c>
      <c r="E86" s="86">
        <v>40918</v>
      </c>
      <c r="F86" s="95">
        <v>-23.698599999999999</v>
      </c>
      <c r="G86" s="95">
        <v>-68.246600000000001</v>
      </c>
      <c r="H86" s="20">
        <v>2306</v>
      </c>
      <c r="I86" s="20">
        <v>240563</v>
      </c>
      <c r="J86" s="75">
        <v>1.17</v>
      </c>
      <c r="K86" s="44">
        <v>0.05</v>
      </c>
      <c r="L86" s="109">
        <v>0.36222910216718263</v>
      </c>
      <c r="M86" s="98">
        <v>13.713890361233707</v>
      </c>
      <c r="N86" s="98">
        <v>26.265057279871069</v>
      </c>
      <c r="O86" s="98">
        <f t="shared" si="4"/>
        <v>-83.446065609998584</v>
      </c>
      <c r="P86" s="111">
        <v>175825.45098656576</v>
      </c>
    </row>
    <row r="87" spans="2:16" ht="15.75" x14ac:dyDescent="0.25">
      <c r="B87" s="85" t="s">
        <v>121</v>
      </c>
      <c r="C87" s="44">
        <v>112</v>
      </c>
      <c r="D87" s="44" t="s">
        <v>120</v>
      </c>
      <c r="E87" s="86">
        <v>41178</v>
      </c>
      <c r="F87" s="95">
        <v>-23.698599999999999</v>
      </c>
      <c r="G87" s="95">
        <v>-68.246600000000001</v>
      </c>
      <c r="H87" s="20">
        <v>2306</v>
      </c>
      <c r="I87" s="20">
        <v>239160</v>
      </c>
      <c r="J87" s="75">
        <v>0.63</v>
      </c>
      <c r="K87" s="44">
        <v>0.04</v>
      </c>
      <c r="L87" s="109">
        <v>0.19504643962848298</v>
      </c>
      <c r="M87" s="98">
        <v>10.32088084948492</v>
      </c>
      <c r="N87" s="98">
        <v>13.25817734962974</v>
      </c>
      <c r="O87" s="98">
        <f t="shared" si="4"/>
        <v>-69.308869446249616</v>
      </c>
      <c r="P87" s="111">
        <v>210584</v>
      </c>
    </row>
    <row r="88" spans="2:16" ht="15.75" x14ac:dyDescent="0.25">
      <c r="B88" s="85" t="s">
        <v>121</v>
      </c>
      <c r="C88" s="44">
        <v>112</v>
      </c>
      <c r="D88" s="44" t="s">
        <v>120</v>
      </c>
      <c r="E88" s="86">
        <v>41288</v>
      </c>
      <c r="F88" s="95">
        <v>-23.698599999999999</v>
      </c>
      <c r="G88" s="95">
        <v>-68.246600000000001</v>
      </c>
      <c r="H88" s="20">
        <v>2306</v>
      </c>
      <c r="I88" s="20">
        <v>239071</v>
      </c>
      <c r="J88" s="75">
        <v>0.59</v>
      </c>
      <c r="K88" s="44">
        <v>0.05</v>
      </c>
      <c r="L88" s="109">
        <v>0.1826625386996904</v>
      </c>
      <c r="M88" s="98">
        <v>10.210000000000001</v>
      </c>
      <c r="N88" s="98">
        <v>14.29</v>
      </c>
      <c r="O88" s="98">
        <f t="shared" si="4"/>
        <v>-67.390000000000015</v>
      </c>
      <c r="P88" s="111">
        <v>165120.47337608589</v>
      </c>
    </row>
    <row r="89" spans="2:16" ht="15.75" x14ac:dyDescent="0.25">
      <c r="B89" s="85" t="s">
        <v>121</v>
      </c>
      <c r="C89" s="44">
        <v>112</v>
      </c>
      <c r="D89" s="44" t="s">
        <v>120</v>
      </c>
      <c r="E89" s="86">
        <v>41412</v>
      </c>
      <c r="F89" s="95">
        <v>-23.698599999999999</v>
      </c>
      <c r="G89" s="95">
        <v>-68.246600000000001</v>
      </c>
      <c r="H89" s="20">
        <v>2306</v>
      </c>
      <c r="I89" s="20">
        <v>239668</v>
      </c>
      <c r="J89" s="75">
        <v>0.68</v>
      </c>
      <c r="K89" s="44">
        <v>7.0000000000000007E-2</v>
      </c>
      <c r="L89" s="109">
        <v>0.2105263157894737</v>
      </c>
      <c r="M89" s="98">
        <v>10.62550427448279</v>
      </c>
      <c r="N89" s="98">
        <v>13.694636914673415</v>
      </c>
      <c r="O89" s="98">
        <f t="shared" si="4"/>
        <v>-71.309397281188907</v>
      </c>
      <c r="P89" s="111">
        <v>18394.527890089677</v>
      </c>
    </row>
    <row r="90" spans="2:16" ht="15.75" x14ac:dyDescent="0.25">
      <c r="B90" s="85" t="s">
        <v>122</v>
      </c>
      <c r="C90" s="44">
        <v>109</v>
      </c>
      <c r="D90" s="44" t="s">
        <v>120</v>
      </c>
      <c r="E90" s="86">
        <v>40918</v>
      </c>
      <c r="F90" s="95">
        <v>-23.6874</v>
      </c>
      <c r="G90" s="95">
        <v>-68.227800000000002</v>
      </c>
      <c r="H90" s="20">
        <v>2307</v>
      </c>
      <c r="I90" s="20">
        <v>241402</v>
      </c>
      <c r="J90" s="75">
        <v>1.05</v>
      </c>
      <c r="K90" s="44">
        <v>7.0000000000000007E-2</v>
      </c>
      <c r="L90" s="109">
        <v>0.32507739938080499</v>
      </c>
      <c r="M90" s="98">
        <v>7.516310908772331</v>
      </c>
      <c r="N90" s="98">
        <v>-1.6762720798244501</v>
      </c>
      <c r="O90" s="98">
        <f t="shared" si="4"/>
        <v>-61.806759350003098</v>
      </c>
      <c r="P90" s="111">
        <v>153431.67062759734</v>
      </c>
    </row>
    <row r="91" spans="2:16" ht="15.75" x14ac:dyDescent="0.25">
      <c r="B91" s="85" t="s">
        <v>123</v>
      </c>
      <c r="C91" s="44">
        <v>1</v>
      </c>
      <c r="D91" s="44" t="s">
        <v>106</v>
      </c>
      <c r="E91" s="86">
        <v>40920</v>
      </c>
      <c r="F91" s="95">
        <v>-23.65307</v>
      </c>
      <c r="G91" s="95">
        <v>-68.162559999999999</v>
      </c>
      <c r="H91" s="20">
        <v>2304</v>
      </c>
      <c r="I91" s="20">
        <v>242000</v>
      </c>
      <c r="J91" s="76">
        <v>1.0980000000000001</v>
      </c>
      <c r="K91" s="96">
        <v>0.105</v>
      </c>
      <c r="L91" s="109">
        <v>0.33993808049535607</v>
      </c>
      <c r="M91" s="98">
        <v>9.6498437760904316</v>
      </c>
      <c r="N91" s="98">
        <v>14.678908927270978</v>
      </c>
      <c r="O91" s="98">
        <f t="shared" si="4"/>
        <v>-62.519841281452472</v>
      </c>
      <c r="P91" s="111">
        <v>160042.29629025504</v>
      </c>
    </row>
    <row r="92" spans="2:16" ht="15.75" x14ac:dyDescent="0.25">
      <c r="B92" s="85" t="s">
        <v>123</v>
      </c>
      <c r="C92" s="44">
        <v>1</v>
      </c>
      <c r="D92" s="44" t="s">
        <v>106</v>
      </c>
      <c r="E92" s="86">
        <v>41649</v>
      </c>
      <c r="F92" s="95">
        <v>-23.65307</v>
      </c>
      <c r="G92" s="95">
        <v>-68.162559999999999</v>
      </c>
      <c r="H92" s="20">
        <v>2304</v>
      </c>
      <c r="I92" s="20">
        <v>239000</v>
      </c>
      <c r="J92" s="76">
        <v>1.05</v>
      </c>
      <c r="K92" s="96">
        <v>0.05</v>
      </c>
      <c r="L92" s="109">
        <v>0.32507739938080499</v>
      </c>
      <c r="M92" s="98">
        <v>11.194608129062209</v>
      </c>
      <c r="N92" s="98">
        <v>18.389784217616132</v>
      </c>
      <c r="O92" s="98">
        <f t="shared" si="4"/>
        <v>-71.16708081488153</v>
      </c>
      <c r="P92" s="111">
        <v>108188.04467990476</v>
      </c>
    </row>
    <row r="93" spans="2:16" ht="15.75" x14ac:dyDescent="0.25">
      <c r="B93" s="85" t="s">
        <v>123</v>
      </c>
      <c r="C93" s="44">
        <v>31</v>
      </c>
      <c r="D93" s="44" t="s">
        <v>106</v>
      </c>
      <c r="E93" s="86">
        <v>40819</v>
      </c>
      <c r="F93" s="95">
        <v>-23.71903</v>
      </c>
      <c r="G93" s="95">
        <v>-68.269319999999993</v>
      </c>
      <c r="H93" s="20">
        <v>2306</v>
      </c>
      <c r="I93" s="20">
        <v>237856</v>
      </c>
      <c r="J93" s="76">
        <v>1.1961772668062178</v>
      </c>
      <c r="K93" s="96">
        <v>9.2506837303125797E-2</v>
      </c>
      <c r="L93" s="109">
        <v>0.37033351913505197</v>
      </c>
      <c r="M93" s="98">
        <v>12.969826557331416</v>
      </c>
      <c r="N93" s="98">
        <v>30.298398844189244</v>
      </c>
      <c r="O93" s="98">
        <f t="shared" si="4"/>
        <v>-73.460213614462077</v>
      </c>
      <c r="P93" s="111">
        <v>182768.42774450433</v>
      </c>
    </row>
    <row r="94" spans="2:16" ht="15.75" x14ac:dyDescent="0.25">
      <c r="B94" s="85" t="s">
        <v>123</v>
      </c>
      <c r="C94" s="44">
        <v>111</v>
      </c>
      <c r="D94" s="44" t="s">
        <v>106</v>
      </c>
      <c r="E94" s="86">
        <v>40918</v>
      </c>
      <c r="F94" s="95">
        <v>-23.695599999999999</v>
      </c>
      <c r="G94" s="95">
        <v>-68.244600000000005</v>
      </c>
      <c r="H94" s="20">
        <v>2305</v>
      </c>
      <c r="I94" s="20">
        <v>242598</v>
      </c>
      <c r="J94" s="76">
        <v>1.1670170998734759</v>
      </c>
      <c r="K94" s="96">
        <v>0.13236355417794382</v>
      </c>
      <c r="L94" s="109">
        <v>0.36130560367599873</v>
      </c>
      <c r="M94" s="98">
        <v>12.602881676106158</v>
      </c>
      <c r="N94" s="98">
        <v>20.210236735122052</v>
      </c>
      <c r="O94" s="98">
        <f t="shared" si="4"/>
        <v>-80.61281667372721</v>
      </c>
      <c r="P94" s="111">
        <v>86684.938158271674</v>
      </c>
    </row>
    <row r="95" spans="2:16" ht="15.75" x14ac:dyDescent="0.25">
      <c r="B95" s="85" t="s">
        <v>123</v>
      </c>
      <c r="C95" s="44">
        <v>111</v>
      </c>
      <c r="D95" s="44" t="s">
        <v>106</v>
      </c>
      <c r="E95" s="86">
        <v>41178</v>
      </c>
      <c r="F95" s="95">
        <v>-23.695599999999999</v>
      </c>
      <c r="G95" s="95">
        <v>-68.244600000000005</v>
      </c>
      <c r="H95" s="20">
        <v>2305</v>
      </c>
      <c r="I95" s="20">
        <v>244044</v>
      </c>
      <c r="J95" s="76">
        <v>0.6</v>
      </c>
      <c r="K95" s="96">
        <v>0.04</v>
      </c>
      <c r="L95" s="109">
        <v>0.18575851393188855</v>
      </c>
      <c r="M95" s="98">
        <v>8.984205833035972</v>
      </c>
      <c r="N95" s="98">
        <v>7.1964937910159925</v>
      </c>
      <c r="O95" s="98">
        <f t="shared" si="4"/>
        <v>-64.67715287327178</v>
      </c>
      <c r="P95" s="111">
        <v>100845</v>
      </c>
    </row>
    <row r="96" spans="2:16" ht="15.75" x14ac:dyDescent="0.25">
      <c r="B96" s="85" t="s">
        <v>123</v>
      </c>
      <c r="C96" s="44">
        <v>111</v>
      </c>
      <c r="D96" s="44" t="s">
        <v>106</v>
      </c>
      <c r="E96" s="86">
        <v>41288</v>
      </c>
      <c r="F96" s="95">
        <v>-23.695599999999999</v>
      </c>
      <c r="G96" s="95">
        <v>-68.244600000000005</v>
      </c>
      <c r="H96" s="20">
        <v>2305</v>
      </c>
      <c r="I96" s="20">
        <v>232663</v>
      </c>
      <c r="J96" s="76">
        <v>1.1100000000000001</v>
      </c>
      <c r="K96" s="96">
        <v>0.05</v>
      </c>
      <c r="L96" s="109">
        <v>0.34365325077399383</v>
      </c>
      <c r="M96" s="98">
        <v>14.21</v>
      </c>
      <c r="N96" s="98">
        <v>28.8</v>
      </c>
      <c r="O96" s="98">
        <f t="shared" si="4"/>
        <v>-84.88000000000001</v>
      </c>
      <c r="P96" s="111">
        <v>145872.15494564909</v>
      </c>
    </row>
    <row r="97" spans="2:16" ht="15.75" x14ac:dyDescent="0.25">
      <c r="B97" s="85" t="s">
        <v>123</v>
      </c>
      <c r="C97" s="44">
        <v>111</v>
      </c>
      <c r="D97" s="44" t="s">
        <v>106</v>
      </c>
      <c r="E97" s="86">
        <v>41412</v>
      </c>
      <c r="F97" s="95">
        <v>-23.695599999999999</v>
      </c>
      <c r="G97" s="95">
        <v>-68.244600000000005</v>
      </c>
      <c r="H97" s="20">
        <v>2305</v>
      </c>
      <c r="I97" s="20">
        <v>211810</v>
      </c>
      <c r="J97" s="76">
        <v>1.72</v>
      </c>
      <c r="K97" s="96">
        <v>0.17</v>
      </c>
      <c r="L97" s="109">
        <v>0.53250773993808054</v>
      </c>
      <c r="M97" s="98">
        <v>0.98116245798965718</v>
      </c>
      <c r="N97" s="98">
        <v>-32.437684680086583</v>
      </c>
      <c r="O97" s="98">
        <f t="shared" si="4"/>
        <v>-40.286984344003841</v>
      </c>
      <c r="P97" s="111">
        <v>130124.57358852678</v>
      </c>
    </row>
    <row r="98" spans="2:16" ht="15.75" x14ac:dyDescent="0.25">
      <c r="B98" s="85" t="s">
        <v>124</v>
      </c>
      <c r="C98" s="44">
        <v>150</v>
      </c>
      <c r="D98" s="44" t="s">
        <v>106</v>
      </c>
      <c r="E98" s="86">
        <v>41181</v>
      </c>
      <c r="F98" s="95">
        <v>-23.721170000000001</v>
      </c>
      <c r="G98" s="95">
        <v>-68.266930000000002</v>
      </c>
      <c r="H98" s="20">
        <v>2308</v>
      </c>
      <c r="I98" s="20">
        <v>239269</v>
      </c>
      <c r="J98" s="76">
        <v>0.73</v>
      </c>
      <c r="K98" s="96">
        <v>0.04</v>
      </c>
      <c r="L98" s="109">
        <v>0.2260061919504644</v>
      </c>
      <c r="M98" s="98">
        <v>6.4794645050772361</v>
      </c>
      <c r="N98" s="98">
        <v>-1.064082986079061</v>
      </c>
      <c r="O98" s="98">
        <f t="shared" si="4"/>
        <v>-52.899799026696954</v>
      </c>
      <c r="P98" s="111">
        <v>180246</v>
      </c>
    </row>
    <row r="99" spans="2:16" ht="15.75" x14ac:dyDescent="0.25">
      <c r="B99" s="85" t="s">
        <v>124</v>
      </c>
      <c r="C99" s="44">
        <v>150</v>
      </c>
      <c r="D99" s="44" t="s">
        <v>106</v>
      </c>
      <c r="E99" s="86">
        <v>41288</v>
      </c>
      <c r="F99" s="95">
        <v>-23.721170000000001</v>
      </c>
      <c r="G99" s="95">
        <v>-68.266930000000002</v>
      </c>
      <c r="H99" s="20">
        <v>2308</v>
      </c>
      <c r="I99" s="20">
        <v>241413</v>
      </c>
      <c r="J99" s="76">
        <v>0.55000000000000004</v>
      </c>
      <c r="K99" s="96">
        <v>0.06</v>
      </c>
      <c r="L99" s="109">
        <v>0.17027863777089786</v>
      </c>
      <c r="M99" s="98">
        <v>6.33</v>
      </c>
      <c r="N99" s="98">
        <v>1.43</v>
      </c>
      <c r="O99" s="98">
        <f t="shared" si="4"/>
        <v>-49.21</v>
      </c>
      <c r="P99" s="111">
        <v>20231.855300076117</v>
      </c>
    </row>
    <row r="100" spans="2:16" ht="15.75" x14ac:dyDescent="0.25">
      <c r="B100" s="85" t="s">
        <v>124</v>
      </c>
      <c r="C100" s="44">
        <v>150</v>
      </c>
      <c r="D100" s="44" t="s">
        <v>106</v>
      </c>
      <c r="E100" s="86">
        <v>41410</v>
      </c>
      <c r="F100" s="95">
        <v>-23.721170000000001</v>
      </c>
      <c r="G100" s="95">
        <v>-68.266930000000002</v>
      </c>
      <c r="H100" s="20">
        <v>2308</v>
      </c>
      <c r="I100" s="20">
        <v>239285</v>
      </c>
      <c r="J100" s="76">
        <v>0.53</v>
      </c>
      <c r="K100" s="96">
        <v>0.05</v>
      </c>
      <c r="L100" s="109">
        <v>0.16408668730650156</v>
      </c>
      <c r="M100" s="98">
        <v>7.2565016628542267</v>
      </c>
      <c r="N100" s="98">
        <v>2.6831017880768187</v>
      </c>
      <c r="O100" s="98">
        <f t="shared" si="4"/>
        <v>-55.368911514756995</v>
      </c>
      <c r="P100" s="111">
        <v>165007.86996132304</v>
      </c>
    </row>
    <row r="101" spans="2:16" ht="15.75" x14ac:dyDescent="0.25">
      <c r="B101" s="85" t="s">
        <v>125</v>
      </c>
      <c r="C101" s="44">
        <v>35</v>
      </c>
      <c r="D101" s="44" t="s">
        <v>63</v>
      </c>
      <c r="E101" s="86">
        <v>40819</v>
      </c>
      <c r="F101" s="95">
        <v>-23.730650000000001</v>
      </c>
      <c r="G101" s="95">
        <v>-68.244900000000001</v>
      </c>
      <c r="H101" s="20">
        <v>2307</v>
      </c>
      <c r="I101" s="20">
        <v>92704</v>
      </c>
      <c r="J101" s="76">
        <v>0.89345840330687432</v>
      </c>
      <c r="K101" s="96">
        <v>5.372563887465448E-2</v>
      </c>
      <c r="L101" s="109">
        <v>0.27661250876373816</v>
      </c>
      <c r="M101" s="98">
        <v>6.4923833222067131</v>
      </c>
      <c r="N101" s="98">
        <v>7.212584445644957</v>
      </c>
      <c r="O101" s="98">
        <f t="shared" si="4"/>
        <v>-44.726482132008748</v>
      </c>
      <c r="P101" s="111">
        <v>15506.005955766725</v>
      </c>
    </row>
    <row r="102" spans="2:16" ht="15.75" x14ac:dyDescent="0.25">
      <c r="B102" s="85" t="s">
        <v>126</v>
      </c>
      <c r="C102" s="44">
        <v>36</v>
      </c>
      <c r="D102" s="44" t="s">
        <v>63</v>
      </c>
      <c r="E102" s="86">
        <v>40819</v>
      </c>
      <c r="F102" s="95">
        <v>-23.729839999999999</v>
      </c>
      <c r="G102" s="95">
        <v>-68.247630000000001</v>
      </c>
      <c r="H102" s="20">
        <v>2305</v>
      </c>
      <c r="I102" s="20">
        <v>86100</v>
      </c>
      <c r="J102" s="76">
        <v>0.59556446886903702</v>
      </c>
      <c r="K102" s="96">
        <v>6.7126913757881199E-2</v>
      </c>
      <c r="L102" s="109">
        <v>0.18438528447957803</v>
      </c>
      <c r="M102" s="98">
        <v>2.0742891152907532</v>
      </c>
      <c r="N102" s="98">
        <v>-14.23866352499644</v>
      </c>
      <c r="O102" s="98">
        <f t="shared" si="4"/>
        <v>-30.832976447322466</v>
      </c>
      <c r="P102" s="111">
        <v>17709.673102017601</v>
      </c>
    </row>
    <row r="103" spans="2:16" ht="15.75" x14ac:dyDescent="0.25">
      <c r="B103" s="85" t="s">
        <v>127</v>
      </c>
      <c r="C103" s="44">
        <v>37</v>
      </c>
      <c r="D103" s="44" t="s">
        <v>63</v>
      </c>
      <c r="E103" s="86">
        <v>40819</v>
      </c>
      <c r="F103" s="95">
        <v>-23.73302</v>
      </c>
      <c r="G103" s="95">
        <v>-68.242019999999997</v>
      </c>
      <c r="H103" s="20">
        <v>2308</v>
      </c>
      <c r="I103" s="20">
        <v>28620</v>
      </c>
      <c r="J103" s="76">
        <v>0.60163680846035572</v>
      </c>
      <c r="K103" s="96">
        <v>6.1986284553647693E-2</v>
      </c>
      <c r="L103" s="109">
        <v>0.1862652657771999</v>
      </c>
      <c r="M103" s="98">
        <v>-4.3195975646200253</v>
      </c>
      <c r="N103" s="98">
        <v>-46.114091119727981</v>
      </c>
      <c r="O103" s="98">
        <f t="shared" si="4"/>
        <v>-11.557310602767778</v>
      </c>
      <c r="P103" s="111">
        <v>6668.9195971492654</v>
      </c>
    </row>
    <row r="104" spans="2:16" ht="15.75" x14ac:dyDescent="0.25">
      <c r="B104" s="85" t="s">
        <v>128</v>
      </c>
      <c r="C104" s="112" t="s">
        <v>129</v>
      </c>
      <c r="D104" s="44" t="s">
        <v>130</v>
      </c>
      <c r="E104" s="86">
        <v>41409</v>
      </c>
      <c r="F104" s="95">
        <v>-23.730229999999999</v>
      </c>
      <c r="G104" s="95">
        <v>-68.246840000000006</v>
      </c>
      <c r="H104" s="20">
        <v>2305</v>
      </c>
      <c r="I104" s="20">
        <v>84895</v>
      </c>
      <c r="J104" s="76">
        <v>7.0000000000000007E-2</v>
      </c>
      <c r="K104" s="96">
        <v>0.01</v>
      </c>
      <c r="L104" s="109">
        <v>2.1671826625387001E-2</v>
      </c>
      <c r="M104" s="98">
        <v>-5.0937507332847485</v>
      </c>
      <c r="N104" s="98">
        <v>-48.815854295424018</v>
      </c>
      <c r="O104" s="98">
        <f t="shared" si="4"/>
        <v>-8.0658484291460297</v>
      </c>
      <c r="P104" s="111">
        <v>30175.312984098488</v>
      </c>
    </row>
    <row r="105" spans="2:16" ht="15.75" x14ac:dyDescent="0.25">
      <c r="B105" s="85" t="s">
        <v>131</v>
      </c>
      <c r="C105" s="44">
        <v>34</v>
      </c>
      <c r="D105" s="44" t="s">
        <v>130</v>
      </c>
      <c r="E105" s="86">
        <v>40819</v>
      </c>
      <c r="F105" s="95">
        <v>-23.734929999999999</v>
      </c>
      <c r="G105" s="95">
        <v>-68.251660000000001</v>
      </c>
      <c r="H105" s="20">
        <v>2307</v>
      </c>
      <c r="I105" s="20">
        <v>14368</v>
      </c>
      <c r="J105" s="76">
        <v>1.3642948762148445E-2</v>
      </c>
      <c r="K105" s="96">
        <v>3.6878383038284848E-2</v>
      </c>
      <c r="L105" s="109">
        <v>4.2238231461759895E-3</v>
      </c>
      <c r="M105" s="98">
        <v>-7.0075566993969867</v>
      </c>
      <c r="N105" s="98">
        <v>-58.084600447121034</v>
      </c>
      <c r="O105" s="98">
        <f t="shared" si="4"/>
        <v>-2.0241468519451402</v>
      </c>
      <c r="P105" s="111">
        <v>4015.4348044300195</v>
      </c>
    </row>
    <row r="106" spans="2:16" ht="15.75" x14ac:dyDescent="0.25">
      <c r="B106" s="85" t="s">
        <v>132</v>
      </c>
      <c r="C106" s="44">
        <v>74</v>
      </c>
      <c r="D106" s="44" t="s">
        <v>130</v>
      </c>
      <c r="E106" s="86">
        <v>40920</v>
      </c>
      <c r="F106" s="95">
        <v>-23.763500000000001</v>
      </c>
      <c r="G106" s="95">
        <v>-68.229799999999997</v>
      </c>
      <c r="H106" s="20">
        <v>2310</v>
      </c>
      <c r="I106" s="20">
        <v>6883</v>
      </c>
      <c r="J106" s="76">
        <v>3.3986712933446211E-2</v>
      </c>
      <c r="K106" s="96">
        <v>3.0102769851290071E-2</v>
      </c>
      <c r="L106" s="109">
        <v>1.0522202146577774E-2</v>
      </c>
      <c r="M106" s="98">
        <v>-7.4848906956302068</v>
      </c>
      <c r="N106" s="98">
        <v>-61.144475798858522</v>
      </c>
      <c r="O106" s="98">
        <f t="shared" si="4"/>
        <v>-1.2653502338168678</v>
      </c>
      <c r="P106" s="111">
        <v>1438.3745446046169</v>
      </c>
    </row>
    <row r="107" spans="2:16" ht="15.75" x14ac:dyDescent="0.25">
      <c r="B107" s="85" t="s">
        <v>133</v>
      </c>
      <c r="C107" s="44">
        <v>73</v>
      </c>
      <c r="D107" s="44" t="s">
        <v>130</v>
      </c>
      <c r="E107" s="86">
        <v>40920</v>
      </c>
      <c r="F107" s="95">
        <v>-23.749400000000001</v>
      </c>
      <c r="G107" s="95">
        <v>-68.238500000000002</v>
      </c>
      <c r="H107" s="20">
        <v>2309</v>
      </c>
      <c r="I107" s="20">
        <v>26085</v>
      </c>
      <c r="J107" s="76">
        <v>0.69</v>
      </c>
      <c r="K107" s="96">
        <v>0.18</v>
      </c>
      <c r="L107" s="109">
        <v>0.21362229102167182</v>
      </c>
      <c r="M107" s="98">
        <v>-5.9185651492200906</v>
      </c>
      <c r="N107" s="98">
        <v>-55.083852101070406</v>
      </c>
      <c r="O107" s="98">
        <f t="shared" si="4"/>
        <v>-7.735330907309681</v>
      </c>
      <c r="P107" s="111">
        <v>5547.3718890123591</v>
      </c>
    </row>
    <row r="108" spans="2:16" ht="15.75" x14ac:dyDescent="0.25">
      <c r="B108" s="85" t="s">
        <v>134</v>
      </c>
      <c r="C108" s="44">
        <v>72</v>
      </c>
      <c r="D108" s="44" t="s">
        <v>130</v>
      </c>
      <c r="E108" s="86">
        <v>40920</v>
      </c>
      <c r="F108" s="95">
        <v>-23.752700000000001</v>
      </c>
      <c r="G108" s="95">
        <v>-68.247500000000002</v>
      </c>
      <c r="H108" s="20">
        <v>2310</v>
      </c>
      <c r="I108" s="20">
        <v>9829</v>
      </c>
      <c r="J108" s="76">
        <v>5.5591372863671377E-2</v>
      </c>
      <c r="K108" s="96">
        <v>2.9641799816050658E-2</v>
      </c>
      <c r="L108" s="109">
        <v>1.721095135098185E-2</v>
      </c>
      <c r="M108" s="98">
        <v>-7.8420161437154823</v>
      </c>
      <c r="N108" s="98">
        <v>-58.218475443231242</v>
      </c>
      <c r="O108" s="98">
        <f t="shared" si="4"/>
        <v>4.5176537064926165</v>
      </c>
      <c r="P108" s="111">
        <v>1944.1691442355941</v>
      </c>
    </row>
    <row r="109" spans="2:16" ht="15.75" x14ac:dyDescent="0.25">
      <c r="B109" s="85" t="s">
        <v>135</v>
      </c>
      <c r="C109" s="44">
        <v>75</v>
      </c>
      <c r="D109" s="44" t="s">
        <v>130</v>
      </c>
      <c r="E109" s="86">
        <v>40920</v>
      </c>
      <c r="F109" s="95">
        <v>-23.7319</v>
      </c>
      <c r="G109" s="95">
        <v>-68.209199999999996</v>
      </c>
      <c r="H109" s="20">
        <v>2310</v>
      </c>
      <c r="I109" s="20">
        <v>10474</v>
      </c>
      <c r="J109" s="76">
        <v>3.4675786768449499E-2</v>
      </c>
      <c r="K109" s="96">
        <v>4.2454190859539699E-2</v>
      </c>
      <c r="L109" s="109">
        <v>1.0735537699210372E-2</v>
      </c>
      <c r="M109" s="98">
        <v>-8.3814636455793519</v>
      </c>
      <c r="N109" s="98">
        <v>-58.103080159311531</v>
      </c>
      <c r="O109" s="98">
        <f t="shared" si="4"/>
        <v>8.9486290053232835</v>
      </c>
      <c r="P109" s="111">
        <v>3118.5842797553573</v>
      </c>
    </row>
    <row r="110" spans="2:16" ht="15.75" x14ac:dyDescent="0.25">
      <c r="B110" s="85" t="s">
        <v>136</v>
      </c>
      <c r="C110" s="112" t="s">
        <v>137</v>
      </c>
      <c r="D110" s="44" t="s">
        <v>130</v>
      </c>
      <c r="E110" s="86">
        <v>42456</v>
      </c>
      <c r="F110" s="95">
        <v>-23.743600000000001</v>
      </c>
      <c r="G110" s="95">
        <v>-68.238100000000003</v>
      </c>
      <c r="H110" s="20">
        <v>2302</v>
      </c>
      <c r="I110" s="20">
        <v>8225</v>
      </c>
      <c r="J110" s="76">
        <v>3.5748224949547595E-2</v>
      </c>
      <c r="K110" s="96">
        <v>3.5483876559606151E-2</v>
      </c>
      <c r="L110" s="109">
        <v>1.1067561903884705E-2</v>
      </c>
      <c r="M110" s="98">
        <v>-7.6999999999999993</v>
      </c>
      <c r="N110" s="98">
        <v>-60.8</v>
      </c>
      <c r="O110" s="98">
        <f t="shared" si="4"/>
        <v>0.79999999999999716</v>
      </c>
      <c r="P110" s="111">
        <v>2245</v>
      </c>
    </row>
    <row r="111" spans="2:16" ht="15.75" x14ac:dyDescent="0.25">
      <c r="B111" s="85" t="s">
        <v>138</v>
      </c>
      <c r="C111" s="44">
        <v>69</v>
      </c>
      <c r="D111" s="44" t="s">
        <v>130</v>
      </c>
      <c r="E111" s="86">
        <v>40920</v>
      </c>
      <c r="F111" s="95">
        <v>-23.800699999999999</v>
      </c>
      <c r="G111" s="95">
        <v>-68.233199999999997</v>
      </c>
      <c r="H111" s="20">
        <v>2324</v>
      </c>
      <c r="I111" s="20">
        <v>3889</v>
      </c>
      <c r="J111" s="76">
        <v>5.6440245589049795E-2</v>
      </c>
      <c r="K111" s="96">
        <v>4.3330240353387089E-2</v>
      </c>
      <c r="L111" s="109">
        <v>1.7473760244287862E-2</v>
      </c>
      <c r="M111" s="98">
        <v>-8.0308759476837146</v>
      </c>
      <c r="N111" s="98">
        <v>-62.553496359192195</v>
      </c>
      <c r="O111" s="98">
        <f t="shared" si="4"/>
        <v>1.6935112222775217</v>
      </c>
      <c r="P111" s="111">
        <v>710.34779563506481</v>
      </c>
    </row>
    <row r="112" spans="2:16" ht="15.75" x14ac:dyDescent="0.25">
      <c r="B112" s="85" t="s">
        <v>139</v>
      </c>
      <c r="C112" s="44">
        <v>70</v>
      </c>
      <c r="D112" s="44" t="s">
        <v>130</v>
      </c>
      <c r="E112" s="86">
        <v>40920</v>
      </c>
      <c r="F112" s="95">
        <v>-23.789970619999998</v>
      </c>
      <c r="G112" s="95">
        <v>-68.229526989999997</v>
      </c>
      <c r="H112" s="20">
        <v>2316</v>
      </c>
      <c r="I112" s="20">
        <v>14900</v>
      </c>
      <c r="J112" s="76">
        <v>0.1</v>
      </c>
      <c r="K112" s="96">
        <v>0.02</v>
      </c>
      <c r="L112" s="109">
        <v>3.0959752321981428E-2</v>
      </c>
      <c r="M112" s="98">
        <v>-7.6994194986494016</v>
      </c>
      <c r="N112" s="98">
        <v>-61.538422584828893</v>
      </c>
      <c r="O112" s="98">
        <f t="shared" si="4"/>
        <v>5.6933404366318996E-2</v>
      </c>
      <c r="P112" s="111">
        <v>4521.9658721694095</v>
      </c>
    </row>
    <row r="113" spans="2:16" ht="15.75" x14ac:dyDescent="0.25">
      <c r="B113" s="85" t="s">
        <v>140</v>
      </c>
      <c r="C113" s="44">
        <v>122</v>
      </c>
      <c r="D113" s="44" t="s">
        <v>130</v>
      </c>
      <c r="E113" s="86">
        <v>40919</v>
      </c>
      <c r="F113" s="95">
        <v>-24.018699999999999</v>
      </c>
      <c r="G113" s="95">
        <v>-68.216200000000001</v>
      </c>
      <c r="H113" s="20">
        <v>2860</v>
      </c>
      <c r="I113" s="20">
        <v>3704</v>
      </c>
      <c r="J113" s="76">
        <v>7.3023513043941335E-2</v>
      </c>
      <c r="K113" s="96">
        <v>4.7530321756788042E-2</v>
      </c>
      <c r="L113" s="109">
        <v>2.2607898775214037E-2</v>
      </c>
      <c r="M113" s="98">
        <v>-8.1022626426518904</v>
      </c>
      <c r="N113" s="98">
        <v>-60.854494819419855</v>
      </c>
      <c r="O113" s="98">
        <f t="shared" si="4"/>
        <v>3.9636063217952682</v>
      </c>
      <c r="P113" s="111">
        <v>579.50982026689962</v>
      </c>
    </row>
    <row r="114" spans="2:16" ht="15.75" x14ac:dyDescent="0.25">
      <c r="B114" s="85" t="s">
        <v>141</v>
      </c>
      <c r="C114" s="44">
        <v>5</v>
      </c>
      <c r="D114" s="44" t="s">
        <v>34</v>
      </c>
      <c r="E114" s="86">
        <v>40922</v>
      </c>
      <c r="F114" s="95">
        <v>-23.1889</v>
      </c>
      <c r="G114" s="95">
        <v>-67.992699999999999</v>
      </c>
      <c r="H114" s="20">
        <v>2525</v>
      </c>
      <c r="I114" s="20">
        <v>490</v>
      </c>
      <c r="J114" s="76">
        <v>0.157</v>
      </c>
      <c r="K114" s="96">
        <v>4.2299999999999997E-2</v>
      </c>
      <c r="L114" s="109">
        <v>4.8606811145510839E-2</v>
      </c>
      <c r="M114" s="98">
        <v>-8.5888435394792744</v>
      </c>
      <c r="N114" s="98">
        <v>-53.235774719092788</v>
      </c>
      <c r="O114" s="98">
        <f t="shared" si="4"/>
        <v>15.474973596741407</v>
      </c>
      <c r="P114" s="111">
        <v>69.792665970527636</v>
      </c>
    </row>
    <row r="115" spans="2:16" ht="15.75" x14ac:dyDescent="0.25">
      <c r="B115" s="85" t="s">
        <v>141</v>
      </c>
      <c r="C115" s="44">
        <v>5</v>
      </c>
      <c r="D115" s="44" t="s">
        <v>34</v>
      </c>
      <c r="E115" s="86">
        <v>42458</v>
      </c>
      <c r="F115" s="95">
        <v>-23.1889</v>
      </c>
      <c r="G115" s="95">
        <v>-67.992699999999999</v>
      </c>
      <c r="H115" s="20">
        <v>2525</v>
      </c>
      <c r="I115" s="20">
        <v>373</v>
      </c>
      <c r="J115" s="76">
        <v>7.6905843839712842E-2</v>
      </c>
      <c r="K115" s="96">
        <v>3.4473451792687931E-2</v>
      </c>
      <c r="L115" s="109">
        <v>2.3809858773904905E-2</v>
      </c>
      <c r="M115" s="98">
        <v>-7.9041487737331906</v>
      </c>
      <c r="N115" s="98">
        <v>-52.233438812059248</v>
      </c>
      <c r="O115" s="98">
        <f t="shared" si="4"/>
        <v>10.999751377806277</v>
      </c>
      <c r="P115" s="111">
        <v>41.331673328214599</v>
      </c>
    </row>
    <row r="116" spans="2:16" ht="15.75" x14ac:dyDescent="0.25">
      <c r="B116" s="85" t="s">
        <v>142</v>
      </c>
      <c r="C116" s="44">
        <v>8</v>
      </c>
      <c r="D116" s="44" t="s">
        <v>34</v>
      </c>
      <c r="E116" s="86">
        <v>41007</v>
      </c>
      <c r="F116" s="95">
        <v>-23.790400000000002</v>
      </c>
      <c r="G116" s="95">
        <v>-68.108900000000006</v>
      </c>
      <c r="H116" s="20">
        <v>2373</v>
      </c>
      <c r="I116" s="20">
        <v>6100</v>
      </c>
      <c r="J116" s="76">
        <v>9.6299999999999997E-2</v>
      </c>
      <c r="K116" s="96">
        <v>3.3300000000000003E-2</v>
      </c>
      <c r="L116" s="109">
        <v>2.9814241486068111E-2</v>
      </c>
      <c r="M116" s="98">
        <v>-8.4307799983821905</v>
      </c>
      <c r="N116" s="98">
        <v>-64.390690364290464</v>
      </c>
      <c r="O116" s="98">
        <f t="shared" si="4"/>
        <v>3.0555496227670602</v>
      </c>
      <c r="P116" s="111">
        <v>1744.3400000000001</v>
      </c>
    </row>
    <row r="117" spans="2:16" ht="15.75" x14ac:dyDescent="0.25">
      <c r="B117" s="85" t="s">
        <v>142</v>
      </c>
      <c r="C117" s="44">
        <v>8</v>
      </c>
      <c r="D117" s="44" t="s">
        <v>34</v>
      </c>
      <c r="E117" s="86">
        <v>42458</v>
      </c>
      <c r="F117" s="95">
        <v>-23.790400000000002</v>
      </c>
      <c r="G117" s="95">
        <v>-68.108900000000006</v>
      </c>
      <c r="H117" s="20">
        <v>2373</v>
      </c>
      <c r="I117" s="20">
        <v>6499</v>
      </c>
      <c r="J117" s="76">
        <v>8.8946706684932264E-2</v>
      </c>
      <c r="K117" s="96">
        <v>2.9480964882040914E-2</v>
      </c>
      <c r="L117" s="109">
        <v>2.7537680088214323E-2</v>
      </c>
      <c r="M117" s="98">
        <v>-8.4854359232336432</v>
      </c>
      <c r="N117" s="98">
        <v>-59.813594973312306</v>
      </c>
      <c r="O117" s="98">
        <f t="shared" si="4"/>
        <v>8.0698924125568396</v>
      </c>
      <c r="P117" s="111">
        <v>1642.1170088334268</v>
      </c>
    </row>
    <row r="118" spans="2:16" ht="15.75" x14ac:dyDescent="0.25">
      <c r="B118" s="85" t="s">
        <v>143</v>
      </c>
      <c r="C118" s="44">
        <v>7</v>
      </c>
      <c r="D118" s="44" t="s">
        <v>34</v>
      </c>
      <c r="E118" s="86">
        <v>42458</v>
      </c>
      <c r="F118" s="95">
        <v>-23.406600000000001</v>
      </c>
      <c r="G118" s="95">
        <v>-67.962699999999998</v>
      </c>
      <c r="H118" s="20">
        <v>2705</v>
      </c>
      <c r="I118" s="20">
        <v>2715</v>
      </c>
      <c r="J118" s="87">
        <v>0.13011685165540368</v>
      </c>
      <c r="K118" s="96">
        <v>5.7749966352687823E-2</v>
      </c>
      <c r="L118" s="97">
        <v>4.0283855001672968E-2</v>
      </c>
      <c r="M118" s="98">
        <v>-8.4196164516853358</v>
      </c>
      <c r="N118" s="98">
        <v>-55.525155514383059</v>
      </c>
      <c r="O118" s="98">
        <f t="shared" si="4"/>
        <v>11.831776099099628</v>
      </c>
      <c r="P118" s="111">
        <v>230.19869830722524</v>
      </c>
    </row>
    <row r="119" spans="2:16" ht="15.75" x14ac:dyDescent="0.25">
      <c r="B119" s="85" t="s">
        <v>144</v>
      </c>
      <c r="C119" s="44">
        <v>9</v>
      </c>
      <c r="D119" s="44" t="s">
        <v>105</v>
      </c>
      <c r="E119" s="86">
        <v>42458</v>
      </c>
      <c r="F119" s="95">
        <v>-23.683</v>
      </c>
      <c r="G119" s="95">
        <v>-68.058800000000005</v>
      </c>
      <c r="H119" s="20">
        <v>2450</v>
      </c>
      <c r="I119" s="20">
        <v>4266</v>
      </c>
      <c r="J119" s="87">
        <v>4.5102287578159912E-3</v>
      </c>
      <c r="K119" s="96">
        <v>4.3438848906168143E-2</v>
      </c>
      <c r="L119" s="97">
        <v>1.3963556525746102E-3</v>
      </c>
      <c r="M119" s="98">
        <v>-9.1818731069584096</v>
      </c>
      <c r="N119" s="98">
        <v>-63.185932890158938</v>
      </c>
      <c r="O119" s="98">
        <f t="shared" si="4"/>
        <v>10.269051965508339</v>
      </c>
      <c r="P119" s="111">
        <v>949.7944129107243</v>
      </c>
    </row>
    <row r="120" spans="2:16" ht="15.75" x14ac:dyDescent="0.25">
      <c r="B120" s="85" t="s">
        <v>145</v>
      </c>
      <c r="C120" s="44">
        <v>84</v>
      </c>
      <c r="D120" s="44" t="s">
        <v>130</v>
      </c>
      <c r="E120" s="86">
        <v>40922</v>
      </c>
      <c r="F120" s="95">
        <v>-23.569299999999998</v>
      </c>
      <c r="G120" s="95">
        <v>-68.057299999999998</v>
      </c>
      <c r="H120" s="20">
        <v>2329</v>
      </c>
      <c r="I120" s="20">
        <v>8240</v>
      </c>
      <c r="J120" s="87">
        <v>0.46726838773365698</v>
      </c>
      <c r="K120" s="96">
        <v>7.2893969429256772E-2</v>
      </c>
      <c r="L120" s="97">
        <v>0.14466513552125604</v>
      </c>
      <c r="M120" s="98">
        <v>-8.2500084225679675</v>
      </c>
      <c r="N120" s="98">
        <v>-59.294548823929247</v>
      </c>
      <c r="O120" s="98">
        <f t="shared" ref="O120:O131" si="5">N120-8*M120</f>
        <v>6.7055185566144928</v>
      </c>
      <c r="P120" s="111">
        <v>2214.0224684324348</v>
      </c>
    </row>
    <row r="121" spans="2:16" ht="15.75" x14ac:dyDescent="0.25">
      <c r="B121" s="85" t="s">
        <v>146</v>
      </c>
      <c r="C121" s="44">
        <v>81</v>
      </c>
      <c r="D121" s="44" t="s">
        <v>130</v>
      </c>
      <c r="E121" s="86">
        <v>40921</v>
      </c>
      <c r="F121" s="95">
        <v>-23.453099999999999</v>
      </c>
      <c r="G121" s="95">
        <v>-68.071200000000005</v>
      </c>
      <c r="H121" s="20">
        <v>2318</v>
      </c>
      <c r="I121" s="20">
        <v>131720</v>
      </c>
      <c r="J121" s="87">
        <v>4.8826694819157503E-2</v>
      </c>
      <c r="K121" s="96">
        <v>6.4047762769573566E-2</v>
      </c>
      <c r="L121" s="97">
        <v>1.5116623783020899E-2</v>
      </c>
      <c r="M121" s="98">
        <v>-3.5425530139281141</v>
      </c>
      <c r="N121" s="98">
        <v>-35.710862131414217</v>
      </c>
      <c r="O121" s="98">
        <f t="shared" si="5"/>
        <v>-7.3704380199893045</v>
      </c>
      <c r="P121" s="111">
        <v>36449.30004523044</v>
      </c>
    </row>
    <row r="122" spans="2:16" ht="15.75" x14ac:dyDescent="0.25">
      <c r="B122" s="85" t="s">
        <v>147</v>
      </c>
      <c r="C122" s="44">
        <v>3</v>
      </c>
      <c r="D122" s="44" t="s">
        <v>130</v>
      </c>
      <c r="E122" s="86">
        <v>40816</v>
      </c>
      <c r="F122" s="95">
        <v>-23.4755</v>
      </c>
      <c r="G122" s="95">
        <v>-68.079599999999999</v>
      </c>
      <c r="H122" s="20">
        <v>2309</v>
      </c>
      <c r="I122" s="20">
        <v>7815</v>
      </c>
      <c r="J122" s="87">
        <v>0.13606247668430912</v>
      </c>
      <c r="K122" s="96">
        <v>4.0831619817976811E-2</v>
      </c>
      <c r="L122" s="97">
        <v>4.2124605784615826E-2</v>
      </c>
      <c r="M122" s="98">
        <v>-6.6599796407716019</v>
      </c>
      <c r="N122" s="98">
        <v>-50.634947338944087</v>
      </c>
      <c r="O122" s="98">
        <f t="shared" si="5"/>
        <v>2.6448897872287276</v>
      </c>
      <c r="P122" s="111">
        <v>1474.155987553117</v>
      </c>
    </row>
    <row r="123" spans="2:16" ht="15.75" x14ac:dyDescent="0.25">
      <c r="B123" s="85" t="s">
        <v>148</v>
      </c>
      <c r="C123" s="44">
        <v>76</v>
      </c>
      <c r="D123" s="44" t="s">
        <v>130</v>
      </c>
      <c r="E123" s="86">
        <v>40921</v>
      </c>
      <c r="F123" s="95">
        <v>-23.364799999999999</v>
      </c>
      <c r="G123" s="95">
        <v>-68.052800000000005</v>
      </c>
      <c r="H123" s="20">
        <v>2370</v>
      </c>
      <c r="I123" s="20">
        <v>2888</v>
      </c>
      <c r="J123" s="87">
        <v>0.14660097818409776</v>
      </c>
      <c r="K123" s="96">
        <v>4.0492537180425246E-2</v>
      </c>
      <c r="L123" s="97">
        <v>4.5387299747398684E-2</v>
      </c>
      <c r="M123" s="98">
        <v>-7.3265578769664108</v>
      </c>
      <c r="N123" s="98">
        <v>-52.202614159770818</v>
      </c>
      <c r="O123" s="98">
        <f t="shared" si="5"/>
        <v>6.4098488559604689</v>
      </c>
      <c r="P123" s="111">
        <v>354.2</v>
      </c>
    </row>
    <row r="124" spans="2:16" ht="15.75" x14ac:dyDescent="0.25">
      <c r="B124" s="85" t="s">
        <v>149</v>
      </c>
      <c r="C124" s="44">
        <v>78</v>
      </c>
      <c r="D124" s="44" t="s">
        <v>130</v>
      </c>
      <c r="E124" s="86">
        <v>40921</v>
      </c>
      <c r="F124" s="95">
        <v>-23.421700000000001</v>
      </c>
      <c r="G124" s="95">
        <v>-68.073899999999995</v>
      </c>
      <c r="H124" s="20">
        <v>2321</v>
      </c>
      <c r="I124" s="20">
        <v>2291</v>
      </c>
      <c r="J124" s="87">
        <v>0.17833212785740546</v>
      </c>
      <c r="K124" s="96">
        <v>7.0067429166294354E-2</v>
      </c>
      <c r="L124" s="97">
        <v>5.521118509517197E-2</v>
      </c>
      <c r="M124" s="98">
        <v>-8.2109056506389919</v>
      </c>
      <c r="N124" s="98">
        <v>-58.219180768219843</v>
      </c>
      <c r="O124" s="98">
        <f t="shared" si="5"/>
        <v>7.4680644368920923</v>
      </c>
      <c r="P124" s="111">
        <v>244.70776120569795</v>
      </c>
    </row>
    <row r="125" spans="2:16" ht="15.75" x14ac:dyDescent="0.25">
      <c r="B125" s="85" t="s">
        <v>149</v>
      </c>
      <c r="C125" s="44">
        <v>78</v>
      </c>
      <c r="D125" s="44" t="s">
        <v>130</v>
      </c>
      <c r="E125" s="86">
        <v>41006</v>
      </c>
      <c r="F125" s="95">
        <v>-23.421700000000001</v>
      </c>
      <c r="G125" s="95">
        <v>-68.073899999999995</v>
      </c>
      <c r="H125" s="20">
        <v>2321</v>
      </c>
      <c r="I125" s="20">
        <v>5168</v>
      </c>
      <c r="J125" s="87">
        <v>0.14499999999999999</v>
      </c>
      <c r="K125" s="96">
        <v>2.5999999999999999E-2</v>
      </c>
      <c r="L125" s="97">
        <v>4.4891640866873063E-2</v>
      </c>
      <c r="M125" s="98">
        <v>-8.2194077998148032</v>
      </c>
      <c r="N125" s="98">
        <v>-61.10877477730503</v>
      </c>
      <c r="O125" s="98">
        <f t="shared" si="5"/>
        <v>4.6464876212133959</v>
      </c>
      <c r="P125" s="111">
        <v>810.6400000000001</v>
      </c>
    </row>
    <row r="126" spans="2:16" ht="15.75" x14ac:dyDescent="0.25">
      <c r="B126" s="85" t="s">
        <v>150</v>
      </c>
      <c r="C126" s="44">
        <v>82</v>
      </c>
      <c r="D126" s="44" t="s">
        <v>130</v>
      </c>
      <c r="E126" s="86">
        <v>40921</v>
      </c>
      <c r="F126" s="95">
        <v>-23.450700000000001</v>
      </c>
      <c r="G126" s="95">
        <v>-68.059100000000001</v>
      </c>
      <c r="H126" s="20">
        <v>2316</v>
      </c>
      <c r="I126" s="20">
        <v>60674</v>
      </c>
      <c r="J126" s="87">
        <v>0.14053434013555244</v>
      </c>
      <c r="K126" s="96">
        <v>2.1864631877647062E-2</v>
      </c>
      <c r="L126" s="97">
        <v>4.3509083633297967E-2</v>
      </c>
      <c r="M126" s="98">
        <v>-4.8479347270721949</v>
      </c>
      <c r="N126" s="98">
        <v>-38.579598523808194</v>
      </c>
      <c r="O126" s="98">
        <f t="shared" si="5"/>
        <v>0.20387929276936489</v>
      </c>
      <c r="P126" s="111">
        <v>13977.281882861978</v>
      </c>
    </row>
    <row r="127" spans="2:16" ht="15.75" x14ac:dyDescent="0.25">
      <c r="B127" s="85" t="s">
        <v>151</v>
      </c>
      <c r="C127" s="44">
        <v>83</v>
      </c>
      <c r="D127" s="44" t="s">
        <v>130</v>
      </c>
      <c r="E127" s="86">
        <v>40921</v>
      </c>
      <c r="F127" s="95">
        <v>-23.4755</v>
      </c>
      <c r="G127" s="95">
        <v>-68.079800000000006</v>
      </c>
      <c r="H127" s="20">
        <v>2308</v>
      </c>
      <c r="I127" s="20">
        <v>4535</v>
      </c>
      <c r="J127" s="87">
        <v>6.4286685308329414E-2</v>
      </c>
      <c r="K127" s="96">
        <v>2.4642281565848485E-2</v>
      </c>
      <c r="L127" s="97">
        <v>1.9902998547470407E-2</v>
      </c>
      <c r="M127" s="98">
        <v>-8.131572437069682</v>
      </c>
      <c r="N127" s="98">
        <v>-58.893336651072516</v>
      </c>
      <c r="O127" s="98">
        <f t="shared" si="5"/>
        <v>6.1592428454849397</v>
      </c>
      <c r="P127" s="111">
        <v>911.41497836996587</v>
      </c>
    </row>
    <row r="128" spans="2:16" ht="15.75" x14ac:dyDescent="0.25">
      <c r="B128" s="85" t="s">
        <v>152</v>
      </c>
      <c r="C128" s="44">
        <v>13</v>
      </c>
      <c r="D128" s="44" t="s">
        <v>34</v>
      </c>
      <c r="E128" s="86">
        <v>40923</v>
      </c>
      <c r="F128" s="95">
        <v>-23.615500000000001</v>
      </c>
      <c r="G128" s="95">
        <v>-67.849000000000004</v>
      </c>
      <c r="H128" s="20">
        <v>3606</v>
      </c>
      <c r="I128" s="20">
        <v>1113</v>
      </c>
      <c r="J128" s="87">
        <v>8.5599999999999996E-2</v>
      </c>
      <c r="K128" s="96">
        <v>2.3E-2</v>
      </c>
      <c r="L128" s="97">
        <v>2.6501547987616097E-2</v>
      </c>
      <c r="M128" s="98">
        <v>-8.5132448188564318</v>
      </c>
      <c r="N128" s="98">
        <v>-60.48569023404319</v>
      </c>
      <c r="O128" s="98">
        <f t="shared" si="5"/>
        <v>7.6202683168082643</v>
      </c>
      <c r="P128" s="111">
        <v>81.978029341542367</v>
      </c>
    </row>
    <row r="129" spans="1:16" ht="15.75" x14ac:dyDescent="0.25">
      <c r="B129" s="85" t="s">
        <v>152</v>
      </c>
      <c r="C129" s="44">
        <v>13</v>
      </c>
      <c r="D129" s="44" t="s">
        <v>34</v>
      </c>
      <c r="E129" s="86">
        <v>42458</v>
      </c>
      <c r="F129" s="95">
        <v>-23.61553</v>
      </c>
      <c r="G129" s="95">
        <v>-67.849029999999999</v>
      </c>
      <c r="H129" s="20">
        <v>3606</v>
      </c>
      <c r="I129" s="20">
        <v>1164</v>
      </c>
      <c r="J129" s="87">
        <v>9.4196024665618647E-2</v>
      </c>
      <c r="K129" s="96">
        <v>3.0939756702329801E-2</v>
      </c>
      <c r="L129" s="97">
        <v>2.9162855933628065E-2</v>
      </c>
      <c r="M129" s="98">
        <v>-9.2892033631895394</v>
      </c>
      <c r="N129" s="98">
        <v>-62.251765350923506</v>
      </c>
      <c r="O129" s="98">
        <f t="shared" si="5"/>
        <v>12.061861554592809</v>
      </c>
      <c r="P129" s="111">
        <v>101.3</v>
      </c>
    </row>
    <row r="130" spans="1:16" ht="15.75" x14ac:dyDescent="0.25">
      <c r="B130" s="85" t="s">
        <v>153</v>
      </c>
      <c r="C130" s="44">
        <v>11</v>
      </c>
      <c r="D130" s="44" t="s">
        <v>63</v>
      </c>
      <c r="E130" s="86">
        <v>40818</v>
      </c>
      <c r="F130" s="95">
        <v>-23.756969999999999</v>
      </c>
      <c r="G130" s="95">
        <v>-67.792140000000003</v>
      </c>
      <c r="H130" s="20">
        <v>4155</v>
      </c>
      <c r="I130" s="20">
        <v>10642</v>
      </c>
      <c r="J130" s="87">
        <v>0.99562903954584692</v>
      </c>
      <c r="K130" s="96">
        <v>7.6772330695163288E-2</v>
      </c>
      <c r="L130" s="97">
        <v>0.30824428468911669</v>
      </c>
      <c r="M130" s="98">
        <v>4.5205079544705935</v>
      </c>
      <c r="N130" s="98">
        <v>0.15009666518613918</v>
      </c>
      <c r="O130" s="98">
        <f t="shared" si="5"/>
        <v>-36.013966970578608</v>
      </c>
      <c r="P130" s="111">
        <v>1016.2</v>
      </c>
    </row>
    <row r="131" spans="1:16" ht="15.75" x14ac:dyDescent="0.25">
      <c r="B131" s="85" t="s">
        <v>154</v>
      </c>
      <c r="C131" s="44">
        <v>12</v>
      </c>
      <c r="D131" s="44" t="s">
        <v>63</v>
      </c>
      <c r="E131" s="86">
        <v>40818</v>
      </c>
      <c r="F131" s="95">
        <v>-23.748740000000002</v>
      </c>
      <c r="G131" s="95">
        <v>-67.787239999999997</v>
      </c>
      <c r="H131" s="20">
        <v>4144</v>
      </c>
      <c r="I131" s="20">
        <v>7778</v>
      </c>
      <c r="J131" s="87">
        <v>0.96881879011264649</v>
      </c>
      <c r="K131" s="96">
        <v>8.594817053127686E-2</v>
      </c>
      <c r="L131" s="97">
        <v>0.29994389786769243</v>
      </c>
      <c r="M131" s="98">
        <v>4.3560188421212374</v>
      </c>
      <c r="N131" s="98">
        <v>8.4428549673674202E-3</v>
      </c>
      <c r="O131" s="98">
        <f t="shared" si="5"/>
        <v>-34.839707882002529</v>
      </c>
      <c r="P131" s="111">
        <v>1213.2243149195301</v>
      </c>
    </row>
    <row r="132" spans="1:16" ht="15.75" x14ac:dyDescent="0.25">
      <c r="A132" s="19"/>
      <c r="B132" s="83"/>
      <c r="C132" s="1"/>
      <c r="D132" s="1"/>
      <c r="E132" s="24"/>
      <c r="F132" s="14"/>
      <c r="G132" s="14"/>
      <c r="H132" s="28"/>
      <c r="I132" s="28"/>
      <c r="J132" s="11"/>
      <c r="K132" s="29"/>
      <c r="L132" s="30"/>
      <c r="M132" s="31"/>
      <c r="N132" s="31"/>
      <c r="O132" s="31"/>
      <c r="P132" s="113"/>
    </row>
    <row r="133" spans="1:16" ht="15.75" x14ac:dyDescent="0.25">
      <c r="B133" s="114" t="s">
        <v>155</v>
      </c>
      <c r="C133" s="44"/>
      <c r="D133" s="44"/>
      <c r="E133" s="86"/>
      <c r="F133" s="95"/>
      <c r="G133" s="95"/>
      <c r="H133" s="20"/>
      <c r="I133" s="20"/>
      <c r="J133" s="87"/>
      <c r="K133" s="96"/>
      <c r="L133" s="97"/>
      <c r="M133" s="98"/>
      <c r="N133" s="98"/>
      <c r="O133" s="98"/>
      <c r="P133" s="111"/>
    </row>
    <row r="134" spans="1:16" ht="15.75" x14ac:dyDescent="0.25">
      <c r="B134" s="85" t="s">
        <v>156</v>
      </c>
      <c r="C134" s="44" t="s">
        <v>157</v>
      </c>
      <c r="D134" s="44" t="s">
        <v>31</v>
      </c>
      <c r="E134" s="86">
        <v>33325</v>
      </c>
      <c r="F134" s="95">
        <v>-23.324490999999998</v>
      </c>
      <c r="G134" s="95">
        <v>-67.802288000000004</v>
      </c>
      <c r="H134" s="20">
        <v>3800</v>
      </c>
      <c r="I134" s="20"/>
      <c r="J134" s="87" t="s">
        <v>158</v>
      </c>
      <c r="K134" s="96"/>
      <c r="L134" s="97">
        <v>0.12383900928792572</v>
      </c>
      <c r="M134" s="20" t="s">
        <v>21</v>
      </c>
      <c r="N134" s="20" t="s">
        <v>21</v>
      </c>
      <c r="O134" s="20" t="s">
        <v>21</v>
      </c>
      <c r="P134" s="111" t="s">
        <v>21</v>
      </c>
    </row>
    <row r="135" spans="1:16" ht="15.75" x14ac:dyDescent="0.25">
      <c r="B135" s="85" t="s">
        <v>159</v>
      </c>
      <c r="C135" s="44" t="s">
        <v>160</v>
      </c>
      <c r="D135" s="44" t="s">
        <v>31</v>
      </c>
      <c r="E135" s="86">
        <v>33569</v>
      </c>
      <c r="F135" s="95">
        <v>-23.436</v>
      </c>
      <c r="G135" s="95">
        <v>-67.629653000000005</v>
      </c>
      <c r="H135" s="20">
        <v>4360</v>
      </c>
      <c r="I135" s="20"/>
      <c r="J135" s="87" t="s">
        <v>161</v>
      </c>
      <c r="K135" s="96"/>
      <c r="L135" s="97">
        <v>0.12383900928792572</v>
      </c>
      <c r="M135" s="20" t="s">
        <v>21</v>
      </c>
      <c r="N135" s="20" t="s">
        <v>21</v>
      </c>
      <c r="O135" s="20" t="s">
        <v>21</v>
      </c>
      <c r="P135" s="111" t="s">
        <v>21</v>
      </c>
    </row>
    <row r="136" spans="1:16" ht="15.75" x14ac:dyDescent="0.25">
      <c r="B136" s="85" t="s">
        <v>162</v>
      </c>
      <c r="C136" s="44" t="s">
        <v>163</v>
      </c>
      <c r="D136" s="44" t="s">
        <v>31</v>
      </c>
      <c r="E136" s="86">
        <v>33331</v>
      </c>
      <c r="F136" s="95">
        <v>-23.101592</v>
      </c>
      <c r="G136" s="95">
        <v>-67.565719999999999</v>
      </c>
      <c r="H136" s="20">
        <v>4650</v>
      </c>
      <c r="I136" s="20"/>
      <c r="J136" s="87" t="s">
        <v>158</v>
      </c>
      <c r="K136" s="96"/>
      <c r="L136" s="97">
        <v>0.12383900928792572</v>
      </c>
      <c r="M136" s="20" t="s">
        <v>21</v>
      </c>
      <c r="N136" s="20" t="s">
        <v>21</v>
      </c>
      <c r="O136" s="20" t="s">
        <v>21</v>
      </c>
      <c r="P136" s="111" t="s">
        <v>21</v>
      </c>
    </row>
    <row r="137" spans="1:16" ht="15.75" x14ac:dyDescent="0.25">
      <c r="B137" s="85" t="s">
        <v>164</v>
      </c>
      <c r="C137" s="44" t="s">
        <v>165</v>
      </c>
      <c r="D137" s="44" t="s">
        <v>130</v>
      </c>
      <c r="E137" s="86">
        <v>33326</v>
      </c>
      <c r="F137" s="95">
        <v>-23.481953000000001</v>
      </c>
      <c r="G137" s="95">
        <v>-67.690006999999994</v>
      </c>
      <c r="H137" s="20">
        <v>4300</v>
      </c>
      <c r="I137" s="20"/>
      <c r="J137" s="87" t="s">
        <v>158</v>
      </c>
      <c r="K137" s="96"/>
      <c r="L137" s="97">
        <v>0.12383900928792572</v>
      </c>
      <c r="M137" s="20" t="s">
        <v>21</v>
      </c>
      <c r="N137" s="20" t="s">
        <v>21</v>
      </c>
      <c r="O137" s="20" t="s">
        <v>21</v>
      </c>
      <c r="P137" s="111" t="s">
        <v>21</v>
      </c>
    </row>
    <row r="138" spans="1:16" ht="15.75" x14ac:dyDescent="0.25">
      <c r="B138" s="85" t="s">
        <v>166</v>
      </c>
      <c r="C138" s="44" t="s">
        <v>165</v>
      </c>
      <c r="D138" s="44" t="s">
        <v>130</v>
      </c>
      <c r="E138" s="86">
        <v>33562</v>
      </c>
      <c r="F138" s="95">
        <v>-23.481953000000001</v>
      </c>
      <c r="G138" s="95">
        <v>-67.690006999999994</v>
      </c>
      <c r="H138" s="20">
        <v>4300</v>
      </c>
      <c r="I138" s="20"/>
      <c r="J138" s="87" t="s">
        <v>158</v>
      </c>
      <c r="K138" s="96"/>
      <c r="L138" s="97">
        <v>0.12383900928792572</v>
      </c>
      <c r="M138" s="20" t="s">
        <v>21</v>
      </c>
      <c r="N138" s="20" t="s">
        <v>21</v>
      </c>
      <c r="O138" s="20" t="s">
        <v>21</v>
      </c>
      <c r="P138" s="111" t="s">
        <v>21</v>
      </c>
    </row>
    <row r="139" spans="1:16" ht="15.75" x14ac:dyDescent="0.25">
      <c r="B139" s="85" t="s">
        <v>167</v>
      </c>
      <c r="C139" s="44" t="s">
        <v>168</v>
      </c>
      <c r="D139" s="44" t="s">
        <v>130</v>
      </c>
      <c r="E139" s="86">
        <v>33339</v>
      </c>
      <c r="F139" s="95">
        <v>-23.480810000000002</v>
      </c>
      <c r="G139" s="95">
        <v>-67.700096000000002</v>
      </c>
      <c r="H139" s="20">
        <v>4300</v>
      </c>
      <c r="I139" s="20"/>
      <c r="J139" s="87" t="s">
        <v>158</v>
      </c>
      <c r="K139" s="96"/>
      <c r="L139" s="97">
        <v>0.12383900928792572</v>
      </c>
      <c r="M139" s="20" t="s">
        <v>21</v>
      </c>
      <c r="N139" s="20" t="s">
        <v>21</v>
      </c>
      <c r="O139" s="20" t="s">
        <v>21</v>
      </c>
      <c r="P139" s="111" t="s">
        <v>21</v>
      </c>
    </row>
    <row r="140" spans="1:16" ht="15.75" x14ac:dyDescent="0.25">
      <c r="B140" s="85" t="s">
        <v>169</v>
      </c>
      <c r="C140" s="44" t="s">
        <v>170</v>
      </c>
      <c r="D140" s="44" t="s">
        <v>171</v>
      </c>
      <c r="E140" s="86">
        <v>33331</v>
      </c>
      <c r="F140" s="95">
        <v>-22.911504000000001</v>
      </c>
      <c r="G140" s="95">
        <v>-67.754182999999998</v>
      </c>
      <c r="H140" s="20">
        <v>4800</v>
      </c>
      <c r="I140" s="20"/>
      <c r="J140" s="87" t="s">
        <v>158</v>
      </c>
      <c r="K140" s="96"/>
      <c r="L140" s="97">
        <v>0.12383900928792572</v>
      </c>
      <c r="M140" s="20" t="s">
        <v>21</v>
      </c>
      <c r="N140" s="20" t="s">
        <v>21</v>
      </c>
      <c r="O140" s="20" t="s">
        <v>21</v>
      </c>
      <c r="P140" s="111" t="s">
        <v>21</v>
      </c>
    </row>
    <row r="141" spans="1:16" ht="15.75" x14ac:dyDescent="0.25">
      <c r="B141" s="85" t="s">
        <v>172</v>
      </c>
      <c r="C141" s="44" t="s">
        <v>170</v>
      </c>
      <c r="D141" s="44" t="s">
        <v>173</v>
      </c>
      <c r="E141" s="86">
        <v>33561</v>
      </c>
      <c r="F141" s="95">
        <v>-22.906094</v>
      </c>
      <c r="G141" s="95">
        <v>-67.762934000000001</v>
      </c>
      <c r="H141" s="20">
        <v>4700</v>
      </c>
      <c r="I141" s="20"/>
      <c r="J141" s="87" t="s">
        <v>158</v>
      </c>
      <c r="K141" s="96"/>
      <c r="L141" s="97">
        <v>0.12383900928792572</v>
      </c>
      <c r="M141" s="20" t="s">
        <v>21</v>
      </c>
      <c r="N141" s="20" t="s">
        <v>21</v>
      </c>
      <c r="O141" s="20" t="s">
        <v>21</v>
      </c>
      <c r="P141" s="111" t="s">
        <v>21</v>
      </c>
    </row>
    <row r="142" spans="1:16" ht="15.75" x14ac:dyDescent="0.25">
      <c r="B142" s="85" t="s">
        <v>174</v>
      </c>
      <c r="C142" s="44" t="s">
        <v>163</v>
      </c>
      <c r="D142" s="44" t="s">
        <v>175</v>
      </c>
      <c r="E142" s="86">
        <v>33331</v>
      </c>
      <c r="F142" s="95">
        <v>-23.101592</v>
      </c>
      <c r="G142" s="95">
        <v>-67.565719999999999</v>
      </c>
      <c r="H142" s="20">
        <v>4580</v>
      </c>
      <c r="I142" s="20" t="s">
        <v>21</v>
      </c>
      <c r="J142" s="87">
        <v>1.37</v>
      </c>
      <c r="K142" s="96">
        <v>0.32</v>
      </c>
      <c r="L142" s="97">
        <v>0.42414860681114552</v>
      </c>
      <c r="M142" s="20" t="s">
        <v>21</v>
      </c>
      <c r="N142" s="20" t="s">
        <v>21</v>
      </c>
      <c r="O142" s="20" t="s">
        <v>21</v>
      </c>
      <c r="P142" s="111" t="s">
        <v>21</v>
      </c>
    </row>
    <row r="143" spans="1:16" ht="15.75" x14ac:dyDescent="0.25">
      <c r="B143" s="85" t="s">
        <v>176</v>
      </c>
      <c r="C143" s="44" t="s">
        <v>163</v>
      </c>
      <c r="D143" s="44" t="s">
        <v>175</v>
      </c>
      <c r="E143" s="86">
        <v>32488</v>
      </c>
      <c r="F143" s="95">
        <v>-23.101592</v>
      </c>
      <c r="G143" s="95">
        <v>-67.565719999999999</v>
      </c>
      <c r="H143" s="20">
        <v>4580</v>
      </c>
      <c r="I143" s="20" t="s">
        <v>21</v>
      </c>
      <c r="J143" s="87">
        <v>1.69</v>
      </c>
      <c r="K143" s="96">
        <v>0.49</v>
      </c>
      <c r="L143" s="97">
        <v>0.523219814241486</v>
      </c>
      <c r="M143" s="20" t="s">
        <v>21</v>
      </c>
      <c r="N143" s="20" t="s">
        <v>21</v>
      </c>
      <c r="O143" s="20" t="s">
        <v>21</v>
      </c>
      <c r="P143" s="111" t="s">
        <v>21</v>
      </c>
    </row>
    <row r="144" spans="1:16" ht="15.75" x14ac:dyDescent="0.25">
      <c r="B144" s="85" t="s">
        <v>177</v>
      </c>
      <c r="C144" s="44" t="s">
        <v>178</v>
      </c>
      <c r="D144" s="44" t="s">
        <v>179</v>
      </c>
      <c r="E144" s="86">
        <v>33338</v>
      </c>
      <c r="F144" s="95">
        <v>-23.4977753832936</v>
      </c>
      <c r="G144" s="95">
        <v>-67.698450861498699</v>
      </c>
      <c r="H144" s="20">
        <v>4300</v>
      </c>
      <c r="I144" s="20">
        <f>35.3*1000</f>
        <v>35300</v>
      </c>
      <c r="J144" s="87">
        <v>1.9</v>
      </c>
      <c r="K144" s="96">
        <v>0.34</v>
      </c>
      <c r="L144" s="97">
        <v>0.58823529411764708</v>
      </c>
      <c r="M144" s="20" t="s">
        <v>21</v>
      </c>
      <c r="N144" s="20" t="s">
        <v>21</v>
      </c>
      <c r="O144" s="20" t="s">
        <v>21</v>
      </c>
      <c r="P144" s="111" t="s">
        <v>21</v>
      </c>
    </row>
    <row r="145" spans="1:20" ht="15.75" x14ac:dyDescent="0.25">
      <c r="B145" s="85" t="s">
        <v>180</v>
      </c>
      <c r="C145" s="44" t="s">
        <v>178</v>
      </c>
      <c r="D145" s="44" t="s">
        <v>179</v>
      </c>
      <c r="E145" s="86">
        <v>32486</v>
      </c>
      <c r="F145" s="95">
        <v>-23.4977753832936</v>
      </c>
      <c r="G145" s="95">
        <v>-67.698450861498699</v>
      </c>
      <c r="H145" s="20">
        <v>4300</v>
      </c>
      <c r="I145" s="20">
        <f>35.3*1000</f>
        <v>35300</v>
      </c>
      <c r="J145" s="87">
        <v>0.94</v>
      </c>
      <c r="K145" s="96">
        <v>0.38</v>
      </c>
      <c r="L145" s="97">
        <v>0.29102167182662536</v>
      </c>
      <c r="M145" s="20" t="s">
        <v>21</v>
      </c>
      <c r="N145" s="20" t="s">
        <v>21</v>
      </c>
      <c r="O145" s="20" t="s">
        <v>21</v>
      </c>
      <c r="P145" s="111" t="s">
        <v>21</v>
      </c>
    </row>
    <row r="146" spans="1:20" ht="15" thickBot="1" x14ac:dyDescent="0.25">
      <c r="A146" s="22"/>
      <c r="B146" s="105"/>
      <c r="C146" s="35"/>
      <c r="D146" s="35"/>
      <c r="E146" s="36"/>
      <c r="F146" s="37"/>
      <c r="G146" s="37"/>
      <c r="H146" s="35"/>
      <c r="I146" s="35"/>
      <c r="J146" s="35"/>
      <c r="K146" s="35"/>
      <c r="L146" s="38"/>
      <c r="M146" s="35"/>
      <c r="N146" s="35"/>
      <c r="O146" s="35"/>
      <c r="P146" s="106"/>
    </row>
    <row r="147" spans="1:20" ht="16.5" thickTop="1" x14ac:dyDescent="0.25">
      <c r="B147" s="63" t="s">
        <v>181</v>
      </c>
      <c r="C147" s="42"/>
      <c r="D147" s="42"/>
      <c r="E147" s="74"/>
      <c r="F147" s="68"/>
      <c r="G147" s="68"/>
      <c r="H147" s="42"/>
      <c r="I147" s="42"/>
      <c r="J147" s="42"/>
      <c r="K147" s="42"/>
      <c r="L147" s="115"/>
      <c r="M147" s="42"/>
      <c r="N147" s="42"/>
      <c r="O147" s="42"/>
      <c r="P147" s="64"/>
      <c r="Q147" s="48"/>
      <c r="R147" s="48"/>
      <c r="S147" s="48"/>
      <c r="T147" s="48"/>
    </row>
    <row r="148" spans="1:20" ht="15.75" x14ac:dyDescent="0.25">
      <c r="B148" s="65" t="s">
        <v>182</v>
      </c>
      <c r="C148" s="42" t="s">
        <v>183</v>
      </c>
      <c r="D148" s="44" t="s">
        <v>184</v>
      </c>
      <c r="E148" s="80">
        <v>44251</v>
      </c>
      <c r="F148" s="68">
        <v>-23.166215989171501</v>
      </c>
      <c r="G148" s="68">
        <v>-68.171887679827435</v>
      </c>
      <c r="H148" s="6">
        <v>2316</v>
      </c>
      <c r="I148" s="42">
        <v>102000</v>
      </c>
      <c r="J148" s="116">
        <v>0.4931438735237833</v>
      </c>
      <c r="K148" s="116">
        <v>7.3903122103962091E-2</v>
      </c>
      <c r="L148" s="117">
        <v>0.15267612183398865</v>
      </c>
      <c r="M148" s="71">
        <v>-1.4851825392656419</v>
      </c>
      <c r="N148" s="71">
        <v>-36.987071179495686</v>
      </c>
      <c r="O148" s="71">
        <f t="shared" ref="O148:O171" si="6">N148-8*M148</f>
        <v>-25.105610865370551</v>
      </c>
      <c r="P148" s="110">
        <v>41396.989966665096</v>
      </c>
      <c r="Q148" s="48"/>
      <c r="R148" s="48"/>
      <c r="S148" s="48"/>
      <c r="T148" s="48"/>
    </row>
    <row r="149" spans="1:20" ht="15.75" x14ac:dyDescent="0.25">
      <c r="B149" s="65" t="s">
        <v>186</v>
      </c>
      <c r="C149" s="42" t="s">
        <v>187</v>
      </c>
      <c r="D149" s="44" t="s">
        <v>120</v>
      </c>
      <c r="E149" s="80">
        <v>44254</v>
      </c>
      <c r="F149" s="68">
        <v>-23.188205727192688</v>
      </c>
      <c r="G149" s="68">
        <v>-68.518056204558619</v>
      </c>
      <c r="H149" s="6">
        <v>2322</v>
      </c>
      <c r="I149" s="42" t="s">
        <v>185</v>
      </c>
      <c r="J149" s="116">
        <v>0.15964561729054821</v>
      </c>
      <c r="K149" s="116">
        <v>0.195609451854622</v>
      </c>
      <c r="L149" s="117">
        <v>4.9425887706052087E-2</v>
      </c>
      <c r="M149" s="71">
        <v>0.20760309582375797</v>
      </c>
      <c r="N149" s="71">
        <v>-19.435841183862564</v>
      </c>
      <c r="O149" s="71">
        <f t="shared" si="6"/>
        <v>-21.096665950452628</v>
      </c>
      <c r="P149" s="110">
        <v>181925.56129999313</v>
      </c>
      <c r="Q149" s="48"/>
      <c r="R149" s="48"/>
      <c r="S149" s="48"/>
      <c r="T149" s="48"/>
    </row>
    <row r="150" spans="1:20" ht="15.75" x14ac:dyDescent="0.25">
      <c r="B150" s="65" t="s">
        <v>190</v>
      </c>
      <c r="C150" s="42" t="s">
        <v>188</v>
      </c>
      <c r="D150" s="44" t="s">
        <v>189</v>
      </c>
      <c r="E150" s="80">
        <v>44257</v>
      </c>
      <c r="F150" s="68">
        <v>-23.407948708086952</v>
      </c>
      <c r="G150" s="68">
        <v>-68.13138088869367</v>
      </c>
      <c r="H150" s="6">
        <v>2302</v>
      </c>
      <c r="I150" s="42">
        <v>153700</v>
      </c>
      <c r="J150" s="116">
        <v>1.2622915067852905</v>
      </c>
      <c r="K150" s="116">
        <v>8.8251919817591118E-2</v>
      </c>
      <c r="L150" s="117">
        <v>0.39080232408213333</v>
      </c>
      <c r="M150" s="71">
        <v>7.1341026766125459</v>
      </c>
      <c r="N150" s="71">
        <v>5.2957483276039987</v>
      </c>
      <c r="O150" s="71">
        <f>N150-8*M150</f>
        <v>-51.777073085296365</v>
      </c>
      <c r="P150" s="110">
        <v>69388.927125013812</v>
      </c>
      <c r="Q150" s="48"/>
      <c r="R150" s="48"/>
      <c r="S150" s="48"/>
      <c r="T150" s="48"/>
    </row>
    <row r="151" spans="1:20" ht="15.75" x14ac:dyDescent="0.25">
      <c r="B151" s="65" t="s">
        <v>191</v>
      </c>
      <c r="C151" s="42" t="s">
        <v>192</v>
      </c>
      <c r="D151" s="44" t="s">
        <v>189</v>
      </c>
      <c r="E151" s="80">
        <v>44257</v>
      </c>
      <c r="F151" s="68">
        <v>-23.364511650441624</v>
      </c>
      <c r="G151" s="68">
        <v>-68.154322783449871</v>
      </c>
      <c r="H151" s="6">
        <v>2301</v>
      </c>
      <c r="I151" s="42" t="s">
        <v>185</v>
      </c>
      <c r="J151" s="116">
        <v>0.58278786258265947</v>
      </c>
      <c r="K151" s="116">
        <v>0.29458579879058772</v>
      </c>
      <c r="L151" s="117">
        <v>0.18042967881816085</v>
      </c>
      <c r="M151" s="71">
        <v>14.180561751342424</v>
      </c>
      <c r="N151" s="71">
        <v>28.322227889695078</v>
      </c>
      <c r="O151" s="71">
        <f>N151-8*M151</f>
        <v>-85.122266121044305</v>
      </c>
      <c r="P151" s="110">
        <v>180105.68013332653</v>
      </c>
      <c r="Q151" s="48"/>
      <c r="R151" s="48"/>
      <c r="S151" s="48"/>
      <c r="T151" s="48"/>
    </row>
    <row r="152" spans="1:20" ht="15.75" x14ac:dyDescent="0.25">
      <c r="B152" s="65" t="s">
        <v>193</v>
      </c>
      <c r="C152" s="42" t="s">
        <v>194</v>
      </c>
      <c r="D152" s="118" t="s">
        <v>63</v>
      </c>
      <c r="E152" s="80">
        <v>44253</v>
      </c>
      <c r="F152" s="68">
        <v>-23.130999717047377</v>
      </c>
      <c r="G152" s="68">
        <v>-68.273032920275256</v>
      </c>
      <c r="H152" s="6">
        <v>2314</v>
      </c>
      <c r="I152" s="42" t="s">
        <v>185</v>
      </c>
      <c r="J152" s="116">
        <v>0.727814368393498</v>
      </c>
      <c r="K152" s="116">
        <v>9.1450440472453376E-2</v>
      </c>
      <c r="L152" s="117">
        <v>0.22532952581842047</v>
      </c>
      <c r="M152" s="71"/>
      <c r="N152" s="71"/>
      <c r="O152" s="71"/>
      <c r="P152" s="110">
        <v>185373.59539999298</v>
      </c>
      <c r="Q152" s="48"/>
      <c r="R152" s="48"/>
      <c r="S152" s="48"/>
      <c r="T152" s="48"/>
    </row>
    <row r="153" spans="1:20" ht="15.75" x14ac:dyDescent="0.25">
      <c r="B153" s="65" t="s">
        <v>195</v>
      </c>
      <c r="C153" s="42" t="s">
        <v>196</v>
      </c>
      <c r="D153" s="44" t="s">
        <v>63</v>
      </c>
      <c r="E153" s="80">
        <v>44249</v>
      </c>
      <c r="F153" s="68">
        <v>-23.288806392045551</v>
      </c>
      <c r="G153" s="68">
        <v>-68.177203355814015</v>
      </c>
      <c r="H153" s="6">
        <v>2306</v>
      </c>
      <c r="I153" s="42">
        <v>108100</v>
      </c>
      <c r="J153" s="116">
        <v>0.61815389060690695</v>
      </c>
      <c r="K153" s="116">
        <v>7.5943971509905644E-2</v>
      </c>
      <c r="L153" s="117">
        <v>0.19137891350059041</v>
      </c>
      <c r="M153" s="71">
        <v>1.9440300467510667</v>
      </c>
      <c r="N153" s="71">
        <v>-23.342422938029667</v>
      </c>
      <c r="O153" s="71">
        <f t="shared" si="6"/>
        <v>-38.894663312038205</v>
      </c>
      <c r="P153" s="110">
        <v>45972.566999998257</v>
      </c>
      <c r="Q153" s="48"/>
      <c r="R153" s="48"/>
      <c r="S153" s="48"/>
      <c r="T153" s="48"/>
    </row>
    <row r="154" spans="1:20" ht="15.75" x14ac:dyDescent="0.25">
      <c r="B154" s="65" t="s">
        <v>197</v>
      </c>
      <c r="C154" s="42" t="s">
        <v>198</v>
      </c>
      <c r="D154" s="118" t="s">
        <v>63</v>
      </c>
      <c r="E154" s="80">
        <v>44253</v>
      </c>
      <c r="F154" s="68">
        <v>-23.131722589350048</v>
      </c>
      <c r="G154" s="68">
        <v>-68.244265827457241</v>
      </c>
      <c r="H154" s="6">
        <v>2310</v>
      </c>
      <c r="I154" s="42">
        <v>188900</v>
      </c>
      <c r="J154" s="116">
        <v>0.25941935102728231</v>
      </c>
      <c r="K154" s="116">
        <v>0.15040330304876581</v>
      </c>
      <c r="L154" s="117">
        <v>8.0315588553338188E-2</v>
      </c>
      <c r="M154" s="71"/>
      <c r="N154" s="71"/>
      <c r="O154" s="71"/>
      <c r="P154" s="110">
        <v>78473.37679999703</v>
      </c>
      <c r="Q154" s="48"/>
      <c r="R154" s="48"/>
      <c r="S154" s="48"/>
      <c r="T154" s="48"/>
    </row>
    <row r="155" spans="1:20" ht="15.75" x14ac:dyDescent="0.25">
      <c r="B155" s="65" t="s">
        <v>199</v>
      </c>
      <c r="C155" s="42" t="s">
        <v>200</v>
      </c>
      <c r="D155" s="118" t="s">
        <v>63</v>
      </c>
      <c r="E155" s="80">
        <v>44253</v>
      </c>
      <c r="F155" s="68">
        <v>-23.137406956746652</v>
      </c>
      <c r="G155" s="68">
        <v>-68.235472818627215</v>
      </c>
      <c r="H155" s="6">
        <v>2322</v>
      </c>
      <c r="I155" s="42">
        <v>23040</v>
      </c>
      <c r="J155" s="116">
        <v>0.43063303509917905</v>
      </c>
      <c r="K155" s="116">
        <v>7.4245853750794039E-2</v>
      </c>
      <c r="L155" s="117">
        <v>0.13332292108333718</v>
      </c>
      <c r="M155" s="71">
        <v>4.9152994630318041</v>
      </c>
      <c r="N155" s="71">
        <v>-8.8072679840104051</v>
      </c>
      <c r="O155" s="71">
        <f t="shared" ref="O155:O161" si="7">N155-8*M155</f>
        <v>-48.129663688264841</v>
      </c>
      <c r="P155" s="110">
        <v>6162.4319999999743</v>
      </c>
      <c r="Q155" s="48"/>
      <c r="R155" s="48"/>
      <c r="S155" s="48"/>
      <c r="T155" s="48"/>
    </row>
    <row r="156" spans="1:20" ht="15.75" x14ac:dyDescent="0.25">
      <c r="B156" s="65" t="s">
        <v>201</v>
      </c>
      <c r="C156" s="42" t="s">
        <v>202</v>
      </c>
      <c r="D156" s="118" t="s">
        <v>63</v>
      </c>
      <c r="E156" s="80">
        <v>44257</v>
      </c>
      <c r="F156" s="68">
        <v>-23.328645123966176</v>
      </c>
      <c r="G156" s="68">
        <v>-68.169710488671441</v>
      </c>
      <c r="H156" s="6">
        <v>2304</v>
      </c>
      <c r="I156" s="42">
        <v>126700</v>
      </c>
      <c r="J156" s="116">
        <v>0.53399426499966807</v>
      </c>
      <c r="K156" s="116">
        <v>7.5219632009141862E-2</v>
      </c>
      <c r="L156" s="117">
        <v>0.1653233018574824</v>
      </c>
      <c r="M156" s="71">
        <v>1.666675421547513</v>
      </c>
      <c r="N156" s="71">
        <v>-20.798120091470686</v>
      </c>
      <c r="O156" s="71">
        <f t="shared" si="7"/>
        <v>-34.13152346385079</v>
      </c>
      <c r="P156" s="110">
        <v>46793.392533331564</v>
      </c>
      <c r="Q156" s="48"/>
      <c r="R156" s="48"/>
      <c r="S156" s="48"/>
      <c r="T156" s="48"/>
    </row>
    <row r="157" spans="1:20" ht="15.75" x14ac:dyDescent="0.25">
      <c r="B157" s="65" t="s">
        <v>203</v>
      </c>
      <c r="C157" s="42" t="s">
        <v>204</v>
      </c>
      <c r="D157" s="118" t="s">
        <v>63</v>
      </c>
      <c r="E157" s="80">
        <v>44257</v>
      </c>
      <c r="F157" s="68">
        <v>-23.453561646544305</v>
      </c>
      <c r="G157" s="68">
        <v>-68.107400624107854</v>
      </c>
      <c r="H157" s="6">
        <v>2304</v>
      </c>
      <c r="I157" s="42">
        <v>40800</v>
      </c>
      <c r="J157" s="116">
        <v>0.40050114106682938</v>
      </c>
      <c r="K157" s="116">
        <v>5.088174571771361E-2</v>
      </c>
      <c r="L157" s="117">
        <v>0.12399416132099983</v>
      </c>
      <c r="M157" s="71">
        <v>0.7543636077113014</v>
      </c>
      <c r="N157" s="71">
        <v>-19.990946266154829</v>
      </c>
      <c r="O157" s="71">
        <f t="shared" si="7"/>
        <v>-26.02585512784524</v>
      </c>
      <c r="P157" s="110">
        <v>13806.618918750295</v>
      </c>
      <c r="Q157" s="48"/>
      <c r="R157" s="48"/>
      <c r="S157" s="48"/>
      <c r="T157" s="48"/>
    </row>
    <row r="158" spans="1:20" ht="15.75" x14ac:dyDescent="0.25">
      <c r="B158" s="65" t="s">
        <v>205</v>
      </c>
      <c r="C158" s="42" t="s">
        <v>206</v>
      </c>
      <c r="D158" s="118" t="s">
        <v>63</v>
      </c>
      <c r="E158" s="80">
        <v>44255</v>
      </c>
      <c r="F158" s="68">
        <v>-23.091160560719125</v>
      </c>
      <c r="G158" s="68">
        <v>-68.186915787506464</v>
      </c>
      <c r="H158" s="6">
        <v>2332</v>
      </c>
      <c r="I158" s="42">
        <v>45880</v>
      </c>
      <c r="J158" s="116">
        <v>0.83191971894682826</v>
      </c>
      <c r="K158" s="116">
        <v>9.7599883180498254E-2</v>
      </c>
      <c r="L158" s="117">
        <v>0.25756028450366203</v>
      </c>
      <c r="M158" s="71">
        <v>5.9360876188475125</v>
      </c>
      <c r="N158" s="71">
        <v>2.2817459446967923</v>
      </c>
      <c r="O158" s="71">
        <f t="shared" si="7"/>
        <v>-45.206955006083305</v>
      </c>
      <c r="P158" s="110">
        <v>14788.24602857137</v>
      </c>
      <c r="Q158" s="48"/>
      <c r="R158" s="48"/>
      <c r="S158" s="48"/>
      <c r="T158" s="48"/>
    </row>
    <row r="159" spans="1:20" ht="15.75" x14ac:dyDescent="0.25">
      <c r="B159" s="65" t="s">
        <v>207</v>
      </c>
      <c r="C159" s="42" t="s">
        <v>208</v>
      </c>
      <c r="D159" s="118" t="s">
        <v>63</v>
      </c>
      <c r="E159" s="80">
        <v>44257</v>
      </c>
      <c r="F159" s="68">
        <v>-23.3415153282014</v>
      </c>
      <c r="G159" s="68">
        <v>-68.159369240686914</v>
      </c>
      <c r="H159" s="6">
        <v>2302</v>
      </c>
      <c r="I159" s="42">
        <v>143300</v>
      </c>
      <c r="J159" s="116">
        <v>0.49962827666490617</v>
      </c>
      <c r="K159" s="116">
        <v>9.3684919252825322E-2</v>
      </c>
      <c r="L159" s="117">
        <v>0.15468367698603908</v>
      </c>
      <c r="M159" s="71">
        <v>3.0897323387450584</v>
      </c>
      <c r="N159" s="71">
        <v>-8.3479640202840635</v>
      </c>
      <c r="O159" s="71">
        <f t="shared" si="7"/>
        <v>-33.065822730244534</v>
      </c>
      <c r="P159" s="110">
        <v>65415.225600003723</v>
      </c>
      <c r="Q159" s="48"/>
      <c r="R159" s="48"/>
      <c r="S159" s="48"/>
      <c r="T159" s="48"/>
    </row>
    <row r="160" spans="1:20" ht="15.75" x14ac:dyDescent="0.25">
      <c r="B160" s="65" t="s">
        <v>209</v>
      </c>
      <c r="C160" s="42" t="s">
        <v>210</v>
      </c>
      <c r="D160" s="44" t="s">
        <v>184</v>
      </c>
      <c r="E160" s="80">
        <v>44249</v>
      </c>
      <c r="F160" s="68">
        <v>-23.303304688977224</v>
      </c>
      <c r="G160" s="68">
        <v>-68.13874096410926</v>
      </c>
      <c r="H160" s="6">
        <v>2304</v>
      </c>
      <c r="I160" s="42">
        <v>25850</v>
      </c>
      <c r="J160" s="116">
        <v>3.791706012497733E-2</v>
      </c>
      <c r="K160" s="116">
        <v>3.4319737995924193E-2</v>
      </c>
      <c r="L160" s="117">
        <v>1.1739027902469763E-2</v>
      </c>
      <c r="M160" s="71">
        <v>-7.1262058097389289</v>
      </c>
      <c r="N160" s="71">
        <v>-52.822457394741484</v>
      </c>
      <c r="O160" s="71">
        <f t="shared" si="7"/>
        <v>4.1871890831699474</v>
      </c>
      <c r="P160" s="110">
        <v>9209.7588333335279</v>
      </c>
      <c r="Q160" s="48"/>
      <c r="R160" s="48"/>
      <c r="S160" s="48"/>
      <c r="T160" s="48"/>
    </row>
    <row r="161" spans="2:20" ht="15.75" x14ac:dyDescent="0.25">
      <c r="B161" s="65" t="s">
        <v>211</v>
      </c>
      <c r="C161" s="42" t="s">
        <v>212</v>
      </c>
      <c r="D161" s="44" t="s">
        <v>184</v>
      </c>
      <c r="E161" s="80">
        <v>44251</v>
      </c>
      <c r="F161" s="68">
        <v>-23.196036500264761</v>
      </c>
      <c r="G161" s="68">
        <v>-68.170922425807603</v>
      </c>
      <c r="H161" s="6">
        <v>2310</v>
      </c>
      <c r="I161" s="42">
        <v>120100</v>
      </c>
      <c r="J161" s="116">
        <v>0.13281225776394509</v>
      </c>
      <c r="K161" s="116">
        <v>3.872339767148391E-2</v>
      </c>
      <c r="L161" s="117">
        <v>4.1118346056948953E-2</v>
      </c>
      <c r="M161" s="71">
        <v>-1.6936059479553922</v>
      </c>
      <c r="N161" s="71">
        <v>-34.501468245920968</v>
      </c>
      <c r="O161" s="71">
        <f t="shared" si="7"/>
        <v>-20.95262066227783</v>
      </c>
      <c r="P161" s="110">
        <v>48367.669866664837</v>
      </c>
      <c r="Q161" s="48"/>
      <c r="R161" s="48"/>
      <c r="S161" s="48"/>
      <c r="T161" s="48"/>
    </row>
    <row r="162" spans="2:20" ht="15.75" x14ac:dyDescent="0.25">
      <c r="B162" s="65" t="s">
        <v>213</v>
      </c>
      <c r="C162" s="42" t="s">
        <v>214</v>
      </c>
      <c r="D162" s="118" t="s">
        <v>34</v>
      </c>
      <c r="E162" s="80">
        <v>44218</v>
      </c>
      <c r="F162" s="68">
        <v>-22.79640951605133</v>
      </c>
      <c r="G162" s="68">
        <v>-68.203152147717262</v>
      </c>
      <c r="H162" s="6">
        <v>2597</v>
      </c>
      <c r="I162" s="42">
        <v>6522</v>
      </c>
      <c r="J162" s="116">
        <v>0.21732937367196883</v>
      </c>
      <c r="K162" s="116">
        <v>4.1429333104320364E-2</v>
      </c>
      <c r="L162" s="117">
        <v>6.7284635811755061E-2</v>
      </c>
      <c r="M162" s="71">
        <v>-6.2477665642825837</v>
      </c>
      <c r="N162" s="71">
        <v>-41.552789653047434</v>
      </c>
      <c r="O162" s="71">
        <f t="shared" si="6"/>
        <v>8.4293428612132359</v>
      </c>
      <c r="P162" s="110">
        <v>1664.3540196078495</v>
      </c>
      <c r="Q162" s="48"/>
      <c r="R162" s="48"/>
      <c r="S162" s="48"/>
      <c r="T162" s="48"/>
    </row>
    <row r="163" spans="2:20" ht="15.75" x14ac:dyDescent="0.25">
      <c r="B163" s="65" t="s">
        <v>215</v>
      </c>
      <c r="C163" s="42" t="s">
        <v>216</v>
      </c>
      <c r="D163" s="118" t="s">
        <v>34</v>
      </c>
      <c r="E163" s="80">
        <v>44218</v>
      </c>
      <c r="F163" s="68">
        <v>-22.780280081911858</v>
      </c>
      <c r="G163" s="68">
        <v>-68.196670348503787</v>
      </c>
      <c r="H163" s="6">
        <v>2655</v>
      </c>
      <c r="I163" s="42">
        <v>2194</v>
      </c>
      <c r="J163" s="116">
        <v>0.12914742551447519</v>
      </c>
      <c r="K163" s="116">
        <v>3.7384326923264745E-2</v>
      </c>
      <c r="L163" s="117">
        <v>3.9983723069496969E-2</v>
      </c>
      <c r="M163" s="71">
        <v>-7.7096709082931145</v>
      </c>
      <c r="N163" s="71">
        <v>-50.092397001937826</v>
      </c>
      <c r="O163" s="71">
        <f t="shared" si="6"/>
        <v>11.58497026440709</v>
      </c>
      <c r="P163" s="110">
        <v>388.40763225806387</v>
      </c>
      <c r="Q163" s="48"/>
      <c r="R163" s="48"/>
      <c r="S163" s="48"/>
      <c r="T163" s="48"/>
    </row>
    <row r="164" spans="2:20" ht="15.75" x14ac:dyDescent="0.25">
      <c r="B164" s="65" t="s">
        <v>217</v>
      </c>
      <c r="C164" s="42" t="s">
        <v>218</v>
      </c>
      <c r="D164" s="118" t="s">
        <v>34</v>
      </c>
      <c r="E164" s="80">
        <v>44219</v>
      </c>
      <c r="F164" s="68">
        <v>-23.330002749197977</v>
      </c>
      <c r="G164" s="68">
        <v>-67.94904536305539</v>
      </c>
      <c r="H164" s="6">
        <v>2763</v>
      </c>
      <c r="I164" s="42">
        <v>3572</v>
      </c>
      <c r="J164" s="116">
        <v>2.0055107175136023E-2</v>
      </c>
      <c r="K164" s="116">
        <v>2.1879967082232547E-2</v>
      </c>
      <c r="L164" s="117">
        <v>6.2090115093300386E-3</v>
      </c>
      <c r="M164" s="71">
        <v>-6.7723013079791983</v>
      </c>
      <c r="N164" s="71">
        <v>-50.752984972182858</v>
      </c>
      <c r="O164" s="71">
        <f t="shared" si="6"/>
        <v>3.4254254916507278</v>
      </c>
      <c r="P164" s="110">
        <v>255.68974444444484</v>
      </c>
      <c r="Q164" s="48"/>
      <c r="R164" s="48"/>
      <c r="S164" s="48"/>
      <c r="T164" s="48"/>
    </row>
    <row r="165" spans="2:20" ht="15.75" x14ac:dyDescent="0.25">
      <c r="B165" s="65" t="s">
        <v>219</v>
      </c>
      <c r="C165" s="42" t="s">
        <v>220</v>
      </c>
      <c r="D165" s="118" t="s">
        <v>34</v>
      </c>
      <c r="E165" s="80">
        <v>44216</v>
      </c>
      <c r="F165" s="68">
        <v>-22.856947091018625</v>
      </c>
      <c r="G165" s="68">
        <v>-68.174445875054744</v>
      </c>
      <c r="H165" s="6">
        <v>2576</v>
      </c>
      <c r="I165" s="42">
        <v>2744</v>
      </c>
      <c r="J165" s="116">
        <v>3.1398693465506652E-2</v>
      </c>
      <c r="K165" s="116">
        <v>3.8251201595967434E-2</v>
      </c>
      <c r="L165" s="117">
        <v>9.720957729259027E-3</v>
      </c>
      <c r="M165" s="71">
        <v>-7.2504606818301198</v>
      </c>
      <c r="N165" s="71">
        <v>-56.456634382900653</v>
      </c>
      <c r="O165" s="71">
        <f t="shared" si="6"/>
        <v>1.5470510717403059</v>
      </c>
      <c r="P165" s="110">
        <v>502.61080000000004</v>
      </c>
      <c r="Q165" s="48"/>
      <c r="R165" s="48"/>
      <c r="S165" s="48"/>
      <c r="T165" s="48"/>
    </row>
    <row r="166" spans="2:20" ht="15.75" x14ac:dyDescent="0.25">
      <c r="B166" s="65" t="s">
        <v>221</v>
      </c>
      <c r="C166" s="42" t="s">
        <v>222</v>
      </c>
      <c r="D166" s="118" t="s">
        <v>34</v>
      </c>
      <c r="E166" s="80">
        <v>44219</v>
      </c>
      <c r="F166" s="68">
        <v>-23.116455027771302</v>
      </c>
      <c r="G166" s="68">
        <v>-68.01468713904525</v>
      </c>
      <c r="H166" s="6">
        <v>2474</v>
      </c>
      <c r="I166" s="42">
        <v>1773</v>
      </c>
      <c r="J166" s="116">
        <v>1.6747621702396812E-2</v>
      </c>
      <c r="K166" s="116">
        <v>2.1383497331672847E-2</v>
      </c>
      <c r="L166" s="117">
        <v>5.1850221988844628E-3</v>
      </c>
      <c r="M166" s="71">
        <v>-6.8578587099605137</v>
      </c>
      <c r="N166" s="71">
        <v>-48.913648124911838</v>
      </c>
      <c r="O166" s="71">
        <f t="shared" si="6"/>
        <v>5.9492215547722722</v>
      </c>
      <c r="P166" s="110">
        <v>383.15108571428652</v>
      </c>
      <c r="Q166" s="48"/>
      <c r="R166" s="48"/>
      <c r="S166" s="48"/>
      <c r="T166" s="48"/>
    </row>
    <row r="167" spans="2:20" ht="15.75" x14ac:dyDescent="0.25">
      <c r="B167" s="65" t="s">
        <v>223</v>
      </c>
      <c r="C167" s="42" t="s">
        <v>224</v>
      </c>
      <c r="D167" s="118" t="s">
        <v>34</v>
      </c>
      <c r="E167" s="80">
        <v>44239</v>
      </c>
      <c r="F167" s="68">
        <v>-22.832704051840409</v>
      </c>
      <c r="G167" s="68">
        <v>-68.197707795350965</v>
      </c>
      <c r="H167" s="6">
        <v>2536</v>
      </c>
      <c r="I167" s="42">
        <v>2683</v>
      </c>
      <c r="J167" s="116">
        <v>0.12569975040605105</v>
      </c>
      <c r="K167" s="116">
        <v>2.7609108285994832E-2</v>
      </c>
      <c r="L167" s="117">
        <v>3.8916331395062252E-2</v>
      </c>
      <c r="M167" s="71">
        <v>-7.1502432105899061</v>
      </c>
      <c r="N167" s="71">
        <v>-54.702452393517056</v>
      </c>
      <c r="O167" s="71">
        <f t="shared" si="6"/>
        <v>2.4994932912021923</v>
      </c>
      <c r="P167" s="110">
        <v>561.98046666666755</v>
      </c>
      <c r="Q167" s="48"/>
      <c r="R167" s="48"/>
      <c r="S167" s="48"/>
      <c r="T167" s="48"/>
    </row>
    <row r="168" spans="2:20" ht="15.75" x14ac:dyDescent="0.25">
      <c r="B168" s="65" t="s">
        <v>225</v>
      </c>
      <c r="C168" s="42" t="s">
        <v>226</v>
      </c>
      <c r="D168" s="118" t="s">
        <v>34</v>
      </c>
      <c r="E168" s="80">
        <v>44249</v>
      </c>
      <c r="F168" s="68">
        <v>-23.189503922709662</v>
      </c>
      <c r="G168" s="68">
        <v>-67.993957113722146</v>
      </c>
      <c r="H168" s="6">
        <v>2511</v>
      </c>
      <c r="I168" s="42">
        <v>390</v>
      </c>
      <c r="J168" s="116">
        <v>3.787920641103084E-2</v>
      </c>
      <c r="K168" s="116">
        <v>2.2936249159817474E-2</v>
      </c>
      <c r="L168" s="117">
        <v>1.1727308486387259E-2</v>
      </c>
      <c r="M168" s="71">
        <v>-7.7774344697168658</v>
      </c>
      <c r="N168" s="71">
        <v>-54.047618416922774</v>
      </c>
      <c r="O168" s="71">
        <f t="shared" si="6"/>
        <v>8.1718573408121529</v>
      </c>
      <c r="P168" s="110">
        <v>41.222301250000001</v>
      </c>
      <c r="Q168" s="48"/>
      <c r="R168" s="51"/>
      <c r="S168" s="48"/>
      <c r="T168" s="48"/>
    </row>
    <row r="169" spans="2:20" ht="15.75" x14ac:dyDescent="0.25">
      <c r="B169" s="65" t="s">
        <v>227</v>
      </c>
      <c r="C169" s="42" t="s">
        <v>228</v>
      </c>
      <c r="D169" s="118" t="s">
        <v>34</v>
      </c>
      <c r="E169" s="80">
        <v>44218</v>
      </c>
      <c r="F169" s="68">
        <v>-22.863773348086504</v>
      </c>
      <c r="G169" s="68">
        <v>-68.216805942294172</v>
      </c>
      <c r="H169" s="6">
        <v>2490</v>
      </c>
      <c r="I169" s="42">
        <v>3136</v>
      </c>
      <c r="J169" s="116">
        <v>0.15269028610439464</v>
      </c>
      <c r="K169" s="116">
        <v>0.11214811490061856</v>
      </c>
      <c r="L169" s="117">
        <v>4.7272534397645408E-2</v>
      </c>
      <c r="M169" s="71">
        <v>-7.0326448495035994</v>
      </c>
      <c r="N169" s="71">
        <v>-53.316235561120152</v>
      </c>
      <c r="O169" s="71">
        <f t="shared" si="6"/>
        <v>2.9449232349086429</v>
      </c>
      <c r="P169" s="110">
        <v>686.97000000000253</v>
      </c>
      <c r="Q169" s="48"/>
      <c r="R169" s="48"/>
      <c r="S169" s="48"/>
      <c r="T169" s="48"/>
    </row>
    <row r="170" spans="2:20" ht="15.75" x14ac:dyDescent="0.25">
      <c r="B170" s="65" t="s">
        <v>229</v>
      </c>
      <c r="C170" s="42" t="s">
        <v>230</v>
      </c>
      <c r="D170" s="118" t="s">
        <v>34</v>
      </c>
      <c r="E170" s="80">
        <v>44216</v>
      </c>
      <c r="F170" s="68">
        <v>-22.767101266394835</v>
      </c>
      <c r="G170" s="68">
        <v>-68.070277647399493</v>
      </c>
      <c r="H170" s="6">
        <v>3203</v>
      </c>
      <c r="I170" s="42">
        <v>2517</v>
      </c>
      <c r="J170" s="116">
        <v>1.114137801730449E-2</v>
      </c>
      <c r="K170" s="116">
        <v>2.5420586668986979E-2</v>
      </c>
      <c r="L170" s="117">
        <v>3.4493430394131551E-3</v>
      </c>
      <c r="M170" s="71">
        <v>-8.0255287406757372</v>
      </c>
      <c r="N170" s="71">
        <v>-50.830236696934371</v>
      </c>
      <c r="O170" s="71">
        <f t="shared" si="6"/>
        <v>13.373993228471527</v>
      </c>
      <c r="P170" s="110">
        <v>564.22395671641948</v>
      </c>
      <c r="Q170" s="48"/>
      <c r="R170" s="48"/>
      <c r="S170" s="48"/>
      <c r="T170" s="48"/>
    </row>
    <row r="171" spans="2:20" ht="15.75" x14ac:dyDescent="0.25">
      <c r="B171" s="65" t="s">
        <v>231</v>
      </c>
      <c r="C171" s="42" t="s">
        <v>232</v>
      </c>
      <c r="D171" s="118" t="s">
        <v>34</v>
      </c>
      <c r="E171" s="80">
        <v>44216</v>
      </c>
      <c r="F171" s="68">
        <v>-22.749602120854203</v>
      </c>
      <c r="G171" s="68">
        <v>-68.071408956197658</v>
      </c>
      <c r="H171" s="6">
        <v>3261</v>
      </c>
      <c r="I171" s="42">
        <v>2771</v>
      </c>
      <c r="J171" s="116">
        <v>0</v>
      </c>
      <c r="K171" s="116">
        <v>0</v>
      </c>
      <c r="L171" s="117">
        <v>0</v>
      </c>
      <c r="M171" s="71">
        <v>-8.3480453853023064</v>
      </c>
      <c r="N171" s="71">
        <v>-60.633853667622091</v>
      </c>
      <c r="O171" s="71">
        <f t="shared" si="6"/>
        <v>6.1505094147963604</v>
      </c>
      <c r="P171" s="110">
        <v>512.03914380165247</v>
      </c>
      <c r="Q171" s="48"/>
      <c r="R171" s="48"/>
      <c r="S171" s="48"/>
      <c r="T171" s="48"/>
    </row>
    <row r="172" spans="2:20" ht="16.5" thickBot="1" x14ac:dyDescent="0.3">
      <c r="B172" s="119" t="s">
        <v>233</v>
      </c>
      <c r="C172" s="120" t="s">
        <v>234</v>
      </c>
      <c r="D172" s="121" t="s">
        <v>235</v>
      </c>
      <c r="E172" s="122">
        <v>44219</v>
      </c>
      <c r="F172" s="123">
        <v>-23.11931678181719</v>
      </c>
      <c r="G172" s="123">
        <v>-68.088034662241185</v>
      </c>
      <c r="H172" s="124">
        <v>2338</v>
      </c>
      <c r="I172" s="120">
        <v>2602</v>
      </c>
      <c r="J172" s="125">
        <v>7.3458697993282501E-2</v>
      </c>
      <c r="K172" s="125">
        <v>3.2007151683549659E-2</v>
      </c>
      <c r="L172" s="126">
        <v>2.2742630957672604E-2</v>
      </c>
      <c r="M172" s="127">
        <v>-6.8910945890128072</v>
      </c>
      <c r="N172" s="127">
        <v>-52.707836488061076</v>
      </c>
      <c r="O172" s="127">
        <f>N172-8*M172</f>
        <v>2.4209202240413816</v>
      </c>
      <c r="P172" s="128">
        <v>600.02847692307819</v>
      </c>
      <c r="Q172" s="48"/>
      <c r="R172" s="48"/>
      <c r="S172" s="48"/>
      <c r="T172" s="48"/>
    </row>
    <row r="173" spans="2:20" x14ac:dyDescent="0.2">
      <c r="E173" s="23"/>
      <c r="F173" s="17"/>
      <c r="G173" s="17"/>
      <c r="P173" s="18"/>
    </row>
  </sheetData>
  <mergeCells count="3">
    <mergeCell ref="M2:M3"/>
    <mergeCell ref="M22:M23"/>
    <mergeCell ref="N22:N2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Brendan Moran</dc:creator>
  <cp:lastModifiedBy>Brendan Moran</cp:lastModifiedBy>
  <dcterms:created xsi:type="dcterms:W3CDTF">2023-03-23T21:59:50Z</dcterms:created>
  <dcterms:modified xsi:type="dcterms:W3CDTF">2023-03-24T20:36:04Z</dcterms:modified>
</cp:coreProperties>
</file>