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ci\Desktop\Cleaning\Thesis_PhD\Thesis Writing\MS1\Manuscript\FullSetREDUX\PeleeAmbDiv\Complete Set\"/>
    </mc:Choice>
  </mc:AlternateContent>
  <xr:revisionPtr revIDLastSave="0" documentId="13_ncr:1_{4ED7F945-D52B-4DAD-A6CD-43D4D17BBCB5}" xr6:coauthVersionLast="47" xr6:coauthVersionMax="47" xr10:uidLastSave="{00000000-0000-0000-0000-000000000000}"/>
  <bookViews>
    <workbookView xWindow="-120" yWindow="-120" windowWidth="29040" windowHeight="15720" activeTab="1" xr2:uid="{F1F8AE78-FDF8-4F8A-8B45-8C0A3F6F455A}"/>
  </bookViews>
  <sheets>
    <sheet name="QIAGEN MPlex" sheetId="3" r:id="rId1"/>
    <sheet name="Multiplex Loci" sheetId="2" r:id="rId2"/>
  </sheets>
  <definedNames>
    <definedName name="_xlnm.Print_Area" localSheetId="0">'QIAGEN MPlex'!$A$1:$U$33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3" l="1"/>
  <c r="H31" i="3" s="1"/>
  <c r="H30" i="3"/>
  <c r="G30" i="3"/>
  <c r="G29" i="3"/>
  <c r="H29" i="3" s="1"/>
  <c r="H28" i="3"/>
  <c r="G28" i="3"/>
  <c r="T27" i="3"/>
  <c r="S27" i="3"/>
  <c r="G27" i="3"/>
  <c r="H27" i="3" s="1"/>
  <c r="S26" i="3"/>
  <c r="T26" i="3" s="1"/>
  <c r="H26" i="3"/>
  <c r="G26" i="3"/>
  <c r="T25" i="3"/>
  <c r="S25" i="3"/>
  <c r="G25" i="3"/>
  <c r="H25" i="3" s="1"/>
  <c r="S24" i="3"/>
  <c r="T24" i="3" s="1"/>
  <c r="H24" i="3"/>
  <c r="G24" i="3"/>
  <c r="T23" i="3"/>
  <c r="S23" i="3"/>
  <c r="G23" i="3"/>
  <c r="H23" i="3" s="1"/>
  <c r="S22" i="3"/>
  <c r="T22" i="3" s="1"/>
  <c r="H22" i="3"/>
  <c r="G22" i="3"/>
  <c r="T21" i="3"/>
  <c r="S21" i="3"/>
  <c r="G21" i="3"/>
  <c r="H21" i="3" s="1"/>
  <c r="S20" i="3"/>
  <c r="T20" i="3" s="1"/>
  <c r="H20" i="3"/>
  <c r="G20" i="3"/>
  <c r="G19" i="3"/>
  <c r="G33" i="3" s="1"/>
  <c r="S12" i="3"/>
  <c r="T12" i="3" s="1"/>
  <c r="G12" i="3"/>
  <c r="H12" i="3" s="1"/>
  <c r="S11" i="3"/>
  <c r="T11" i="3" s="1"/>
  <c r="G11" i="3"/>
  <c r="H11" i="3" s="1"/>
  <c r="S10" i="3"/>
  <c r="T10" i="3" s="1"/>
  <c r="G10" i="3"/>
  <c r="H10" i="3" s="1"/>
  <c r="S9" i="3"/>
  <c r="T9" i="3" s="1"/>
  <c r="G9" i="3"/>
  <c r="H9" i="3" s="1"/>
  <c r="S8" i="3"/>
  <c r="T8" i="3" s="1"/>
  <c r="G8" i="3"/>
  <c r="H8" i="3" s="1"/>
  <c r="S7" i="3"/>
  <c r="T7" i="3" s="1"/>
  <c r="G7" i="3"/>
  <c r="H7" i="3" s="1"/>
  <c r="S6" i="3"/>
  <c r="T6" i="3" s="1"/>
  <c r="G6" i="3"/>
  <c r="H6" i="3" s="1"/>
  <c r="S5" i="3"/>
  <c r="T5" i="3" s="1"/>
  <c r="G5" i="3"/>
  <c r="H5" i="3" s="1"/>
  <c r="G4" i="3" l="1"/>
  <c r="S19" i="3"/>
  <c r="H19" i="3"/>
  <c r="H33" i="3" s="1"/>
  <c r="S4" i="3"/>
  <c r="T19" i="3" l="1"/>
  <c r="T29" i="3" s="1"/>
  <c r="S29" i="3"/>
  <c r="S14" i="3"/>
  <c r="T4" i="3"/>
  <c r="T14" i="3" s="1"/>
  <c r="G14" i="3"/>
  <c r="H4" i="3"/>
  <c r="H14" i="3" s="1"/>
</calcChain>
</file>

<file path=xl/sharedStrings.xml><?xml version="1.0" encoding="utf-8"?>
<sst xmlns="http://schemas.openxmlformats.org/spreadsheetml/2006/main" count="311" uniqueCount="165">
  <si>
    <t>AGAACAAATAACAGTGAAAGAGAGC</t>
  </si>
  <si>
    <t>AcroD315 - R</t>
  </si>
  <si>
    <t>166, 170, 174, 178, 182, 186, 198, 202, 262, 266, 270, 274</t>
  </si>
  <si>
    <t>ROX</t>
  </si>
  <si>
    <t>AATACGTTTCTTTTGTTGTGAGC</t>
  </si>
  <si>
    <t>AcroD315 - F</t>
  </si>
  <si>
    <t>L: 114, 118, 122, 126, 130, 134, 138, 142, 146, 150, 162, 170</t>
  </si>
  <si>
    <t>GGTTGCCTCCTGAGAACTTTATTTTC</t>
  </si>
  <si>
    <t>AmmH123 - R</t>
  </si>
  <si>
    <t>T: 78, 82, 86, 90, 94, 98, 122</t>
  </si>
  <si>
    <t>HEX</t>
  </si>
  <si>
    <t>ACAAACCCACTGACAACTTTGGAC</t>
  </si>
  <si>
    <t>AmmH123 - F</t>
  </si>
  <si>
    <t>L: 202, 210, 214, 218, 222, 226, 230, 234, 238, 250</t>
  </si>
  <si>
    <t>AAAACCTCTGGAGAAACATGAG</t>
  </si>
  <si>
    <t>AjeD23 - R</t>
  </si>
  <si>
    <t>T: 174</t>
  </si>
  <si>
    <t>6FAM</t>
  </si>
  <si>
    <t>GAACACAGGCTACTAACAACAGG</t>
  </si>
  <si>
    <t>AjeD23 - F</t>
  </si>
  <si>
    <t>Multiplex 4</t>
  </si>
  <si>
    <t>GATGGAAAATCAATCAAGTGTG</t>
  </si>
  <si>
    <t>AmaD42 - R</t>
  </si>
  <si>
    <t>166, 170 174, 178, 182, 186, 190, 206, 210, 218, 222, 226, 230</t>
  </si>
  <si>
    <t>TAACTAGCTGTCAATCGCTCTC</t>
  </si>
  <si>
    <t>AmaD42 - F</t>
  </si>
  <si>
    <t>GTCTTCTCTCCACATGGTTTTG</t>
  </si>
  <si>
    <t>AmaD367 - R</t>
  </si>
  <si>
    <t>138, 142, 146, 150, 158, 162, 166, 170, 174, 178, 186, 194</t>
  </si>
  <si>
    <t>TTCCTCTTAATGTTTTCCGTTG</t>
  </si>
  <si>
    <t>AmaD367 - F</t>
  </si>
  <si>
    <t>GATGCCTTGAAACTTGTTCTTC</t>
  </si>
  <si>
    <t>AmaD321 - R</t>
  </si>
  <si>
    <t>138, 142, 146, 150, 154, 158, 162, 166, 170, 174, 178, 182, 186, 190, 194, 198, 202, 206, 210</t>
  </si>
  <si>
    <t>TGGTGCATCTATATTCCTCAAG</t>
  </si>
  <si>
    <t>AmaD321 - F</t>
  </si>
  <si>
    <t>Multiplex 3</t>
  </si>
  <si>
    <t>T: 150, 154, 158, 162, 166</t>
  </si>
  <si>
    <t>ATGTCAGTGCAGCTATTTTGC</t>
  </si>
  <si>
    <t>AjeD75 - R</t>
  </si>
  <si>
    <t>L: 102, 106, 110, 114, 118, 122, 126, 130, 134, 138</t>
  </si>
  <si>
    <t>TTATATGTAGTGCCTGGATGCC</t>
  </si>
  <si>
    <t>AjeD75 - F</t>
  </si>
  <si>
    <t>CAAATTCTGTACCTGACTGCTG</t>
  </si>
  <si>
    <t>AjeD422 - R</t>
  </si>
  <si>
    <t>202, 206, 210, 226, 230, 234, 238, 242, 246, 250, 254, 258, 262, 266, 270, 274, 278, 282, 286, 290, 302</t>
  </si>
  <si>
    <t>CAAGGTGCTCAAGTTACTGTTC</t>
  </si>
  <si>
    <t>AjeD422 - F</t>
  </si>
  <si>
    <t>TGGCAATGTTTACCTAAGAGAG</t>
  </si>
  <si>
    <t>AjeD346 - R</t>
  </si>
  <si>
    <t>246, 250, 262, 266, 270, 274, 278, 282, 286, 290</t>
  </si>
  <si>
    <t>AGCAGGATTAGTGCTTAGATGC</t>
  </si>
  <si>
    <t>AjeD346 - F</t>
  </si>
  <si>
    <t>TGTAATGGGTCAGGCAATAATC</t>
  </si>
  <si>
    <t>AjeD283 - R</t>
  </si>
  <si>
    <t>116, 128, 132, 136, 140, 144, 148, 152, 156, 160, 164, 168, 172, 176, 180, 184, 188, 192, 196, 200, 204, 208, 212, 216, 220, 236</t>
  </si>
  <si>
    <t>NED</t>
  </si>
  <si>
    <t>TTGCACCCTTGGCAGATG</t>
  </si>
  <si>
    <t>AjeD283 - F</t>
  </si>
  <si>
    <t>ATGGACATTCACATGATCACC</t>
  </si>
  <si>
    <t>AjeD94 - R</t>
  </si>
  <si>
    <t>146, 150, 154</t>
  </si>
  <si>
    <t>ATATCCCATTCCATTGTTTCTG</t>
  </si>
  <si>
    <t>AjeD94 - F</t>
  </si>
  <si>
    <t>Multiplex 2</t>
  </si>
  <si>
    <t>TTTCGCAATTGCTGATAAGG</t>
  </si>
  <si>
    <t>Atex141 - R</t>
  </si>
  <si>
    <t>220, 224, 228, 232, 236, 240, 256, 260, 264, 268, 272, 276, 280, 284, 288, 292, 296, 300, 304</t>
  </si>
  <si>
    <t>GCTTCTTTTGCTTGCCTGTT</t>
  </si>
  <si>
    <t>Atex141 - F</t>
  </si>
  <si>
    <t>CTGTGTTAGGGGGTTTCCTG</t>
  </si>
  <si>
    <t>Atex102 - R</t>
  </si>
  <si>
    <t>128, 132, 148, 152, 156, 160, 164, 168, 172, 176, 180, 184, 188, 192, 196, 200, 204, 208</t>
  </si>
  <si>
    <t>TTCAGGTGGATTCACAGTGC</t>
  </si>
  <si>
    <t>Atex102 - F</t>
  </si>
  <si>
    <t>TCCAACGACAGCGGTATAAA</t>
  </si>
  <si>
    <t>Atex74 - R</t>
  </si>
  <si>
    <t xml:space="preserve">2-bp: 219, 221, 223, 225, 229, 231, 233, 237, 241 </t>
  </si>
  <si>
    <t>TCAACGAAAGAGGTGTTGGGT</t>
  </si>
  <si>
    <t>Atex74 - F</t>
  </si>
  <si>
    <t>Multiplex 1</t>
  </si>
  <si>
    <t>Rich.</t>
  </si>
  <si>
    <t>Alleles</t>
  </si>
  <si>
    <t>Tag</t>
  </si>
  <si>
    <t>Sequence (5' -&gt; 3')</t>
  </si>
  <si>
    <t>Primer</t>
  </si>
  <si>
    <r>
      <t>T</t>
    </r>
    <r>
      <rPr>
        <b/>
        <vertAlign val="subscript"/>
        <sz val="9"/>
        <color theme="1"/>
        <rFont val="Calibri"/>
        <family val="2"/>
        <scheme val="minor"/>
      </rPr>
      <t>A</t>
    </r>
    <r>
      <rPr>
        <b/>
        <sz val="9"/>
        <color theme="1"/>
        <rFont val="Calibri"/>
        <family val="2"/>
        <scheme val="minor"/>
      </rPr>
      <t>=55</t>
    </r>
  </si>
  <si>
    <t>Cycles = 40</t>
  </si>
  <si>
    <t>Per Well</t>
  </si>
  <si>
    <t># Samples</t>
  </si>
  <si>
    <r>
      <t>T</t>
    </r>
    <r>
      <rPr>
        <b/>
        <vertAlign val="subscript"/>
        <sz val="9"/>
        <color theme="1"/>
        <rFont val="Calibri"/>
        <family val="2"/>
        <scheme val="minor"/>
      </rPr>
      <t>A</t>
    </r>
    <r>
      <rPr>
        <b/>
        <sz val="9"/>
        <color theme="1"/>
        <rFont val="Calibri"/>
        <family val="2"/>
        <scheme val="minor"/>
      </rPr>
      <t>=53</t>
    </r>
  </si>
  <si>
    <t>QIAGEN multiplex_UniSal_MP1</t>
  </si>
  <si>
    <t>QIAGEN multiplex_UniSal_MP3</t>
  </si>
  <si>
    <t>Reagent</t>
  </si>
  <si>
    <t>Stock</t>
  </si>
  <si>
    <t>Units</t>
  </si>
  <si>
    <t>Desired</t>
  </si>
  <si>
    <t>Des'd Units</t>
  </si>
  <si>
    <t>Vol</t>
  </si>
  <si>
    <t>Cocktail vol</t>
  </si>
  <si>
    <t xml:space="preserve"> </t>
  </si>
  <si>
    <t>ddH20</t>
  </si>
  <si>
    <t>to</t>
  </si>
  <si>
    <t>Q-Solution</t>
  </si>
  <si>
    <t>X</t>
  </si>
  <si>
    <t>Buffer</t>
  </si>
  <si>
    <t>Atex74-F</t>
  </si>
  <si>
    <t>uM</t>
  </si>
  <si>
    <t>AmaD42-F</t>
  </si>
  <si>
    <t>Atex74-R</t>
  </si>
  <si>
    <t>AmaD42-R</t>
  </si>
  <si>
    <t>Atex102-F</t>
  </si>
  <si>
    <t>AmaD367-F</t>
  </si>
  <si>
    <t>Atex102-R</t>
  </si>
  <si>
    <t>AmaD367-R</t>
  </si>
  <si>
    <t>Atex141-F</t>
  </si>
  <si>
    <t>AmaD321-F</t>
  </si>
  <si>
    <t>Atex141-R</t>
  </si>
  <si>
    <t>AmaD321-R</t>
  </si>
  <si>
    <t>DNA</t>
  </si>
  <si>
    <t>QIAGEN Cycling</t>
  </si>
  <si>
    <t>94 °C</t>
  </si>
  <si>
    <t>15min</t>
  </si>
  <si>
    <t>30s</t>
  </si>
  <si>
    <t>X Cycles</t>
  </si>
  <si>
    <r>
      <t>T</t>
    </r>
    <r>
      <rPr>
        <b/>
        <vertAlign val="subscript"/>
        <sz val="9"/>
        <color theme="1"/>
        <rFont val="Calibri"/>
        <family val="2"/>
        <scheme val="minor"/>
      </rPr>
      <t>A</t>
    </r>
    <r>
      <rPr>
        <b/>
        <sz val="9"/>
        <color theme="1"/>
        <rFont val="Calibri"/>
        <family val="2"/>
        <scheme val="minor"/>
      </rPr>
      <t>=56</t>
    </r>
  </si>
  <si>
    <r>
      <rPr>
        <u/>
        <sz val="9"/>
        <color theme="1"/>
        <rFont val="Calibri"/>
        <family val="2"/>
        <scheme val="minor"/>
      </rPr>
      <t>T</t>
    </r>
    <r>
      <rPr>
        <u/>
        <vertAlign val="sub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°C</t>
    </r>
  </si>
  <si>
    <t>90s</t>
  </si>
  <si>
    <t>QIAGEN multiplex_UniSal_MP2</t>
  </si>
  <si>
    <t>72 °C</t>
  </si>
  <si>
    <t>60s</t>
  </si>
  <si>
    <t>QIAGEN multiplex_UniSal_MP4</t>
  </si>
  <si>
    <t>30min</t>
  </si>
  <si>
    <t>AjeD94-F</t>
  </si>
  <si>
    <t>AjeD23-F</t>
  </si>
  <si>
    <t>AjeD94-R</t>
  </si>
  <si>
    <t>AjeD23-R</t>
  </si>
  <si>
    <t>AjeD283-F</t>
  </si>
  <si>
    <t>AmmH123-F</t>
  </si>
  <si>
    <t>AjeD283-R</t>
  </si>
  <si>
    <t>AmmH123-R</t>
  </si>
  <si>
    <t>AjeD346-F</t>
  </si>
  <si>
    <t>AcroD315-F</t>
  </si>
  <si>
    <t>AjeD346-R</t>
  </si>
  <si>
    <t>AcroD315-R</t>
  </si>
  <si>
    <t>AjeD422-F</t>
  </si>
  <si>
    <t>ng/uL</t>
  </si>
  <si>
    <t>AjeD422-R</t>
  </si>
  <si>
    <t>AjeD75-F</t>
  </si>
  <si>
    <t>AjeD75-R</t>
  </si>
  <si>
    <t>T: 1</t>
  </si>
  <si>
    <t>L: 10</t>
  </si>
  <si>
    <t>T: 7</t>
  </si>
  <si>
    <t>L: 12</t>
  </si>
  <si>
    <t>T: 5</t>
  </si>
  <si>
    <t>T: 18</t>
  </si>
  <si>
    <t>T: 19</t>
  </si>
  <si>
    <t>L: 3</t>
  </si>
  <si>
    <t>X: 26</t>
  </si>
  <si>
    <t>X: 21</t>
  </si>
  <si>
    <t>4-bp*: 235, 239, 243, 247, 251, 267, 271, 275, 279, 295, 307, 311, 315, 319, 323, 331, 335, 339, 343, 347, 351, 355, 359, 363, 367, 371, 379, 393, 401, 405, 409, 413, 417, 421, 425, 429, 433, 437, 441, 445, 449, 471, 475, 479, 483, 487, 491, 495, 499, *500+</t>
  </si>
  <si>
    <r>
      <t xml:space="preserve">Allele counts are listed by host of origin (T - </t>
    </r>
    <r>
      <rPr>
        <i/>
        <sz val="11"/>
        <color theme="1"/>
        <rFont val="Calibri"/>
        <family val="2"/>
        <scheme val="minor"/>
      </rPr>
      <t xml:space="preserve">A. texanum, </t>
    </r>
    <r>
      <rPr>
        <sz val="11"/>
        <color theme="1"/>
        <rFont val="Calibri"/>
        <family val="2"/>
        <scheme val="minor"/>
      </rPr>
      <t xml:space="preserve">L - </t>
    </r>
    <r>
      <rPr>
        <i/>
        <sz val="11"/>
        <color theme="1"/>
        <rFont val="Calibri"/>
        <family val="2"/>
        <scheme val="minor"/>
      </rPr>
      <t>A. laterale</t>
    </r>
    <r>
      <rPr>
        <sz val="11"/>
        <color theme="1"/>
        <rFont val="Calibri"/>
        <family val="2"/>
        <scheme val="minor"/>
      </rPr>
      <t xml:space="preserve">, X - ambiguous). For Atex74 (an </t>
    </r>
    <r>
      <rPr>
        <i/>
        <sz val="11"/>
        <color theme="1"/>
        <rFont val="Calibri"/>
        <family val="2"/>
        <scheme val="minor"/>
      </rPr>
      <t>A. texanum</t>
    </r>
    <r>
      <rPr>
        <sz val="11"/>
        <color theme="1"/>
        <rFont val="Calibri"/>
        <family val="2"/>
        <scheme val="minor"/>
      </rPr>
      <t xml:space="preserve"> exclusive locus) alleles are categorized by motif size as determined by stutter band sizes. * 4-bp alleles for Atex74 went beyond the 500-bp size standard. Any alleles above 500-bp were identified as 500+. One allele size (122-bp) in locus AmmH123 amplified in both </t>
    </r>
    <r>
      <rPr>
        <i/>
        <sz val="11"/>
        <color theme="1"/>
        <rFont val="Calibri"/>
        <family val="2"/>
        <scheme val="minor"/>
      </rPr>
      <t xml:space="preserve">A. texanum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 xml:space="preserve">A. laterale, </t>
    </r>
    <r>
      <rPr>
        <sz val="11"/>
        <color theme="1"/>
        <rFont val="Calibri"/>
        <family val="2"/>
        <scheme val="minor"/>
      </rPr>
      <t>all other alleles appear unambiguous.</t>
    </r>
  </si>
  <si>
    <t>L: 13</t>
  </si>
  <si>
    <t>T-2bp: 9</t>
  </si>
  <si>
    <t>T-4bp: 51+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</si>
</sst>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u/>
      <sz val="9"/>
      <color theme="1"/>
      <name val="Calibri"/>
      <family val="2"/>
      <scheme val="minor"/>
    </font>
    <font>
      <u/>
      <vertAlign val="subscript"/>
      <sz val="9"/>
      <color theme="1"/>
      <name val="Calibri"/>
      <family val="2"/>
      <scheme val="minor"/>
    </font>
    <font>
      <b/>
      <sz val="9"/>
      <color theme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2" fillId="2" borderId="5" xfId="0" applyFont="1" applyFill="1" applyBorder="1" applyAlignment="1">
      <alignment horizontal="center" vertical="center" textRotation="90"/>
    </xf>
    <xf numFmtId="0" fontId="0" fillId="0" borderId="6" xfId="0" applyBorder="1"/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7" xfId="0" applyFont="1" applyBorder="1" applyAlignment="1">
      <alignment vertical="top"/>
    </xf>
    <xf numFmtId="0" fontId="2" fillId="2" borderId="8" xfId="0" applyFont="1" applyFill="1" applyBorder="1" applyAlignment="1">
      <alignment horizontal="center" vertical="center" textRotation="90"/>
    </xf>
    <xf numFmtId="0" fontId="4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0" fillId="0" borderId="10" xfId="0" applyBorder="1"/>
    <xf numFmtId="0" fontId="6" fillId="0" borderId="1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left" vertical="top"/>
    </xf>
    <xf numFmtId="3" fontId="1" fillId="0" borderId="3" xfId="0" applyNumberFormat="1" applyFont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textRotation="90"/>
    </xf>
    <xf numFmtId="3" fontId="1" fillId="0" borderId="1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13" xfId="0" applyBorder="1"/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0" fillId="0" borderId="3" xfId="0" applyBorder="1" applyAlignment="1">
      <alignment horizontal="left" vertical="top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8" fillId="0" borderId="0" xfId="0" applyFont="1" applyAlignment="1">
      <alignment horizontal="center" vertical="center" textRotation="90"/>
    </xf>
    <xf numFmtId="0" fontId="9" fillId="0" borderId="0" xfId="0" applyFont="1"/>
    <xf numFmtId="0" fontId="9" fillId="0" borderId="16" xfId="0" applyFont="1" applyBorder="1" applyAlignment="1">
      <alignment horizontal="center"/>
    </xf>
    <xf numFmtId="0" fontId="8" fillId="0" borderId="0" xfId="0" applyFont="1"/>
    <xf numFmtId="0" fontId="8" fillId="0" borderId="17" xfId="0" applyFont="1" applyBorder="1" applyAlignment="1">
      <alignment horizontal="right"/>
    </xf>
    <xf numFmtId="0" fontId="8" fillId="0" borderId="0" xfId="0" applyFont="1" applyAlignment="1">
      <alignment horizontal="left" vertical="center" textRotation="90"/>
    </xf>
    <xf numFmtId="0" fontId="9" fillId="0" borderId="0" xfId="0" applyFont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11" fillId="3" borderId="0" xfId="0" applyFont="1" applyFill="1"/>
    <xf numFmtId="0" fontId="8" fillId="0" borderId="17" xfId="0" applyFont="1" applyBorder="1"/>
    <xf numFmtId="0" fontId="13" fillId="0" borderId="17" xfId="1" applyFont="1" applyBorder="1"/>
    <xf numFmtId="0" fontId="14" fillId="0" borderId="12" xfId="1" applyFont="1" applyBorder="1"/>
    <xf numFmtId="1" fontId="14" fillId="0" borderId="5" xfId="1" applyNumberFormat="1" applyFont="1" applyBorder="1"/>
    <xf numFmtId="0" fontId="14" fillId="0" borderId="5" xfId="1" applyFont="1" applyBorder="1"/>
    <xf numFmtId="0" fontId="8" fillId="0" borderId="12" xfId="0" applyFont="1" applyBorder="1"/>
    <xf numFmtId="2" fontId="14" fillId="0" borderId="12" xfId="1" applyNumberFormat="1" applyFont="1" applyBorder="1"/>
    <xf numFmtId="164" fontId="14" fillId="0" borderId="5" xfId="1" applyNumberFormat="1" applyFont="1" applyBorder="1"/>
    <xf numFmtId="0" fontId="9" fillId="0" borderId="12" xfId="0" applyFont="1" applyBorder="1" applyAlignment="1">
      <alignment horizontal="center" vertical="center" textRotation="90"/>
    </xf>
    <xf numFmtId="0" fontId="15" fillId="0" borderId="0" xfId="0" applyFont="1"/>
    <xf numFmtId="1" fontId="15" fillId="0" borderId="0" xfId="0" applyNumberFormat="1" applyFont="1"/>
    <xf numFmtId="0" fontId="8" fillId="0" borderId="13" xfId="0" applyFont="1" applyBorder="1"/>
    <xf numFmtId="0" fontId="8" fillId="0" borderId="14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 applyAlignment="1">
      <alignment horizontal="center" vertical="center" textRotation="90"/>
    </xf>
    <xf numFmtId="0" fontId="8" fillId="0" borderId="7" xfId="0" applyFont="1" applyBorder="1"/>
    <xf numFmtId="0" fontId="8" fillId="0" borderId="6" xfId="0" applyFont="1" applyBorder="1"/>
    <xf numFmtId="0" fontId="8" fillId="0" borderId="8" xfId="0" applyFont="1" applyBorder="1" applyAlignment="1">
      <alignment horizontal="center" vertical="center" textRotation="90"/>
    </xf>
    <xf numFmtId="0" fontId="9" fillId="0" borderId="18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8" fillId="0" borderId="4" xfId="0" applyFont="1" applyBorder="1"/>
    <xf numFmtId="0" fontId="8" fillId="0" borderId="2" xfId="0" applyFont="1" applyBorder="1"/>
    <xf numFmtId="0" fontId="8" fillId="0" borderId="5" xfId="0" applyFont="1" applyBorder="1" applyAlignment="1">
      <alignment horizontal="center" vertical="center" textRotation="90"/>
    </xf>
    <xf numFmtId="0" fontId="13" fillId="0" borderId="21" xfId="1" applyFont="1" applyBorder="1"/>
    <xf numFmtId="2" fontId="14" fillId="0" borderId="5" xfId="1" applyNumberFormat="1" applyFont="1" applyBorder="1"/>
    <xf numFmtId="0" fontId="9" fillId="0" borderId="11" xfId="0" applyFont="1" applyBorder="1" applyAlignment="1">
      <alignment horizontal="center" vertical="center" textRotation="90"/>
    </xf>
    <xf numFmtId="0" fontId="9" fillId="0" borderId="5" xfId="0" applyFont="1" applyBorder="1" applyAlignment="1">
      <alignment horizontal="center" vertical="center" textRotation="90"/>
    </xf>
    <xf numFmtId="165" fontId="8" fillId="0" borderId="0" xfId="0" applyNumberFormat="1" applyFont="1"/>
    <xf numFmtId="165" fontId="15" fillId="0" borderId="0" xfId="0" applyNumberFormat="1" applyFont="1"/>
    <xf numFmtId="0" fontId="18" fillId="0" borderId="12" xfId="0" applyFont="1" applyBorder="1" applyAlignment="1">
      <alignment horizontal="left" vertical="center" textRotation="90"/>
    </xf>
    <xf numFmtId="0" fontId="18" fillId="0" borderId="12" xfId="0" applyFont="1" applyBorder="1" applyAlignment="1">
      <alignment horizontal="center" vertical="center" textRotation="90"/>
    </xf>
    <xf numFmtId="0" fontId="18" fillId="0" borderId="11" xfId="0" applyFont="1" applyBorder="1" applyAlignment="1">
      <alignment horizontal="center" vertical="center" textRotation="90"/>
    </xf>
    <xf numFmtId="0" fontId="18" fillId="0" borderId="5" xfId="0" applyFont="1" applyBorder="1" applyAlignment="1">
      <alignment horizontal="center" vertical="center" textRotation="90"/>
    </xf>
    <xf numFmtId="0" fontId="19" fillId="0" borderId="11" xfId="0" applyFont="1" applyBorder="1" applyAlignment="1">
      <alignment horizontal="center" vertical="center" textRotation="90"/>
    </xf>
    <xf numFmtId="0" fontId="19" fillId="0" borderId="5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left" vertical="center" textRotation="90"/>
    </xf>
    <xf numFmtId="0" fontId="20" fillId="0" borderId="12" xfId="0" applyFont="1" applyBorder="1" applyAlignment="1">
      <alignment horizontal="left" textRotation="90"/>
    </xf>
    <xf numFmtId="0" fontId="20" fillId="0" borderId="12" xfId="0" applyFont="1" applyBorder="1" applyAlignment="1">
      <alignment horizontal="center" textRotation="90"/>
    </xf>
    <xf numFmtId="0" fontId="20" fillId="0" borderId="11" xfId="0" applyFont="1" applyBorder="1" applyAlignment="1">
      <alignment horizontal="center" textRotation="90"/>
    </xf>
    <xf numFmtId="0" fontId="20" fillId="0" borderId="5" xfId="0" applyFont="1" applyBorder="1" applyAlignment="1">
      <alignment horizontal="center" textRotation="90"/>
    </xf>
    <xf numFmtId="0" fontId="0" fillId="0" borderId="0" xfId="0" applyAlignment="1">
      <alignment horizontal="left" vertical="top" wrapText="1"/>
    </xf>
  </cellXfs>
  <cellStyles count="2">
    <cellStyle name="Normal" xfId="0" builtinId="0"/>
    <cellStyle name="Normal 2" xfId="1" xr:uid="{1E1CDBD6-5BB0-49EF-B7CF-327B98DD43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2D9D6-EB61-4681-BD32-418B252B7917}">
  <dimension ref="A1:T34"/>
  <sheetViews>
    <sheetView showWhiteSpace="0" view="pageBreakPreview" zoomScale="145" zoomScaleNormal="190" zoomScaleSheetLayoutView="145" workbookViewId="0">
      <selection activeCell="J10" sqref="J10"/>
    </sheetView>
  </sheetViews>
  <sheetFormatPr defaultColWidth="9.140625" defaultRowHeight="12" x14ac:dyDescent="0.2"/>
  <cols>
    <col min="1" max="1" width="2.7109375" style="47" customWidth="1"/>
    <col min="2" max="2" width="8.85546875" style="50" customWidth="1"/>
    <col min="3" max="3" width="4.140625" style="50" customWidth="1"/>
    <col min="4" max="4" width="3.42578125" style="50" customWidth="1"/>
    <col min="5" max="5" width="4.42578125" style="50" customWidth="1"/>
    <col min="6" max="6" width="4" style="50" customWidth="1"/>
    <col min="7" max="7" width="6.5703125" style="50" customWidth="1"/>
    <col min="8" max="8" width="8.7109375" style="50" customWidth="1"/>
    <col min="9" max="9" width="1.85546875" style="50" customWidth="1"/>
    <col min="10" max="10" width="6.28515625" style="50" customWidth="1"/>
    <col min="11" max="11" width="5.85546875" style="50" customWidth="1"/>
    <col min="12" max="12" width="2.140625" style="50" customWidth="1"/>
    <col min="13" max="13" width="2.7109375" style="52" customWidth="1"/>
    <col min="14" max="14" width="9.7109375" style="50" customWidth="1"/>
    <col min="15" max="15" width="3.42578125" style="50" customWidth="1"/>
    <col min="16" max="16" width="3.5703125" style="50" customWidth="1"/>
    <col min="17" max="17" width="3.85546875" style="50" customWidth="1"/>
    <col min="18" max="18" width="3.5703125" style="50" customWidth="1"/>
    <col min="19" max="19" width="6.7109375" style="50" customWidth="1"/>
    <col min="20" max="20" width="9.28515625" style="50" customWidth="1"/>
    <col min="21" max="21" width="2" style="50" customWidth="1"/>
    <col min="22" max="16384" width="9.140625" style="50"/>
  </cols>
  <sheetData>
    <row r="1" spans="1:20" ht="12.75" customHeight="1" thickBot="1" x14ac:dyDescent="0.3">
      <c r="B1" s="48" t="s">
        <v>86</v>
      </c>
      <c r="C1" s="49" t="s">
        <v>87</v>
      </c>
      <c r="D1" s="49"/>
      <c r="E1" s="49"/>
      <c r="G1" s="50" t="s">
        <v>88</v>
      </c>
      <c r="H1" s="51" t="s">
        <v>89</v>
      </c>
      <c r="N1" s="53" t="s">
        <v>90</v>
      </c>
      <c r="O1" s="49" t="s">
        <v>87</v>
      </c>
      <c r="P1" s="49"/>
      <c r="Q1" s="49"/>
      <c r="S1" s="50" t="s">
        <v>88</v>
      </c>
      <c r="T1" s="51" t="s">
        <v>89</v>
      </c>
    </row>
    <row r="2" spans="1:20" ht="12.75" customHeight="1" thickBot="1" x14ac:dyDescent="0.25">
      <c r="B2" s="54" t="s">
        <v>91</v>
      </c>
      <c r="C2" s="55"/>
      <c r="D2" s="55"/>
      <c r="E2" s="55"/>
      <c r="F2" s="56"/>
      <c r="G2" s="57">
        <v>5</v>
      </c>
      <c r="H2" s="58">
        <v>100</v>
      </c>
      <c r="N2" s="54" t="s">
        <v>92</v>
      </c>
      <c r="O2" s="55"/>
      <c r="P2" s="55"/>
      <c r="Q2" s="55"/>
      <c r="R2" s="56"/>
      <c r="S2" s="57">
        <v>5</v>
      </c>
      <c r="T2" s="58">
        <v>100</v>
      </c>
    </row>
    <row r="3" spans="1:20" ht="12.75" customHeight="1" thickBot="1" x14ac:dyDescent="0.25">
      <c r="B3" s="59" t="s">
        <v>93</v>
      </c>
      <c r="C3" s="59" t="s">
        <v>94</v>
      </c>
      <c r="D3" s="59" t="s">
        <v>95</v>
      </c>
      <c r="E3" s="59" t="s">
        <v>96</v>
      </c>
      <c r="F3" s="59" t="s">
        <v>97</v>
      </c>
      <c r="G3" s="59" t="s">
        <v>98</v>
      </c>
      <c r="H3" s="59" t="s">
        <v>99</v>
      </c>
      <c r="J3" s="50" t="s">
        <v>100</v>
      </c>
      <c r="N3" s="59" t="s">
        <v>93</v>
      </c>
      <c r="O3" s="59" t="s">
        <v>94</v>
      </c>
      <c r="P3" s="59" t="s">
        <v>95</v>
      </c>
      <c r="Q3" s="59" t="s">
        <v>96</v>
      </c>
      <c r="R3" s="59" t="s">
        <v>97</v>
      </c>
      <c r="S3" s="59" t="s">
        <v>98</v>
      </c>
      <c r="T3" s="59" t="s">
        <v>99</v>
      </c>
    </row>
    <row r="4" spans="1:20" ht="12.75" customHeight="1" x14ac:dyDescent="0.2">
      <c r="B4" s="60" t="s">
        <v>101</v>
      </c>
      <c r="C4" s="60"/>
      <c r="D4" s="60"/>
      <c r="E4" s="60" t="s">
        <v>102</v>
      </c>
      <c r="F4" s="60">
        <v>300</v>
      </c>
      <c r="G4" s="60">
        <f>G2-SUM(G5:G13)</f>
        <v>0.40000000000000036</v>
      </c>
      <c r="H4" s="61">
        <f>G4*100</f>
        <v>40.000000000000036</v>
      </c>
      <c r="N4" s="60" t="s">
        <v>101</v>
      </c>
      <c r="O4" s="60"/>
      <c r="P4" s="60"/>
      <c r="Q4" s="60" t="s">
        <v>102</v>
      </c>
      <c r="R4" s="60">
        <v>300</v>
      </c>
      <c r="S4" s="60">
        <f>S2-SUM(S5:S13)</f>
        <v>0.84000000000000075</v>
      </c>
      <c r="T4" s="61">
        <f>S4*100</f>
        <v>84.000000000000071</v>
      </c>
    </row>
    <row r="5" spans="1:20" ht="12.75" customHeight="1" x14ac:dyDescent="0.2">
      <c r="B5" s="60" t="s">
        <v>103</v>
      </c>
      <c r="C5" s="60">
        <v>5</v>
      </c>
      <c r="D5" s="60"/>
      <c r="E5" s="62">
        <v>1</v>
      </c>
      <c r="F5" s="62" t="s">
        <v>104</v>
      </c>
      <c r="G5" s="62">
        <f>E5*$G$2/C5</f>
        <v>1</v>
      </c>
      <c r="H5" s="61">
        <f>G5*$H$2</f>
        <v>100</v>
      </c>
      <c r="N5" s="60" t="s">
        <v>103</v>
      </c>
      <c r="O5" s="60">
        <v>5</v>
      </c>
      <c r="P5" s="60"/>
      <c r="Q5" s="62">
        <v>1</v>
      </c>
      <c r="R5" s="62" t="s">
        <v>104</v>
      </c>
      <c r="S5" s="62">
        <f t="shared" ref="S5:S6" si="0">Q5*$G$2/O5</f>
        <v>1</v>
      </c>
      <c r="T5" s="61">
        <f>S5*$H$2</f>
        <v>100</v>
      </c>
    </row>
    <row r="6" spans="1:20" ht="12.75" customHeight="1" x14ac:dyDescent="0.2">
      <c r="B6" s="62" t="s">
        <v>105</v>
      </c>
      <c r="C6" s="62">
        <v>2</v>
      </c>
      <c r="D6" s="62" t="s">
        <v>104</v>
      </c>
      <c r="E6" s="62">
        <v>1</v>
      </c>
      <c r="F6" s="62" t="s">
        <v>104</v>
      </c>
      <c r="G6" s="62">
        <f>E6*$G$2/C6</f>
        <v>2.5</v>
      </c>
      <c r="H6" s="61">
        <f>G6*$H$2</f>
        <v>250</v>
      </c>
      <c r="N6" s="62" t="s">
        <v>105</v>
      </c>
      <c r="O6" s="62">
        <v>2</v>
      </c>
      <c r="P6" s="62" t="s">
        <v>104</v>
      </c>
      <c r="Q6" s="62">
        <v>1</v>
      </c>
      <c r="R6" s="62" t="s">
        <v>104</v>
      </c>
      <c r="S6" s="62">
        <f t="shared" si="0"/>
        <v>2.5</v>
      </c>
      <c r="T6" s="61">
        <f t="shared" ref="T6:T12" si="1">S6*$H$2</f>
        <v>250</v>
      </c>
    </row>
    <row r="7" spans="1:20" ht="12.75" customHeight="1" x14ac:dyDescent="0.2">
      <c r="A7" s="90" t="s">
        <v>10</v>
      </c>
      <c r="B7" s="63" t="s">
        <v>106</v>
      </c>
      <c r="C7" s="60">
        <v>10</v>
      </c>
      <c r="D7" s="60" t="s">
        <v>107</v>
      </c>
      <c r="E7" s="60">
        <v>0.2</v>
      </c>
      <c r="F7" s="60" t="s">
        <v>107</v>
      </c>
      <c r="G7" s="62">
        <f>E7*$G$2/(C7)</f>
        <v>0.1</v>
      </c>
      <c r="H7" s="61">
        <f t="shared" ref="H7:H12" si="2">G7*$H$2</f>
        <v>10</v>
      </c>
      <c r="M7" s="95" t="s">
        <v>3</v>
      </c>
      <c r="N7" s="63" t="s">
        <v>108</v>
      </c>
      <c r="O7" s="60">
        <v>10</v>
      </c>
      <c r="P7" s="60" t="s">
        <v>107</v>
      </c>
      <c r="Q7" s="64">
        <v>0.16</v>
      </c>
      <c r="R7" s="60" t="s">
        <v>107</v>
      </c>
      <c r="S7" s="65">
        <f>Q7*$S$2/(4*O7)</f>
        <v>0.02</v>
      </c>
      <c r="T7" s="61">
        <f t="shared" si="1"/>
        <v>2</v>
      </c>
    </row>
    <row r="8" spans="1:20" ht="12.75" customHeight="1" x14ac:dyDescent="0.2">
      <c r="A8" s="90"/>
      <c r="B8" s="63" t="s">
        <v>109</v>
      </c>
      <c r="C8" s="60">
        <v>10</v>
      </c>
      <c r="D8" s="60" t="s">
        <v>107</v>
      </c>
      <c r="E8" s="60">
        <v>0.2</v>
      </c>
      <c r="F8" s="60" t="s">
        <v>107</v>
      </c>
      <c r="G8" s="62">
        <f>E8*$G$2/(C8)</f>
        <v>0.1</v>
      </c>
      <c r="H8" s="61">
        <f t="shared" si="2"/>
        <v>10</v>
      </c>
      <c r="M8" s="95"/>
      <c r="N8" s="63" t="s">
        <v>110</v>
      </c>
      <c r="O8" s="60">
        <v>10</v>
      </c>
      <c r="P8" s="60" t="s">
        <v>107</v>
      </c>
      <c r="Q8" s="64">
        <v>0.16</v>
      </c>
      <c r="R8" s="60" t="s">
        <v>107</v>
      </c>
      <c r="S8" s="65">
        <f t="shared" ref="S8:S12" si="3">Q8*$S$2/(4*O8)</f>
        <v>0.02</v>
      </c>
      <c r="T8" s="61">
        <f t="shared" si="1"/>
        <v>2</v>
      </c>
    </row>
    <row r="9" spans="1:20" ht="12.75" customHeight="1" x14ac:dyDescent="0.2">
      <c r="A9" s="66" t="s">
        <v>56</v>
      </c>
      <c r="B9" s="63" t="s">
        <v>111</v>
      </c>
      <c r="C9" s="60">
        <v>10</v>
      </c>
      <c r="D9" s="60" t="s">
        <v>107</v>
      </c>
      <c r="E9" s="60">
        <v>0.2</v>
      </c>
      <c r="F9" s="60" t="s">
        <v>107</v>
      </c>
      <c r="G9" s="62">
        <f t="shared" ref="G9:G12" si="4">E9*$G$2/(C9)</f>
        <v>0.1</v>
      </c>
      <c r="H9" s="61">
        <f t="shared" si="2"/>
        <v>10</v>
      </c>
      <c r="M9" s="89" t="s">
        <v>10</v>
      </c>
      <c r="N9" s="63" t="s">
        <v>112</v>
      </c>
      <c r="O9" s="60">
        <v>10</v>
      </c>
      <c r="P9" s="60" t="s">
        <v>107</v>
      </c>
      <c r="Q9" s="64">
        <v>0.24</v>
      </c>
      <c r="R9" s="60" t="s">
        <v>107</v>
      </c>
      <c r="S9" s="65">
        <f t="shared" si="3"/>
        <v>0.03</v>
      </c>
      <c r="T9" s="61">
        <f t="shared" si="1"/>
        <v>3</v>
      </c>
    </row>
    <row r="10" spans="1:20" ht="12.75" customHeight="1" x14ac:dyDescent="0.2">
      <c r="A10" s="66"/>
      <c r="B10" s="63" t="s">
        <v>113</v>
      </c>
      <c r="C10" s="60">
        <v>10</v>
      </c>
      <c r="D10" s="60" t="s">
        <v>107</v>
      </c>
      <c r="E10" s="60">
        <v>0.2</v>
      </c>
      <c r="F10" s="60" t="s">
        <v>107</v>
      </c>
      <c r="G10" s="62">
        <f t="shared" si="4"/>
        <v>0.1</v>
      </c>
      <c r="H10" s="61">
        <f t="shared" si="2"/>
        <v>10</v>
      </c>
      <c r="M10" s="89"/>
      <c r="N10" s="63" t="s">
        <v>114</v>
      </c>
      <c r="O10" s="60">
        <v>10</v>
      </c>
      <c r="P10" s="60" t="s">
        <v>107</v>
      </c>
      <c r="Q10" s="64">
        <v>0.24</v>
      </c>
      <c r="R10" s="60" t="s">
        <v>107</v>
      </c>
      <c r="S10" s="65">
        <f t="shared" si="3"/>
        <v>0.03</v>
      </c>
      <c r="T10" s="61">
        <f t="shared" si="1"/>
        <v>3</v>
      </c>
    </row>
    <row r="11" spans="1:20" ht="12.75" customHeight="1" x14ac:dyDescent="0.2">
      <c r="A11" s="97" t="s">
        <v>17</v>
      </c>
      <c r="B11" s="63" t="s">
        <v>115</v>
      </c>
      <c r="C11" s="60">
        <v>10</v>
      </c>
      <c r="D11" s="60" t="s">
        <v>107</v>
      </c>
      <c r="E11" s="60">
        <v>0.2</v>
      </c>
      <c r="F11" s="60" t="s">
        <v>107</v>
      </c>
      <c r="G11" s="62">
        <f t="shared" si="4"/>
        <v>0.1</v>
      </c>
      <c r="H11" s="61">
        <f t="shared" si="2"/>
        <v>10</v>
      </c>
      <c r="M11" s="96" t="s">
        <v>17</v>
      </c>
      <c r="N11" s="63" t="s">
        <v>116</v>
      </c>
      <c r="O11" s="60">
        <v>10</v>
      </c>
      <c r="P11" s="60" t="s">
        <v>107</v>
      </c>
      <c r="Q11" s="64">
        <v>0.24</v>
      </c>
      <c r="R11" s="60" t="s">
        <v>107</v>
      </c>
      <c r="S11" s="65">
        <f t="shared" si="3"/>
        <v>0.03</v>
      </c>
      <c r="T11" s="61">
        <f t="shared" si="1"/>
        <v>3</v>
      </c>
    </row>
    <row r="12" spans="1:20" ht="12.75" customHeight="1" x14ac:dyDescent="0.2">
      <c r="A12" s="97"/>
      <c r="B12" s="63" t="s">
        <v>117</v>
      </c>
      <c r="C12" s="60">
        <v>10</v>
      </c>
      <c r="D12" s="60" t="s">
        <v>107</v>
      </c>
      <c r="E12" s="60">
        <v>0.2</v>
      </c>
      <c r="F12" s="60" t="s">
        <v>107</v>
      </c>
      <c r="G12" s="62">
        <f t="shared" si="4"/>
        <v>0.1</v>
      </c>
      <c r="H12" s="61">
        <f t="shared" si="2"/>
        <v>10</v>
      </c>
      <c r="M12" s="96"/>
      <c r="N12" s="63" t="s">
        <v>118</v>
      </c>
      <c r="O12" s="60">
        <v>10</v>
      </c>
      <c r="P12" s="60" t="s">
        <v>107</v>
      </c>
      <c r="Q12" s="64">
        <v>0.24</v>
      </c>
      <c r="R12" s="60" t="s">
        <v>107</v>
      </c>
      <c r="S12" s="65">
        <f t="shared" si="3"/>
        <v>0.03</v>
      </c>
      <c r="T12" s="61">
        <f t="shared" si="1"/>
        <v>3</v>
      </c>
    </row>
    <row r="13" spans="1:20" ht="12.75" customHeight="1" x14ac:dyDescent="0.2">
      <c r="B13" s="60" t="s">
        <v>119</v>
      </c>
      <c r="C13" s="60"/>
      <c r="D13" s="60" t="s">
        <v>146</v>
      </c>
      <c r="E13" s="60"/>
      <c r="F13" s="60"/>
      <c r="G13" s="62">
        <v>0.5</v>
      </c>
      <c r="H13" s="61"/>
      <c r="J13" s="48" t="s">
        <v>120</v>
      </c>
      <c r="N13" s="60" t="s">
        <v>119</v>
      </c>
      <c r="O13" s="60"/>
      <c r="P13" s="60" t="s">
        <v>146</v>
      </c>
      <c r="Q13" s="60"/>
      <c r="R13" s="60"/>
      <c r="S13" s="62">
        <v>0.5</v>
      </c>
      <c r="T13" s="61"/>
    </row>
    <row r="14" spans="1:20" ht="12.75" customHeight="1" x14ac:dyDescent="0.2">
      <c r="G14" s="67">
        <f>SUM(G4:G13)</f>
        <v>4.9999999999999982</v>
      </c>
      <c r="H14" s="68">
        <f>SUM(H4:H13)</f>
        <v>450</v>
      </c>
      <c r="J14" s="69" t="s">
        <v>121</v>
      </c>
      <c r="K14" s="70" t="s">
        <v>122</v>
      </c>
      <c r="S14" s="67">
        <f>SUM(S4:S13)</f>
        <v>5.0000000000000009</v>
      </c>
      <c r="T14" s="68">
        <f>SUM(T4:T13)</f>
        <v>450.00000000000006</v>
      </c>
    </row>
    <row r="15" spans="1:20" ht="12.75" customHeight="1" thickBot="1" x14ac:dyDescent="0.25">
      <c r="J15" s="71" t="s">
        <v>121</v>
      </c>
      <c r="K15" s="72" t="s">
        <v>123</v>
      </c>
      <c r="L15" s="73" t="s">
        <v>124</v>
      </c>
    </row>
    <row r="16" spans="1:20" ht="12.75" customHeight="1" thickBot="1" x14ac:dyDescent="0.3">
      <c r="B16" s="48" t="s">
        <v>125</v>
      </c>
      <c r="C16" s="49" t="s">
        <v>87</v>
      </c>
      <c r="D16" s="49"/>
      <c r="E16" s="49"/>
      <c r="G16" s="50" t="s">
        <v>88</v>
      </c>
      <c r="H16" s="51" t="s">
        <v>89</v>
      </c>
      <c r="J16" s="74" t="s">
        <v>126</v>
      </c>
      <c r="K16" s="75" t="s">
        <v>127</v>
      </c>
      <c r="L16" s="76"/>
      <c r="N16" s="48" t="s">
        <v>125</v>
      </c>
      <c r="O16" s="49" t="s">
        <v>87</v>
      </c>
      <c r="P16" s="49"/>
      <c r="Q16" s="49"/>
      <c r="S16" s="50" t="s">
        <v>88</v>
      </c>
      <c r="T16" s="51" t="s">
        <v>89</v>
      </c>
    </row>
    <row r="17" spans="1:20" ht="12.75" customHeight="1" thickBot="1" x14ac:dyDescent="0.25">
      <c r="B17" s="77" t="s">
        <v>128</v>
      </c>
      <c r="C17" s="78"/>
      <c r="D17" s="78"/>
      <c r="E17" s="78"/>
      <c r="F17" s="79"/>
      <c r="G17" s="57">
        <v>5</v>
      </c>
      <c r="H17" s="58">
        <v>100</v>
      </c>
      <c r="J17" s="80" t="s">
        <v>129</v>
      </c>
      <c r="K17" s="81" t="s">
        <v>130</v>
      </c>
      <c r="L17" s="82"/>
      <c r="N17" s="77" t="s">
        <v>131</v>
      </c>
      <c r="O17" s="78"/>
      <c r="P17" s="78"/>
      <c r="Q17" s="78"/>
      <c r="R17" s="79"/>
      <c r="S17" s="57">
        <v>5</v>
      </c>
      <c r="T17" s="58">
        <v>100</v>
      </c>
    </row>
    <row r="18" spans="1:20" ht="12.75" customHeight="1" thickBot="1" x14ac:dyDescent="0.25">
      <c r="B18" s="83" t="s">
        <v>93</v>
      </c>
      <c r="C18" s="83" t="s">
        <v>94</v>
      </c>
      <c r="D18" s="83" t="s">
        <v>95</v>
      </c>
      <c r="E18" s="83" t="s">
        <v>96</v>
      </c>
      <c r="F18" s="83" t="s">
        <v>97</v>
      </c>
      <c r="G18" s="59" t="s">
        <v>98</v>
      </c>
      <c r="H18" s="59" t="s">
        <v>99</v>
      </c>
      <c r="J18" s="63" t="s">
        <v>129</v>
      </c>
      <c r="K18" s="70" t="s">
        <v>132</v>
      </c>
      <c r="N18" s="83" t="s">
        <v>93</v>
      </c>
      <c r="O18" s="83" t="s">
        <v>94</v>
      </c>
      <c r="P18" s="83" t="s">
        <v>95</v>
      </c>
      <c r="Q18" s="83" t="s">
        <v>96</v>
      </c>
      <c r="R18" s="83" t="s">
        <v>97</v>
      </c>
      <c r="S18" s="59" t="s">
        <v>98</v>
      </c>
      <c r="T18" s="59" t="s">
        <v>99</v>
      </c>
    </row>
    <row r="19" spans="1:20" ht="12.75" customHeight="1" x14ac:dyDescent="0.2">
      <c r="B19" s="60" t="s">
        <v>101</v>
      </c>
      <c r="C19" s="60"/>
      <c r="D19" s="60"/>
      <c r="E19" s="60" t="s">
        <v>102</v>
      </c>
      <c r="F19" s="60">
        <v>300</v>
      </c>
      <c r="G19" s="84">
        <f>G17-SUM(G20:G32)</f>
        <v>0.52000000000000135</v>
      </c>
      <c r="H19" s="62">
        <f t="shared" ref="H19:H29" si="5">G19*$H$17</f>
        <v>52.000000000000135</v>
      </c>
      <c r="N19" s="60" t="s">
        <v>101</v>
      </c>
      <c r="O19" s="60"/>
      <c r="P19" s="60"/>
      <c r="Q19" s="60" t="s">
        <v>102</v>
      </c>
      <c r="R19" s="60">
        <v>300</v>
      </c>
      <c r="S19" s="84">
        <f>S17-SUM(S20:S28)</f>
        <v>0.86000000000000032</v>
      </c>
      <c r="T19" s="62">
        <f t="shared" ref="T19:T27" si="6">S19*$T$17</f>
        <v>86.000000000000028</v>
      </c>
    </row>
    <row r="20" spans="1:20" ht="12.75" customHeight="1" x14ac:dyDescent="0.2">
      <c r="B20" s="60" t="s">
        <v>103</v>
      </c>
      <c r="C20" s="60">
        <v>5</v>
      </c>
      <c r="D20" s="60"/>
      <c r="E20" s="60">
        <v>1</v>
      </c>
      <c r="F20" s="60" t="s">
        <v>104</v>
      </c>
      <c r="G20" s="62">
        <f>E20*$G$17/C20</f>
        <v>1</v>
      </c>
      <c r="H20" s="62">
        <f t="shared" si="5"/>
        <v>100</v>
      </c>
      <c r="N20" s="60" t="s">
        <v>103</v>
      </c>
      <c r="O20" s="60">
        <v>5</v>
      </c>
      <c r="P20" s="60"/>
      <c r="Q20" s="60">
        <v>1</v>
      </c>
      <c r="R20" s="60" t="s">
        <v>104</v>
      </c>
      <c r="S20" s="62">
        <f>Q20*$G$17/O20</f>
        <v>1</v>
      </c>
      <c r="T20" s="62">
        <f t="shared" si="6"/>
        <v>100</v>
      </c>
    </row>
    <row r="21" spans="1:20" ht="12.75" customHeight="1" x14ac:dyDescent="0.2">
      <c r="B21" s="62" t="s">
        <v>105</v>
      </c>
      <c r="C21" s="62">
        <v>2</v>
      </c>
      <c r="D21" s="62" t="s">
        <v>104</v>
      </c>
      <c r="E21" s="62">
        <v>1</v>
      </c>
      <c r="F21" s="62" t="s">
        <v>104</v>
      </c>
      <c r="G21" s="62">
        <f>E21*$G$17/C21</f>
        <v>2.5</v>
      </c>
      <c r="H21" s="62">
        <f t="shared" si="5"/>
        <v>250</v>
      </c>
      <c r="N21" s="62" t="s">
        <v>105</v>
      </c>
      <c r="O21" s="62">
        <v>2</v>
      </c>
      <c r="P21" s="62" t="s">
        <v>104</v>
      </c>
      <c r="Q21" s="62">
        <v>1</v>
      </c>
      <c r="R21" s="62" t="s">
        <v>104</v>
      </c>
      <c r="S21" s="62">
        <f>Q21*$G$17/O21</f>
        <v>2.5</v>
      </c>
      <c r="T21" s="62">
        <f t="shared" si="6"/>
        <v>250</v>
      </c>
    </row>
    <row r="22" spans="1:20" ht="12.75" customHeight="1" x14ac:dyDescent="0.2">
      <c r="A22" s="91" t="s">
        <v>10</v>
      </c>
      <c r="B22" s="63" t="s">
        <v>133</v>
      </c>
      <c r="C22" s="60">
        <v>10</v>
      </c>
      <c r="D22" s="60" t="s">
        <v>107</v>
      </c>
      <c r="E22" s="60">
        <v>0.2</v>
      </c>
      <c r="F22" s="60" t="s">
        <v>107</v>
      </c>
      <c r="G22" s="62">
        <f>E22*$G$17/(2*C22)</f>
        <v>0.05</v>
      </c>
      <c r="H22" s="62">
        <f t="shared" si="5"/>
        <v>5</v>
      </c>
      <c r="M22" s="98" t="s">
        <v>17</v>
      </c>
      <c r="N22" s="63" t="s">
        <v>134</v>
      </c>
      <c r="O22" s="60">
        <v>10</v>
      </c>
      <c r="P22" s="60" t="s">
        <v>107</v>
      </c>
      <c r="Q22" s="64">
        <v>0.16</v>
      </c>
      <c r="R22" s="60" t="s">
        <v>107</v>
      </c>
      <c r="S22" s="62">
        <f>Q22*$S$17/(4*O22)</f>
        <v>0.02</v>
      </c>
      <c r="T22" s="62">
        <f t="shared" si="6"/>
        <v>2</v>
      </c>
    </row>
    <row r="23" spans="1:20" ht="12.75" customHeight="1" x14ac:dyDescent="0.2">
      <c r="A23" s="92"/>
      <c r="B23" s="63" t="s">
        <v>135</v>
      </c>
      <c r="C23" s="60">
        <v>10</v>
      </c>
      <c r="D23" s="60" t="s">
        <v>107</v>
      </c>
      <c r="E23" s="60">
        <v>0.2</v>
      </c>
      <c r="F23" s="60" t="s">
        <v>107</v>
      </c>
      <c r="G23" s="62">
        <f t="shared" ref="G23:G31" si="7">E23*$G$17/(2*C23)</f>
        <v>0.05</v>
      </c>
      <c r="H23" s="62">
        <f t="shared" si="5"/>
        <v>5</v>
      </c>
      <c r="M23" s="99"/>
      <c r="N23" s="63" t="s">
        <v>136</v>
      </c>
      <c r="O23" s="60">
        <v>10</v>
      </c>
      <c r="P23" s="60" t="s">
        <v>107</v>
      </c>
      <c r="Q23" s="64">
        <v>0.16</v>
      </c>
      <c r="R23" s="60" t="s">
        <v>107</v>
      </c>
      <c r="S23" s="62">
        <f t="shared" ref="S23:S27" si="8">Q23*$S$17/(4*O23)</f>
        <v>0.02</v>
      </c>
      <c r="T23" s="62">
        <f t="shared" si="6"/>
        <v>2</v>
      </c>
    </row>
    <row r="24" spans="1:20" ht="12.75" customHeight="1" x14ac:dyDescent="0.2">
      <c r="A24" s="85" t="s">
        <v>56</v>
      </c>
      <c r="B24" s="63" t="s">
        <v>137</v>
      </c>
      <c r="C24" s="60">
        <v>10</v>
      </c>
      <c r="D24" s="60" t="s">
        <v>107</v>
      </c>
      <c r="E24" s="60">
        <v>0.2</v>
      </c>
      <c r="F24" s="60" t="s">
        <v>107</v>
      </c>
      <c r="G24" s="62">
        <f t="shared" si="7"/>
        <v>0.05</v>
      </c>
      <c r="H24" s="62">
        <f t="shared" si="5"/>
        <v>5</v>
      </c>
      <c r="M24" s="91" t="s">
        <v>10</v>
      </c>
      <c r="N24" s="63" t="s">
        <v>138</v>
      </c>
      <c r="O24" s="60">
        <v>10</v>
      </c>
      <c r="P24" s="60" t="s">
        <v>107</v>
      </c>
      <c r="Q24" s="64">
        <v>0.2</v>
      </c>
      <c r="R24" s="60" t="s">
        <v>107</v>
      </c>
      <c r="S24" s="62">
        <f t="shared" si="8"/>
        <v>2.5000000000000001E-2</v>
      </c>
      <c r="T24" s="62">
        <f t="shared" si="6"/>
        <v>2.5</v>
      </c>
    </row>
    <row r="25" spans="1:20" ht="12.75" customHeight="1" x14ac:dyDescent="0.2">
      <c r="A25" s="86"/>
      <c r="B25" s="63" t="s">
        <v>139</v>
      </c>
      <c r="C25" s="60">
        <v>10</v>
      </c>
      <c r="D25" s="60" t="s">
        <v>107</v>
      </c>
      <c r="E25" s="60">
        <v>0.2</v>
      </c>
      <c r="F25" s="60" t="s">
        <v>107</v>
      </c>
      <c r="G25" s="62">
        <f t="shared" si="7"/>
        <v>0.05</v>
      </c>
      <c r="H25" s="62">
        <f t="shared" si="5"/>
        <v>5</v>
      </c>
      <c r="M25" s="92"/>
      <c r="N25" s="63" t="s">
        <v>140</v>
      </c>
      <c r="O25" s="60">
        <v>10</v>
      </c>
      <c r="P25" s="60" t="s">
        <v>107</v>
      </c>
      <c r="Q25" s="64">
        <v>0.2</v>
      </c>
      <c r="R25" s="60" t="s">
        <v>107</v>
      </c>
      <c r="S25" s="62">
        <f t="shared" si="8"/>
        <v>2.5000000000000001E-2</v>
      </c>
      <c r="T25" s="62">
        <f t="shared" si="6"/>
        <v>2.5</v>
      </c>
    </row>
    <row r="26" spans="1:20" ht="12.75" customHeight="1" x14ac:dyDescent="0.2">
      <c r="A26" s="98" t="s">
        <v>17</v>
      </c>
      <c r="B26" s="63" t="s">
        <v>141</v>
      </c>
      <c r="C26" s="60">
        <v>10</v>
      </c>
      <c r="D26" s="60" t="s">
        <v>107</v>
      </c>
      <c r="E26" s="60">
        <v>0.2</v>
      </c>
      <c r="F26" s="60" t="s">
        <v>107</v>
      </c>
      <c r="G26" s="62">
        <f t="shared" si="7"/>
        <v>0.05</v>
      </c>
      <c r="H26" s="62">
        <f t="shared" si="5"/>
        <v>5</v>
      </c>
      <c r="M26" s="93" t="s">
        <v>3</v>
      </c>
      <c r="N26" s="63" t="s">
        <v>142</v>
      </c>
      <c r="O26" s="60">
        <v>10</v>
      </c>
      <c r="P26" s="60" t="s">
        <v>107</v>
      </c>
      <c r="Q26" s="64">
        <v>0.2</v>
      </c>
      <c r="R26" s="60" t="s">
        <v>107</v>
      </c>
      <c r="S26" s="62">
        <f t="shared" si="8"/>
        <v>2.5000000000000001E-2</v>
      </c>
      <c r="T26" s="62">
        <f t="shared" si="6"/>
        <v>2.5</v>
      </c>
    </row>
    <row r="27" spans="1:20" ht="12.75" customHeight="1" x14ac:dyDescent="0.2">
      <c r="A27" s="99"/>
      <c r="B27" s="63" t="s">
        <v>143</v>
      </c>
      <c r="C27" s="60">
        <v>10</v>
      </c>
      <c r="D27" s="60" t="s">
        <v>107</v>
      </c>
      <c r="E27" s="60">
        <v>0.2</v>
      </c>
      <c r="F27" s="60" t="s">
        <v>107</v>
      </c>
      <c r="G27" s="62">
        <f t="shared" si="7"/>
        <v>0.05</v>
      </c>
      <c r="H27" s="62">
        <f t="shared" si="5"/>
        <v>5</v>
      </c>
      <c r="M27" s="94"/>
      <c r="N27" s="63" t="s">
        <v>144</v>
      </c>
      <c r="O27" s="60">
        <v>10</v>
      </c>
      <c r="P27" s="60" t="s">
        <v>107</v>
      </c>
      <c r="Q27" s="64">
        <v>0.2</v>
      </c>
      <c r="R27" s="60" t="s">
        <v>107</v>
      </c>
      <c r="S27" s="62">
        <f t="shared" si="8"/>
        <v>2.5000000000000001E-2</v>
      </c>
      <c r="T27" s="62">
        <f t="shared" si="6"/>
        <v>2.5</v>
      </c>
    </row>
    <row r="28" spans="1:20" ht="12.75" customHeight="1" x14ac:dyDescent="0.2">
      <c r="A28" s="90" t="s">
        <v>10</v>
      </c>
      <c r="B28" s="63" t="s">
        <v>145</v>
      </c>
      <c r="C28" s="60">
        <v>10</v>
      </c>
      <c r="D28" s="60" t="s">
        <v>107</v>
      </c>
      <c r="E28" s="60">
        <v>0.2</v>
      </c>
      <c r="F28" s="60" t="s">
        <v>107</v>
      </c>
      <c r="G28" s="62">
        <f t="shared" si="7"/>
        <v>0.05</v>
      </c>
      <c r="H28" s="62">
        <f t="shared" si="5"/>
        <v>5</v>
      </c>
      <c r="N28" s="60" t="s">
        <v>119</v>
      </c>
      <c r="O28" s="60"/>
      <c r="P28" s="60" t="s">
        <v>146</v>
      </c>
      <c r="Q28" s="60"/>
      <c r="R28" s="60"/>
      <c r="S28" s="62">
        <v>0.5</v>
      </c>
      <c r="T28" s="62"/>
    </row>
    <row r="29" spans="1:20" ht="12.75" customHeight="1" x14ac:dyDescent="0.2">
      <c r="A29" s="90"/>
      <c r="B29" s="63" t="s">
        <v>147</v>
      </c>
      <c r="C29" s="60">
        <v>10</v>
      </c>
      <c r="D29" s="60" t="s">
        <v>107</v>
      </c>
      <c r="E29" s="60">
        <v>0.2</v>
      </c>
      <c r="F29" s="60" t="s">
        <v>107</v>
      </c>
      <c r="G29" s="62">
        <f t="shared" si="7"/>
        <v>0.05</v>
      </c>
      <c r="H29" s="62">
        <f t="shared" si="5"/>
        <v>5</v>
      </c>
      <c r="N29" s="87"/>
      <c r="O29" s="87"/>
      <c r="P29" s="87"/>
      <c r="Q29" s="87"/>
      <c r="R29" s="87"/>
      <c r="S29" s="88">
        <f>SUM(S19:S28)</f>
        <v>5.0000000000000009</v>
      </c>
      <c r="T29" s="67">
        <f>SUM(T19:T27)</f>
        <v>450</v>
      </c>
    </row>
    <row r="30" spans="1:20" ht="12.75" customHeight="1" x14ac:dyDescent="0.2">
      <c r="A30" s="96" t="s">
        <v>17</v>
      </c>
      <c r="B30" s="63" t="s">
        <v>148</v>
      </c>
      <c r="C30" s="60">
        <v>10</v>
      </c>
      <c r="D30" s="60" t="s">
        <v>107</v>
      </c>
      <c r="E30" s="60">
        <v>0.16</v>
      </c>
      <c r="F30" s="60" t="s">
        <v>107</v>
      </c>
      <c r="G30" s="62">
        <f>E30*$G$17/(2*C30)</f>
        <v>0.04</v>
      </c>
      <c r="H30" s="62">
        <f>G30*$T$17</f>
        <v>4</v>
      </c>
    </row>
    <row r="31" spans="1:20" ht="12.75" customHeight="1" x14ac:dyDescent="0.2">
      <c r="A31" s="96"/>
      <c r="B31" s="63" t="s">
        <v>149</v>
      </c>
      <c r="C31" s="60">
        <v>10</v>
      </c>
      <c r="D31" s="60" t="s">
        <v>107</v>
      </c>
      <c r="E31" s="60">
        <v>0.16</v>
      </c>
      <c r="F31" s="60" t="s">
        <v>107</v>
      </c>
      <c r="G31" s="62">
        <f t="shared" si="7"/>
        <v>0.04</v>
      </c>
      <c r="H31" s="62">
        <f>G31*$T$17</f>
        <v>4</v>
      </c>
      <c r="I31" s="87"/>
      <c r="J31" s="87"/>
      <c r="K31" s="87"/>
      <c r="L31" s="87"/>
    </row>
    <row r="32" spans="1:20" ht="12.75" customHeight="1" x14ac:dyDescent="0.2">
      <c r="B32" s="60" t="s">
        <v>119</v>
      </c>
      <c r="C32" s="60"/>
      <c r="D32" s="60" t="s">
        <v>146</v>
      </c>
      <c r="E32" s="60"/>
      <c r="F32" s="60"/>
      <c r="G32" s="62">
        <v>0.5</v>
      </c>
      <c r="H32" s="62"/>
    </row>
    <row r="33" spans="7:8" ht="12.75" customHeight="1" x14ac:dyDescent="0.2">
      <c r="G33" s="88">
        <f>SUM(G19:G32)</f>
        <v>5</v>
      </c>
      <c r="H33" s="88">
        <f>SUM(H19:H32)</f>
        <v>450.00000000000011</v>
      </c>
    </row>
    <row r="34" spans="7:8" ht="12.75" customHeight="1" x14ac:dyDescent="0.2"/>
  </sheetData>
  <mergeCells count="21">
    <mergeCell ref="A28:A29"/>
    <mergeCell ref="A30:A31"/>
    <mergeCell ref="O16:Q16"/>
    <mergeCell ref="A22:A23"/>
    <mergeCell ref="M22:M23"/>
    <mergeCell ref="A24:A25"/>
    <mergeCell ref="M24:M25"/>
    <mergeCell ref="A26:A27"/>
    <mergeCell ref="M26:M27"/>
    <mergeCell ref="A9:A10"/>
    <mergeCell ref="M9:M10"/>
    <mergeCell ref="A11:A12"/>
    <mergeCell ref="M11:M12"/>
    <mergeCell ref="L15:L17"/>
    <mergeCell ref="C16:E16"/>
    <mergeCell ref="C1:E1"/>
    <mergeCell ref="O1:Q1"/>
    <mergeCell ref="B2:F2"/>
    <mergeCell ref="N2:R2"/>
    <mergeCell ref="A7:A8"/>
    <mergeCell ref="M7:M8"/>
  </mergeCells>
  <pageMargins left="0.22" right="0.14000000000000001" top="0.32" bottom="0.75" header="0.3" footer="0.3"/>
  <pageSetup scale="13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14A18-4FC6-49EB-9193-33F2AB64EB0E}">
  <dimension ref="A1:F34"/>
  <sheetViews>
    <sheetView tabSelected="1" view="pageLayout" topLeftCell="A12" zoomScale="115" zoomScaleNormal="100" zoomScalePageLayoutView="115" workbookViewId="0">
      <selection activeCell="E18" sqref="E18"/>
    </sheetView>
  </sheetViews>
  <sheetFormatPr defaultRowHeight="15" x14ac:dyDescent="0.25"/>
  <cols>
    <col min="1" max="1" width="4" customWidth="1"/>
    <col min="2" max="2" width="11" customWidth="1"/>
    <col min="3" max="3" width="27" customWidth="1"/>
    <col min="4" max="4" width="5.85546875" bestFit="1" customWidth="1"/>
    <col min="5" max="5" width="32.7109375" customWidth="1"/>
  </cols>
  <sheetData>
    <row r="1" spans="1:6" ht="21" x14ac:dyDescent="0.35">
      <c r="B1" s="46" t="s">
        <v>85</v>
      </c>
      <c r="C1" s="45" t="s">
        <v>84</v>
      </c>
      <c r="D1" s="45" t="s">
        <v>83</v>
      </c>
      <c r="E1" s="45" t="s">
        <v>82</v>
      </c>
      <c r="F1" s="44" t="s">
        <v>81</v>
      </c>
    </row>
    <row r="2" spans="1:6" ht="15" customHeight="1" x14ac:dyDescent="0.25">
      <c r="A2" s="27" t="s">
        <v>80</v>
      </c>
      <c r="B2" s="12" t="s">
        <v>79</v>
      </c>
      <c r="C2" s="11" t="s">
        <v>78</v>
      </c>
      <c r="D2" s="35" t="s">
        <v>10</v>
      </c>
      <c r="E2" s="43" t="s">
        <v>77</v>
      </c>
      <c r="F2" s="22" t="s">
        <v>163</v>
      </c>
    </row>
    <row r="3" spans="1:6" ht="89.25" x14ac:dyDescent="0.25">
      <c r="A3" s="27"/>
      <c r="B3" s="12" t="s">
        <v>76</v>
      </c>
      <c r="C3" s="11" t="s">
        <v>75</v>
      </c>
      <c r="D3" s="21"/>
      <c r="E3" s="42" t="s">
        <v>160</v>
      </c>
      <c r="F3" s="41" t="s">
        <v>164</v>
      </c>
    </row>
    <row r="4" spans="1:6" ht="15" customHeight="1" x14ac:dyDescent="0.25">
      <c r="A4" s="27"/>
      <c r="B4" s="19" t="s">
        <v>74</v>
      </c>
      <c r="C4" s="18" t="s">
        <v>73</v>
      </c>
      <c r="D4" s="38" t="s">
        <v>56</v>
      </c>
      <c r="E4" s="34" t="s">
        <v>72</v>
      </c>
      <c r="F4" s="8" t="s">
        <v>155</v>
      </c>
    </row>
    <row r="5" spans="1:6" x14ac:dyDescent="0.25">
      <c r="A5" s="27"/>
      <c r="B5" s="6" t="s">
        <v>71</v>
      </c>
      <c r="C5" s="5" t="s">
        <v>70</v>
      </c>
      <c r="D5" s="15"/>
      <c r="E5" s="33"/>
      <c r="F5" s="2"/>
    </row>
    <row r="6" spans="1:6" ht="15" customHeight="1" x14ac:dyDescent="0.25">
      <c r="A6" s="27"/>
      <c r="B6" s="12" t="s">
        <v>69</v>
      </c>
      <c r="C6" s="11" t="s">
        <v>68</v>
      </c>
      <c r="D6" s="40" t="s">
        <v>17</v>
      </c>
      <c r="E6" s="34" t="s">
        <v>67</v>
      </c>
      <c r="F6" s="8" t="s">
        <v>156</v>
      </c>
    </row>
    <row r="7" spans="1:6" x14ac:dyDescent="0.25">
      <c r="A7" s="24"/>
      <c r="B7" s="6" t="s">
        <v>66</v>
      </c>
      <c r="C7" s="5" t="s">
        <v>65</v>
      </c>
      <c r="D7" s="15"/>
      <c r="E7" s="33"/>
      <c r="F7" s="2"/>
    </row>
    <row r="8" spans="1:6" x14ac:dyDescent="0.25">
      <c r="A8" s="32"/>
      <c r="B8" s="11"/>
      <c r="C8" s="11"/>
      <c r="D8" s="21"/>
      <c r="E8" s="31"/>
    </row>
    <row r="9" spans="1:6" ht="15" customHeight="1" x14ac:dyDescent="0.25">
      <c r="A9" s="24" t="s">
        <v>64</v>
      </c>
      <c r="B9" s="19" t="s">
        <v>63</v>
      </c>
      <c r="C9" s="18" t="s">
        <v>62</v>
      </c>
      <c r="D9" s="17" t="s">
        <v>10</v>
      </c>
      <c r="E9" s="16" t="s">
        <v>61</v>
      </c>
      <c r="F9" s="22" t="s">
        <v>157</v>
      </c>
    </row>
    <row r="10" spans="1:6" x14ac:dyDescent="0.25">
      <c r="A10" s="13"/>
      <c r="B10" s="12" t="s">
        <v>60</v>
      </c>
      <c r="C10" s="11" t="s">
        <v>59</v>
      </c>
      <c r="D10" s="21"/>
      <c r="E10" s="39"/>
      <c r="F10" s="2"/>
    </row>
    <row r="11" spans="1:6" ht="15" customHeight="1" x14ac:dyDescent="0.25">
      <c r="A11" s="13"/>
      <c r="B11" s="19" t="s">
        <v>58</v>
      </c>
      <c r="C11" s="18" t="s">
        <v>57</v>
      </c>
      <c r="D11" s="38" t="s">
        <v>56</v>
      </c>
      <c r="E11" s="34" t="s">
        <v>55</v>
      </c>
      <c r="F11" s="8" t="s">
        <v>158</v>
      </c>
    </row>
    <row r="12" spans="1:6" ht="21" customHeight="1" x14ac:dyDescent="0.25">
      <c r="A12" s="13"/>
      <c r="B12" s="6" t="s">
        <v>54</v>
      </c>
      <c r="C12" s="5" t="s">
        <v>53</v>
      </c>
      <c r="D12" s="15"/>
      <c r="E12" s="33"/>
      <c r="F12" s="2"/>
    </row>
    <row r="13" spans="1:6" ht="15" customHeight="1" x14ac:dyDescent="0.25">
      <c r="A13" s="13"/>
      <c r="B13" s="19" t="s">
        <v>52</v>
      </c>
      <c r="C13" s="18" t="s">
        <v>51</v>
      </c>
      <c r="D13" s="23" t="s">
        <v>17</v>
      </c>
      <c r="E13" s="37" t="s">
        <v>50</v>
      </c>
      <c r="F13" s="8" t="s">
        <v>151</v>
      </c>
    </row>
    <row r="14" spans="1:6" x14ac:dyDescent="0.25">
      <c r="A14" s="13"/>
      <c r="B14" s="6" t="s">
        <v>49</v>
      </c>
      <c r="C14" s="5" t="s">
        <v>48</v>
      </c>
      <c r="D14" s="15"/>
      <c r="E14" s="36"/>
      <c r="F14" s="2"/>
    </row>
    <row r="15" spans="1:6" ht="15" customHeight="1" x14ac:dyDescent="0.25">
      <c r="A15" s="13"/>
      <c r="B15" s="12" t="s">
        <v>47</v>
      </c>
      <c r="C15" s="11" t="s">
        <v>46</v>
      </c>
      <c r="D15" s="35" t="s">
        <v>10</v>
      </c>
      <c r="E15" s="34" t="s">
        <v>45</v>
      </c>
      <c r="F15" s="8" t="s">
        <v>159</v>
      </c>
    </row>
    <row r="16" spans="1:6" x14ac:dyDescent="0.25">
      <c r="A16" s="13"/>
      <c r="B16" s="12" t="s">
        <v>44</v>
      </c>
      <c r="C16" s="11" t="s">
        <v>43</v>
      </c>
      <c r="D16" s="21"/>
      <c r="E16" s="33"/>
      <c r="F16" s="2"/>
    </row>
    <row r="17" spans="1:6" x14ac:dyDescent="0.25">
      <c r="A17" s="13"/>
      <c r="B17" s="19" t="s">
        <v>42</v>
      </c>
      <c r="C17" s="18" t="s">
        <v>41</v>
      </c>
      <c r="D17" s="23" t="s">
        <v>17</v>
      </c>
      <c r="E17" s="16" t="s">
        <v>40</v>
      </c>
      <c r="F17" s="8" t="s">
        <v>151</v>
      </c>
    </row>
    <row r="18" spans="1:6" x14ac:dyDescent="0.25">
      <c r="A18" s="7"/>
      <c r="B18" s="6" t="s">
        <v>39</v>
      </c>
      <c r="C18" s="5" t="s">
        <v>38</v>
      </c>
      <c r="D18" s="15"/>
      <c r="E18" s="20" t="s">
        <v>37</v>
      </c>
      <c r="F18" s="2" t="s">
        <v>154</v>
      </c>
    </row>
    <row r="19" spans="1:6" x14ac:dyDescent="0.25">
      <c r="A19" s="32"/>
      <c r="B19" s="11"/>
      <c r="C19" s="11"/>
      <c r="D19" s="21"/>
      <c r="E19" s="31"/>
    </row>
    <row r="20" spans="1:6" ht="15" customHeight="1" x14ac:dyDescent="0.25">
      <c r="A20" s="27" t="s">
        <v>36</v>
      </c>
      <c r="B20" s="19" t="s">
        <v>35</v>
      </c>
      <c r="C20" s="18" t="s">
        <v>34</v>
      </c>
      <c r="D20" s="23" t="s">
        <v>17</v>
      </c>
      <c r="E20" s="30" t="s">
        <v>33</v>
      </c>
      <c r="F20" s="22" t="s">
        <v>156</v>
      </c>
    </row>
    <row r="21" spans="1:6" x14ac:dyDescent="0.25">
      <c r="A21" s="27"/>
      <c r="B21" s="12" t="s">
        <v>32</v>
      </c>
      <c r="C21" s="11" t="s">
        <v>31</v>
      </c>
      <c r="D21" s="21"/>
      <c r="E21" s="29"/>
      <c r="F21" s="2"/>
    </row>
    <row r="22" spans="1:6" ht="15" customHeight="1" x14ac:dyDescent="0.25">
      <c r="A22" s="27"/>
      <c r="B22" s="19" t="s">
        <v>30</v>
      </c>
      <c r="C22" s="18" t="s">
        <v>29</v>
      </c>
      <c r="D22" s="17" t="s">
        <v>10</v>
      </c>
      <c r="E22" s="9" t="s">
        <v>28</v>
      </c>
      <c r="F22" s="8" t="s">
        <v>153</v>
      </c>
    </row>
    <row r="23" spans="1:6" x14ac:dyDescent="0.25">
      <c r="A23" s="27"/>
      <c r="B23" s="6" t="s">
        <v>27</v>
      </c>
      <c r="C23" s="5" t="s">
        <v>26</v>
      </c>
      <c r="D23" s="15"/>
      <c r="E23" s="3"/>
      <c r="F23" s="2"/>
    </row>
    <row r="24" spans="1:6" ht="15" customHeight="1" x14ac:dyDescent="0.25">
      <c r="A24" s="27"/>
      <c r="B24" s="12" t="s">
        <v>25</v>
      </c>
      <c r="C24" s="11" t="s">
        <v>24</v>
      </c>
      <c r="D24" s="10" t="s">
        <v>3</v>
      </c>
      <c r="E24" s="28" t="s">
        <v>23</v>
      </c>
      <c r="F24" s="8" t="s">
        <v>162</v>
      </c>
    </row>
    <row r="25" spans="1:6" x14ac:dyDescent="0.25">
      <c r="A25" s="27"/>
      <c r="B25" s="6" t="s">
        <v>22</v>
      </c>
      <c r="C25" s="5" t="s">
        <v>21</v>
      </c>
      <c r="D25" s="15"/>
      <c r="E25" s="26"/>
      <c r="F25" s="2"/>
    </row>
    <row r="26" spans="1:6" x14ac:dyDescent="0.25">
      <c r="B26" s="11"/>
      <c r="C26" s="11"/>
      <c r="D26" s="21"/>
      <c r="E26" s="25"/>
    </row>
    <row r="27" spans="1:6" ht="15" customHeight="1" x14ac:dyDescent="0.25">
      <c r="A27" s="24" t="s">
        <v>20</v>
      </c>
      <c r="B27" s="19" t="s">
        <v>19</v>
      </c>
      <c r="C27" s="18" t="s">
        <v>18</v>
      </c>
      <c r="D27" s="23" t="s">
        <v>17</v>
      </c>
      <c r="E27" s="16" t="s">
        <v>16</v>
      </c>
      <c r="F27" s="22" t="s">
        <v>150</v>
      </c>
    </row>
    <row r="28" spans="1:6" x14ac:dyDescent="0.25">
      <c r="A28" s="13"/>
      <c r="B28" s="12" t="s">
        <v>15</v>
      </c>
      <c r="C28" s="11" t="s">
        <v>14</v>
      </c>
      <c r="D28" s="21"/>
      <c r="E28" s="20" t="s">
        <v>13</v>
      </c>
      <c r="F28" s="2" t="s">
        <v>151</v>
      </c>
    </row>
    <row r="29" spans="1:6" x14ac:dyDescent="0.25">
      <c r="A29" s="13"/>
      <c r="B29" s="19" t="s">
        <v>12</v>
      </c>
      <c r="C29" s="18" t="s">
        <v>11</v>
      </c>
      <c r="D29" s="17" t="s">
        <v>10</v>
      </c>
      <c r="E29" s="16" t="s">
        <v>9</v>
      </c>
      <c r="F29" s="8" t="s">
        <v>152</v>
      </c>
    </row>
    <row r="30" spans="1:6" ht="22.5" x14ac:dyDescent="0.25">
      <c r="A30" s="13"/>
      <c r="B30" s="6" t="s">
        <v>8</v>
      </c>
      <c r="C30" s="5" t="s">
        <v>7</v>
      </c>
      <c r="D30" s="15"/>
      <c r="E30" s="14" t="s">
        <v>6</v>
      </c>
      <c r="F30" s="2" t="s">
        <v>153</v>
      </c>
    </row>
    <row r="31" spans="1:6" x14ac:dyDescent="0.25">
      <c r="A31" s="13"/>
      <c r="B31" s="12" t="s">
        <v>5</v>
      </c>
      <c r="C31" s="11" t="s">
        <v>4</v>
      </c>
      <c r="D31" s="10" t="s">
        <v>3</v>
      </c>
      <c r="E31" s="9" t="s">
        <v>2</v>
      </c>
      <c r="F31" s="8" t="s">
        <v>153</v>
      </c>
    </row>
    <row r="32" spans="1:6" x14ac:dyDescent="0.25">
      <c r="A32" s="7"/>
      <c r="B32" s="6" t="s">
        <v>1</v>
      </c>
      <c r="C32" s="5" t="s">
        <v>0</v>
      </c>
      <c r="D32" s="4"/>
      <c r="E32" s="3"/>
      <c r="F32" s="2"/>
    </row>
    <row r="33" spans="1:6" x14ac:dyDescent="0.25">
      <c r="A33" s="1"/>
    </row>
    <row r="34" spans="1:6" ht="81" customHeight="1" x14ac:dyDescent="0.25">
      <c r="A34" s="100" t="s">
        <v>161</v>
      </c>
      <c r="B34" s="100"/>
      <c r="C34" s="100"/>
      <c r="D34" s="100"/>
      <c r="E34" s="100"/>
      <c r="F34" s="100"/>
    </row>
  </sheetData>
  <mergeCells count="14">
    <mergeCell ref="A34:F34"/>
    <mergeCell ref="A2:A7"/>
    <mergeCell ref="E4:E5"/>
    <mergeCell ref="E6:E7"/>
    <mergeCell ref="A9:A18"/>
    <mergeCell ref="E11:E12"/>
    <mergeCell ref="E13:E14"/>
    <mergeCell ref="E15:E16"/>
    <mergeCell ref="A20:A25"/>
    <mergeCell ref="E20:E21"/>
    <mergeCell ref="E22:E23"/>
    <mergeCell ref="E24:E25"/>
    <mergeCell ref="A27:A32"/>
    <mergeCell ref="E31:E32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QIAGEN MPlex</vt:lpstr>
      <vt:lpstr>Multiplex Loci</vt:lpstr>
      <vt:lpstr>'QIAGEN MPlex'!Print_Area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Bare</dc:creator>
  <cp:lastModifiedBy>Evan Bare</cp:lastModifiedBy>
  <dcterms:created xsi:type="dcterms:W3CDTF">2023-02-02T01:07:35Z</dcterms:created>
  <dcterms:modified xsi:type="dcterms:W3CDTF">2023-02-02T17:01:37Z</dcterms:modified>
</cp:coreProperties>
</file>