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autoCompressPictures="0"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8_{1C7FD5DE-FA1F-4DC3-85A3-1C530129D63A}" xr6:coauthVersionLast="47" xr6:coauthVersionMax="47" xr10:uidLastSave="{00000000-0000-0000-0000-000000000000}"/>
  <bookViews>
    <workbookView xWindow="-108" yWindow="-108" windowWidth="23256" windowHeight="12576" xr2:uid="{00000000-000D-0000-FFFF-FFFF00000000}"/>
  </bookViews>
  <sheets>
    <sheet name="Scorecard for SPAIN" sheetId="1" r:id="rId1"/>
    <sheet name="T1. Stillbirth by Educ. &amp; Natio" sheetId="2" r:id="rId2"/>
    <sheet name="T2.Adolescent pregnancy calcul." sheetId="4" r:id="rId3"/>
    <sheet name="References"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16" i="4" l="1"/>
  <c r="E16" i="4" s="1"/>
  <c r="C15" i="4"/>
  <c r="E15" i="4" s="1"/>
  <c r="C14" i="4"/>
  <c r="D18" i="4"/>
  <c r="E7" i="4"/>
  <c r="E5" i="4"/>
  <c r="D9" i="4"/>
  <c r="C6" i="4"/>
  <c r="E6" i="4" s="1"/>
  <c r="C18" i="4" l="1"/>
  <c r="E18" i="4" s="1"/>
  <c r="E14" i="4"/>
  <c r="C9" i="4"/>
  <c r="E9" i="4" s="1"/>
  <c r="K42" i="2"/>
  <c r="G29" i="2"/>
  <c r="G24" i="2"/>
  <c r="G25" i="2"/>
  <c r="G26" i="2"/>
  <c r="G27" i="2"/>
  <c r="G28" i="2"/>
  <c r="I29" i="2"/>
  <c r="I24" i="2"/>
  <c r="I25" i="2"/>
  <c r="I26" i="2"/>
  <c r="I27" i="2"/>
  <c r="I28" i="2"/>
  <c r="J42" i="2"/>
  <c r="H42" i="2"/>
  <c r="F42" i="2"/>
  <c r="K47" i="2"/>
  <c r="K38" i="2"/>
  <c r="K39" i="2"/>
  <c r="K40" i="2"/>
  <c r="K41" i="2"/>
  <c r="K43" i="2"/>
  <c r="K44" i="2"/>
  <c r="K45" i="2"/>
  <c r="K46" i="2"/>
  <c r="K49" i="2"/>
  <c r="K5" i="2"/>
  <c r="K6" i="2"/>
  <c r="K7" i="2"/>
  <c r="K8" i="2"/>
  <c r="K9" i="2"/>
  <c r="K10" i="2"/>
  <c r="K11" i="2"/>
  <c r="K12" i="2"/>
  <c r="K13" i="2"/>
  <c r="K14" i="2"/>
  <c r="K17" i="2"/>
  <c r="K15" i="2"/>
  <c r="J49" i="2"/>
  <c r="J38" i="2"/>
  <c r="J39" i="2"/>
  <c r="J40" i="2"/>
  <c r="J41" i="2"/>
  <c r="J43" i="2"/>
  <c r="J44" i="2"/>
  <c r="J45" i="2"/>
  <c r="J46" i="2"/>
  <c r="J47" i="2"/>
  <c r="H38" i="2"/>
  <c r="H39" i="2"/>
  <c r="H40" i="2"/>
  <c r="H41" i="2"/>
  <c r="H43" i="2"/>
  <c r="H44" i="2"/>
  <c r="H45" i="2"/>
  <c r="H46" i="2"/>
  <c r="H49" i="2"/>
  <c r="H47" i="2"/>
  <c r="F38" i="2"/>
  <c r="F39" i="2"/>
  <c r="F40" i="2"/>
  <c r="F41" i="2"/>
  <c r="F43" i="2"/>
  <c r="F44" i="2"/>
  <c r="F45" i="2"/>
  <c r="F46" i="2"/>
  <c r="F49" i="2"/>
  <c r="F47" i="2"/>
  <c r="E29" i="2"/>
  <c r="E24" i="2"/>
  <c r="E25" i="2"/>
  <c r="E26" i="2"/>
  <c r="E27" i="2"/>
  <c r="E28" i="2"/>
  <c r="K26" i="2" l="1"/>
  <c r="K28" i="2"/>
  <c r="K24" i="2"/>
  <c r="G31" i="2"/>
  <c r="H26" i="2" s="1"/>
  <c r="I31" i="2"/>
  <c r="J31" i="2" s="1"/>
  <c r="K29" i="2"/>
  <c r="K25" i="2"/>
  <c r="E31" i="2"/>
  <c r="F17" i="2" s="1"/>
  <c r="K27" i="2"/>
  <c r="F10" i="2" l="1"/>
  <c r="F5" i="2"/>
  <c r="F7" i="2"/>
  <c r="H27" i="2"/>
  <c r="F29" i="2"/>
  <c r="F26" i="2"/>
  <c r="F27" i="2"/>
  <c r="F13" i="2"/>
  <c r="H9" i="2"/>
  <c r="F9" i="2"/>
  <c r="F31" i="2"/>
  <c r="F25" i="2"/>
  <c r="F12" i="2"/>
  <c r="F6" i="2"/>
  <c r="F15" i="2"/>
  <c r="F28" i="2"/>
  <c r="K31" i="2"/>
  <c r="L31" i="2" s="1"/>
  <c r="H31" i="2"/>
  <c r="F11" i="2"/>
  <c r="F14" i="2"/>
  <c r="F8" i="2"/>
  <c r="H6" i="2"/>
  <c r="J13" i="2"/>
  <c r="H29" i="2"/>
  <c r="H7" i="2"/>
  <c r="H14" i="2"/>
  <c r="H13" i="2"/>
  <c r="H10" i="2"/>
  <c r="H8" i="2"/>
  <c r="H28" i="2"/>
  <c r="H12" i="2"/>
  <c r="F24" i="2"/>
  <c r="H24" i="2"/>
  <c r="H15" i="2"/>
  <c r="H11" i="2"/>
  <c r="J24" i="2"/>
  <c r="J12" i="2"/>
  <c r="J25" i="2"/>
  <c r="J17" i="2"/>
  <c r="J14" i="2"/>
  <c r="J5" i="2"/>
  <c r="J10" i="2"/>
  <c r="J7" i="2"/>
  <c r="J6" i="2"/>
  <c r="J29" i="2"/>
  <c r="J26" i="2"/>
  <c r="J8" i="2"/>
  <c r="J28" i="2"/>
  <c r="H25" i="2"/>
  <c r="H17" i="2"/>
  <c r="H5" i="2"/>
  <c r="J27" i="2"/>
  <c r="J11" i="2"/>
  <c r="J9" i="2"/>
  <c r="J15" i="2"/>
  <c r="L38" i="2" l="1"/>
  <c r="L7" i="2"/>
  <c r="L25" i="2"/>
  <c r="L42" i="2"/>
  <c r="L39" i="2"/>
  <c r="L12" i="2"/>
  <c r="L40" i="2"/>
  <c r="L41" i="2"/>
  <c r="L28" i="2"/>
  <c r="L17" i="2"/>
  <c r="L9" i="2"/>
  <c r="L46" i="2"/>
  <c r="L44" i="2"/>
  <c r="L47" i="2"/>
  <c r="L13" i="2"/>
  <c r="L8" i="2"/>
  <c r="L10" i="2"/>
  <c r="L14" i="2"/>
  <c r="L26" i="2"/>
  <c r="L27" i="2"/>
  <c r="L5" i="2"/>
  <c r="L49" i="2"/>
  <c r="L6" i="2"/>
  <c r="L24" i="2"/>
  <c r="L29" i="2"/>
  <c r="L43" i="2"/>
  <c r="L15" i="2"/>
  <c r="L45" i="2"/>
  <c r="L11" i="2"/>
</calcChain>
</file>

<file path=xl/sharedStrings.xml><?xml version="1.0" encoding="utf-8"?>
<sst xmlns="http://schemas.openxmlformats.org/spreadsheetml/2006/main" count="266" uniqueCount="223">
  <si>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</si>
  <si>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</si>
  <si>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</si>
  <si>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</si>
  <si>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</si>
  <si>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</si>
  <si>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</si>
  <si>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</si>
  <si>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</si>
  <si>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</si>
  <si>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</si>
  <si>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</si>
  <si>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</si>
  <si>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</si>
  <si>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</si>
  <si>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</si>
  <si>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</si>
  <si>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</si>
  <si>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</si>
  <si>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</si>
  <si>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</si>
  <si>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</si>
  <si>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</si>
  <si>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</si>
  <si>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</si>
  <si>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</si>
  <si>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</si>
  <si>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</si>
  <si>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</si>
  <si>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</si>
  <si>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</si>
  <si>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</si>
  <si>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</si>
  <si>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</si>
  <si>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</si>
  <si>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</si>
  <si>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</si>
  <si>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</si>
  <si>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</si>
  <si>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</si>
  <si>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</si>
  <si>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</si>
  <si>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</si>
  <si>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</si>
  <si>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</si>
  <si>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</si>
  <si>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</si>
  <si>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</si>
  <si>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ENTER YOUR COUNTRY NAME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</si>
  <si>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</si>
  <si>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</si>
  <si>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</si>
  <si>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</si>
  <si>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</si>
  <si>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</si>
  <si>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</si>
  <si>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</si>
  <si>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</si>
  <si>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</si>
  <si>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</si>
  <si>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</si>
  <si>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</si>
  <si>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</si>
  <si>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</si>
  <si>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</si>
  <si>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</si>
  <si>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</si>
  <si>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</si>
  <si>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</si>
  <si>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</si>
  <si>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</si>
  <si>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</si>
  <si>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</si>
  <si>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</si>
  <si>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</si>
  <si>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</si>
  <si>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</si>
  <si>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</si>
  <si>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N/A</t>
  </si>
  <si>
    <t xml:space="preserve">Not that we are aware of. </t>
  </si>
  <si>
    <t>Yes</t>
  </si>
  <si>
    <t>No</t>
  </si>
  <si>
    <t>ICD-10 International Classification of Deseases (World Health Organization)</t>
  </si>
  <si>
    <t>1.9% of live births (6,970/360,617)
10.5% of pregnancy terminations (10,379/99,149)
2.5% of fetal deaths (aprox.)</t>
  </si>
  <si>
    <t>≤19 years old</t>
  </si>
  <si>
    <t>6.37%-7.1%</t>
  </si>
  <si>
    <t>Live births ≤36 week gestation</t>
  </si>
  <si>
    <t>Total</t>
  </si>
  <si>
    <t>No sé leer o escribir (cuestionario cumplimentado con asistencia)</t>
  </si>
  <si>
    <t>Fui menos de 5 años a la escuela</t>
  </si>
  <si>
    <t>Fui a la escuela 5 años o más pero sin completar EGB, ESO  o Bachillerato Elemental</t>
  </si>
  <si>
    <t>Bachiller Elemental, EGB o ESO completa (Graduado Escolar)</t>
  </si>
  <si>
    <t>Bachiller Superior, BUP, Bachiller LOGSE, COU, PREU</t>
  </si>
  <si>
    <t>FPI, FP grado medio, Oficialia Industrial o equivalente</t>
  </si>
  <si>
    <t>FPII, FP superior, Maestría industrial o equivalente</t>
  </si>
  <si>
    <t>Diplomatura, Arquitectura o Ingeniería Técnica; 3 cursos aprobados de Arquitectura, Ingeniería, Licenciatura o equiva</t>
  </si>
  <si>
    <t>Licenciatura o equivalente</t>
  </si>
  <si>
    <t>Master o doctorado</t>
  </si>
  <si>
    <t>Education level missing</t>
  </si>
  <si>
    <t>Unable to reador write (form completed with the assistance of someone else)</t>
  </si>
  <si>
    <t>Less than 5 years of formal education</t>
  </si>
  <si>
    <t>More than 5 years of formal eductaion but without completing basic educational qualification (without any upper secondary level qualifications)</t>
  </si>
  <si>
    <t>Basic/lower upper secondary level education</t>
  </si>
  <si>
    <t>Upper secondary level education</t>
  </si>
  <si>
    <t>Lower vocational or trade level education</t>
  </si>
  <si>
    <t>Upper vocational or trade level education</t>
  </si>
  <si>
    <t>University diploma</t>
  </si>
  <si>
    <t>University degree</t>
  </si>
  <si>
    <t>Masters or PhD</t>
  </si>
  <si>
    <t>Upper secondary + lower vocational</t>
  </si>
  <si>
    <t>Upper vocational + university diploma</t>
  </si>
  <si>
    <t>University degree + masters/PhD</t>
  </si>
  <si>
    <t>Missing data</t>
  </si>
  <si>
    <t>Stillbirths</t>
  </si>
  <si>
    <t>Live births</t>
  </si>
  <si>
    <t>Categoiries 1-3</t>
  </si>
  <si>
    <t>Category 4</t>
  </si>
  <si>
    <t>Up to more than 5 years education but no formal educational qualification</t>
  </si>
  <si>
    <t>Lower secondary level</t>
  </si>
  <si>
    <t>Categories 5+6</t>
  </si>
  <si>
    <t>Categories 7+8</t>
  </si>
  <si>
    <t>Categories 9+10</t>
  </si>
  <si>
    <t>Asia</t>
  </si>
  <si>
    <t>Spain</t>
  </si>
  <si>
    <t>Western Europe</t>
  </si>
  <si>
    <t>Eastern Europe</t>
  </si>
  <si>
    <t>North Africa</t>
  </si>
  <si>
    <t>South America</t>
  </si>
  <si>
    <t>0.59/1000 live births</t>
  </si>
  <si>
    <t>Typically, for statistical purposes the ≥28-weeks definition is used. Legally, however, late fetal death is defined as 180+ days (26-weeks gestation) and it is compulsory to register a fetal death from this point onwards, but not before this gestational age [5]. The 180-day definition is the basis of legislation relating to maternity, for example.</t>
  </si>
  <si>
    <t>0-6 days (neonatal deaths/livebirths)*1000</t>
  </si>
  <si>
    <t>7-27 days (neonatal deaths/livebirths)*1000</t>
  </si>
  <si>
    <t>There are substantial problems with the Spanish system for collecting data on stillbirths (as I have already discussed above), which means that he national data sets often suffer from significant amounts of missing data. In the case of the 2015 dataset, for example, there were 420,290 registered births (live or stillborn), but the mother’s educational level was missing in 51,418 cases, including 454 of 1,309 stillbirth cases. This equates to a missing data rate of 12.1% among livebirths and 35.7% among stillbirths.
In total, there are ten educational classifications. If we ignore the missing data and calculate a stillbirth rate for the 3 lowest educational levels (12.7% of all births) and 2 highest education levels (17.5% of all births), the analysis finds that the mortality rate was 3.47/1000 in the lowest three educational levels and 1.55/1000 in the highest two groups. While this is a clear disparity, when we calculate the mortality rate amongst the “missing data” group we find that they have a mortality rate of 8.83/1000. 
This indicates that the missing data may be higher amongst mothers in lower education and income categories. Analysis of the mortality rate by nationality (where missing data is much lower at 0.5%) shows that African and Latin American immigrants have a mortality rate that 2.5-3.0 times greater than Spanish nationals.
The data also suggests that accurate collection of stillbirth statistical data is given a much lower priority than livebirth data.</t>
  </si>
  <si>
    <t>The ≥28-week stillbirth rate in Spain depends on the view taken of the data. We recommend using 2.57/1000, based on the explanation provided in column H.</t>
  </si>
  <si>
    <t>Data might be available, but cannot presently find a source.</t>
  </si>
  <si>
    <t>[8] Instituto Nacional de Estadística. Metodologia de recopilación de datos en el registro civil de muertes fetales s. f.</t>
  </si>
  <si>
    <t>Data might be available, but we cannot presently find a source. We also have doubts about whether that would include all pregnancies (misscarriages, terminations, stillbirths, livebirths)?</t>
  </si>
  <si>
    <t>Category</t>
  </si>
  <si>
    <t>% of live births</t>
  </si>
  <si>
    <t>% of stillbirths</t>
  </si>
  <si>
    <t>% of all births</t>
  </si>
  <si>
    <t>Mortality rate (stillbirths/all births)</t>
  </si>
  <si>
    <t>Stillbirths as a % of the national mortality rate</t>
  </si>
  <si>
    <t>Educational level (Spanish)</t>
  </si>
  <si>
    <t>Educational level (English)</t>
  </si>
  <si>
    <t>Source: Authors’ own elaboration based on Fetal Death and Births data from the Nacional Instituto de Estadística</t>
  </si>
  <si>
    <t>Table 1a. Stillbirth rates by mother’s education level in Spain</t>
  </si>
  <si>
    <t>Table 1b. Stillbirth rates by mother’s education level (grouped categories) in Spain</t>
  </si>
  <si>
    <t>Table 2. Stillbirth rates by mother’s nationality in Spain</t>
  </si>
  <si>
    <t>Grouped educational level categories</t>
  </si>
  <si>
    <t>Education level</t>
  </si>
  <si>
    <t>Mother’s nationality by country or region</t>
  </si>
  <si>
    <t>sub-Saharan Africa</t>
  </si>
  <si>
    <t>United States and Canada</t>
  </si>
  <si>
    <t>Mexico, Central America &amp; Carribean</t>
  </si>
  <si>
    <t xml:space="preserve">There are a number of number of national strategy documents and practice guidelines focused on pregnancy and childbirth care with stated aims to improve care (in particular humanise) and reduce morbidity and mortality, but with few specific targets or indicators (that I can find). It should also be noted that these documents are themselves “guidelines” for the autonomous regional health authorities, which have competence for implementing healthcare at regional level. </t>
  </si>
  <si>
    <t>As care is universal it is probably close to 100%.</t>
  </si>
  <si>
    <t xml:space="preserve">((Stillbirths / (Stillbirths + Livebirths))*1000 [a]
[a] Adjusted (see column H)
</t>
  </si>
  <si>
    <t>Using available statistics from the Spanish National Institute of Statistics, the ≥28- week mortality rate would be 2.25/1000 births [1,2]. However, in 2019, 12.03% of all registered stillbirths (≥22 weeks) were recorded without a gestational age, meaning that the 2.25/1000 mortality rate is inaccurate. An analysis of the 2016 microdata by Cassidy [3] estimated that 84% of stillbirths with no recorded gestational age were deaths ≥28 weeks. This analysis was based on an analysis of cases where the weight at birth (in grams) was recorded and by comparing average birth weight (for each week of gestational age) between live births and stillbirths. Applying 84% of cases with no recorded gestational age to the 28+ week category leads to a stillbirth rate of 2.57/1000 births.
It is recommended to use this rate for publication, however, it should also be noted that various other studies, over a long number of years, have found persistent underreporting of stillbirths in Spain across a range of regional authorities. While underreporting is much more significant amongst stillbirths between 22- and 27-weeks gestation, possibly being as high as 50%, it is likely that the problem is also significant in stillbirths ≥28 weeks. The Perinatal Death Register of the Regional Health Service in Valencia has studied this phenomenon for a number of years and found average underreporting of 5-10% [4]. Taking the lower 5% rate, and applying it to the national stillbirth rate adjusted for missing gestational age data (see above), the ≥28-week stillbirth rate would be 2.7/1000.
Regarding terminations of pregnancy, the statistical form that is used to collected data on fetal deaths (Boletín Estadístico de Parto) is the same as all births (live and stillbirths) and does not include a field to differentiate between stillbirths and pregnancy terminations. In general, terminations of pregnancy are reported in separate government reports, prepared annually by the Ministry of Health [5]. It is difficult to know, but it is probable that some terminations are included in the statistics and some not. This is an area that requires a detailed investigation and interviewing of officials and probably observation of practice. In 2019, there were 178 pregnancy terminations ≥23-weeks gestation (from a total of 99,149), but no further breakdown of these deaths by gestational age is available in the published reports.</t>
  </si>
  <si>
    <t>[1] Instituto Nacional de Estadística. Muertes fetales. Movimiento natural de la población 2019.
[2] Instituto Nacional de Estadística. Nacimientos. Movimiento natural de la población 2019.
[3] Cassidy PR. Estadísticas y tasas de mortalidad perinatal en España 1996 - 2016. Muerte y Duelo Perinat 2018;4:23-34.
[4] Registro de Mortalidad Perinatal de la Comunitat de Valencia. Informe Registro de Mortalidad Perinatal de la Comunitat Valenciana 2015. Valencia: Conselleria de Sanitat. Generalitat Valencia; 2017.
[5] Ministerio de Sanidad. Interrupción Voluntaria del Embarazo. Datos definitivos correspondientes al año 2019 2020.</t>
  </si>
  <si>
    <t>[6] Gobierno de España. Ley de 8 de junio de 1957 sobre el Registro Civil. España: 1957. (Vigente hasta el 15 de Julio de 2015). Articles: 41, 42, 45</t>
  </si>
  <si>
    <t>[7] Instituto Nacional de Estadística. Defunciones de menores de un año. Movimiento natural de la población 2019.</t>
  </si>
  <si>
    <t>[8] Cassidy PR. Author’s own elaboration based on 2015 fetal death microdata available from the Instituto Nacional de Estadística s. f.</t>
  </si>
  <si>
    <t>1.28/1000 live births. 
Regarding, terminations of pregnancy, see notes above. (cell IG)</t>
  </si>
  <si>
    <t>[1] Instituto Nacional de Estadística. Muertes fetales. Movimiento natural de la población 2019.
[2] Instituto Nacional de Estadística. Nacimientos. Movimiento natural de la población 2019.
[5] Ministerio de Sanidad. Interrupción Voluntaria del Embarazo. Datos definitivos correspondientes al año 2019 2020.</t>
  </si>
  <si>
    <r>
      <rPr>
        <sz val="9"/>
        <rFont val="Calibri"/>
        <family val="2"/>
        <scheme val="minor"/>
      </rPr>
      <t>STRATEGY DOCUMENTS
[10] Ministerio de Sanidad. Estrategia de atención al parto normal en el Sistema Nacional de Salud. Ministerio de Sanidad y Consumo; 2007.
[11] Ministerio de Sanidad. Estrategia Nacional de Salud Sexual y Reproductiva. Madrid: Ministerio de Sanidad Servicios Sociales e Igualdad. Gobierno de España.; 2011.
PRACTICE GUIDES
[12] Ministerio de Sanidad Servicios Sociales e Igualdad. Guía de práctica clínica de atención en el embarazo y puerperio. Madrid: Ministerio de Sanidad Servicios Sociales e Igualdad. Agencia de Evaluación de Tecnologías Sanitarias de Andalucía. Consejería de Igualdad, Salud y Políticas Sociales - Junta de Anadlucía; 2014.
[13] Ministerio de Sanidad. Guía de práctica clínica sobre la atención al parto normal. Vitoria-Gastiez: Servicio Central de Publicaciones del Gobierno Vasco. Ministerio de Sanidad y Política Social; 2010. doi:978-84-457-3090-4.
[14] Ministerio de Sanidad. Guía para la prevención de defectos congénitos. Ministerio de Sanidad Servicios Sociales e Igualdad. Gobierno de España.; 2006.</t>
    </r>
    <r>
      <rPr>
        <u/>
        <sz val="9"/>
        <color theme="10"/>
        <rFont val="Calibri"/>
        <family val="2"/>
        <scheme val="minor"/>
      </rPr>
      <t xml:space="preserve">
</t>
    </r>
  </si>
  <si>
    <t>[2] Instituto Nacional de Estadística. Nacimientos. Movimiento natural de la población 2019.</t>
  </si>
  <si>
    <t xml:space="preserve">Note: In the national dataset of live birth statistics [2], in more than 10% of cases the gestational age was not recorded (although weight may have been). For this reason the % given ranges from 6.3%-7.1%, i.e. if the missing cases are included or excluded from the analysis. 
Total live births: 360,617
Total live birth ≤36 week gestation: 22,858
Number of cases where gestational age was not recorded: 38,846
</t>
  </si>
  <si>
    <t>[15] de Miguel Sesmero JR, Muñoz Cacho P, Solano AM, Odriozola Feu JM, González Gómez M, Puertas Prieto A, et al. Mortalidad materna en España en el periodo 2010-2012: resultados de la encuesta de la Sociedad Española de Ginecología (SEGO). Progresos Obstet y Ginecol 2015. doi:10.1016/j.pog.2015.06.008.
[16] Blagoeva Atanasova V, Arevalo-Serrano J, Antolin Alvarado E, García-Tizón Larroca S. Maternal mortality in Spain and its association with country of origin: cross-sectional study during the period 1999–2015. BMC Public Health 2018;18:1171. doi:10.1186/s12889-018-6091-4.
[17] Peristat. Mother’s health: Mortality and morbidity associated with childbearing. Eur. Perinat. Heal. Rep., 2010, p. 107-24.</t>
  </si>
  <si>
    <t>No perinatal audit programme, but information is collected on each stillbirth, along with a clinical diagnosis of cause of death. This information is freely available for analysis through the National Statistical Institute (INE).</t>
  </si>
  <si>
    <t>Data is collected through the Statistical Birth Bulletin - there is a legal obligation for parents (or other authority figure, e.g. Doctor) to present the form at a Civil Register in the appropriate province. Data is subsequently collated at national level and held at the National Institute of Statistics (www.ine.es)</t>
  </si>
  <si>
    <t xml:space="preserve">Some of the autonomous regional health authorities, which have responsibility for healthcare, have developed guidelines for bereavement care. If it is of interest I can collate data on which authorities have guidelines.
Also, the Spanish Society of Gynaecologists and Obstetricians (SEGO) have published guidelines.
</t>
  </si>
  <si>
    <t>References</t>
  </si>
  <si>
    <t>Instituto Nacional de Estadística. Muertes fetales. Movimiento natural de la población 2019.</t>
  </si>
  <si>
    <t>Instituto Nacional de Estadística. Nacimientos. Movimiento natural de la población 2019.</t>
  </si>
  <si>
    <t>Cassidy PR. Estadísticas y tasas de mortalidad perinatal en España 1996 - 2016. Muerte y Duelo Perinat 2018;4:23-34.</t>
  </si>
  <si>
    <t>Registro de Mortalidad Perinatal de la Comunitat de Valencia. Informe Registro de Mortalidad Perinatal de la Comunitat Valenciana 2015. Valencia: Conselleria de Sanitat. Generalitat Valencia; 2017.</t>
  </si>
  <si>
    <t>Ministerio de Sanidad. Interrupción Voluntaria del Embarazo. Datos definitivos correspondientes al año 2019 2020.</t>
  </si>
  <si>
    <t>Gobierno de España. Ley de 8 de junio de 1957 sobre el Registro Civil. España: 1957.</t>
  </si>
  <si>
    <t>Instituto Nacional de Estadística. Defunciones de menores de un año. Movimiento natural de la población 2019.</t>
  </si>
  <si>
    <t>Cassidy PR. Author’s own elaboration based on 2015 fetal death microdata available from the Instituto Nacional de Estadística s. f.</t>
  </si>
  <si>
    <t>Instituto Nacional de Estadística. Metodologia de recopilación de datos en el registro civil de muertes fetales s. f.</t>
  </si>
  <si>
    <t>Ministerio de Sanidad. Estrategia de atención al parto normal en el Sistema Nacional de Salud. Ministerio de Sanidad y Consumo; 2007.</t>
  </si>
  <si>
    <t>Ministerio de Sanidad. Estrategia Nacional de Salud Sexual y Reproductiva. Madrid: Ministerio de Sanidad Servicios Sociales e Igualdad. Gobierno de España.; 2011.</t>
  </si>
  <si>
    <t>Ministerio de Sanidad Servicios Sociales e Igualdad. Guía de práctica clínica de atención en el embarazo y puerperio. Madrid: Ministerio de Sanidad Servicios Sociales e Igualdad. Agencia de Evaluación de Tecnologías Sanitarias de Andalucía. Consejería de Igualdad, Salud y Políticas Sociales - Junta de Anadlucía; 2014.</t>
  </si>
  <si>
    <t>Ministerio de Sanidad. Guía de práctica clínica sobre la atención al parto normal. Vitoria-Gastiez: Servicio Central de Publicaciones del Gobierno Vasco. Ministerio de Sanidad y Política Social; 2010. doi:978-84-457-3090-4.</t>
  </si>
  <si>
    <t>Ministerio de Sanidad. Guía para la prevención de defectos congénitos. Ministerio de Sanidad Servicios Sociales e Igualdad. Gobierno de España.; 2006.</t>
  </si>
  <si>
    <t>de Miguel Sesmero JR, Muñoz Cacho P, Solano AM, Odriozola Feu JM, González Gómez M, Puertas Prieto A, et al. Mortalidad materna en España en el periodo 2010-2012: resultados de la encuesta de la Sociedad Española de Ginecología (SEGO). Progresos Obstet y Ginecol 2015. doi:10.1016/j.pog.2015.06.008.</t>
  </si>
  <si>
    <t>Blagoeva Atanasova V, Arevalo-Serrano J, Antolin Alvarado E, García-Tizón Larroca S. Maternal mortality in Spain and its association with country of origin: cross-sectional study during the period 1999–2015. BMC Public Health 2018;18:1171. doi:10.1186/s12889-018-6091-4.</t>
  </si>
  <si>
    <t>Peristat. Mother’s health: Mortality and morbidity associated with childbearing. Eur. Perinat. Heal. Rep., 2010, p. 107-24.</t>
  </si>
  <si>
    <t>1.</t>
  </si>
  <si>
    <t>2.</t>
  </si>
  <si>
    <t>3.</t>
  </si>
  <si>
    <t>4.</t>
  </si>
  <si>
    <t>5.</t>
  </si>
  <si>
    <t>6.</t>
  </si>
  <si>
    <t>7.</t>
  </si>
  <si>
    <t>8.</t>
  </si>
  <si>
    <t>9.</t>
  </si>
  <si>
    <t>10.</t>
  </si>
  <si>
    <t>11.</t>
  </si>
  <si>
    <t>12.</t>
  </si>
  <si>
    <t>13.</t>
  </si>
  <si>
    <t>14.</t>
  </si>
  <si>
    <t>15.</t>
  </si>
  <si>
    <t>16.</t>
  </si>
  <si>
    <t>17.</t>
  </si>
  <si>
    <t>No universal figure available here, but it is perhaps a little difficult to answer wthout a more specific definition of pregnancy. For example, I have included three statistics that are available based on live births, stillbirths, and pregnancy terminations, but this obviously excludes first and second trimetser miscarriages (detected or undetected), which make up a substantial number of pregnancies.</t>
  </si>
  <si>
    <t>Pregnancy terminations</t>
  </si>
  <si>
    <t>Adolescent ≤19 years old</t>
  </si>
  <si>
    <t>All</t>
  </si>
  <si>
    <t>%</t>
  </si>
  <si>
    <t>Table 2a. Calculations adolescent pregnancy, 2019</t>
  </si>
  <si>
    <t>Table 2b. Calculations adolescent pregnancy, 2018</t>
  </si>
  <si>
    <t>A study by de Miguel Sesmero et al. in 2015 [15] calculates the maternal mortality rate much higher at 6.0/100,000, but the work was based on a survey of hospitals and is therefore not universal. Given that the mortality rate calculated by Blagoeva Atanasova et al. (2018) [16], based on national data, coincides with Spanish data in the 2010 Peristat report on Maternal Health (period 2006-2010) [17], it seems to be more reliable.</t>
  </si>
  <si>
    <t xml:space="preserve">As defined in the ICD-10 (WHO): The annual number of female deaths from any cause related to or aggravated by pregnancy or its management (excluding accidental or incidental causes) during pregnancy and childbirth or within 42 days of termination of pregnancy, irrespective of the duration and site of the pregnancy. </t>
  </si>
  <si>
    <t>3.57/100,000</t>
  </si>
  <si>
    <t>2008-2015</t>
  </si>
  <si>
    <t>Estimate of 20-40 pathologists practising perinatal autopsies (i.e. experienced), but only half (10-20) would have had specific training.</t>
  </si>
  <si>
    <t>[8] Cassidy PR. Author’s own elaboration based on 2015 fetal death microdata available from the Instituto Nacional de Estadística s. f.
[18] SEAP-IAP. Libro Blanco de la Anatomía Patologica en España 2019. Sociedad Española de Anatomía Patológica, International Academy of Pathology; 2019.</t>
  </si>
  <si>
    <t>SEAP-IAP. Libro Blanco de la Anatomía Patologica en España 2019. Sociedad Española de Anatomía Patológica, International Academy of Pathology; 2019.</t>
  </si>
  <si>
    <t>18.</t>
  </si>
  <si>
    <t xml:space="preserve">This is an estimate based on participation in national pathology groups and training over the last number of years, but there are no national database or other records to draw on. The evaluation that this force of perinatal pathologists is not adequate is based on the fact that there are probably around 1,000 perinatal autopsies carried out each year in Spain (excluding autopsies prior to the perinatal period [8,18].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</si>
</sst>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_(* #,##0_);_(* \(#,##0\);_(* &quot;-&quot;??_);_(@_)"/>
  </numFmts>
  <fonts count="27" x14ac:knownFonts="1">
    <font>
      <sz val="11"/>
      <color theme="1"/>
      <name val="Calibri"/>
      <family val="2"/>
      <scheme val="minor"/>
    </font>
    <font>
      <sz val="12"/>
      <color theme="1"/>
      <name val="Calibri"/>
      <family val="2"/>
      <scheme val="minor"/>
    </font>
    <font>
      <sz val="12"/>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
      <u/>
      <sz val="11"/>
      <color theme="1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b/>
      <sz val="14"/>
      <color theme="1"/>
      <name val="Calibri"/>
      <family val="2"/>
      <scheme val="minor"/>
    </font>
    <font>
      <b/>
      <sz val="11"/>
      <color theme="1"/>
      <name val="Calibri"/>
      <family val="2"/>
      <scheme val="minor"/>
    </font>
    <font>
      <i/>
      <sz val="11"/>
      <color theme="1"/>
      <name val="Calibri"/>
      <family val="2"/>
      <scheme val="minor"/>
    </font>
    <font>
      <sz val="12"/>
      <color theme="1"/>
      <name val="Calibri"/>
      <family val="2"/>
    </font>
  </fonts>
  <fills count="8">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
      <patternFill patternType="solid">
        <fgColor rgb="FFFF0000"/>
        <bgColor indexed="64"/>
      </patternFill>
    </fill>
    <fill>
      <patternFill patternType="solid">
        <fgColor theme="5"/>
        <bgColor indexed="64"/>
      </patternFill>
    </fill>
    <fill>
      <patternFill patternType="solid">
        <fgColor rgb="FF92D050"/>
        <bgColor indexed="64"/>
      </patternFill>
    </fill>
  </fills>
  <borders count="11">
    <border>
      <left/>
      <right/>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bottom style="medium">
        <color rgb="FF000000"/>
      </bottom>
      <diagonal/>
    </border>
    <border>
      <left style="medium">
        <color auto="1"/>
      </left>
      <right/>
      <top style="medium">
        <color auto="1"/>
      </top>
      <bottom style="medium">
        <color auto="1"/>
      </bottom>
      <diagonal/>
    </border>
    <border>
      <left style="medium">
        <color auto="1"/>
      </left>
      <right style="medium">
        <color auto="1"/>
      </right>
      <top/>
      <bottom style="thin">
        <color auto="1"/>
      </bottom>
      <diagonal/>
    </border>
    <border>
      <left/>
      <right/>
      <top style="medium">
        <color indexed="64"/>
      </top>
      <bottom style="medium">
        <color indexed="64"/>
      </bottom>
      <diagonal/>
    </border>
    <border>
      <left/>
      <right/>
      <top/>
      <bottom style="medium">
        <color indexed="64"/>
      </bottom>
      <diagonal/>
    </border>
  </borders>
  <cellStyleXfs count="17">
    <xf numFmtId="0" fontId="0" fillId="0" borderId="0"/>
    <xf numFmtId="0" fontId="3"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cellStyleXfs>
  <cellXfs count="122">
    <xf numFmtId="0" fontId="0" fillId="0" borderId="0" xfId="0"/>
    <xf numFmtId="0" fontId="6" fillId="0" borderId="0" xfId="0" applyFont="1"/>
    <xf numFmtId="0" fontId="7" fillId="0" borderId="2" xfId="0" applyFont="1" applyFill="1" applyBorder="1" applyAlignment="1">
      <alignment vertical="center" wrapText="1"/>
    </xf>
    <xf numFmtId="0" fontId="4" fillId="2" borderId="2" xfId="0" applyFont="1" applyFill="1" applyBorder="1" applyAlignment="1">
      <alignment horizontal="center" vertical="center" wrapText="1"/>
    </xf>
    <xf numFmtId="0" fontId="7" fillId="2" borderId="2" xfId="0" applyFont="1" applyFill="1" applyBorder="1" applyAlignment="1">
      <alignment vertical="center" wrapText="1"/>
    </xf>
    <xf numFmtId="0" fontId="5" fillId="2" borderId="2" xfId="0" applyFont="1" applyFill="1" applyBorder="1" applyAlignment="1">
      <alignment vertical="center" wrapText="1"/>
    </xf>
    <xf numFmtId="0" fontId="14" fillId="2" borderId="2" xfId="0" applyFont="1" applyFill="1" applyBorder="1" applyAlignment="1">
      <alignment vertical="center" wrapText="1"/>
    </xf>
    <xf numFmtId="0" fontId="13" fillId="2" borderId="2" xfId="0" applyFont="1" applyFill="1" applyBorder="1" applyAlignment="1">
      <alignment vertical="center" wrapText="1"/>
    </xf>
    <xf numFmtId="0" fontId="9" fillId="0" borderId="0" xfId="0" applyFont="1" applyFill="1"/>
    <xf numFmtId="0" fontId="11" fillId="0" borderId="0" xfId="0" applyFont="1" applyFill="1"/>
    <xf numFmtId="0" fontId="10" fillId="3" borderId="0" xfId="0" applyFont="1" applyFill="1"/>
    <xf numFmtId="0" fontId="9" fillId="3" borderId="0" xfId="0" applyFont="1" applyFill="1"/>
    <xf numFmtId="0" fontId="7" fillId="4" borderId="2" xfId="0" applyFont="1" applyFill="1" applyBorder="1" applyAlignment="1">
      <alignment vertical="center" wrapText="1"/>
    </xf>
    <xf numFmtId="0" fontId="8" fillId="4" borderId="2" xfId="1" applyFont="1" applyFill="1" applyBorder="1" applyAlignment="1">
      <alignment vertical="center" wrapText="1"/>
    </xf>
    <xf numFmtId="0" fontId="7" fillId="4" borderId="2" xfId="0" applyFont="1" applyFill="1" applyBorder="1" applyAlignment="1">
      <alignment vertical="top" wrapText="1"/>
    </xf>
    <xf numFmtId="0" fontId="8" fillId="4" borderId="2" xfId="1" applyFont="1" applyFill="1" applyBorder="1" applyAlignment="1">
      <alignment vertical="top" wrapText="1"/>
    </xf>
    <xf numFmtId="0" fontId="13" fillId="4" borderId="2" xfId="0" applyFont="1" applyFill="1" applyBorder="1" applyAlignment="1">
      <alignment vertical="center" wrapText="1"/>
    </xf>
    <xf numFmtId="10" fontId="7" fillId="4" borderId="2" xfId="0" applyNumberFormat="1" applyFont="1" applyFill="1" applyBorder="1" applyAlignment="1">
      <alignment horizontal="left" vertical="center" wrapText="1"/>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164" fontId="0" fillId="0" borderId="0" xfId="6" applyNumberFormat="1" applyFont="1"/>
    <xf numFmtId="16" fontId="7" fillId="4" borderId="2" xfId="0" applyNumberFormat="1" applyFont="1" applyFill="1" applyBorder="1" applyAlignment="1">
      <alignment vertical="center" wrapText="1"/>
    </xf>
    <xf numFmtId="0" fontId="13" fillId="4" borderId="2" xfId="1" applyFont="1" applyFill="1" applyBorder="1" applyAlignment="1">
      <alignment vertical="center" wrapText="1"/>
    </xf>
    <xf numFmtId="2" fontId="0" fillId="0" borderId="0" xfId="0" applyNumberFormat="1"/>
    <xf numFmtId="0" fontId="0" fillId="0" borderId="0" xfId="0" applyAlignment="1">
      <alignment wrapText="1"/>
    </xf>
    <xf numFmtId="0" fontId="22" fillId="0" borderId="0" xfId="0" applyFont="1"/>
    <xf numFmtId="43" fontId="0" fillId="0" borderId="0" xfId="5" applyFont="1"/>
    <xf numFmtId="165" fontId="0" fillId="0" borderId="0" xfId="5" applyNumberFormat="1" applyFont="1"/>
    <xf numFmtId="0" fontId="9" fillId="3" borderId="0" xfId="0" applyFont="1" applyFill="1" applyAlignment="1">
      <alignment horizontal="left"/>
    </xf>
    <xf numFmtId="0" fontId="4" fillId="2" borderId="2" xfId="0" applyFont="1" applyFill="1" applyBorder="1" applyAlignment="1">
      <alignment horizontal="left" vertical="center" wrapText="1"/>
    </xf>
    <xf numFmtId="0" fontId="7" fillId="4"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4" borderId="2" xfId="0" applyFont="1" applyFill="1" applyBorder="1" applyAlignment="1">
      <alignment horizontal="left" vertical="top" wrapText="1"/>
    </xf>
    <xf numFmtId="0" fontId="6" fillId="0" borderId="0" xfId="0" applyFont="1" applyAlignment="1">
      <alignment horizontal="left"/>
    </xf>
    <xf numFmtId="0" fontId="0" fillId="0" borderId="0" xfId="0" applyAlignment="1">
      <alignment horizontal="left"/>
    </xf>
    <xf numFmtId="1" fontId="0" fillId="0" borderId="0" xfId="5" applyNumberFormat="1" applyFont="1"/>
    <xf numFmtId="1" fontId="0" fillId="0" borderId="0" xfId="0" applyNumberFormat="1"/>
    <xf numFmtId="0" fontId="0" fillId="0" borderId="9" xfId="0" applyBorder="1"/>
    <xf numFmtId="0" fontId="0" fillId="0" borderId="10" xfId="0" applyBorder="1"/>
    <xf numFmtId="0" fontId="21" fillId="0" borderId="10" xfId="0" applyFont="1" applyBorder="1" applyAlignment="1">
      <alignment horizontal="right" wrapText="1"/>
    </xf>
    <xf numFmtId="1" fontId="0" fillId="0" borderId="9" xfId="5" applyNumberFormat="1" applyFont="1" applyBorder="1"/>
    <xf numFmtId="164" fontId="0" fillId="0" borderId="9" xfId="6" applyNumberFormat="1" applyFont="1" applyBorder="1"/>
    <xf numFmtId="2" fontId="0" fillId="0" borderId="9" xfId="0" applyNumberFormat="1" applyBorder="1"/>
    <xf numFmtId="0" fontId="0" fillId="0" borderId="0" xfId="0" applyBorder="1"/>
    <xf numFmtId="164" fontId="0" fillId="0" borderId="10" xfId="6" applyNumberFormat="1" applyFont="1" applyBorder="1"/>
    <xf numFmtId="2" fontId="0" fillId="0" borderId="10" xfId="0" applyNumberFormat="1" applyBorder="1"/>
    <xf numFmtId="0" fontId="0" fillId="0" borderId="0" xfId="0" applyFont="1"/>
    <xf numFmtId="0" fontId="23" fillId="0" borderId="0" xfId="0" applyFont="1"/>
    <xf numFmtId="0" fontId="23" fillId="0" borderId="10" xfId="0" applyFont="1" applyBorder="1"/>
    <xf numFmtId="0" fontId="23" fillId="0" borderId="0" xfId="0" applyFont="1" applyBorder="1"/>
    <xf numFmtId="0" fontId="0" fillId="0" borderId="0" xfId="0" applyAlignment="1">
      <alignment horizontal="left" vertical="center"/>
    </xf>
    <xf numFmtId="1" fontId="0" fillId="0" borderId="0" xfId="5" applyNumberFormat="1" applyFont="1" applyBorder="1"/>
    <xf numFmtId="164" fontId="0" fillId="0" borderId="0" xfId="6" applyNumberFormat="1" applyFont="1" applyBorder="1"/>
    <xf numFmtId="2" fontId="0" fillId="0" borderId="0" xfId="0" applyNumberFormat="1" applyBorder="1"/>
    <xf numFmtId="165" fontId="0" fillId="0" borderId="10" xfId="5" applyNumberFormat="1" applyFont="1" applyBorder="1"/>
    <xf numFmtId="0" fontId="24" fillId="0" borderId="10" xfId="0" applyFont="1" applyBorder="1"/>
    <xf numFmtId="0" fontId="24" fillId="0" borderId="10" xfId="0" applyFont="1" applyBorder="1" applyAlignment="1">
      <alignment horizontal="right" wrapText="1"/>
    </xf>
    <xf numFmtId="0" fontId="24" fillId="0" borderId="9" xfId="0" applyFont="1" applyBorder="1"/>
    <xf numFmtId="0" fontId="21" fillId="0" borderId="9" xfId="0" applyFont="1" applyBorder="1" applyAlignment="1">
      <alignment horizontal="right" wrapText="1"/>
    </xf>
    <xf numFmtId="0" fontId="24" fillId="0" borderId="9" xfId="0" applyFont="1" applyBorder="1" applyAlignment="1">
      <alignment horizontal="right" wrapText="1"/>
    </xf>
    <xf numFmtId="0" fontId="25" fillId="0" borderId="0" xfId="0" applyFont="1" applyBorder="1"/>
    <xf numFmtId="1" fontId="0" fillId="0" borderId="9" xfId="0" applyNumberFormat="1" applyBorder="1"/>
    <xf numFmtId="43" fontId="0" fillId="0" borderId="9" xfId="5" applyFont="1" applyBorder="1"/>
    <xf numFmtId="0" fontId="24" fillId="0" borderId="9" xfId="0" applyFont="1" applyBorder="1" applyAlignment="1">
      <alignment wrapText="1"/>
    </xf>
    <xf numFmtId="2" fontId="0" fillId="5" borderId="0" xfId="0" applyNumberFormat="1" applyFill="1"/>
    <xf numFmtId="2" fontId="0" fillId="6" borderId="0" xfId="0" applyNumberFormat="1" applyFill="1"/>
    <xf numFmtId="2" fontId="0" fillId="7" borderId="0" xfId="0" applyNumberFormat="1" applyFill="1"/>
    <xf numFmtId="43" fontId="0" fillId="7" borderId="0" xfId="5" applyFont="1" applyFill="1"/>
    <xf numFmtId="43" fontId="0" fillId="5" borderId="0" xfId="5" applyFont="1" applyFill="1"/>
    <xf numFmtId="43" fontId="0" fillId="6" borderId="0" xfId="5" applyFont="1" applyFill="1"/>
    <xf numFmtId="0" fontId="2" fillId="0" borderId="0" xfId="0" applyFont="1" applyAlignment="1">
      <alignment horizontal="left" vertical="center" indent="5"/>
    </xf>
    <xf numFmtId="0" fontId="23" fillId="0" borderId="0" xfId="0" applyFont="1" applyAlignment="1"/>
    <xf numFmtId="0" fontId="24" fillId="0" borderId="0" xfId="0" applyFont="1" applyBorder="1" applyAlignment="1">
      <alignment horizontal="right" wrapText="1"/>
    </xf>
    <xf numFmtId="0" fontId="24" fillId="0" borderId="0" xfId="0" applyFont="1" applyBorder="1" applyAlignment="1">
      <alignment horizontal="right"/>
    </xf>
    <xf numFmtId="0" fontId="24" fillId="0" borderId="9" xfId="0" applyFont="1" applyBorder="1" applyAlignment="1">
      <alignment horizontal="right"/>
    </xf>
    <xf numFmtId="0" fontId="24" fillId="0" borderId="10" xfId="0" applyFont="1" applyBorder="1" applyAlignment="1">
      <alignment horizontal="right"/>
    </xf>
    <xf numFmtId="0" fontId="7" fillId="4"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4" borderId="2" xfId="0" applyFont="1" applyFill="1" applyBorder="1" applyAlignment="1">
      <alignment horizontal="center" vertical="top" wrapText="1"/>
    </xf>
    <xf numFmtId="0" fontId="13" fillId="4" borderId="2" xfId="0" applyFont="1" applyFill="1" applyBorder="1" applyAlignment="1">
      <alignment horizontal="center" vertical="center" wrapText="1"/>
    </xf>
    <xf numFmtId="10" fontId="7" fillId="4" borderId="2" xfId="0" applyNumberFormat="1" applyFont="1" applyFill="1" applyBorder="1" applyAlignment="1">
      <alignment horizontal="center" vertical="center" wrapText="1"/>
    </xf>
    <xf numFmtId="0" fontId="1" fillId="0" borderId="0" xfId="0" applyFont="1" applyAlignment="1">
      <alignment horizontal="left" vertical="center" indent="5"/>
    </xf>
    <xf numFmtId="0" fontId="26" fillId="0" borderId="0" xfId="0" applyFont="1" applyAlignment="1">
      <alignment horizontal="left" vertical="center" wrapText="1"/>
    </xf>
    <xf numFmtId="0" fontId="26" fillId="0" borderId="0" xfId="0" applyFont="1" applyAlignment="1">
      <alignment wrapText="1"/>
    </xf>
    <xf numFmtId="0" fontId="17" fillId="2" borderId="3" xfId="0" applyFont="1" applyFill="1" applyBorder="1" applyAlignment="1">
      <alignment horizontal="center" vertical="center" textRotation="90" wrapText="1"/>
    </xf>
    <xf numFmtId="0" fontId="17" fillId="2" borderId="4" xfId="0" applyFont="1" applyFill="1" applyBorder="1" applyAlignment="1">
      <alignment horizontal="center" vertical="center" textRotation="90" wrapText="1"/>
    </xf>
    <xf numFmtId="0" fontId="18" fillId="2" borderId="4" xfId="0" applyFont="1" applyFill="1" applyBorder="1" applyAlignment="1">
      <alignment horizontal="center" vertical="center" textRotation="90" wrapText="1"/>
    </xf>
    <xf numFmtId="0" fontId="7" fillId="2" borderId="3" xfId="0" applyFont="1" applyFill="1" applyBorder="1" applyAlignment="1">
      <alignment vertical="center" wrapText="1"/>
    </xf>
    <xf numFmtId="0" fontId="7" fillId="2" borderId="4" xfId="0" applyFont="1" applyFill="1" applyBorder="1" applyAlignment="1">
      <alignment vertical="center" wrapText="1"/>
    </xf>
    <xf numFmtId="0" fontId="6" fillId="2" borderId="8" xfId="0" applyFont="1" applyFill="1" applyBorder="1" applyAlignment="1">
      <alignment vertical="center"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6"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4"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7" fillId="2" borderId="6" xfId="0" applyFont="1" applyFill="1" applyBorder="1" applyAlignment="1">
      <alignment horizontal="center" vertical="center" textRotation="90"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18" fillId="2" borderId="4" xfId="0" applyFont="1" applyFill="1" applyBorder="1" applyAlignment="1">
      <alignment vertical="center" textRotation="90" wrapText="1"/>
    </xf>
    <xf numFmtId="0" fontId="18" fillId="2" borderId="5" xfId="0" applyFont="1" applyFill="1" applyBorder="1" applyAlignment="1">
      <alignment vertical="center" textRotation="90" wrapText="1"/>
    </xf>
    <xf numFmtId="0" fontId="7" fillId="2" borderId="5" xfId="0" applyFont="1" applyFill="1" applyBorder="1" applyAlignment="1">
      <alignment vertical="center" wrapText="1"/>
    </xf>
    <xf numFmtId="0" fontId="18" fillId="2" borderId="5" xfId="0" applyFont="1" applyFill="1" applyBorder="1" applyAlignment="1">
      <alignment horizontal="center" vertical="center" textRotation="90" wrapText="1"/>
    </xf>
    <xf numFmtId="0" fontId="7" fillId="2" borderId="3" xfId="0" applyFont="1" applyFill="1" applyBorder="1" applyAlignment="1">
      <alignment horizontal="left" vertical="center" wrapText="1"/>
    </xf>
    <xf numFmtId="0" fontId="7" fillId="2" borderId="5"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5" xfId="0" applyFont="1" applyFill="1" applyBorder="1" applyAlignment="1">
      <alignment horizontal="left" vertical="center" wrapText="1"/>
    </xf>
    <xf numFmtId="0" fontId="7" fillId="4" borderId="3" xfId="0" applyFont="1" applyFill="1" applyBorder="1" applyAlignment="1">
      <alignment horizontal="left" vertical="center" wrapText="1"/>
    </xf>
    <xf numFmtId="0" fontId="7" fillId="4" borderId="5" xfId="0" applyFont="1" applyFill="1" applyBorder="1" applyAlignment="1">
      <alignment horizontal="left" vertical="center" wrapText="1"/>
    </xf>
    <xf numFmtId="0" fontId="8" fillId="4" borderId="3" xfId="1" applyFont="1" applyFill="1" applyBorder="1" applyAlignment="1">
      <alignment horizontal="center" vertical="center" wrapText="1"/>
    </xf>
    <xf numFmtId="0" fontId="8" fillId="4" borderId="5" xfId="1" applyFont="1" applyFill="1" applyBorder="1" applyAlignment="1">
      <alignment horizontal="center" vertical="center" wrapText="1"/>
    </xf>
    <xf numFmtId="0" fontId="7" fillId="2" borderId="4" xfId="0" applyFont="1" applyFill="1" applyBorder="1" applyAlignment="1">
      <alignment horizontal="left" vertical="center" wrapText="1"/>
    </xf>
    <xf numFmtId="0" fontId="5" fillId="2" borderId="4" xfId="0" applyFont="1" applyFill="1" applyBorder="1" applyAlignment="1">
      <alignment horizontal="left" vertical="center" wrapText="1"/>
    </xf>
    <xf numFmtId="0" fontId="7" fillId="4" borderId="4" xfId="0" applyFont="1" applyFill="1" applyBorder="1" applyAlignment="1">
      <alignment horizontal="left" vertical="center" wrapText="1"/>
    </xf>
    <xf numFmtId="0" fontId="13" fillId="4" borderId="3" xfId="1" applyFont="1" applyFill="1" applyBorder="1" applyAlignment="1">
      <alignment horizontal="left" vertical="center" wrapText="1"/>
    </xf>
    <xf numFmtId="0" fontId="8" fillId="4" borderId="4" xfId="1" applyFont="1" applyFill="1" applyBorder="1" applyAlignment="1">
      <alignment horizontal="left" vertical="center" wrapText="1"/>
    </xf>
    <xf numFmtId="0" fontId="8" fillId="4" borderId="5" xfId="1" applyFont="1" applyFill="1" applyBorder="1" applyAlignment="1">
      <alignment horizontal="left"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17">
    <cellStyle name="Comma" xfId="5" builtinId="3"/>
    <cellStyle name="Followed Hyperlink" xfId="2" builtinId="9" hidden="1"/>
    <cellStyle name="Followed Hyperlink" xfId="3" builtinId="9" hidden="1"/>
    <cellStyle name="Followed Hyperlink" xfId="4"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Hyperlink" xfId="1" builtinId="8"/>
    <cellStyle name="Normal" xfId="0" builtinId="0"/>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101" zoomScaleNormal="125" zoomScalePageLayoutView="125" workbookViewId="0">
      <pane xSplit="2" ySplit="3" topLeftCell="D23" activePane="bottomRight" state="frozen"/>
      <selection pane="topRight" activeCell="C1" sqref="C1"/>
      <selection pane="bottomLeft" activeCell="A5" sqref="A5"/>
      <selection pane="bottomRight" activeCell="F29" sqref="F29"/>
    </sheetView>
  </sheetViews>
  <sheetFormatPr defaultColWidth="8.77734375" defaultRowHeight="14.4" x14ac:dyDescent="0.3"/>
  <cols>
    <col min="2" max="2" width="26.77734375" customWidth="1"/>
    <col min="3" max="3" width="34.77734375" customWidth="1"/>
    <col min="4" max="5" width="33.109375" customWidth="1"/>
    <col min="6" max="6" width="21.44140625" customWidth="1"/>
    <col min="7" max="7" width="30.6640625" customWidth="1"/>
    <col min="8" max="8" width="26.6640625" customWidth="1"/>
    <col min="9" max="9" width="39.77734375" style="34" customWidth="1"/>
    <col min="10" max="10" width="30.109375" customWidth="1"/>
    <col min="11" max="11" width="41.6640625" customWidth="1"/>
    <col min="12" max="12" width="31.77734375" customWidth="1"/>
  </cols>
  <sheetData>
    <row r="1" spans="1:12" s="8" customFormat="1" ht="23.4" x14ac:dyDescent="0.45">
      <c r="A1" s="10" t="s">
        <v>0</v>
      </c>
      <c r="B1" s="11"/>
      <c r="C1" s="11"/>
      <c r="D1" s="11"/>
      <c r="E1" s="11"/>
      <c r="F1" s="11"/>
      <c r="G1" s="11"/>
      <c r="H1" s="11"/>
      <c r="I1" s="28"/>
      <c r="L1" s="9"/>
    </row>
    <row r="2" spans="1:12" s="8" customFormat="1" ht="24" thickBot="1" x14ac:dyDescent="0.5">
      <c r="A2" s="10" t="s">
        <v>48</v>
      </c>
      <c r="B2" s="11"/>
      <c r="C2" s="11"/>
      <c r="D2" s="11"/>
      <c r="E2" s="11"/>
      <c r="F2" s="11"/>
      <c r="G2" s="11"/>
      <c r="H2" s="11"/>
      <c r="I2" s="28"/>
      <c r="L2" s="9"/>
    </row>
    <row r="3" spans="1:12" ht="60.6" thickBot="1" x14ac:dyDescent="0.35">
      <c r="A3" s="95" t="s">
        <v>43</v>
      </c>
      <c r="B3" s="96"/>
      <c r="C3" s="3" t="s">
        <v>42</v>
      </c>
      <c r="D3" s="3" t="s">
        <v>44</v>
      </c>
      <c r="E3" s="3" t="s">
        <v>70</v>
      </c>
      <c r="F3" s="3" t="s">
        <v>49</v>
      </c>
      <c r="G3" s="3" t="s">
        <v>45</v>
      </c>
      <c r="H3" s="3" t="s">
        <v>46</v>
      </c>
      <c r="I3" s="29" t="s">
        <v>47</v>
      </c>
    </row>
    <row r="4" spans="1:12" ht="409.6" thickBot="1" x14ac:dyDescent="0.35">
      <c r="A4" s="84" t="s">
        <v>1</v>
      </c>
      <c r="B4" s="90" t="s">
        <v>2</v>
      </c>
      <c r="C4" s="4" t="s">
        <v>34</v>
      </c>
      <c r="D4" s="5" t="s">
        <v>23</v>
      </c>
      <c r="E4" s="12" t="s">
        <v>133</v>
      </c>
      <c r="F4" s="12">
        <v>2019</v>
      </c>
      <c r="G4" s="12" t="s">
        <v>157</v>
      </c>
      <c r="H4" s="12" t="s">
        <v>159</v>
      </c>
      <c r="I4" s="30" t="s">
        <v>158</v>
      </c>
    </row>
    <row r="5" spans="1:12" ht="96.6" thickBot="1" x14ac:dyDescent="0.35">
      <c r="A5" s="85"/>
      <c r="B5" s="91"/>
      <c r="C5" s="4" t="s">
        <v>35</v>
      </c>
      <c r="D5" s="5" t="s">
        <v>17</v>
      </c>
      <c r="E5" s="12" t="s">
        <v>129</v>
      </c>
      <c r="F5" s="12" t="s">
        <v>78</v>
      </c>
      <c r="G5" s="12"/>
      <c r="H5" s="12" t="s">
        <v>160</v>
      </c>
      <c r="I5" s="30"/>
    </row>
    <row r="6" spans="1:12" ht="96.6" thickBot="1" x14ac:dyDescent="0.35">
      <c r="A6" s="85"/>
      <c r="B6" s="91"/>
      <c r="C6" s="4" t="s">
        <v>36</v>
      </c>
      <c r="D6" s="5" t="s">
        <v>24</v>
      </c>
      <c r="E6" s="12" t="s">
        <v>78</v>
      </c>
      <c r="F6" s="12"/>
      <c r="G6" s="12"/>
      <c r="H6" s="12"/>
      <c r="I6" s="30"/>
    </row>
    <row r="7" spans="1:12" ht="73.5" customHeight="1" thickBot="1" x14ac:dyDescent="0.35">
      <c r="A7" s="85"/>
      <c r="B7" s="91"/>
      <c r="C7" s="4" t="s">
        <v>37</v>
      </c>
      <c r="D7" s="5" t="s">
        <v>25</v>
      </c>
      <c r="E7" s="12" t="s">
        <v>81</v>
      </c>
      <c r="F7" s="12"/>
      <c r="G7" s="12"/>
      <c r="H7" s="13"/>
      <c r="I7" s="30"/>
    </row>
    <row r="8" spans="1:12" ht="24.6" thickBot="1" x14ac:dyDescent="0.35">
      <c r="A8" s="85"/>
      <c r="B8" s="91"/>
      <c r="C8" s="4" t="s">
        <v>38</v>
      </c>
      <c r="D8" s="6" t="s">
        <v>26</v>
      </c>
      <c r="E8" s="12" t="s">
        <v>78</v>
      </c>
      <c r="F8" s="76"/>
      <c r="G8" s="12"/>
      <c r="H8" s="13"/>
      <c r="I8" s="30"/>
    </row>
    <row r="9" spans="1:12" ht="42" customHeight="1" thickBot="1" x14ac:dyDescent="0.35">
      <c r="A9" s="85"/>
      <c r="B9" s="92"/>
      <c r="C9" s="7" t="s">
        <v>39</v>
      </c>
      <c r="D9" s="5" t="s">
        <v>71</v>
      </c>
      <c r="E9" s="2"/>
      <c r="F9" s="77"/>
      <c r="G9" s="2"/>
      <c r="H9" s="2"/>
      <c r="I9" s="31"/>
    </row>
    <row r="10" spans="1:12" ht="96.6" thickBot="1" x14ac:dyDescent="0.35">
      <c r="A10" s="85"/>
      <c r="B10" s="93"/>
      <c r="C10" s="4" t="s">
        <v>40</v>
      </c>
      <c r="D10" s="5" t="s">
        <v>73</v>
      </c>
      <c r="E10" s="12" t="s">
        <v>163</v>
      </c>
      <c r="F10" s="76">
        <v>2019</v>
      </c>
      <c r="G10" s="12" t="s">
        <v>130</v>
      </c>
      <c r="H10" s="12" t="s">
        <v>161</v>
      </c>
      <c r="I10" s="30"/>
    </row>
    <row r="11" spans="1:12" ht="96.6" thickBot="1" x14ac:dyDescent="0.35">
      <c r="A11" s="85"/>
      <c r="B11" s="94"/>
      <c r="C11" s="4" t="s">
        <v>41</v>
      </c>
      <c r="D11" s="5" t="s">
        <v>72</v>
      </c>
      <c r="E11" s="12" t="s">
        <v>128</v>
      </c>
      <c r="F11" s="76">
        <v>2019</v>
      </c>
      <c r="G11" s="12" t="s">
        <v>131</v>
      </c>
      <c r="H11" s="12" t="s">
        <v>161</v>
      </c>
      <c r="I11" s="30"/>
    </row>
    <row r="12" spans="1:12" ht="60.6" thickBot="1" x14ac:dyDescent="0.35">
      <c r="A12" s="85"/>
      <c r="B12" s="87" t="s">
        <v>3</v>
      </c>
      <c r="C12" s="4" t="s">
        <v>50</v>
      </c>
      <c r="D12" s="5" t="s">
        <v>27</v>
      </c>
      <c r="E12" s="12" t="s">
        <v>79</v>
      </c>
      <c r="F12" s="78"/>
      <c r="G12" s="14"/>
      <c r="H12" s="15"/>
      <c r="I12" s="32"/>
    </row>
    <row r="13" spans="1:12" ht="49.5" customHeight="1" thickBot="1" x14ac:dyDescent="0.35">
      <c r="A13" s="85"/>
      <c r="B13" s="88"/>
      <c r="C13" s="4" t="s">
        <v>51</v>
      </c>
      <c r="D13" s="5" t="s">
        <v>15</v>
      </c>
      <c r="E13" s="16" t="s">
        <v>134</v>
      </c>
      <c r="F13" s="79"/>
      <c r="G13" s="16"/>
      <c r="H13" s="12"/>
      <c r="I13" s="30"/>
    </row>
    <row r="14" spans="1:12" ht="409.6" thickBot="1" x14ac:dyDescent="0.35">
      <c r="A14" s="85"/>
      <c r="B14" s="88"/>
      <c r="C14" s="4" t="s">
        <v>52</v>
      </c>
      <c r="D14" s="5" t="s">
        <v>74</v>
      </c>
      <c r="E14" s="12" t="s">
        <v>132</v>
      </c>
      <c r="F14" s="76"/>
      <c r="G14" s="12"/>
      <c r="H14" s="12" t="s">
        <v>162</v>
      </c>
      <c r="I14" s="30"/>
    </row>
    <row r="15" spans="1:12" ht="48.6" thickBot="1" x14ac:dyDescent="0.35">
      <c r="A15" s="86"/>
      <c r="B15" s="89"/>
      <c r="C15" s="4" t="s">
        <v>53</v>
      </c>
      <c r="D15" s="5" t="s">
        <v>16</v>
      </c>
      <c r="E15" s="12" t="s">
        <v>82</v>
      </c>
      <c r="F15" s="76"/>
      <c r="G15" s="12"/>
      <c r="H15" s="12" t="s">
        <v>135</v>
      </c>
      <c r="I15" s="30"/>
    </row>
    <row r="16" spans="1:12" ht="102" customHeight="1" thickBot="1" x14ac:dyDescent="0.35">
      <c r="A16" s="84" t="s">
        <v>4</v>
      </c>
      <c r="B16" s="4" t="s">
        <v>5</v>
      </c>
      <c r="C16" s="7" t="s">
        <v>54</v>
      </c>
      <c r="D16" s="5" t="s">
        <v>28</v>
      </c>
      <c r="E16" s="12" t="s">
        <v>136</v>
      </c>
      <c r="F16" s="76"/>
      <c r="G16" s="12"/>
      <c r="H16" s="12"/>
      <c r="I16" s="30"/>
    </row>
    <row r="17" spans="1:9" ht="120.6" thickBot="1" x14ac:dyDescent="0.35">
      <c r="A17" s="101"/>
      <c r="B17" s="87" t="s">
        <v>6</v>
      </c>
      <c r="C17" s="4" t="s">
        <v>55</v>
      </c>
      <c r="D17" s="5" t="s">
        <v>75</v>
      </c>
      <c r="E17" s="17" t="s">
        <v>83</v>
      </c>
      <c r="F17" s="76">
        <v>2019</v>
      </c>
      <c r="G17" s="17" t="s">
        <v>84</v>
      </c>
      <c r="H17" s="12" t="s">
        <v>164</v>
      </c>
      <c r="I17" s="30" t="s">
        <v>207</v>
      </c>
    </row>
    <row r="18" spans="1:9" ht="15" thickBot="1" x14ac:dyDescent="0.35">
      <c r="A18" s="102"/>
      <c r="B18" s="103"/>
      <c r="C18" s="4" t="s">
        <v>56</v>
      </c>
      <c r="D18" s="5" t="s">
        <v>18</v>
      </c>
      <c r="E18" s="12" t="s">
        <v>80</v>
      </c>
      <c r="F18" s="76"/>
      <c r="G18" s="12"/>
      <c r="H18" s="13"/>
      <c r="I18" s="30"/>
    </row>
    <row r="19" spans="1:9" ht="409.6" thickBot="1" x14ac:dyDescent="0.35">
      <c r="A19" s="84" t="s">
        <v>7</v>
      </c>
      <c r="B19" s="87" t="s">
        <v>8</v>
      </c>
      <c r="C19" s="4" t="s">
        <v>57</v>
      </c>
      <c r="D19" s="5" t="s">
        <v>19</v>
      </c>
      <c r="E19" s="16" t="s">
        <v>80</v>
      </c>
      <c r="F19" s="79"/>
      <c r="G19" s="16"/>
      <c r="H19" s="13" t="s">
        <v>165</v>
      </c>
      <c r="I19" s="30" t="s">
        <v>155</v>
      </c>
    </row>
    <row r="20" spans="1:9" ht="48.6" thickBot="1" x14ac:dyDescent="0.35">
      <c r="A20" s="85"/>
      <c r="B20" s="88"/>
      <c r="C20" s="4" t="s">
        <v>58</v>
      </c>
      <c r="D20" s="5" t="s">
        <v>29</v>
      </c>
      <c r="E20" s="16" t="s">
        <v>156</v>
      </c>
      <c r="F20" s="76"/>
      <c r="G20" s="12"/>
      <c r="H20" s="13"/>
      <c r="I20" s="30"/>
    </row>
    <row r="21" spans="1:9" ht="136.05000000000001" customHeight="1" thickBot="1" x14ac:dyDescent="0.35">
      <c r="A21" s="85"/>
      <c r="B21" s="88"/>
      <c r="C21" s="4" t="s">
        <v>59</v>
      </c>
      <c r="D21" s="5" t="s">
        <v>76</v>
      </c>
      <c r="E21" s="17" t="s">
        <v>85</v>
      </c>
      <c r="F21" s="76">
        <v>2019</v>
      </c>
      <c r="G21" s="12" t="s">
        <v>86</v>
      </c>
      <c r="H21" s="12" t="s">
        <v>166</v>
      </c>
      <c r="I21" s="30" t="s">
        <v>167</v>
      </c>
    </row>
    <row r="22" spans="1:9" ht="60.6" thickBot="1" x14ac:dyDescent="0.35">
      <c r="A22" s="85"/>
      <c r="B22" s="88"/>
      <c r="C22" s="4" t="s">
        <v>60</v>
      </c>
      <c r="D22" s="5" t="s">
        <v>61</v>
      </c>
      <c r="E22" s="17" t="s">
        <v>78</v>
      </c>
      <c r="F22" s="80"/>
      <c r="G22" s="17"/>
      <c r="H22" s="13"/>
      <c r="I22" s="30"/>
    </row>
    <row r="23" spans="1:9" ht="60.6" thickBot="1" x14ac:dyDescent="0.35">
      <c r="A23" s="86"/>
      <c r="B23" s="93"/>
      <c r="C23" s="4" t="s">
        <v>62</v>
      </c>
      <c r="D23" s="5" t="s">
        <v>30</v>
      </c>
      <c r="E23" s="12" t="s">
        <v>78</v>
      </c>
      <c r="F23" s="76"/>
      <c r="G23" s="12"/>
      <c r="H23" s="12"/>
      <c r="I23" s="30"/>
    </row>
    <row r="24" spans="1:9" ht="24.75" customHeight="1" x14ac:dyDescent="0.3">
      <c r="A24" s="84" t="s">
        <v>9</v>
      </c>
      <c r="B24" s="87" t="s">
        <v>10</v>
      </c>
      <c r="C24" s="105" t="s">
        <v>63</v>
      </c>
      <c r="D24" s="107" t="s">
        <v>20</v>
      </c>
      <c r="E24" s="109" t="s">
        <v>216</v>
      </c>
      <c r="F24" s="119" t="s">
        <v>217</v>
      </c>
      <c r="G24" s="109" t="s">
        <v>215</v>
      </c>
      <c r="H24" s="116" t="s">
        <v>168</v>
      </c>
      <c r="I24" s="109" t="s">
        <v>214</v>
      </c>
    </row>
    <row r="25" spans="1:9" ht="65.25" customHeight="1" x14ac:dyDescent="0.3">
      <c r="A25" s="86"/>
      <c r="B25" s="88"/>
      <c r="C25" s="113"/>
      <c r="D25" s="114"/>
      <c r="E25" s="115"/>
      <c r="F25" s="120"/>
      <c r="G25" s="115"/>
      <c r="H25" s="117"/>
      <c r="I25" s="115"/>
    </row>
    <row r="26" spans="1:9" ht="160.94999999999999" customHeight="1" thickBot="1" x14ac:dyDescent="0.35">
      <c r="A26" s="104"/>
      <c r="B26" s="88"/>
      <c r="C26" s="106"/>
      <c r="D26" s="108"/>
      <c r="E26" s="110"/>
      <c r="F26" s="121"/>
      <c r="G26" s="110"/>
      <c r="H26" s="118"/>
      <c r="I26" s="110"/>
    </row>
    <row r="27" spans="1:9" ht="24.75" customHeight="1" x14ac:dyDescent="0.3">
      <c r="A27" s="84" t="s">
        <v>11</v>
      </c>
      <c r="B27" s="98" t="s">
        <v>12</v>
      </c>
      <c r="C27" s="105" t="s">
        <v>64</v>
      </c>
      <c r="D27" s="107" t="s">
        <v>22</v>
      </c>
      <c r="E27" s="109" t="s">
        <v>81</v>
      </c>
      <c r="F27" s="18"/>
      <c r="G27" s="18"/>
      <c r="H27" s="111"/>
      <c r="I27" s="109" t="s">
        <v>169</v>
      </c>
    </row>
    <row r="28" spans="1:9" ht="52.5" customHeight="1" thickBot="1" x14ac:dyDescent="0.35">
      <c r="A28" s="85"/>
      <c r="B28" s="99"/>
      <c r="C28" s="106"/>
      <c r="D28" s="108"/>
      <c r="E28" s="110"/>
      <c r="F28" s="19"/>
      <c r="G28" s="19"/>
      <c r="H28" s="112"/>
      <c r="I28" s="110"/>
    </row>
    <row r="29" spans="1:9" ht="108.6" thickBot="1" x14ac:dyDescent="0.35">
      <c r="A29" s="85"/>
      <c r="B29" s="99"/>
      <c r="C29" s="4" t="s">
        <v>65</v>
      </c>
      <c r="D29" s="5" t="s">
        <v>77</v>
      </c>
      <c r="E29" s="21" t="s">
        <v>218</v>
      </c>
      <c r="F29" s="76">
        <v>2020</v>
      </c>
      <c r="G29" s="12"/>
      <c r="H29" s="22" t="s">
        <v>219</v>
      </c>
      <c r="I29" s="30" t="s">
        <v>222</v>
      </c>
    </row>
    <row r="30" spans="1:9" ht="108.6" thickBot="1" x14ac:dyDescent="0.35">
      <c r="A30" s="85"/>
      <c r="B30" s="99"/>
      <c r="C30" s="4" t="s">
        <v>66</v>
      </c>
      <c r="D30" s="5" t="s">
        <v>21</v>
      </c>
      <c r="E30" s="12" t="s">
        <v>80</v>
      </c>
      <c r="F30" s="76"/>
      <c r="G30" s="12"/>
      <c r="H30" s="22" t="s">
        <v>170</v>
      </c>
      <c r="I30" s="30"/>
    </row>
    <row r="31" spans="1:9" ht="60.6" thickBot="1" x14ac:dyDescent="0.35">
      <c r="A31" s="85"/>
      <c r="B31" s="100"/>
      <c r="C31" s="4" t="s">
        <v>67</v>
      </c>
      <c r="D31" s="5" t="s">
        <v>31</v>
      </c>
      <c r="E31" s="12" t="s">
        <v>81</v>
      </c>
      <c r="F31" s="76"/>
      <c r="G31" s="12"/>
      <c r="H31" s="13"/>
      <c r="I31" s="30"/>
    </row>
    <row r="32" spans="1:9" ht="108.6" thickBot="1" x14ac:dyDescent="0.35">
      <c r="A32" s="85"/>
      <c r="B32" s="4" t="s">
        <v>13</v>
      </c>
      <c r="C32" s="4" t="s">
        <v>68</v>
      </c>
      <c r="D32" s="5" t="s">
        <v>32</v>
      </c>
      <c r="E32" s="12" t="s">
        <v>81</v>
      </c>
      <c r="F32" s="76"/>
      <c r="G32" s="12"/>
      <c r="H32" s="13"/>
      <c r="I32" s="30" t="s">
        <v>171</v>
      </c>
    </row>
    <row r="33" spans="1:16" ht="84.6" thickBot="1" x14ac:dyDescent="0.35">
      <c r="A33" s="97"/>
      <c r="B33" s="4" t="s">
        <v>14</v>
      </c>
      <c r="C33" s="4" t="s">
        <v>69</v>
      </c>
      <c r="D33" s="5" t="s">
        <v>33</v>
      </c>
      <c r="E33" s="12" t="s">
        <v>81</v>
      </c>
      <c r="F33" s="76"/>
      <c r="G33" s="12"/>
      <c r="H33" s="13"/>
      <c r="I33" s="30"/>
    </row>
    <row r="34" spans="1:16" x14ac:dyDescent="0.3">
      <c r="A34" s="1"/>
      <c r="B34" s="1"/>
      <c r="C34" s="1"/>
      <c r="D34" s="1"/>
      <c r="E34" s="1"/>
      <c r="F34" s="1"/>
      <c r="G34" s="1"/>
      <c r="H34" s="1"/>
      <c r="I34" s="33"/>
      <c r="J34" s="1"/>
      <c r="K34" s="1"/>
      <c r="L34" s="1"/>
      <c r="M34" s="1"/>
      <c r="N34" s="1"/>
      <c r="O34" s="1"/>
      <c r="P34" s="1"/>
    </row>
    <row r="35" spans="1:16" x14ac:dyDescent="0.3">
      <c r="A35" s="1"/>
      <c r="B35" s="1"/>
      <c r="C35" s="1"/>
      <c r="D35" s="1"/>
      <c r="E35" s="1"/>
      <c r="F35" s="1"/>
      <c r="G35" s="1"/>
      <c r="H35" s="1"/>
      <c r="I35" s="33"/>
      <c r="J35" s="1"/>
      <c r="K35" s="1"/>
      <c r="L35" s="1"/>
      <c r="M35" s="1"/>
      <c r="N35" s="1"/>
      <c r="O35" s="1"/>
      <c r="P35" s="1"/>
    </row>
  </sheetData>
  <mergeCells count="24">
    <mergeCell ref="C24:C26"/>
    <mergeCell ref="D24:D26"/>
    <mergeCell ref="E24:E26"/>
    <mergeCell ref="H24:H26"/>
    <mergeCell ref="I24:I26"/>
    <mergeCell ref="F24:F26"/>
    <mergeCell ref="G24:G26"/>
    <mergeCell ref="C27:C28"/>
    <mergeCell ref="D27:D28"/>
    <mergeCell ref="E27:E28"/>
    <mergeCell ref="H27:H28"/>
    <mergeCell ref="I27:I28"/>
    <mergeCell ref="A4:A15"/>
    <mergeCell ref="B12:B15"/>
    <mergeCell ref="B4:B11"/>
    <mergeCell ref="A3:B3"/>
    <mergeCell ref="A27:A33"/>
    <mergeCell ref="B27:B31"/>
    <mergeCell ref="A16:A18"/>
    <mergeCell ref="B17:B18"/>
    <mergeCell ref="A24:A26"/>
    <mergeCell ref="B24:B26"/>
    <mergeCell ref="A19:A23"/>
    <mergeCell ref="B19:B23"/>
  </mergeCell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L50"/>
  <sheetViews>
    <sheetView workbookViewId="0">
      <selection activeCell="D46" sqref="D46"/>
    </sheetView>
  </sheetViews>
  <sheetFormatPr defaultColWidth="11.44140625" defaultRowHeight="14.4" x14ac:dyDescent="0.3"/>
  <cols>
    <col min="3" max="3" width="34.6640625" customWidth="1"/>
    <col min="4" max="4" width="44" customWidth="1"/>
    <col min="5" max="5" width="13.44140625" bestFit="1" customWidth="1"/>
    <col min="6" max="6" width="13.44140625" customWidth="1"/>
    <col min="7" max="7" width="11.6640625" bestFit="1" customWidth="1"/>
    <col min="8" max="8" width="11.6640625" customWidth="1"/>
    <col min="9" max="9" width="13.44140625" bestFit="1" customWidth="1"/>
    <col min="10" max="10" width="13.44140625" customWidth="1"/>
    <col min="11" max="11" width="12.6640625" customWidth="1"/>
    <col min="12" max="12" width="12.77734375" bestFit="1" customWidth="1"/>
  </cols>
  <sheetData>
    <row r="2" spans="2:12" ht="18.600000000000001" thickBot="1" x14ac:dyDescent="0.4">
      <c r="B2" s="49" t="s">
        <v>146</v>
      </c>
      <c r="D2" s="38"/>
      <c r="E2" s="38"/>
      <c r="F2" s="38"/>
      <c r="G2" s="38"/>
      <c r="H2" s="38"/>
      <c r="I2" s="38"/>
      <c r="J2" s="38"/>
      <c r="K2" s="38"/>
      <c r="L2" s="38"/>
    </row>
    <row r="3" spans="2:12" ht="58.2" thickBot="1" x14ac:dyDescent="0.35">
      <c r="B3" s="57" t="s">
        <v>137</v>
      </c>
      <c r="C3" s="57" t="s">
        <v>143</v>
      </c>
      <c r="D3" s="57" t="s">
        <v>144</v>
      </c>
      <c r="E3" s="39" t="s">
        <v>114</v>
      </c>
      <c r="F3" s="56" t="s">
        <v>138</v>
      </c>
      <c r="G3" s="39" t="s">
        <v>113</v>
      </c>
      <c r="H3" s="56" t="s">
        <v>139</v>
      </c>
      <c r="I3" s="39" t="s">
        <v>87</v>
      </c>
      <c r="J3" s="56" t="s">
        <v>140</v>
      </c>
      <c r="K3" s="56" t="s">
        <v>141</v>
      </c>
      <c r="L3" s="56" t="s">
        <v>142</v>
      </c>
    </row>
    <row r="4" spans="2:12" x14ac:dyDescent="0.3">
      <c r="B4" s="34"/>
    </row>
    <row r="5" spans="2:12" ht="28.8" x14ac:dyDescent="0.3">
      <c r="B5" s="50">
        <v>1</v>
      </c>
      <c r="C5" s="24" t="s">
        <v>88</v>
      </c>
      <c r="D5" s="24" t="s">
        <v>99</v>
      </c>
      <c r="E5" s="35">
        <v>3751</v>
      </c>
      <c r="F5" s="20">
        <f t="shared" ref="F5:F15" si="0">E5/$E$31</f>
        <v>8.9247900259344735E-3</v>
      </c>
      <c r="G5" s="35">
        <v>14</v>
      </c>
      <c r="H5" s="20">
        <f t="shared" ref="H5:H15" si="1">G5/$G$31</f>
        <v>1.06951871657754E-2</v>
      </c>
      <c r="I5" s="35">
        <v>3765</v>
      </c>
      <c r="J5" s="20">
        <f t="shared" ref="J5:J15" si="2">I5/$I$31</f>
        <v>8.9302868365437292E-3</v>
      </c>
      <c r="K5" s="64">
        <f t="shared" ref="K5:K13" si="3">(G5/I5)*1000</f>
        <v>3.7184594953519254</v>
      </c>
      <c r="L5" s="20">
        <f t="shared" ref="L5:L15" si="4">K5/$K$31</f>
        <v>1.1976308669067046</v>
      </c>
    </row>
    <row r="6" spans="2:12" x14ac:dyDescent="0.3">
      <c r="B6" s="50">
        <v>2</v>
      </c>
      <c r="C6" s="24" t="s">
        <v>89</v>
      </c>
      <c r="D6" s="24" t="s">
        <v>100</v>
      </c>
      <c r="E6" s="35">
        <v>7699</v>
      </c>
      <c r="F6" s="20">
        <f t="shared" si="0"/>
        <v>1.8318304028171025E-2</v>
      </c>
      <c r="G6" s="35">
        <v>26</v>
      </c>
      <c r="H6" s="20">
        <f t="shared" si="1"/>
        <v>1.9862490450725745E-2</v>
      </c>
      <c r="I6" s="35">
        <v>7725</v>
      </c>
      <c r="J6" s="20">
        <f t="shared" si="2"/>
        <v>1.8323098489322794E-2</v>
      </c>
      <c r="K6" s="64">
        <f t="shared" si="3"/>
        <v>3.3656957928802589</v>
      </c>
      <c r="L6" s="20">
        <f t="shared" si="4"/>
        <v>1.0840137361211033</v>
      </c>
    </row>
    <row r="7" spans="2:12" ht="43.2" x14ac:dyDescent="0.3">
      <c r="B7" s="50">
        <v>3</v>
      </c>
      <c r="C7" s="24" t="s">
        <v>90</v>
      </c>
      <c r="D7" s="24" t="s">
        <v>101</v>
      </c>
      <c r="E7" s="35">
        <v>41983</v>
      </c>
      <c r="F7" s="20">
        <f t="shared" si="0"/>
        <v>9.9890551761878707E-2</v>
      </c>
      <c r="G7" s="35">
        <v>146</v>
      </c>
      <c r="H7" s="20">
        <f t="shared" si="1"/>
        <v>0.11153552330022919</v>
      </c>
      <c r="I7" s="35">
        <v>42129</v>
      </c>
      <c r="J7" s="20">
        <f t="shared" si="2"/>
        <v>9.9926707606042706E-2</v>
      </c>
      <c r="K7" s="23">
        <f t="shared" si="3"/>
        <v>3.4655462982743477</v>
      </c>
      <c r="L7" s="20">
        <f t="shared" si="4"/>
        <v>1.116173303136873</v>
      </c>
    </row>
    <row r="8" spans="2:12" ht="28.8" x14ac:dyDescent="0.3">
      <c r="B8" s="50">
        <v>4</v>
      </c>
      <c r="C8" s="24" t="s">
        <v>91</v>
      </c>
      <c r="D8" s="24" t="s">
        <v>102</v>
      </c>
      <c r="E8" s="35">
        <v>78775</v>
      </c>
      <c r="F8" s="20">
        <f t="shared" si="0"/>
        <v>0.18743010778272146</v>
      </c>
      <c r="G8" s="35">
        <v>212</v>
      </c>
      <c r="H8" s="20">
        <f t="shared" si="1"/>
        <v>0.16195569136745608</v>
      </c>
      <c r="I8" s="35">
        <v>78987</v>
      </c>
      <c r="J8" s="20">
        <f t="shared" si="2"/>
        <v>0.18735101364092419</v>
      </c>
      <c r="K8" s="23">
        <f t="shared" si="3"/>
        <v>2.6839859723752011</v>
      </c>
      <c r="L8" s="20">
        <f t="shared" si="4"/>
        <v>0.86445057445944418</v>
      </c>
    </row>
    <row r="9" spans="2:12" ht="28.8" x14ac:dyDescent="0.3">
      <c r="B9" s="50">
        <v>5</v>
      </c>
      <c r="C9" s="24" t="s">
        <v>92</v>
      </c>
      <c r="D9" s="24" t="s">
        <v>103</v>
      </c>
      <c r="E9" s="35">
        <v>33329</v>
      </c>
      <c r="F9" s="20">
        <f t="shared" si="0"/>
        <v>7.9300007137928577E-2</v>
      </c>
      <c r="G9" s="35">
        <v>84</v>
      </c>
      <c r="H9" s="20">
        <f t="shared" si="1"/>
        <v>6.4171122994652413E-2</v>
      </c>
      <c r="I9" s="35">
        <v>33413</v>
      </c>
      <c r="J9" s="20">
        <f t="shared" si="2"/>
        <v>7.9253034281390605E-2</v>
      </c>
      <c r="K9" s="23">
        <f t="shared" si="3"/>
        <v>2.5139915601711906</v>
      </c>
      <c r="L9" s="20">
        <f t="shared" si="4"/>
        <v>0.8096992572777798</v>
      </c>
    </row>
    <row r="10" spans="2:12" ht="28.8" x14ac:dyDescent="0.3">
      <c r="B10" s="50">
        <v>6</v>
      </c>
      <c r="C10" s="24" t="s">
        <v>93</v>
      </c>
      <c r="D10" s="24" t="s">
        <v>104</v>
      </c>
      <c r="E10" s="35">
        <v>33296</v>
      </c>
      <c r="F10" s="20">
        <f t="shared" si="0"/>
        <v>7.9221489923624169E-2</v>
      </c>
      <c r="G10" s="35">
        <v>68</v>
      </c>
      <c r="H10" s="20">
        <f t="shared" si="1"/>
        <v>5.1948051948051951E-2</v>
      </c>
      <c r="I10" s="35">
        <v>33364</v>
      </c>
      <c r="J10" s="20">
        <f t="shared" si="2"/>
        <v>7.9136810096798141E-2</v>
      </c>
      <c r="K10" s="23">
        <f t="shared" si="3"/>
        <v>2.0381249250689364</v>
      </c>
      <c r="L10" s="20">
        <f t="shared" si="4"/>
        <v>0.65643348379231359</v>
      </c>
    </row>
    <row r="11" spans="2:12" ht="28.8" x14ac:dyDescent="0.3">
      <c r="B11" s="50">
        <v>7</v>
      </c>
      <c r="C11" s="24" t="s">
        <v>94</v>
      </c>
      <c r="D11" s="24" t="s">
        <v>105</v>
      </c>
      <c r="E11" s="35">
        <v>36363</v>
      </c>
      <c r="F11" s="20">
        <f t="shared" si="0"/>
        <v>8.6518832234885434E-2</v>
      </c>
      <c r="G11" s="35">
        <v>65</v>
      </c>
      <c r="H11" s="20">
        <f t="shared" si="1"/>
        <v>4.9656226126814362E-2</v>
      </c>
      <c r="I11" s="35">
        <v>36428</v>
      </c>
      <c r="J11" s="20">
        <f t="shared" si="2"/>
        <v>8.6404379517029214E-2</v>
      </c>
      <c r="K11" s="23">
        <f t="shared" si="3"/>
        <v>1.7843417151641594</v>
      </c>
      <c r="L11" s="20">
        <f t="shared" si="4"/>
        <v>0.57469570876355569</v>
      </c>
    </row>
    <row r="12" spans="2:12" ht="57.6" x14ac:dyDescent="0.3">
      <c r="B12" s="50">
        <v>8</v>
      </c>
      <c r="C12" s="24" t="s">
        <v>95</v>
      </c>
      <c r="D12" s="24" t="s">
        <v>106</v>
      </c>
      <c r="E12" s="35">
        <v>60458</v>
      </c>
      <c r="F12" s="20">
        <f t="shared" si="0"/>
        <v>0.14384829522472578</v>
      </c>
      <c r="G12" s="35">
        <v>126</v>
      </c>
      <c r="H12" s="20">
        <f t="shared" si="1"/>
        <v>9.6256684491978606E-2</v>
      </c>
      <c r="I12" s="35">
        <v>60584</v>
      </c>
      <c r="J12" s="20">
        <f t="shared" si="2"/>
        <v>0.1437005305989815</v>
      </c>
      <c r="K12" s="23">
        <f t="shared" si="3"/>
        <v>2.0797570315594873</v>
      </c>
      <c r="L12" s="20">
        <f t="shared" si="4"/>
        <v>0.66984223433800483</v>
      </c>
    </row>
    <row r="13" spans="2:12" x14ac:dyDescent="0.3">
      <c r="B13" s="50">
        <v>9</v>
      </c>
      <c r="C13" s="24" t="s">
        <v>96</v>
      </c>
      <c r="D13" s="24" t="s">
        <v>107</v>
      </c>
      <c r="E13" s="35">
        <v>69674</v>
      </c>
      <c r="F13" s="20">
        <f t="shared" si="0"/>
        <v>0.16577601180137524</v>
      </c>
      <c r="G13" s="35">
        <v>106</v>
      </c>
      <c r="H13" s="20">
        <f t="shared" si="1"/>
        <v>8.0977845683728039E-2</v>
      </c>
      <c r="I13" s="35">
        <v>69780</v>
      </c>
      <c r="J13" s="20">
        <f t="shared" si="2"/>
        <v>0.16551272654821286</v>
      </c>
      <c r="K13" s="66">
        <f t="shared" si="3"/>
        <v>1.5190599025508742</v>
      </c>
      <c r="L13" s="20">
        <f t="shared" si="4"/>
        <v>0.48925449645190683</v>
      </c>
    </row>
    <row r="14" spans="2:12" x14ac:dyDescent="0.3">
      <c r="B14" s="50">
        <v>10</v>
      </c>
      <c r="C14" s="24" t="s">
        <v>97</v>
      </c>
      <c r="D14" s="24" t="s">
        <v>108</v>
      </c>
      <c r="E14" s="35">
        <v>3998</v>
      </c>
      <c r="F14" s="20">
        <f t="shared" si="0"/>
        <v>9.5124794784553525E-3</v>
      </c>
      <c r="G14" s="35">
        <v>8</v>
      </c>
      <c r="H14" s="20">
        <f t="shared" si="1"/>
        <v>6.1115355233002291E-3</v>
      </c>
      <c r="I14" s="35">
        <v>4006</v>
      </c>
      <c r="J14" s="20">
        <f t="shared" si="2"/>
        <v>9.5019200709679109E-3</v>
      </c>
      <c r="K14" s="66">
        <f>(G14/I14)*1000</f>
        <v>1.9970044932601101</v>
      </c>
      <c r="L14" s="20">
        <f t="shared" si="4"/>
        <v>0.64318953197400242</v>
      </c>
    </row>
    <row r="15" spans="2:12" x14ac:dyDescent="0.3">
      <c r="C15" s="46" t="s">
        <v>98</v>
      </c>
      <c r="E15" s="35">
        <v>50964</v>
      </c>
      <c r="F15" s="20">
        <f t="shared" si="0"/>
        <v>0.12125913060029979</v>
      </c>
      <c r="G15" s="35">
        <v>454</v>
      </c>
      <c r="H15" s="20">
        <f t="shared" si="1"/>
        <v>0.34682964094728802</v>
      </c>
      <c r="I15" s="35">
        <v>51418</v>
      </c>
      <c r="J15" s="20">
        <f t="shared" si="2"/>
        <v>0.12195949231378632</v>
      </c>
      <c r="K15" s="65">
        <f>(G15/I15)*1000</f>
        <v>8.8295927496207547</v>
      </c>
      <c r="L15" s="20">
        <f t="shared" si="4"/>
        <v>2.8438101402959211</v>
      </c>
    </row>
    <row r="16" spans="2:12" ht="15" thickBot="1" x14ac:dyDescent="0.35">
      <c r="E16" s="35"/>
      <c r="F16" s="20"/>
      <c r="G16" s="35"/>
      <c r="H16" s="20"/>
      <c r="I16" s="35"/>
      <c r="J16" s="20"/>
      <c r="K16" s="23"/>
      <c r="L16" s="20"/>
    </row>
    <row r="17" spans="2:12" ht="15" thickBot="1" x14ac:dyDescent="0.35">
      <c r="B17" s="37"/>
      <c r="C17" s="37" t="s">
        <v>87</v>
      </c>
      <c r="D17" s="37"/>
      <c r="E17" s="40">
        <v>420290</v>
      </c>
      <c r="F17" s="41">
        <f>E17/$E$31</f>
        <v>1</v>
      </c>
      <c r="G17" s="40">
        <v>1309</v>
      </c>
      <c r="H17" s="41">
        <f>G17/$G$31</f>
        <v>1</v>
      </c>
      <c r="I17" s="40">
        <v>421599</v>
      </c>
      <c r="J17" s="41">
        <f>I17/$I$31</f>
        <v>1</v>
      </c>
      <c r="K17" s="42">
        <f>(G17/I17)*1000</f>
        <v>3.104846074113079</v>
      </c>
      <c r="L17" s="41">
        <f>K17/$K$31</f>
        <v>1</v>
      </c>
    </row>
    <row r="18" spans="2:12" x14ac:dyDescent="0.3">
      <c r="B18" s="60" t="s">
        <v>145</v>
      </c>
      <c r="C18" s="43"/>
      <c r="D18" s="43"/>
      <c r="E18" s="51"/>
      <c r="F18" s="52"/>
      <c r="G18" s="51"/>
      <c r="H18" s="52"/>
      <c r="I18" s="51"/>
      <c r="J18" s="52"/>
      <c r="K18" s="53"/>
      <c r="L18" s="52"/>
    </row>
    <row r="19" spans="2:12" x14ac:dyDescent="0.3">
      <c r="C19" s="43"/>
      <c r="D19" s="43"/>
      <c r="E19" s="51"/>
      <c r="F19" s="52"/>
      <c r="G19" s="51"/>
      <c r="H19" s="52"/>
      <c r="I19" s="51"/>
      <c r="J19" s="52"/>
      <c r="K19" s="53"/>
      <c r="L19" s="52"/>
    </row>
    <row r="20" spans="2:12" x14ac:dyDescent="0.3">
      <c r="E20" s="27"/>
      <c r="F20" s="20"/>
      <c r="G20" s="27"/>
      <c r="H20" s="20"/>
      <c r="I20" s="27"/>
      <c r="J20" s="20"/>
      <c r="K20" s="23"/>
      <c r="L20" s="20"/>
    </row>
    <row r="21" spans="2:12" ht="18.600000000000001" thickBot="1" x14ac:dyDescent="0.4">
      <c r="B21" s="48" t="s">
        <v>147</v>
      </c>
      <c r="C21" s="38"/>
      <c r="D21" s="38"/>
      <c r="E21" s="54"/>
      <c r="F21" s="44"/>
      <c r="G21" s="54"/>
      <c r="H21" s="44"/>
      <c r="I21" s="54"/>
      <c r="J21" s="44"/>
      <c r="K21" s="45"/>
      <c r="L21" s="44"/>
    </row>
    <row r="22" spans="2:12" ht="58.2" thickBot="1" x14ac:dyDescent="0.35">
      <c r="B22" s="57"/>
      <c r="C22" s="38" t="s">
        <v>149</v>
      </c>
      <c r="D22" s="55" t="s">
        <v>150</v>
      </c>
      <c r="E22" s="39" t="s">
        <v>114</v>
      </c>
      <c r="F22" s="56" t="s">
        <v>138</v>
      </c>
      <c r="G22" s="39" t="s">
        <v>113</v>
      </c>
      <c r="H22" s="56" t="s">
        <v>139</v>
      </c>
      <c r="I22" s="39" t="s">
        <v>87</v>
      </c>
      <c r="J22" s="56" t="s">
        <v>140</v>
      </c>
      <c r="K22" s="56" t="s">
        <v>141</v>
      </c>
      <c r="L22" s="56" t="s">
        <v>142</v>
      </c>
    </row>
    <row r="24" spans="2:12" x14ac:dyDescent="0.3">
      <c r="C24" t="s">
        <v>115</v>
      </c>
      <c r="D24" t="s">
        <v>117</v>
      </c>
      <c r="E24" s="35">
        <f>E5+E6+E7</f>
        <v>53433</v>
      </c>
      <c r="F24" s="20">
        <f t="shared" ref="F24:F28" si="5">E24/$E$31</f>
        <v>0.12713364581598421</v>
      </c>
      <c r="G24" s="35">
        <f>G5+G6+G7</f>
        <v>186</v>
      </c>
      <c r="H24" s="20">
        <f t="shared" ref="H24:H28" si="6">G24/$G$31</f>
        <v>0.14209320091673033</v>
      </c>
      <c r="I24" s="35">
        <f>I5+I6+I7</f>
        <v>53619</v>
      </c>
      <c r="J24" s="20">
        <f t="shared" ref="J24:J28" si="7">I24/$I$31</f>
        <v>0.12718009293190924</v>
      </c>
      <c r="K24" s="64">
        <f t="shared" ref="K24:K28" si="8">(G24/I24)*1000</f>
        <v>3.4689195993957367</v>
      </c>
      <c r="L24" s="20">
        <f t="shared" ref="L24:L29" si="9">K24/$K$31</f>
        <v>1.1172597663755868</v>
      </c>
    </row>
    <row r="25" spans="2:12" x14ac:dyDescent="0.3">
      <c r="C25" t="s">
        <v>116</v>
      </c>
      <c r="D25" t="s">
        <v>118</v>
      </c>
      <c r="E25" s="35">
        <f>E8</f>
        <v>78775</v>
      </c>
      <c r="F25" s="20">
        <f t="shared" si="5"/>
        <v>0.18743010778272146</v>
      </c>
      <c r="G25" s="35">
        <f>G8</f>
        <v>212</v>
      </c>
      <c r="H25" s="20">
        <f t="shared" si="6"/>
        <v>0.16195569136745608</v>
      </c>
      <c r="I25" s="35">
        <f>I8</f>
        <v>78987</v>
      </c>
      <c r="J25" s="20">
        <f t="shared" si="7"/>
        <v>0.18735101364092419</v>
      </c>
      <c r="K25" s="23">
        <f t="shared" si="8"/>
        <v>2.6839859723752011</v>
      </c>
      <c r="L25" s="20">
        <f t="shared" si="9"/>
        <v>0.86445057445944418</v>
      </c>
    </row>
    <row r="26" spans="2:12" x14ac:dyDescent="0.3">
      <c r="C26" t="s">
        <v>119</v>
      </c>
      <c r="D26" t="s">
        <v>109</v>
      </c>
      <c r="E26" s="35">
        <f>E9+E10</f>
        <v>66625</v>
      </c>
      <c r="F26" s="20">
        <f t="shared" si="5"/>
        <v>0.15852149706155275</v>
      </c>
      <c r="G26" s="35">
        <f>G9+G10</f>
        <v>152</v>
      </c>
      <c r="H26" s="20">
        <f t="shared" si="6"/>
        <v>0.11611917494270435</v>
      </c>
      <c r="I26" s="35">
        <f>I9+I10</f>
        <v>66777</v>
      </c>
      <c r="J26" s="20">
        <f t="shared" si="7"/>
        <v>0.15838984437818876</v>
      </c>
      <c r="K26" s="23">
        <f t="shared" si="8"/>
        <v>2.2762328346586398</v>
      </c>
      <c r="L26" s="20">
        <f t="shared" si="9"/>
        <v>0.73312260264266449</v>
      </c>
    </row>
    <row r="27" spans="2:12" x14ac:dyDescent="0.3">
      <c r="C27" t="s">
        <v>120</v>
      </c>
      <c r="D27" t="s">
        <v>110</v>
      </c>
      <c r="E27" s="35">
        <f>E11+E12</f>
        <v>96821</v>
      </c>
      <c r="F27" s="20">
        <f t="shared" si="5"/>
        <v>0.23036712745961122</v>
      </c>
      <c r="G27" s="35">
        <f>G11+G12</f>
        <v>191</v>
      </c>
      <c r="H27" s="20">
        <f t="shared" si="6"/>
        <v>0.14591291061879297</v>
      </c>
      <c r="I27" s="35">
        <f>I11+I12</f>
        <v>97012</v>
      </c>
      <c r="J27" s="20">
        <f t="shared" si="7"/>
        <v>0.23010491011601072</v>
      </c>
      <c r="K27" s="23">
        <f t="shared" si="8"/>
        <v>1.9688285985238938</v>
      </c>
      <c r="L27" s="20">
        <f t="shared" si="9"/>
        <v>0.63411471986942336</v>
      </c>
    </row>
    <row r="28" spans="2:12" x14ac:dyDescent="0.3">
      <c r="C28" t="s">
        <v>121</v>
      </c>
      <c r="D28" t="s">
        <v>111</v>
      </c>
      <c r="E28" s="35">
        <f>E13+E14</f>
        <v>73672</v>
      </c>
      <c r="F28" s="20">
        <f t="shared" si="5"/>
        <v>0.17528849127983059</v>
      </c>
      <c r="G28" s="35">
        <f>G13+G14</f>
        <v>114</v>
      </c>
      <c r="H28" s="20">
        <f t="shared" si="6"/>
        <v>8.7089381207028263E-2</v>
      </c>
      <c r="I28" s="35">
        <f>I13+I14</f>
        <v>73786</v>
      </c>
      <c r="J28" s="20">
        <f t="shared" si="7"/>
        <v>0.17501464661918079</v>
      </c>
      <c r="K28" s="66">
        <f t="shared" si="8"/>
        <v>1.5450085382050796</v>
      </c>
      <c r="L28" s="20">
        <f t="shared" si="9"/>
        <v>0.49761195928091928</v>
      </c>
    </row>
    <row r="29" spans="2:12" x14ac:dyDescent="0.3">
      <c r="D29" t="s">
        <v>112</v>
      </c>
      <c r="E29" s="35">
        <f>E15</f>
        <v>50964</v>
      </c>
      <c r="F29" s="20">
        <f>E29/$E$31</f>
        <v>0.12125913060029979</v>
      </c>
      <c r="G29" s="35">
        <f>G15</f>
        <v>454</v>
      </c>
      <c r="H29" s="20">
        <f>G29/$G$31</f>
        <v>0.34682964094728802</v>
      </c>
      <c r="I29" s="35">
        <f>I15</f>
        <v>51418</v>
      </c>
      <c r="J29" s="20">
        <f>I29/$I$31</f>
        <v>0.12195949231378632</v>
      </c>
      <c r="K29" s="65">
        <f>(G29/I29)*1000</f>
        <v>8.8295927496207547</v>
      </c>
      <c r="L29" s="20">
        <f t="shared" si="9"/>
        <v>2.8438101402959211</v>
      </c>
    </row>
    <row r="30" spans="2:12" ht="15" thickBot="1" x14ac:dyDescent="0.35">
      <c r="E30" s="35"/>
      <c r="F30" s="20"/>
      <c r="G30" s="35"/>
      <c r="H30" s="20"/>
      <c r="I30" s="35"/>
      <c r="J30" s="20"/>
      <c r="K30" s="23"/>
      <c r="L30" s="20"/>
    </row>
    <row r="31" spans="2:12" ht="15" thickBot="1" x14ac:dyDescent="0.35">
      <c r="B31" s="37"/>
      <c r="C31" s="37"/>
      <c r="D31" s="37" t="s">
        <v>87</v>
      </c>
      <c r="E31" s="40">
        <f>SUM(E24:E30)</f>
        <v>420290</v>
      </c>
      <c r="F31" s="41">
        <f>E31/$E$31</f>
        <v>1</v>
      </c>
      <c r="G31" s="40">
        <f>SUM(G24:G30)</f>
        <v>1309</v>
      </c>
      <c r="H31" s="41">
        <f>G31/$G$31</f>
        <v>1</v>
      </c>
      <c r="I31" s="40">
        <f>SUM(I24:I30)</f>
        <v>421599</v>
      </c>
      <c r="J31" s="41">
        <f>I31/$I$31</f>
        <v>1</v>
      </c>
      <c r="K31" s="42">
        <f>(G31/I31)*1000</f>
        <v>3.104846074113079</v>
      </c>
      <c r="L31" s="41">
        <f>K31/$K$31</f>
        <v>1</v>
      </c>
    </row>
    <row r="32" spans="2:12" x14ac:dyDescent="0.3">
      <c r="B32" s="60" t="s">
        <v>145</v>
      </c>
      <c r="L32" s="20"/>
    </row>
    <row r="33" spans="2:12" x14ac:dyDescent="0.3">
      <c r="L33" s="20"/>
    </row>
    <row r="34" spans="2:12" x14ac:dyDescent="0.3">
      <c r="L34" s="20"/>
    </row>
    <row r="35" spans="2:12" ht="18.600000000000001" thickBot="1" x14ac:dyDescent="0.4">
      <c r="B35" s="47" t="s">
        <v>148</v>
      </c>
      <c r="C35" s="25"/>
      <c r="L35" s="20"/>
    </row>
    <row r="36" spans="2:12" ht="58.2" thickBot="1" x14ac:dyDescent="0.35">
      <c r="B36" s="37"/>
      <c r="C36" s="63"/>
      <c r="D36" s="63" t="s">
        <v>151</v>
      </c>
      <c r="E36" s="58" t="s">
        <v>114</v>
      </c>
      <c r="F36" s="59" t="s">
        <v>138</v>
      </c>
      <c r="G36" s="58" t="s">
        <v>113</v>
      </c>
      <c r="H36" s="59" t="s">
        <v>139</v>
      </c>
      <c r="I36" s="58" t="s">
        <v>87</v>
      </c>
      <c r="J36" s="59" t="s">
        <v>140</v>
      </c>
      <c r="K36" s="59" t="s">
        <v>141</v>
      </c>
      <c r="L36" s="59" t="s">
        <v>142</v>
      </c>
    </row>
    <row r="38" spans="2:12" x14ac:dyDescent="0.3">
      <c r="D38" t="s">
        <v>123</v>
      </c>
      <c r="E38" s="36">
        <v>344974</v>
      </c>
      <c r="F38" s="20">
        <f t="shared" ref="F38:F46" si="10">E38/$E$49</f>
        <v>0.82079992386209522</v>
      </c>
      <c r="G38" s="36">
        <v>992</v>
      </c>
      <c r="H38" s="20">
        <f t="shared" ref="H38:H46" si="11">G38/$G$49</f>
        <v>0.75783040488922837</v>
      </c>
      <c r="I38" s="36">
        <v>345966</v>
      </c>
      <c r="J38" s="20">
        <f t="shared" ref="J38:J46" si="12">I38/$I$49</f>
        <v>0.82060441319832356</v>
      </c>
      <c r="K38" s="67">
        <f t="shared" ref="K38:K49" si="13">(G38/I38)*1000</f>
        <v>2.8673337842446944</v>
      </c>
      <c r="L38" s="20">
        <f t="shared" ref="L38:L47" si="14">K38/$K$31</f>
        <v>0.92350271665682115</v>
      </c>
    </row>
    <row r="39" spans="2:12" x14ac:dyDescent="0.3">
      <c r="D39" t="s">
        <v>124</v>
      </c>
      <c r="E39" s="36">
        <v>6410</v>
      </c>
      <c r="F39" s="20">
        <f t="shared" si="10"/>
        <v>1.5251374051250327E-2</v>
      </c>
      <c r="G39" s="36">
        <v>17</v>
      </c>
      <c r="H39" s="20">
        <f t="shared" si="11"/>
        <v>1.2987012987012988E-2</v>
      </c>
      <c r="I39" s="36">
        <v>6427</v>
      </c>
      <c r="J39" s="20">
        <f t="shared" si="12"/>
        <v>1.5244343558689656E-2</v>
      </c>
      <c r="K39" s="67">
        <f t="shared" si="13"/>
        <v>2.6450910222498836</v>
      </c>
      <c r="L39" s="20">
        <f t="shared" si="14"/>
        <v>0.85192339945724116</v>
      </c>
    </row>
    <row r="40" spans="2:12" x14ac:dyDescent="0.3">
      <c r="D40" t="s">
        <v>125</v>
      </c>
      <c r="E40" s="36">
        <v>16972</v>
      </c>
      <c r="F40" s="20">
        <f t="shared" si="10"/>
        <v>4.0381641247709918E-2</v>
      </c>
      <c r="G40" s="36">
        <v>55</v>
      </c>
      <c r="H40" s="20">
        <f t="shared" si="11"/>
        <v>4.2016806722689079E-2</v>
      </c>
      <c r="I40" s="36">
        <v>17027</v>
      </c>
      <c r="J40" s="20">
        <f t="shared" si="12"/>
        <v>4.0386718184815429E-2</v>
      </c>
      <c r="K40" s="26">
        <f t="shared" si="13"/>
        <v>3.2301638574029483</v>
      </c>
      <c r="L40" s="20">
        <f t="shared" si="14"/>
        <v>1.040361995505902</v>
      </c>
    </row>
    <row r="41" spans="2:12" x14ac:dyDescent="0.3">
      <c r="D41" t="s">
        <v>152</v>
      </c>
      <c r="E41" s="36">
        <v>4071</v>
      </c>
      <c r="F41" s="20">
        <f t="shared" si="10"/>
        <v>9.6861690737348027E-3</v>
      </c>
      <c r="G41" s="36">
        <v>19</v>
      </c>
      <c r="H41" s="20">
        <f t="shared" si="11"/>
        <v>1.4514896867838044E-2</v>
      </c>
      <c r="I41" s="36">
        <v>4090</v>
      </c>
      <c r="J41" s="20">
        <f t="shared" si="12"/>
        <v>9.7011615302692849E-3</v>
      </c>
      <c r="K41" s="68">
        <f t="shared" si="13"/>
        <v>4.6454767726161368</v>
      </c>
      <c r="L41" s="20">
        <f t="shared" si="14"/>
        <v>1.4962019571109173</v>
      </c>
    </row>
    <row r="42" spans="2:12" x14ac:dyDescent="0.3">
      <c r="D42" t="s">
        <v>126</v>
      </c>
      <c r="E42" s="36">
        <v>22920</v>
      </c>
      <c r="F42" s="20">
        <f t="shared" si="10"/>
        <v>5.4533774298698517E-2</v>
      </c>
      <c r="G42" s="36">
        <v>129</v>
      </c>
      <c r="H42" s="20">
        <f t="shared" si="11"/>
        <v>9.8548510313216195E-2</v>
      </c>
      <c r="I42" s="36">
        <v>23049</v>
      </c>
      <c r="J42" s="20">
        <f t="shared" si="12"/>
        <v>5.4670433279016314E-2</v>
      </c>
      <c r="K42" s="68">
        <f t="shared" ref="K42" si="15">(G42/I42)*1000</f>
        <v>5.5967720942340229</v>
      </c>
      <c r="L42" s="20">
        <f t="shared" si="14"/>
        <v>1.8025924508456608</v>
      </c>
    </row>
    <row r="43" spans="2:12" x14ac:dyDescent="0.3">
      <c r="D43" t="s">
        <v>153</v>
      </c>
      <c r="E43" s="36">
        <v>724</v>
      </c>
      <c r="F43" s="20">
        <f t="shared" si="10"/>
        <v>1.7226200956482428E-3</v>
      </c>
      <c r="G43" s="36">
        <v>4</v>
      </c>
      <c r="H43" s="20">
        <f t="shared" si="11"/>
        <v>3.0557677616501145E-3</v>
      </c>
      <c r="I43" s="36">
        <v>728</v>
      </c>
      <c r="J43" s="20">
        <f t="shared" si="12"/>
        <v>1.7267593139452418E-3</v>
      </c>
      <c r="K43" s="68">
        <f t="shared" si="13"/>
        <v>5.4945054945054945</v>
      </c>
      <c r="L43" s="20">
        <f t="shared" si="14"/>
        <v>1.7696547150328663</v>
      </c>
    </row>
    <row r="44" spans="2:12" x14ac:dyDescent="0.3">
      <c r="D44" t="s">
        <v>154</v>
      </c>
      <c r="E44" s="36">
        <v>2878</v>
      </c>
      <c r="F44" s="20">
        <f t="shared" si="10"/>
        <v>6.8476528111542029E-3</v>
      </c>
      <c r="G44" s="36">
        <v>16</v>
      </c>
      <c r="H44" s="20">
        <f t="shared" si="11"/>
        <v>1.2223071046600458E-2</v>
      </c>
      <c r="I44" s="36">
        <v>2894</v>
      </c>
      <c r="J44" s="20">
        <f t="shared" si="12"/>
        <v>6.8643426573592441E-3</v>
      </c>
      <c r="K44" s="68">
        <f t="shared" si="13"/>
        <v>5.5286800276434001</v>
      </c>
      <c r="L44" s="20">
        <f t="shared" si="14"/>
        <v>1.7806615515465469</v>
      </c>
    </row>
    <row r="45" spans="2:12" x14ac:dyDescent="0.3">
      <c r="D45" t="s">
        <v>127</v>
      </c>
      <c r="E45" s="36">
        <v>13294</v>
      </c>
      <c r="F45" s="20">
        <f t="shared" si="10"/>
        <v>3.1630540817054888E-2</v>
      </c>
      <c r="G45" s="36">
        <v>48</v>
      </c>
      <c r="H45" s="20">
        <f t="shared" si="11"/>
        <v>3.6669213139801378E-2</v>
      </c>
      <c r="I45" s="36">
        <v>13342</v>
      </c>
      <c r="J45" s="20">
        <f t="shared" si="12"/>
        <v>3.1646185119034914E-2</v>
      </c>
      <c r="K45" s="68">
        <f t="shared" si="13"/>
        <v>3.5976615200119921</v>
      </c>
      <c r="L45" s="20">
        <f t="shared" si="14"/>
        <v>1.1587245983006385</v>
      </c>
    </row>
    <row r="46" spans="2:12" x14ac:dyDescent="0.3">
      <c r="D46" t="s">
        <v>122</v>
      </c>
      <c r="E46" s="36">
        <v>5830</v>
      </c>
      <c r="F46" s="20">
        <f t="shared" si="10"/>
        <v>1.3871374527112233E-2</v>
      </c>
      <c r="G46" s="36">
        <v>18</v>
      </c>
      <c r="H46" s="20">
        <f t="shared" si="11"/>
        <v>1.3750954927425516E-2</v>
      </c>
      <c r="I46" s="36">
        <v>5848</v>
      </c>
      <c r="J46" s="20">
        <f t="shared" si="12"/>
        <v>1.3871000642790898E-2</v>
      </c>
      <c r="K46" s="26">
        <f t="shared" si="13"/>
        <v>3.0779753761969904</v>
      </c>
      <c r="L46" s="20">
        <f t="shared" si="14"/>
        <v>0.99134556197805568</v>
      </c>
    </row>
    <row r="47" spans="2:12" x14ac:dyDescent="0.3">
      <c r="D47" t="s">
        <v>112</v>
      </c>
      <c r="E47" s="36">
        <v>2217</v>
      </c>
      <c r="F47" s="20">
        <f>E47/$E$49</f>
        <v>5.2749292155416499E-3</v>
      </c>
      <c r="G47" s="36">
        <v>11</v>
      </c>
      <c r="H47" s="20">
        <f>G47/$G$49</f>
        <v>8.4033613445378148E-3</v>
      </c>
      <c r="I47" s="36">
        <v>2228</v>
      </c>
      <c r="J47" s="20">
        <f>I47/$I$49</f>
        <v>5.284642515755493E-3</v>
      </c>
      <c r="K47" s="69">
        <f>(G47/I47)*1000</f>
        <v>4.937163375224416</v>
      </c>
      <c r="L47" s="20">
        <f t="shared" si="14"/>
        <v>1.5901475491453312</v>
      </c>
    </row>
    <row r="48" spans="2:12" ht="15" thickBot="1" x14ac:dyDescent="0.35">
      <c r="E48" s="36"/>
      <c r="F48" s="20"/>
      <c r="G48" s="36"/>
      <c r="H48" s="20"/>
      <c r="I48" s="36"/>
      <c r="J48" s="20"/>
      <c r="K48" s="26"/>
      <c r="L48" s="20"/>
    </row>
    <row r="49" spans="2:12" ht="15" thickBot="1" x14ac:dyDescent="0.35">
      <c r="B49" s="37"/>
      <c r="C49" s="37"/>
      <c r="D49" s="37" t="s">
        <v>87</v>
      </c>
      <c r="E49" s="61">
        <v>420290</v>
      </c>
      <c r="F49" s="41">
        <f>E49/$E$49</f>
        <v>1</v>
      </c>
      <c r="G49" s="61">
        <v>1309</v>
      </c>
      <c r="H49" s="41">
        <f>G49/$G$49</f>
        <v>1</v>
      </c>
      <c r="I49" s="61">
        <v>421599</v>
      </c>
      <c r="J49" s="41">
        <f>I49/$I$49</f>
        <v>1</v>
      </c>
      <c r="K49" s="62">
        <f t="shared" si="13"/>
        <v>3.104846074113079</v>
      </c>
      <c r="L49" s="41">
        <f>K49/$K$31</f>
        <v>1</v>
      </c>
    </row>
    <row r="50" spans="2:12" x14ac:dyDescent="0.3">
      <c r="B50" s="60" t="s">
        <v>145</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ECA8A-E703-3141-A6B3-3E8DFCEA680C}">
  <dimension ref="B2:E18"/>
  <sheetViews>
    <sheetView workbookViewId="0">
      <selection activeCell="F7" sqref="F6:F7"/>
    </sheetView>
  </sheetViews>
  <sheetFormatPr defaultColWidth="11.5546875" defaultRowHeight="14.4" x14ac:dyDescent="0.3"/>
  <cols>
    <col min="2" max="2" width="26" customWidth="1"/>
    <col min="3" max="3" width="11.6640625" bestFit="1" customWidth="1"/>
  </cols>
  <sheetData>
    <row r="2" spans="2:5" ht="18.600000000000001" thickBot="1" x14ac:dyDescent="0.4">
      <c r="B2" s="48" t="s">
        <v>212</v>
      </c>
      <c r="C2" s="38"/>
      <c r="D2" s="38"/>
      <c r="E2" s="38"/>
    </row>
    <row r="3" spans="2:5" ht="43.8" thickBot="1" x14ac:dyDescent="0.35">
      <c r="B3" s="38"/>
      <c r="C3" s="56" t="s">
        <v>209</v>
      </c>
      <c r="D3" s="75" t="s">
        <v>210</v>
      </c>
      <c r="E3" s="75" t="s">
        <v>211</v>
      </c>
    </row>
    <row r="4" spans="2:5" x14ac:dyDescent="0.3">
      <c r="B4" s="43"/>
      <c r="C4" s="72"/>
      <c r="D4" s="73"/>
      <c r="E4" s="73"/>
    </row>
    <row r="5" spans="2:5" x14ac:dyDescent="0.3">
      <c r="B5" t="s">
        <v>114</v>
      </c>
      <c r="C5">
        <v>6970</v>
      </c>
      <c r="D5">
        <v>360617</v>
      </c>
      <c r="E5" s="20">
        <f>C5/D5</f>
        <v>1.9327985092216952E-2</v>
      </c>
    </row>
    <row r="6" spans="2:5" x14ac:dyDescent="0.3">
      <c r="B6" t="s">
        <v>113</v>
      </c>
      <c r="C6" s="36">
        <f>D6*0.025</f>
        <v>32.725000000000001</v>
      </c>
      <c r="D6">
        <v>1309</v>
      </c>
      <c r="E6" s="20">
        <f t="shared" ref="E6:E9" si="0">C6/D6</f>
        <v>2.5000000000000001E-2</v>
      </c>
    </row>
    <row r="7" spans="2:5" x14ac:dyDescent="0.3">
      <c r="B7" t="s">
        <v>208</v>
      </c>
      <c r="C7">
        <v>10379</v>
      </c>
      <c r="D7">
        <v>99149</v>
      </c>
      <c r="E7" s="20">
        <f t="shared" si="0"/>
        <v>0.10468083389645887</v>
      </c>
    </row>
    <row r="8" spans="2:5" ht="15" thickBot="1" x14ac:dyDescent="0.35">
      <c r="B8" s="38"/>
      <c r="C8" s="38"/>
      <c r="D8" s="38"/>
      <c r="E8" s="44"/>
    </row>
    <row r="9" spans="2:5" ht="15" thickBot="1" x14ac:dyDescent="0.35">
      <c r="B9" s="37" t="s">
        <v>87</v>
      </c>
      <c r="C9" s="61">
        <f>SUM(C5:C7)</f>
        <v>17381.724999999999</v>
      </c>
      <c r="D9" s="61">
        <f>SUM(D5:D7)</f>
        <v>461075</v>
      </c>
      <c r="E9" s="41">
        <f t="shared" si="0"/>
        <v>3.769825950225017E-2</v>
      </c>
    </row>
    <row r="12" spans="2:5" ht="18.600000000000001" thickBot="1" x14ac:dyDescent="0.4">
      <c r="B12" s="47" t="s">
        <v>213</v>
      </c>
    </row>
    <row r="13" spans="2:5" ht="43.8" thickBot="1" x14ac:dyDescent="0.35">
      <c r="B13" s="37"/>
      <c r="C13" s="59" t="s">
        <v>209</v>
      </c>
      <c r="D13" s="74" t="s">
        <v>210</v>
      </c>
      <c r="E13" s="74" t="s">
        <v>211</v>
      </c>
    </row>
    <row r="14" spans="2:5" x14ac:dyDescent="0.3">
      <c r="B14" t="s">
        <v>114</v>
      </c>
      <c r="C14">
        <f>78+285+616+1168+2054+2867</f>
        <v>7068</v>
      </c>
      <c r="D14">
        <v>372777</v>
      </c>
      <c r="E14" s="20">
        <f>C14/D14</f>
        <v>1.8960397234807941E-2</v>
      </c>
    </row>
    <row r="15" spans="2:5" x14ac:dyDescent="0.3">
      <c r="B15" t="s">
        <v>113</v>
      </c>
      <c r="C15" s="36">
        <f>1+5+7+5+8</f>
        <v>26</v>
      </c>
      <c r="D15">
        <v>1174</v>
      </c>
      <c r="E15" s="20">
        <f t="shared" ref="E15:E16" si="1">C15/D15</f>
        <v>2.2146507666098807E-2</v>
      </c>
    </row>
    <row r="16" spans="2:5" x14ac:dyDescent="0.3">
      <c r="B16" t="s">
        <v>208</v>
      </c>
      <c r="C16">
        <f>310+9518</f>
        <v>9828</v>
      </c>
      <c r="D16">
        <v>95917</v>
      </c>
      <c r="E16" s="20">
        <f t="shared" si="1"/>
        <v>0.10246358831072698</v>
      </c>
    </row>
    <row r="17" spans="2:5" ht="15" thickBot="1" x14ac:dyDescent="0.35">
      <c r="B17" s="38"/>
      <c r="C17" s="38"/>
      <c r="D17" s="38"/>
      <c r="E17" s="44"/>
    </row>
    <row r="18" spans="2:5" ht="15" thickBot="1" x14ac:dyDescent="0.35">
      <c r="B18" s="37" t="s">
        <v>87</v>
      </c>
      <c r="C18" s="61">
        <f>SUM(C14:C16)</f>
        <v>16922</v>
      </c>
      <c r="D18" s="61">
        <f>SUM(D14:D16)</f>
        <v>469868</v>
      </c>
      <c r="E18" s="41">
        <f t="shared" ref="E18" si="2">C18/D18</f>
        <v>3.601436999327471E-2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E4E89-0B8D-9B44-8471-A1A65F20EC1E}">
  <dimension ref="A1:B19"/>
  <sheetViews>
    <sheetView workbookViewId="0">
      <selection activeCell="B21" sqref="B21"/>
    </sheetView>
  </sheetViews>
  <sheetFormatPr defaultColWidth="11.5546875" defaultRowHeight="15.6" x14ac:dyDescent="0.3"/>
  <cols>
    <col min="1" max="1" width="9.33203125" customWidth="1"/>
    <col min="2" max="2" width="138.6640625" style="83" customWidth="1"/>
  </cols>
  <sheetData>
    <row r="1" spans="1:2" ht="18" x14ac:dyDescent="0.35">
      <c r="A1" s="71" t="s">
        <v>172</v>
      </c>
    </row>
    <row r="2" spans="1:2" x14ac:dyDescent="0.3">
      <c r="A2" s="70" t="s">
        <v>190</v>
      </c>
      <c r="B2" s="82" t="s">
        <v>173</v>
      </c>
    </row>
    <row r="3" spans="1:2" x14ac:dyDescent="0.3">
      <c r="A3" s="70" t="s">
        <v>191</v>
      </c>
      <c r="B3" s="82" t="s">
        <v>174</v>
      </c>
    </row>
    <row r="4" spans="1:2" x14ac:dyDescent="0.3">
      <c r="A4" s="70" t="s">
        <v>192</v>
      </c>
      <c r="B4" s="82" t="s">
        <v>175</v>
      </c>
    </row>
    <row r="5" spans="1:2" ht="31.2" x14ac:dyDescent="0.3">
      <c r="A5" s="70" t="s">
        <v>193</v>
      </c>
      <c r="B5" s="82" t="s">
        <v>176</v>
      </c>
    </row>
    <row r="6" spans="1:2" x14ac:dyDescent="0.3">
      <c r="A6" s="70" t="s">
        <v>194</v>
      </c>
      <c r="B6" s="82" t="s">
        <v>177</v>
      </c>
    </row>
    <row r="7" spans="1:2" x14ac:dyDescent="0.3">
      <c r="A7" s="70" t="s">
        <v>195</v>
      </c>
      <c r="B7" s="82" t="s">
        <v>178</v>
      </c>
    </row>
    <row r="8" spans="1:2" x14ac:dyDescent="0.3">
      <c r="A8" s="70" t="s">
        <v>196</v>
      </c>
      <c r="B8" s="82" t="s">
        <v>179</v>
      </c>
    </row>
    <row r="9" spans="1:2" x14ac:dyDescent="0.3">
      <c r="A9" s="70" t="s">
        <v>197</v>
      </c>
      <c r="B9" s="82" t="s">
        <v>180</v>
      </c>
    </row>
    <row r="10" spans="1:2" x14ac:dyDescent="0.3">
      <c r="A10" s="70" t="s">
        <v>198</v>
      </c>
      <c r="B10" s="82" t="s">
        <v>181</v>
      </c>
    </row>
    <row r="11" spans="1:2" x14ac:dyDescent="0.3">
      <c r="A11" s="70" t="s">
        <v>199</v>
      </c>
      <c r="B11" s="82" t="s">
        <v>182</v>
      </c>
    </row>
    <row r="12" spans="1:2" ht="31.2" x14ac:dyDescent="0.3">
      <c r="A12" s="70" t="s">
        <v>200</v>
      </c>
      <c r="B12" s="82" t="s">
        <v>183</v>
      </c>
    </row>
    <row r="13" spans="1:2" ht="46.8" x14ac:dyDescent="0.3">
      <c r="A13" s="70" t="s">
        <v>201</v>
      </c>
      <c r="B13" s="82" t="s">
        <v>184</v>
      </c>
    </row>
    <row r="14" spans="1:2" ht="31.2" x14ac:dyDescent="0.3">
      <c r="A14" s="70" t="s">
        <v>202</v>
      </c>
      <c r="B14" s="82" t="s">
        <v>185</v>
      </c>
    </row>
    <row r="15" spans="1:2" ht="31.2" x14ac:dyDescent="0.3">
      <c r="A15" s="70" t="s">
        <v>203</v>
      </c>
      <c r="B15" s="82" t="s">
        <v>186</v>
      </c>
    </row>
    <row r="16" spans="1:2" ht="46.8" x14ac:dyDescent="0.3">
      <c r="A16" s="70" t="s">
        <v>204</v>
      </c>
      <c r="B16" s="82" t="s">
        <v>187</v>
      </c>
    </row>
    <row r="17" spans="1:2" ht="31.2" x14ac:dyDescent="0.3">
      <c r="A17" s="70" t="s">
        <v>205</v>
      </c>
      <c r="B17" s="82" t="s">
        <v>188</v>
      </c>
    </row>
    <row r="18" spans="1:2" x14ac:dyDescent="0.3">
      <c r="A18" s="70" t="s">
        <v>206</v>
      </c>
      <c r="B18" s="82" t="s">
        <v>189</v>
      </c>
    </row>
    <row r="19" spans="1:2" ht="31.2" x14ac:dyDescent="0.3">
      <c r="A19" s="81" t="s">
        <v>221</v>
      </c>
      <c r="B19" s="83" t="s">
        <v>220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Scorecard for SPAIN</vt:lpstr>
      <vt:lpstr>T1. Stillbirth by Educ. &amp; Natio</vt:lpstr>
      <vt:lpstr>T2.Adolescent pregnancy calcul.</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2023-02-01T00:35:56Z</dcterms:modified>
</cp:coreProperties>
</file>