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kbar\Desktop\aganatra\"/>
    </mc:Choice>
  </mc:AlternateContent>
  <xr:revisionPtr revIDLastSave="0" documentId="8_{71FC360D-7F87-4B25-8B81-50CFC6F3571E}" xr6:coauthVersionLast="45" xr6:coauthVersionMax="45" xr10:uidLastSave="{00000000-0000-0000-0000-000000000000}"/>
  <bookViews>
    <workbookView xWindow="-120" yWindow="-120" windowWidth="29040" windowHeight="15960" tabRatio="805" xr2:uid="{00000000-000D-0000-FFFF-FFFF00000000}"/>
  </bookViews>
  <sheets>
    <sheet name="S4 Sampling sites" sheetId="1" r:id="rId1"/>
    <sheet name="S5 Communities" sheetId="5" r:id="rId2"/>
    <sheet name="S6 Compounds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15" i="1" l="1"/>
  <c r="R2" i="1" l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AQ4" i="7" l="1"/>
  <c r="AQ6" i="7"/>
  <c r="AQ7" i="7"/>
  <c r="AQ8" i="7"/>
  <c r="AQ9" i="7"/>
  <c r="AQ10" i="7"/>
  <c r="AQ11" i="7"/>
  <c r="AQ12" i="7"/>
  <c r="AQ13" i="7"/>
  <c r="AQ14" i="7"/>
  <c r="AQ15" i="7"/>
  <c r="AQ16" i="7"/>
  <c r="AQ17" i="7"/>
  <c r="AQ18" i="7"/>
  <c r="AQ19" i="7"/>
  <c r="AQ20" i="7"/>
  <c r="AQ21" i="7"/>
  <c r="AQ22" i="7"/>
  <c r="AQ23" i="7"/>
  <c r="AQ24" i="7"/>
  <c r="AQ26" i="7"/>
  <c r="AQ27" i="7"/>
  <c r="AQ28" i="7"/>
  <c r="AQ29" i="7"/>
  <c r="AQ30" i="7"/>
  <c r="AQ31" i="7"/>
  <c r="AQ32" i="7"/>
  <c r="AP4" i="7"/>
  <c r="AP6" i="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6" i="7"/>
  <c r="AP27" i="7"/>
  <c r="AP28" i="7"/>
  <c r="AP29" i="7"/>
  <c r="AP30" i="7"/>
  <c r="AP31" i="7"/>
  <c r="AP32" i="7"/>
  <c r="AO4" i="7"/>
  <c r="AO6" i="7"/>
  <c r="AO7" i="7"/>
  <c r="AO8" i="7"/>
  <c r="AO9" i="7"/>
  <c r="AO10" i="7"/>
  <c r="AO11" i="7"/>
  <c r="AO12" i="7"/>
  <c r="AO13" i="7"/>
  <c r="AO14" i="7"/>
  <c r="AO15" i="7"/>
  <c r="AO16" i="7"/>
  <c r="AO17" i="7"/>
  <c r="AO18" i="7"/>
  <c r="AO19" i="7"/>
  <c r="AO20" i="7"/>
  <c r="AO21" i="7"/>
  <c r="AO22" i="7"/>
  <c r="AO23" i="7"/>
  <c r="AO24" i="7"/>
  <c r="AO26" i="7"/>
  <c r="AO27" i="7"/>
  <c r="AO28" i="7"/>
  <c r="AO29" i="7"/>
  <c r="AO30" i="7"/>
  <c r="AO31" i="7"/>
  <c r="AO32" i="7"/>
  <c r="AN4" i="7"/>
  <c r="AN6" i="7"/>
  <c r="AN7" i="7"/>
  <c r="AN8" i="7"/>
  <c r="AN9" i="7"/>
  <c r="AN10" i="7"/>
  <c r="AN11" i="7"/>
  <c r="AN12" i="7"/>
  <c r="AN13" i="7"/>
  <c r="AN14" i="7"/>
  <c r="AN15" i="7"/>
  <c r="AN16" i="7"/>
  <c r="AN17" i="7"/>
  <c r="AN18" i="7"/>
  <c r="AN19" i="7"/>
  <c r="AN20" i="7"/>
  <c r="AN21" i="7"/>
  <c r="AN22" i="7"/>
  <c r="AN23" i="7"/>
  <c r="AN24" i="7"/>
  <c r="AN26" i="7"/>
  <c r="AN27" i="7"/>
  <c r="AN28" i="7"/>
  <c r="AN29" i="7"/>
  <c r="AN30" i="7"/>
  <c r="AN31" i="7"/>
  <c r="AN32" i="7"/>
  <c r="AM4" i="7"/>
  <c r="AM6" i="7"/>
  <c r="AM7" i="7"/>
  <c r="AM8" i="7"/>
  <c r="AM9" i="7"/>
  <c r="AM10" i="7"/>
  <c r="AM11" i="7"/>
  <c r="AM12" i="7"/>
  <c r="AM13" i="7"/>
  <c r="AM14" i="7"/>
  <c r="AM15" i="7"/>
  <c r="AM16" i="7"/>
  <c r="AM17" i="7"/>
  <c r="AM18" i="7"/>
  <c r="AM19" i="7"/>
  <c r="AM20" i="7"/>
  <c r="AM21" i="7"/>
  <c r="AM22" i="7"/>
  <c r="AM23" i="7"/>
  <c r="AM24" i="7"/>
  <c r="AM26" i="7"/>
  <c r="AM27" i="7"/>
  <c r="AM28" i="7"/>
  <c r="AM29" i="7"/>
  <c r="AM30" i="7"/>
  <c r="AM31" i="7"/>
  <c r="AM32" i="7"/>
  <c r="AL4" i="7"/>
  <c r="AL6" i="7"/>
  <c r="AL7" i="7"/>
  <c r="AL8" i="7"/>
  <c r="AL9" i="7"/>
  <c r="AL10" i="7"/>
  <c r="AL11" i="7"/>
  <c r="AL12" i="7"/>
  <c r="AL13" i="7"/>
  <c r="AL14" i="7"/>
  <c r="AL15" i="7"/>
  <c r="AL16" i="7"/>
  <c r="AL17" i="7"/>
  <c r="AL18" i="7"/>
  <c r="AL19" i="7"/>
  <c r="AL20" i="7"/>
  <c r="AL21" i="7"/>
  <c r="AL22" i="7"/>
  <c r="AL23" i="7"/>
  <c r="AL24" i="7"/>
  <c r="AL26" i="7"/>
  <c r="AL27" i="7"/>
  <c r="AL28" i="7"/>
  <c r="AL29" i="7"/>
  <c r="AL30" i="7"/>
  <c r="AL31" i="7"/>
  <c r="AL32" i="7"/>
  <c r="AK4" i="7"/>
  <c r="AK6" i="7"/>
  <c r="AK7" i="7"/>
  <c r="AK8" i="7"/>
  <c r="AK9" i="7"/>
  <c r="AK10" i="7"/>
  <c r="AK11" i="7"/>
  <c r="AK12" i="7"/>
  <c r="AK13" i="7"/>
  <c r="AK14" i="7"/>
  <c r="AK15" i="7"/>
  <c r="AK16" i="7"/>
  <c r="AK17" i="7"/>
  <c r="AK18" i="7"/>
  <c r="AK19" i="7"/>
  <c r="AK20" i="7"/>
  <c r="AK21" i="7"/>
  <c r="AK22" i="7"/>
  <c r="AK23" i="7"/>
  <c r="AK24" i="7"/>
  <c r="AK26" i="7"/>
  <c r="AK27" i="7"/>
  <c r="AK28" i="7"/>
  <c r="AK29" i="7"/>
  <c r="AK30" i="7"/>
  <c r="AK31" i="7"/>
  <c r="AK32" i="7"/>
  <c r="AJ4" i="7"/>
  <c r="AJ6" i="7"/>
  <c r="AJ7" i="7"/>
  <c r="AJ8" i="7"/>
  <c r="AJ9" i="7"/>
  <c r="AJ10" i="7"/>
  <c r="AJ11" i="7"/>
  <c r="AJ12" i="7"/>
  <c r="AJ13" i="7"/>
  <c r="AJ14" i="7"/>
  <c r="AJ15" i="7"/>
  <c r="AJ16" i="7"/>
  <c r="AJ17" i="7"/>
  <c r="AJ18" i="7"/>
  <c r="AJ19" i="7"/>
  <c r="AJ20" i="7"/>
  <c r="AJ21" i="7"/>
  <c r="AJ22" i="7"/>
  <c r="AJ23" i="7"/>
  <c r="AJ24" i="7"/>
  <c r="AJ26" i="7"/>
  <c r="AJ27" i="7"/>
  <c r="AJ28" i="7"/>
  <c r="AJ29" i="7"/>
  <c r="AJ30" i="7"/>
  <c r="AJ31" i="7"/>
  <c r="AJ32" i="7"/>
  <c r="AI4" i="7"/>
  <c r="AI6" i="7"/>
  <c r="AI7" i="7"/>
  <c r="AI8" i="7"/>
  <c r="AI9" i="7"/>
  <c r="AI10" i="7"/>
  <c r="AI11" i="7"/>
  <c r="AI12" i="7"/>
  <c r="AI13" i="7"/>
  <c r="AI14" i="7"/>
  <c r="AI15" i="7"/>
  <c r="AI16" i="7"/>
  <c r="AI17" i="7"/>
  <c r="AI18" i="7"/>
  <c r="AI19" i="7"/>
  <c r="AI20" i="7"/>
  <c r="AI21" i="7"/>
  <c r="AI22" i="7"/>
  <c r="AI23" i="7"/>
  <c r="AI24" i="7"/>
  <c r="AI26" i="7"/>
  <c r="AI27" i="7"/>
  <c r="AI28" i="7"/>
  <c r="AI29" i="7"/>
  <c r="AI30" i="7"/>
  <c r="AI31" i="7"/>
  <c r="AI32" i="7"/>
  <c r="AH4" i="7"/>
  <c r="AH6" i="7"/>
  <c r="AH7" i="7"/>
  <c r="AH8" i="7"/>
  <c r="AH9" i="7"/>
  <c r="AH10" i="7"/>
  <c r="AH11" i="7"/>
  <c r="AH12" i="7"/>
  <c r="AH13" i="7"/>
  <c r="AH14" i="7"/>
  <c r="AH15" i="7"/>
  <c r="AH16" i="7"/>
  <c r="AH17" i="7"/>
  <c r="AH18" i="7"/>
  <c r="AH19" i="7"/>
  <c r="AH20" i="7"/>
  <c r="AH21" i="7"/>
  <c r="AH22" i="7"/>
  <c r="AH23" i="7"/>
  <c r="AH24" i="7"/>
  <c r="AH26" i="7"/>
  <c r="AH27" i="7"/>
  <c r="AH28" i="7"/>
  <c r="AH29" i="7"/>
  <c r="AH30" i="7"/>
  <c r="AH31" i="7"/>
  <c r="AH32" i="7"/>
  <c r="AG4" i="7"/>
  <c r="AG6" i="7"/>
  <c r="AG7" i="7"/>
  <c r="AG8" i="7"/>
  <c r="AG9" i="7"/>
  <c r="AG10" i="7"/>
  <c r="AG11" i="7"/>
  <c r="AG12" i="7"/>
  <c r="AG13" i="7"/>
  <c r="AG14" i="7"/>
  <c r="AG15" i="7"/>
  <c r="AG16" i="7"/>
  <c r="AG17" i="7"/>
  <c r="AG18" i="7"/>
  <c r="AG19" i="7"/>
  <c r="AG20" i="7"/>
  <c r="AG21" i="7"/>
  <c r="AG22" i="7"/>
  <c r="AG23" i="7"/>
  <c r="AG24" i="7"/>
  <c r="AG26" i="7"/>
  <c r="AG27" i="7"/>
  <c r="AG28" i="7"/>
  <c r="AG29" i="7"/>
  <c r="AG30" i="7"/>
  <c r="AG31" i="7"/>
  <c r="AG32" i="7"/>
  <c r="AF4" i="7"/>
  <c r="AF6" i="7"/>
  <c r="AF7" i="7"/>
  <c r="AF8" i="7"/>
  <c r="AF9" i="7"/>
  <c r="AF10" i="7"/>
  <c r="AF11" i="7"/>
  <c r="AF12" i="7"/>
  <c r="AF13" i="7"/>
  <c r="AF14" i="7"/>
  <c r="AF15" i="7"/>
  <c r="AF16" i="7"/>
  <c r="AF17" i="7"/>
  <c r="AF18" i="7"/>
  <c r="AF19" i="7"/>
  <c r="AF20" i="7"/>
  <c r="AF21" i="7"/>
  <c r="AF22" i="7"/>
  <c r="AF23" i="7"/>
  <c r="AF24" i="7"/>
  <c r="AF26" i="7"/>
  <c r="AF27" i="7"/>
  <c r="AF28" i="7"/>
  <c r="AF29" i="7"/>
  <c r="AF30" i="7"/>
  <c r="AF31" i="7"/>
  <c r="AF32" i="7"/>
  <c r="AE4" i="7"/>
  <c r="AE6" i="7"/>
  <c r="AE7" i="7"/>
  <c r="AE8" i="7"/>
  <c r="AE9" i="7"/>
  <c r="AE10" i="7"/>
  <c r="AE11" i="7"/>
  <c r="AE12" i="7"/>
  <c r="AE13" i="7"/>
  <c r="AE14" i="7"/>
  <c r="AE15" i="7"/>
  <c r="AE16" i="7"/>
  <c r="AE17" i="7"/>
  <c r="AE18" i="7"/>
  <c r="AE19" i="7"/>
  <c r="AE20" i="7"/>
  <c r="AE21" i="7"/>
  <c r="AE22" i="7"/>
  <c r="AE23" i="7"/>
  <c r="AE24" i="7"/>
  <c r="AE26" i="7"/>
  <c r="AE27" i="7"/>
  <c r="AE28" i="7"/>
  <c r="AE29" i="7"/>
  <c r="AE30" i="7"/>
  <c r="AE31" i="7"/>
  <c r="AE32" i="7"/>
  <c r="AD4" i="7"/>
  <c r="AD6" i="7"/>
  <c r="AD7" i="7"/>
  <c r="AD8" i="7"/>
  <c r="AD9" i="7"/>
  <c r="AD10" i="7"/>
  <c r="AD11" i="7"/>
  <c r="AD12" i="7"/>
  <c r="AD13" i="7"/>
  <c r="AD14" i="7"/>
  <c r="AD15" i="7"/>
  <c r="AD16" i="7"/>
  <c r="AD17" i="7"/>
  <c r="AD18" i="7"/>
  <c r="AD19" i="7"/>
  <c r="AD20" i="7"/>
  <c r="AD21" i="7"/>
  <c r="AD22" i="7"/>
  <c r="AD23" i="7"/>
  <c r="AD24" i="7"/>
  <c r="AD26" i="7"/>
  <c r="AD27" i="7"/>
  <c r="AD28" i="7"/>
  <c r="AD29" i="7"/>
  <c r="AD30" i="7"/>
  <c r="AD31" i="7"/>
  <c r="AD32" i="7"/>
  <c r="AC4" i="7"/>
  <c r="AC6" i="7"/>
  <c r="AC7" i="7"/>
  <c r="AC8" i="7"/>
  <c r="AC9" i="7"/>
  <c r="AC10" i="7"/>
  <c r="AC11" i="7"/>
  <c r="AC12" i="7"/>
  <c r="AC13" i="7"/>
  <c r="AC14" i="7"/>
  <c r="AC15" i="7"/>
  <c r="AC16" i="7"/>
  <c r="AC17" i="7"/>
  <c r="AC18" i="7"/>
  <c r="AC19" i="7"/>
  <c r="AC20" i="7"/>
  <c r="AC21" i="7"/>
  <c r="AC22" i="7"/>
  <c r="AC23" i="7"/>
  <c r="AC24" i="7"/>
  <c r="AC26" i="7"/>
  <c r="AC27" i="7"/>
  <c r="AC28" i="7"/>
  <c r="AC29" i="7"/>
  <c r="AC30" i="7"/>
  <c r="AC31" i="7"/>
  <c r="AC32" i="7"/>
  <c r="AB6" i="7"/>
  <c r="AB7" i="7"/>
  <c r="AB8" i="7"/>
  <c r="AB9" i="7"/>
  <c r="AB10" i="7"/>
  <c r="AB11" i="7"/>
  <c r="AB12" i="7"/>
  <c r="AB13" i="7"/>
  <c r="AB14" i="7"/>
  <c r="AB15" i="7"/>
  <c r="AB16" i="7"/>
  <c r="AB17" i="7"/>
  <c r="AB18" i="7"/>
  <c r="AB19" i="7"/>
  <c r="AB20" i="7"/>
  <c r="AB21" i="7"/>
  <c r="AB22" i="7"/>
  <c r="AB23" i="7"/>
  <c r="AB24" i="7"/>
  <c r="AB26" i="7"/>
  <c r="AB27" i="7"/>
  <c r="AB28" i="7"/>
  <c r="AB29" i="7"/>
  <c r="AB30" i="7"/>
  <c r="AB31" i="7"/>
  <c r="AB32" i="7"/>
  <c r="AB4" i="7"/>
  <c r="J4" i="7" l="1"/>
  <c r="E25" i="7"/>
  <c r="E5" i="7"/>
  <c r="E3" i="7"/>
  <c r="AT32" i="7"/>
  <c r="AU32" i="7" s="1"/>
  <c r="AS32" i="7"/>
  <c r="AR32" i="7"/>
  <c r="J32" i="7"/>
  <c r="K32" i="7" s="1"/>
  <c r="AT31" i="7"/>
  <c r="AU31" i="7" s="1"/>
  <c r="AS31" i="7"/>
  <c r="AR31" i="7"/>
  <c r="J31" i="7"/>
  <c r="K31" i="7" s="1"/>
  <c r="AT30" i="7"/>
  <c r="AU30" i="7" s="1"/>
  <c r="AS30" i="7"/>
  <c r="AR30" i="7"/>
  <c r="J30" i="7"/>
  <c r="K30" i="7" s="1"/>
  <c r="AT29" i="7"/>
  <c r="AU29" i="7" s="1"/>
  <c r="AS29" i="7"/>
  <c r="AR29" i="7"/>
  <c r="J29" i="7"/>
  <c r="K29" i="7" s="1"/>
  <c r="AT28" i="7"/>
  <c r="AU28" i="7" s="1"/>
  <c r="AS28" i="7"/>
  <c r="AR28" i="7"/>
  <c r="J28" i="7"/>
  <c r="K28" i="7" s="1"/>
  <c r="AT27" i="7"/>
  <c r="AU27" i="7" s="1"/>
  <c r="AS27" i="7"/>
  <c r="AR27" i="7"/>
  <c r="J27" i="7"/>
  <c r="K27" i="7" s="1"/>
  <c r="AT26" i="7"/>
  <c r="AU26" i="7" s="1"/>
  <c r="AS26" i="7"/>
  <c r="AR26" i="7"/>
  <c r="J26" i="7"/>
  <c r="K26" i="7" s="1"/>
  <c r="AT25" i="7"/>
  <c r="AU25" i="7" s="1"/>
  <c r="AS25" i="7"/>
  <c r="AR25" i="7"/>
  <c r="AT24" i="7"/>
  <c r="AU24" i="7" s="1"/>
  <c r="AS24" i="7"/>
  <c r="AR24" i="7"/>
  <c r="J24" i="7"/>
  <c r="K24" i="7" s="1"/>
  <c r="AT23" i="7"/>
  <c r="AU23" i="7" s="1"/>
  <c r="AS23" i="7"/>
  <c r="AR23" i="7"/>
  <c r="J23" i="7"/>
  <c r="K23" i="7" s="1"/>
  <c r="AT22" i="7"/>
  <c r="AU22" i="7" s="1"/>
  <c r="AS22" i="7"/>
  <c r="AR22" i="7"/>
  <c r="J22" i="7"/>
  <c r="K22" i="7" s="1"/>
  <c r="AT21" i="7"/>
  <c r="AU21" i="7" s="1"/>
  <c r="AS21" i="7"/>
  <c r="AR21" i="7"/>
  <c r="J21" i="7"/>
  <c r="K21" i="7" s="1"/>
  <c r="AT20" i="7"/>
  <c r="AU20" i="7" s="1"/>
  <c r="AS20" i="7"/>
  <c r="AR20" i="7"/>
  <c r="J20" i="7"/>
  <c r="K20" i="7" s="1"/>
  <c r="AT19" i="7"/>
  <c r="AU19" i="7" s="1"/>
  <c r="AS19" i="7"/>
  <c r="AR19" i="7"/>
  <c r="J19" i="7"/>
  <c r="K19" i="7" s="1"/>
  <c r="AT18" i="7"/>
  <c r="AU18" i="7" s="1"/>
  <c r="AS18" i="7"/>
  <c r="AR18" i="7"/>
  <c r="J18" i="7"/>
  <c r="K18" i="7" s="1"/>
  <c r="AT17" i="7"/>
  <c r="AU17" i="7" s="1"/>
  <c r="AS17" i="7"/>
  <c r="AR17" i="7"/>
  <c r="J17" i="7"/>
  <c r="K17" i="7" s="1"/>
  <c r="AT16" i="7"/>
  <c r="AU16" i="7" s="1"/>
  <c r="AS16" i="7"/>
  <c r="AR16" i="7"/>
  <c r="J16" i="7"/>
  <c r="K16" i="7" s="1"/>
  <c r="AT15" i="7"/>
  <c r="AU15" i="7" s="1"/>
  <c r="AS15" i="7"/>
  <c r="AR15" i="7"/>
  <c r="J15" i="7"/>
  <c r="K15" i="7" s="1"/>
  <c r="AT14" i="7"/>
  <c r="AU14" i="7" s="1"/>
  <c r="AS14" i="7"/>
  <c r="AR14" i="7"/>
  <c r="J14" i="7"/>
  <c r="K14" i="7" s="1"/>
  <c r="AT13" i="7"/>
  <c r="AU13" i="7" s="1"/>
  <c r="AS13" i="7"/>
  <c r="AR13" i="7"/>
  <c r="J13" i="7"/>
  <c r="K13" i="7" s="1"/>
  <c r="AT12" i="7"/>
  <c r="AU12" i="7" s="1"/>
  <c r="AS12" i="7"/>
  <c r="AR12" i="7"/>
  <c r="J12" i="7"/>
  <c r="K12" i="7" s="1"/>
  <c r="AT11" i="7"/>
  <c r="AU11" i="7" s="1"/>
  <c r="AS11" i="7"/>
  <c r="AR11" i="7"/>
  <c r="J11" i="7"/>
  <c r="K11" i="7" s="1"/>
  <c r="AT10" i="7"/>
  <c r="AU10" i="7" s="1"/>
  <c r="AS10" i="7"/>
  <c r="AR10" i="7"/>
  <c r="J10" i="7"/>
  <c r="K10" i="7" s="1"/>
  <c r="AT9" i="7"/>
  <c r="AU9" i="7" s="1"/>
  <c r="AS9" i="7"/>
  <c r="AR9" i="7"/>
  <c r="J9" i="7"/>
  <c r="K9" i="7" s="1"/>
  <c r="AT8" i="7"/>
  <c r="AU8" i="7" s="1"/>
  <c r="AS8" i="7"/>
  <c r="AR8" i="7"/>
  <c r="J8" i="7"/>
  <c r="K8" i="7" s="1"/>
  <c r="AT7" i="7"/>
  <c r="AU7" i="7" s="1"/>
  <c r="AS7" i="7"/>
  <c r="AR7" i="7"/>
  <c r="J7" i="7"/>
  <c r="K7" i="7" s="1"/>
  <c r="AT6" i="7"/>
  <c r="AU6" i="7" s="1"/>
  <c r="AS6" i="7"/>
  <c r="AR6" i="7"/>
  <c r="J6" i="7"/>
  <c r="K6" i="7" s="1"/>
  <c r="AT5" i="7"/>
  <c r="AS5" i="7"/>
  <c r="AR5" i="7"/>
  <c r="AT4" i="7"/>
  <c r="AU4" i="7" s="1"/>
  <c r="AS4" i="7"/>
  <c r="AR4" i="7"/>
  <c r="K4" i="7"/>
  <c r="AT3" i="7"/>
  <c r="AS3" i="7"/>
  <c r="AR3" i="7"/>
  <c r="AG3" i="7" l="1"/>
  <c r="AE3" i="7"/>
  <c r="AB3" i="7"/>
  <c r="AL3" i="7"/>
  <c r="AQ3" i="7"/>
  <c r="AO3" i="7"/>
  <c r="AM3" i="7"/>
  <c r="AK3" i="7"/>
  <c r="AI3" i="7"/>
  <c r="AC3" i="7"/>
  <c r="AN3" i="7"/>
  <c r="AP3" i="7"/>
  <c r="AJ3" i="7"/>
  <c r="AH3" i="7"/>
  <c r="AF3" i="7"/>
  <c r="AD3" i="7"/>
  <c r="AG5" i="7"/>
  <c r="AC5" i="7"/>
  <c r="AN5" i="7"/>
  <c r="AL5" i="7"/>
  <c r="AQ5" i="7"/>
  <c r="AO5" i="7"/>
  <c r="AM5" i="7"/>
  <c r="AK5" i="7"/>
  <c r="AI5" i="7"/>
  <c r="AE5" i="7"/>
  <c r="AH5" i="7"/>
  <c r="AF5" i="7"/>
  <c r="AP5" i="7"/>
  <c r="AJ5" i="7"/>
  <c r="AD5" i="7"/>
  <c r="AB5" i="7"/>
  <c r="AC25" i="7"/>
  <c r="AN25" i="7"/>
  <c r="AJ25" i="7"/>
  <c r="AQ25" i="7"/>
  <c r="AO25" i="7"/>
  <c r="AM25" i="7"/>
  <c r="AK25" i="7"/>
  <c r="AI25" i="7"/>
  <c r="AG25" i="7"/>
  <c r="AE25" i="7"/>
  <c r="AB25" i="7"/>
  <c r="AL25" i="7"/>
  <c r="AH25" i="7"/>
  <c r="AF25" i="7"/>
  <c r="AP25" i="7"/>
  <c r="AD25" i="7"/>
  <c r="AU5" i="7"/>
  <c r="J25" i="7"/>
  <c r="K25" i="7" s="1"/>
  <c r="AU3" i="7"/>
  <c r="J3" i="7"/>
  <c r="J5" i="7"/>
  <c r="K5" i="7" s="1"/>
  <c r="AP34" i="7" l="1"/>
  <c r="AP33" i="7"/>
  <c r="AF34" i="7"/>
  <c r="AF33" i="7"/>
  <c r="AN34" i="7"/>
  <c r="AN33" i="7"/>
  <c r="AM34" i="7"/>
  <c r="AM33" i="7"/>
  <c r="AB34" i="7"/>
  <c r="AB33" i="7"/>
  <c r="AD34" i="7"/>
  <c r="AD33" i="7"/>
  <c r="AK34" i="7"/>
  <c r="AK33" i="7"/>
  <c r="AH34" i="7"/>
  <c r="AH33" i="7"/>
  <c r="AC34" i="7"/>
  <c r="AC33" i="7"/>
  <c r="AO34" i="7"/>
  <c r="AO33" i="7"/>
  <c r="AE34" i="7"/>
  <c r="AE33" i="7"/>
  <c r="AL34" i="7"/>
  <c r="AL33" i="7"/>
  <c r="AJ34" i="7"/>
  <c r="AJ33" i="7"/>
  <c r="AI34" i="7"/>
  <c r="AI33" i="7"/>
  <c r="AQ34" i="7"/>
  <c r="AQ33" i="7"/>
  <c r="AG34" i="7"/>
  <c r="AG33" i="7"/>
  <c r="AE36" i="7"/>
  <c r="AO36" i="7"/>
  <c r="AN37" i="7"/>
  <c r="AO35" i="7"/>
  <c r="AO37" i="7"/>
  <c r="AN35" i="7"/>
  <c r="AN36" i="7"/>
  <c r="AE37" i="7"/>
  <c r="AB35" i="7"/>
  <c r="AG37" i="7"/>
  <c r="AG36" i="7"/>
  <c r="AG35" i="7"/>
  <c r="AM37" i="7"/>
  <c r="AM36" i="7"/>
  <c r="AM35" i="7"/>
  <c r="AI37" i="7"/>
  <c r="AI36" i="7"/>
  <c r="AI35" i="7"/>
  <c r="AB36" i="7"/>
  <c r="AH37" i="7"/>
  <c r="AH36" i="7"/>
  <c r="AH35" i="7"/>
  <c r="AL37" i="7"/>
  <c r="AL36" i="7"/>
  <c r="AL35" i="7"/>
  <c r="AP37" i="7"/>
  <c r="AP36" i="7"/>
  <c r="AP35" i="7"/>
  <c r="K3" i="7"/>
  <c r="AC37" i="7"/>
  <c r="AC36" i="7"/>
  <c r="AC35" i="7"/>
  <c r="AE35" i="7"/>
  <c r="AB37" i="7"/>
  <c r="AQ37" i="7"/>
  <c r="AQ36" i="7"/>
  <c r="AQ35" i="7"/>
  <c r="AD37" i="7"/>
  <c r="AD36" i="7"/>
  <c r="AD35" i="7"/>
  <c r="AJ37" i="7"/>
  <c r="AJ36" i="7"/>
  <c r="AJ35" i="7"/>
  <c r="AK37" i="7"/>
  <c r="AK36" i="7"/>
  <c r="AK35" i="7"/>
  <c r="AF37" i="7"/>
  <c r="AF36" i="7"/>
  <c r="AF35" i="7"/>
  <c r="K34" i="7" l="1"/>
  <c r="K33" i="7"/>
  <c r="V17" i="1" l="1"/>
  <c r="V16" i="1"/>
  <c r="V15" i="1"/>
  <c r="V14" i="1"/>
  <c r="V13" i="1"/>
  <c r="V12" i="1"/>
  <c r="V11" i="1"/>
  <c r="V10" i="1"/>
  <c r="V9" i="1"/>
  <c r="V8" i="1"/>
  <c r="V7" i="1"/>
  <c r="V6" i="1"/>
  <c r="V5" i="1"/>
  <c r="V4" i="1"/>
  <c r="V3" i="1"/>
  <c r="V2" i="1"/>
  <c r="Z17" i="1" l="1"/>
  <c r="Z16" i="1"/>
  <c r="Z13" i="1"/>
  <c r="Z12" i="1"/>
  <c r="Z11" i="1"/>
  <c r="Z10" i="1"/>
  <c r="Z9" i="1"/>
  <c r="Z8" i="1"/>
  <c r="Z7" i="1"/>
  <c r="Z6" i="1"/>
  <c r="Z5" i="1"/>
  <c r="Z4" i="1"/>
  <c r="Z3" i="1"/>
  <c r="Z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Jeremias Becker beckerj</author>
    <author>Jeremias</author>
  </authors>
  <commentList>
    <comment ref="G1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very large: &gt; 20 m wide (excluded)
large: 10 - 20 m wide
medium: 2 - 10 m wide
small: &lt; 2 m wide</t>
        </r>
      </text>
    </comment>
    <comment ref="I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[m]</t>
        </r>
      </text>
    </comment>
    <comment ref="J1" authorId="0" shapeId="0" xr:uid="{00000000-0006-0000-0000-000003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1:
&gt; 20 m buffer strip, flat or low slope
&gt; 30 m buffer strip, moderate or steep slope
2:
11 - 20 m buffer strip, flat or slow slope
21 - 30 m buffer strip, moderate or steep slope
3:
6 - 10 m buffer strip, flat or low slope
11 - 20 m buffer strip, moderate or steep slope
4:
0 - 5 m buffer strip, flat or low slope
0 - 10 m buffer strip, moderate or steep slope</t>
        </r>
      </text>
    </comment>
    <comment ref="K1" authorId="0" shapeId="0" xr:uid="{00000000-0006-0000-0000-000004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Note that TUmax was capped at &gt;= -4 in the analyses due to difficulties in detecting very low concentrations.</t>
        </r>
      </text>
    </comment>
    <comment ref="N1" authorId="0" shapeId="0" xr:uid="{00000000-0006-0000-0000-000005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Analyzed: 30 substances</t>
        </r>
      </text>
    </comment>
    <comment ref="Q1" authorId="1" shapeId="0" xr:uid="{00000000-0006-0000-0000-000006000000}">
      <text>
        <r>
          <rPr>
            <b/>
            <sz val="9"/>
            <color indexed="81"/>
            <rFont val="Segoe UI"/>
            <charset val="1"/>
          </rPr>
          <t>Jeremias:</t>
        </r>
        <r>
          <rPr>
            <sz val="9"/>
            <color indexed="81"/>
            <rFont val="Segoe UI"/>
            <charset val="1"/>
          </rPr>
          <t xml:space="preserve">
Coenagrionidae set to insensitive, Corixidae set to exposed</t>
        </r>
      </text>
    </comment>
    <comment ref="R1" authorId="0" shapeId="0" xr:uid="{00000000-0006-0000-0000-000007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Estimated TUmax using the adapted SPEAR index and the adapted SPEAR vs. TU relationship. Note that TUmax was capped at &gt;= -4 in the analyses.</t>
        </r>
      </text>
    </comment>
    <comment ref="S1" authorId="0" shapeId="0" xr:uid="{00000000-0006-0000-0000-000008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Biological monitoring working party - summed up scores</t>
        </r>
      </text>
    </comment>
    <comment ref="T1" authorId="0" shapeId="0" xr:uid="{00000000-0006-0000-0000-000009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Average score per taxon</t>
        </r>
      </text>
    </comment>
    <comment ref="U1" authorId="0" shapeId="0" xr:uid="{00000000-0006-0000-0000-00000A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South African Species Score - summed up scores</t>
        </r>
      </text>
    </comment>
    <comment ref="V1" authorId="0" shapeId="0" xr:uid="{00000000-0006-0000-0000-00000B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Average score per taxon</t>
        </r>
      </text>
    </comment>
    <comment ref="W1" authorId="0" shapeId="0" xr:uid="{00000000-0006-0000-0000-00000C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Shannon index for species diversity</t>
        </r>
      </text>
    </comment>
    <comment ref="X1" authorId="0" shapeId="0" xr:uid="{00000000-0006-0000-0000-00000D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Proportion of Ephemeroptera, Plecoptera and Trichoptera</t>
        </r>
      </text>
    </comment>
    <comment ref="Y1" authorId="0" shapeId="0" xr:uid="{00000000-0006-0000-0000-00000E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Number of observed familes</t>
        </r>
      </text>
    </comment>
    <comment ref="Z1" authorId="0" shapeId="0" xr:uid="{00000000-0006-0000-0000-00000F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[m/s]</t>
        </r>
      </text>
    </comment>
    <comment ref="AA1" authorId="0" shapeId="0" xr:uid="{00000000-0006-0000-0000-000010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[°C]</t>
        </r>
      </text>
    </comment>
    <comment ref="AB1" authorId="0" shapeId="0" xr:uid="{00000000-0006-0000-0000-000011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[µS/cm]</t>
        </r>
      </text>
    </comment>
    <comment ref="AD1" authorId="0" shapeId="0" xr:uid="{00000000-0006-0000-0000-000012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Dissolved oxygen [mg/L]</t>
        </r>
      </text>
    </comment>
    <comment ref="AE1" authorId="0" shapeId="0" xr:uid="{00000000-0006-0000-0000-000013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[NTU]</t>
        </r>
      </text>
    </comment>
    <comment ref="AF1" authorId="0" shapeId="0" xr:uid="{00000000-0006-0000-0000-000014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Carbonate hardness [°dH]</t>
        </r>
      </text>
    </comment>
    <comment ref="AG1" authorId="0" shapeId="0" xr:uid="{00000000-0006-0000-0000-000015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[mg/L]</t>
        </r>
      </text>
    </comment>
    <comment ref="AH1" authorId="0" shapeId="0" xr:uid="{00000000-0006-0000-0000-000016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[mg/L]</t>
        </r>
      </text>
    </comment>
    <comment ref="AI1" authorId="0" shapeId="0" xr:uid="{00000000-0006-0000-0000-000017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[mg/L]</t>
        </r>
      </text>
    </comment>
    <comment ref="AJ1" authorId="0" shapeId="0" xr:uid="{00000000-0006-0000-0000-000018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[mg/L]</t>
        </r>
      </text>
    </comment>
    <comment ref="G10" authorId="0" shapeId="0" xr:uid="{00000000-0006-0000-0000-000019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almost large</t>
        </r>
      </text>
    </comment>
    <comment ref="G16" authorId="0" shapeId="0" xr:uid="{00000000-0006-0000-0000-00001A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medium - large</t>
        </r>
      </text>
    </comment>
    <comment ref="G17" authorId="0" shapeId="0" xr:uid="{00000000-0006-0000-0000-00001B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medium - large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Jeremias Becker beckerj</author>
  </authors>
  <commentList>
    <comment ref="F1" authorId="0" shapeId="0" xr:uid="{00000000-0006-0000-0100-000001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SPEAR classification from the European SPEAR data base version 2019.11, last edited by Knillmann et al. (2018) 
Empty cells = No data available, taxon excluded from SPEAR calculation
1 = at risk
0 = not at risk</t>
        </r>
      </text>
    </comment>
    <comment ref="G1" authorId="0" shapeId="0" xr:uid="{00000000-0006-0000-0100-000002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Adapted SPEAR classification for use in East Africa from this study.
Empty cells = No data available, taxon excluded from SPEAR calculation
1 = at risk
0 = not at risk</t>
        </r>
      </text>
    </comment>
    <comment ref="C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11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12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1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20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24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32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38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39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44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45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46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54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56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65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66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70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74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78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86" authorId="0" shapeId="0" xr:uid="{00000000-0006-0000-0100-00001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92" authorId="0" shapeId="0" xr:uid="{00000000-0006-0000-0100-00001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93" authorId="0" shapeId="0" xr:uid="{00000000-0006-0000-0100-00001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98" authorId="0" shapeId="0" xr:uid="{00000000-0006-0000-0100-00001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99" authorId="0" shapeId="0" xr:uid="{00000000-0006-0000-0100-00001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100" authorId="0" shapeId="0" xr:uid="{00000000-0006-0000-0100-00001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108" authorId="0" shapeId="0" xr:uid="{00000000-0006-0000-0100-00001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110" authorId="0" shapeId="0" xr:uid="{00000000-0006-0000-0100-00001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119" authorId="0" shapeId="0" xr:uid="{00000000-0006-0000-0100-00001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120" authorId="0" shapeId="0" xr:uid="{00000000-0006-0000-0100-00001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124" authorId="0" shapeId="0" xr:uid="{00000000-0006-0000-0100-00002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128" authorId="0" shapeId="0" xr:uid="{00000000-0006-0000-0100-00002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132" authorId="0" shapeId="0" xr:uid="{00000000-0006-0000-0100-00002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140" authorId="0" shapeId="0" xr:uid="{00000000-0006-0000-0100-00002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146" authorId="0" shapeId="0" xr:uid="{00000000-0006-0000-0100-00002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147" authorId="0" shapeId="0" xr:uid="{00000000-0006-0000-0100-00002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152" authorId="0" shapeId="0" xr:uid="{00000000-0006-0000-0100-00002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153" authorId="0" shapeId="0" xr:uid="{00000000-0006-0000-0100-00002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154" authorId="0" shapeId="0" xr:uid="{00000000-0006-0000-0100-00002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162" authorId="0" shapeId="0" xr:uid="{00000000-0006-0000-0100-00002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164" authorId="0" shapeId="0" xr:uid="{00000000-0006-0000-0100-00002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173" authorId="0" shapeId="0" xr:uid="{00000000-0006-0000-0100-00002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174" authorId="0" shapeId="0" xr:uid="{00000000-0006-0000-0100-00002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178" authorId="0" shapeId="0" xr:uid="{00000000-0006-0000-0100-00002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182" authorId="0" shapeId="0" xr:uid="{00000000-0006-0000-0100-00002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186" authorId="0" shapeId="0" xr:uid="{00000000-0006-0000-0100-00002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194" authorId="0" shapeId="0" xr:uid="{00000000-0006-0000-0100-00003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200" authorId="0" shapeId="0" xr:uid="{00000000-0006-0000-0100-00003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201" authorId="0" shapeId="0" xr:uid="{00000000-0006-0000-0100-00003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206" authorId="0" shapeId="0" xr:uid="{00000000-0006-0000-0100-00003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207" authorId="0" shapeId="0" xr:uid="{00000000-0006-0000-0100-00003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208" authorId="0" shapeId="0" xr:uid="{00000000-0006-0000-0100-00003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216" authorId="0" shapeId="0" xr:uid="{00000000-0006-0000-0100-00003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218" authorId="0" shapeId="0" xr:uid="{00000000-0006-0000-0100-00003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227" authorId="0" shapeId="0" xr:uid="{00000000-0006-0000-0100-00003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228" authorId="0" shapeId="0" xr:uid="{00000000-0006-0000-0100-00003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232" authorId="0" shapeId="0" xr:uid="{00000000-0006-0000-0100-00003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236" authorId="0" shapeId="0" xr:uid="{00000000-0006-0000-0100-00003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240" authorId="0" shapeId="0" xr:uid="{00000000-0006-0000-0100-00003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248" authorId="0" shapeId="0" xr:uid="{00000000-0006-0000-0100-00003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254" authorId="0" shapeId="0" xr:uid="{00000000-0006-0000-0100-00003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255" authorId="0" shapeId="0" xr:uid="{00000000-0006-0000-0100-00003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260" authorId="0" shapeId="0" xr:uid="{00000000-0006-0000-0100-00004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261" authorId="0" shapeId="0" xr:uid="{00000000-0006-0000-0100-00004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262" authorId="0" shapeId="0" xr:uid="{00000000-0006-0000-0100-00004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270" authorId="0" shapeId="0" xr:uid="{00000000-0006-0000-0100-00004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272" authorId="0" shapeId="0" xr:uid="{00000000-0006-0000-0100-00004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281" authorId="0" shapeId="0" xr:uid="{00000000-0006-0000-0100-00004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282" authorId="0" shapeId="0" xr:uid="{00000000-0006-0000-0100-00004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286" authorId="0" shapeId="0" xr:uid="{00000000-0006-0000-0100-00004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290" authorId="0" shapeId="0" xr:uid="{00000000-0006-0000-0100-00004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294" authorId="0" shapeId="0" xr:uid="{00000000-0006-0000-0100-00004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302" authorId="0" shapeId="0" xr:uid="{00000000-0006-0000-0100-00004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308" authorId="0" shapeId="0" xr:uid="{00000000-0006-0000-0100-00004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309" authorId="0" shapeId="0" xr:uid="{00000000-0006-0000-0100-00004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314" authorId="0" shapeId="0" xr:uid="{00000000-0006-0000-0100-00004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315" authorId="0" shapeId="0" xr:uid="{00000000-0006-0000-0100-00004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316" authorId="0" shapeId="0" xr:uid="{00000000-0006-0000-0100-00004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324" authorId="0" shapeId="0" xr:uid="{00000000-0006-0000-0100-00005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326" authorId="0" shapeId="0" xr:uid="{00000000-0006-0000-0100-00005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335" authorId="0" shapeId="0" xr:uid="{00000000-0006-0000-0100-00005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336" authorId="0" shapeId="0" xr:uid="{00000000-0006-0000-0100-00005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340" authorId="0" shapeId="0" xr:uid="{00000000-0006-0000-0100-00005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344" authorId="0" shapeId="0" xr:uid="{00000000-0006-0000-0100-00005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348" authorId="0" shapeId="0" xr:uid="{00000000-0006-0000-0100-00005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356" authorId="0" shapeId="0" xr:uid="{00000000-0006-0000-0100-00005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362" authorId="0" shapeId="0" xr:uid="{00000000-0006-0000-0100-00005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363" authorId="0" shapeId="0" xr:uid="{00000000-0006-0000-0100-00005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368" authorId="0" shapeId="0" xr:uid="{00000000-0006-0000-0100-00005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369" authorId="0" shapeId="0" xr:uid="{00000000-0006-0000-0100-00005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370" authorId="0" shapeId="0" xr:uid="{00000000-0006-0000-0100-00005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378" authorId="0" shapeId="0" xr:uid="{00000000-0006-0000-0100-00005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380" authorId="0" shapeId="0" xr:uid="{00000000-0006-0000-0100-00005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389" authorId="0" shapeId="0" xr:uid="{00000000-0006-0000-0100-00005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390" authorId="0" shapeId="0" xr:uid="{00000000-0006-0000-0100-00006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394" authorId="0" shapeId="0" xr:uid="{00000000-0006-0000-0100-00006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398" authorId="0" shapeId="0" xr:uid="{00000000-0006-0000-0100-00006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402" authorId="0" shapeId="0" xr:uid="{00000000-0006-0000-0100-00006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410" authorId="0" shapeId="0" xr:uid="{00000000-0006-0000-0100-00006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416" authorId="0" shapeId="0" xr:uid="{00000000-0006-0000-0100-00006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417" authorId="0" shapeId="0" xr:uid="{00000000-0006-0000-0100-00006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422" authorId="0" shapeId="0" xr:uid="{00000000-0006-0000-0100-00006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423" authorId="0" shapeId="0" xr:uid="{00000000-0006-0000-0100-00006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424" authorId="0" shapeId="0" xr:uid="{00000000-0006-0000-0100-00006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432" authorId="0" shapeId="0" xr:uid="{00000000-0006-0000-0100-00006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434" authorId="0" shapeId="0" xr:uid="{00000000-0006-0000-0100-00006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443" authorId="0" shapeId="0" xr:uid="{00000000-0006-0000-0100-00006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444" authorId="0" shapeId="0" xr:uid="{00000000-0006-0000-0100-00006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448" authorId="0" shapeId="0" xr:uid="{00000000-0006-0000-0100-00006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452" authorId="0" shapeId="0" xr:uid="{00000000-0006-0000-0100-00006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456" authorId="0" shapeId="0" xr:uid="{00000000-0006-0000-0100-00007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464" authorId="0" shapeId="0" xr:uid="{00000000-0006-0000-0100-00007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470" authorId="0" shapeId="0" xr:uid="{00000000-0006-0000-0100-00007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471" authorId="0" shapeId="0" xr:uid="{00000000-0006-0000-0100-00007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476" authorId="0" shapeId="0" xr:uid="{00000000-0006-0000-0100-00007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477" authorId="0" shapeId="0" xr:uid="{00000000-0006-0000-0100-00007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478" authorId="0" shapeId="0" xr:uid="{00000000-0006-0000-0100-00007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486" authorId="0" shapeId="0" xr:uid="{00000000-0006-0000-0100-00007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488" authorId="0" shapeId="0" xr:uid="{00000000-0006-0000-0100-00007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497" authorId="0" shapeId="0" xr:uid="{00000000-0006-0000-0100-00007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498" authorId="0" shapeId="0" xr:uid="{00000000-0006-0000-0100-00007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502" authorId="0" shapeId="0" xr:uid="{00000000-0006-0000-0100-00007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506" authorId="0" shapeId="0" xr:uid="{00000000-0006-0000-0100-00007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510" authorId="0" shapeId="0" xr:uid="{00000000-0006-0000-0100-00007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518" authorId="0" shapeId="0" xr:uid="{00000000-0006-0000-0100-00007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524" authorId="0" shapeId="0" xr:uid="{00000000-0006-0000-0100-00007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525" authorId="0" shapeId="0" xr:uid="{00000000-0006-0000-0100-00008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530" authorId="0" shapeId="0" xr:uid="{00000000-0006-0000-0100-00008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531" authorId="0" shapeId="0" xr:uid="{00000000-0006-0000-0100-00008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532" authorId="0" shapeId="0" xr:uid="{00000000-0006-0000-0100-00008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540" authorId="0" shapeId="0" xr:uid="{00000000-0006-0000-0100-00008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542" authorId="0" shapeId="0" xr:uid="{00000000-0006-0000-0100-00008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551" authorId="0" shapeId="0" xr:uid="{00000000-0006-0000-0100-00008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552" authorId="0" shapeId="0" xr:uid="{00000000-0006-0000-0100-00008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556" authorId="0" shapeId="0" xr:uid="{00000000-0006-0000-0100-00008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560" authorId="0" shapeId="0" xr:uid="{00000000-0006-0000-0100-00008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564" authorId="0" shapeId="0" xr:uid="{00000000-0006-0000-0100-00008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572" authorId="0" shapeId="0" xr:uid="{00000000-0006-0000-0100-00008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578" authorId="0" shapeId="0" xr:uid="{00000000-0006-0000-0100-00008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579" authorId="0" shapeId="0" xr:uid="{00000000-0006-0000-0100-00008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584" authorId="0" shapeId="0" xr:uid="{00000000-0006-0000-0100-00008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585" authorId="0" shapeId="0" xr:uid="{00000000-0006-0000-0100-00008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586" authorId="0" shapeId="0" xr:uid="{00000000-0006-0000-0100-00009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594" authorId="0" shapeId="0" xr:uid="{00000000-0006-0000-0100-00009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596" authorId="0" shapeId="0" xr:uid="{00000000-0006-0000-0100-00009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605" authorId="0" shapeId="0" xr:uid="{00000000-0006-0000-0100-00009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606" authorId="0" shapeId="0" xr:uid="{00000000-0006-0000-0100-00009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610" authorId="0" shapeId="0" xr:uid="{00000000-0006-0000-0100-00009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614" authorId="0" shapeId="0" xr:uid="{00000000-0006-0000-0100-00009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618" authorId="0" shapeId="0" xr:uid="{00000000-0006-0000-0100-00009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626" authorId="0" shapeId="0" xr:uid="{00000000-0006-0000-0100-00009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632" authorId="0" shapeId="0" xr:uid="{00000000-0006-0000-0100-00009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633" authorId="0" shapeId="0" xr:uid="{00000000-0006-0000-0100-00009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638" authorId="0" shapeId="0" xr:uid="{00000000-0006-0000-0100-00009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639" authorId="0" shapeId="0" xr:uid="{00000000-0006-0000-0100-00009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640" authorId="0" shapeId="0" xr:uid="{00000000-0006-0000-0100-00009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648" authorId="0" shapeId="0" xr:uid="{00000000-0006-0000-0100-00009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650" authorId="0" shapeId="0" xr:uid="{00000000-0006-0000-0100-00009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659" authorId="0" shapeId="0" xr:uid="{00000000-0006-0000-0100-0000A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660" authorId="0" shapeId="0" xr:uid="{00000000-0006-0000-0100-0000A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664" authorId="0" shapeId="0" xr:uid="{00000000-0006-0000-0100-0000A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668" authorId="0" shapeId="0" xr:uid="{00000000-0006-0000-0100-0000A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672" authorId="0" shapeId="0" xr:uid="{00000000-0006-0000-0100-0000A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680" authorId="0" shapeId="0" xr:uid="{00000000-0006-0000-0100-0000A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686" authorId="0" shapeId="0" xr:uid="{00000000-0006-0000-0100-0000A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687" authorId="0" shapeId="0" xr:uid="{00000000-0006-0000-0100-0000A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692" authorId="0" shapeId="0" xr:uid="{00000000-0006-0000-0100-0000A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693" authorId="0" shapeId="0" xr:uid="{00000000-0006-0000-0100-0000A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694" authorId="0" shapeId="0" xr:uid="{00000000-0006-0000-0100-0000A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702" authorId="0" shapeId="0" xr:uid="{00000000-0006-0000-0100-0000A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704" authorId="0" shapeId="0" xr:uid="{00000000-0006-0000-0100-0000A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713" authorId="0" shapeId="0" xr:uid="{00000000-0006-0000-0100-0000A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714" authorId="0" shapeId="0" xr:uid="{00000000-0006-0000-0100-0000A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718" authorId="0" shapeId="0" xr:uid="{00000000-0006-0000-0100-0000A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722" authorId="0" shapeId="0" xr:uid="{00000000-0006-0000-0100-0000B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726" authorId="0" shapeId="0" xr:uid="{00000000-0006-0000-0100-0000B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734" authorId="0" shapeId="0" xr:uid="{00000000-0006-0000-0100-0000B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740" authorId="0" shapeId="0" xr:uid="{00000000-0006-0000-0100-0000B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741" authorId="0" shapeId="0" xr:uid="{00000000-0006-0000-0100-0000B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746" authorId="0" shapeId="0" xr:uid="{00000000-0006-0000-0100-0000B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747" authorId="0" shapeId="0" xr:uid="{00000000-0006-0000-0100-0000B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748" authorId="0" shapeId="0" xr:uid="{00000000-0006-0000-0100-0000B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756" authorId="0" shapeId="0" xr:uid="{00000000-0006-0000-0100-0000B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758" authorId="0" shapeId="0" xr:uid="{00000000-0006-0000-0100-0000B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767" authorId="0" shapeId="0" xr:uid="{00000000-0006-0000-0100-0000B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768" authorId="0" shapeId="0" xr:uid="{00000000-0006-0000-0100-0000B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772" authorId="0" shapeId="0" xr:uid="{00000000-0006-0000-0100-0000B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776" authorId="0" shapeId="0" xr:uid="{00000000-0006-0000-0100-0000B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780" authorId="0" shapeId="0" xr:uid="{00000000-0006-0000-0100-0000B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788" authorId="0" shapeId="0" xr:uid="{00000000-0006-0000-0100-0000B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794" authorId="0" shapeId="0" xr:uid="{00000000-0006-0000-0100-0000C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795" authorId="0" shapeId="0" xr:uid="{00000000-0006-0000-0100-0000C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800" authorId="0" shapeId="0" xr:uid="{00000000-0006-0000-0100-0000C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801" authorId="0" shapeId="0" xr:uid="{00000000-0006-0000-0100-0000C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802" authorId="0" shapeId="0" xr:uid="{00000000-0006-0000-0100-0000C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810" authorId="0" shapeId="0" xr:uid="{00000000-0006-0000-0100-0000C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  <comment ref="C812" authorId="0" shapeId="0" xr:uid="{00000000-0006-0000-0100-0000C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Ephemeroptera</t>
        </r>
      </text>
    </comment>
    <comment ref="C821" authorId="0" shapeId="0" xr:uid="{00000000-0006-0000-0100-0000C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Plecoptera</t>
        </r>
      </text>
    </comment>
    <comment ref="C822" authorId="0" shapeId="0" xr:uid="{00000000-0006-0000-0100-0000C8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Trichoptera</t>
        </r>
      </text>
    </comment>
    <comment ref="C826" authorId="0" shapeId="0" xr:uid="{00000000-0006-0000-0100-0000C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Zygoptera</t>
        </r>
      </text>
    </comment>
    <comment ref="C830" authorId="0" shapeId="0" xr:uid="{00000000-0006-0000-0100-0000CA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Anisoptera</t>
        </r>
      </text>
    </comment>
    <comment ref="C834" authorId="0" shapeId="0" xr:uid="{00000000-0006-0000-0100-0000CB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Heteroptera</t>
        </r>
      </text>
    </comment>
    <comment ref="C842" authorId="0" shapeId="0" xr:uid="{00000000-0006-0000-0100-0000CC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Coleoptera</t>
        </r>
      </text>
    </comment>
    <comment ref="C848" authorId="0" shapeId="0" xr:uid="{00000000-0006-0000-0100-0000CD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= Helodidae</t>
        </r>
      </text>
    </comment>
    <comment ref="C849" authorId="0" shapeId="0" xr:uid="{00000000-0006-0000-0100-0000CE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Diptera</t>
        </r>
      </text>
    </comment>
    <comment ref="C854" authorId="0" shapeId="0" xr:uid="{00000000-0006-0000-0100-0000CF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Lepidoptera</t>
        </r>
      </text>
    </comment>
    <comment ref="C855" authorId="0" shapeId="0" xr:uid="{00000000-0006-0000-0100-0000D0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Crustacea</t>
        </r>
      </text>
    </comment>
    <comment ref="C856" authorId="0" shapeId="0" xr:uid="{00000000-0006-0000-0100-0000D1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Gastropoda</t>
        </r>
      </text>
    </comment>
    <comment ref="C864" authorId="0" shapeId="0" xr:uid="{00000000-0006-0000-0100-0000D2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Annelida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Jeremias Becker beckerj</author>
  </authors>
  <commentList>
    <comment ref="L1" authorId="0" shapeId="0" xr:uid="{00000000-0006-0000-0200-000001000000}">
      <text>
        <r>
          <rPr>
            <b/>
            <sz val="9"/>
            <color indexed="81"/>
            <rFont val="Segoe UI"/>
            <charset val="1"/>
          </rPr>
          <t>Jeremias Becker beckerj:</t>
        </r>
        <r>
          <rPr>
            <sz val="9"/>
            <color indexed="81"/>
            <rFont val="Segoe UI"/>
            <charset val="1"/>
          </rPr>
          <t xml:space="preserve">
0 = Not detected
empty = Detected, but below limit of quantification</t>
        </r>
      </text>
    </comment>
    <comment ref="AB1" authorId="0" shapeId="0" xr:uid="{00000000-0006-0000-0200-000002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0 = Not detected
NA = Detected, but below limit of quantification</t>
        </r>
      </text>
    </comment>
    <comment ref="A2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Yellow: New substances</t>
        </r>
      </text>
    </comment>
    <comment ref="E2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[µg/L]</t>
        </r>
      </text>
    </comment>
    <comment ref="G2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[h]</t>
        </r>
      </text>
    </comment>
    <comment ref="I2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Limit of quantification [µg/L]</t>
        </r>
      </text>
    </comment>
    <comment ref="H3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Median of several values.</t>
        </r>
      </text>
    </comment>
    <comment ref="E4" authorId="0" shapeId="0" xr:uid="{00000000-0006-0000-0200-000008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Value from parent compound atrazine used.</t>
        </r>
      </text>
    </comment>
    <comment ref="H5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Jeremias Becker beckerj:</t>
        </r>
        <r>
          <rPr>
            <sz val="9"/>
            <color indexed="81"/>
            <rFont val="Tahoma"/>
            <family val="2"/>
          </rPr>
          <t xml:space="preserve">
Median of several values.</t>
        </r>
      </text>
    </comment>
    <comment ref="E12" authorId="0" shapeId="0" xr:uid="{00000000-0006-0000-0200-00000A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Ecotox data from the parent compound chlorothalonil used.</t>
        </r>
      </text>
    </comment>
    <comment ref="E13" authorId="0" shapeId="0" xr:uid="{00000000-0006-0000-0200-00000B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Ectox data for the parent compound atrazine used.
Desetylatrazine: 5.1 mg/L (Hyalella azteca, 96 h, ECOTOX).</t>
        </r>
      </text>
    </comment>
    <comment ref="E14" authorId="0" shapeId="0" xr:uid="{00000000-0006-0000-0200-00000C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Ectox data for the parent compound atrazine used.
Desisopropylatrazine: 7.2 mg/L (Hyalella azteca, 96 h, ECOTOX).</t>
        </r>
      </text>
    </comment>
    <comment ref="E24" authorId="0" shapeId="0" xr:uid="{00000000-0006-0000-0200-00000D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Values for the parent substance imidacloprid used.</t>
        </r>
      </text>
    </comment>
    <comment ref="E25" authorId="0" shapeId="0" xr:uid="{00000000-0006-0000-0200-00000E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Median of four values.</t>
        </r>
      </text>
    </comment>
    <comment ref="Y33" authorId="0" shapeId="0" xr:uid="{00000000-0006-0000-0200-00000F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Capped at -4</t>
        </r>
      </text>
    </comment>
    <comment ref="Y34" authorId="0" shapeId="0" xr:uid="{00000000-0006-0000-0200-000010000000}">
      <text>
        <r>
          <rPr>
            <b/>
            <sz val="9"/>
            <color indexed="81"/>
            <rFont val="Segoe UI"/>
            <family val="2"/>
          </rPr>
          <t>Jeremias Becker beckerj:</t>
        </r>
        <r>
          <rPr>
            <sz val="9"/>
            <color indexed="81"/>
            <rFont val="Segoe UI"/>
            <family val="2"/>
          </rPr>
          <t xml:space="preserve">
Capped at -4</t>
        </r>
      </text>
    </comment>
  </commentList>
</comments>
</file>

<file path=xl/sharedStrings.xml><?xml version="1.0" encoding="utf-8"?>
<sst xmlns="http://schemas.openxmlformats.org/spreadsheetml/2006/main" count="2999" uniqueCount="306">
  <si>
    <t>Site</t>
  </si>
  <si>
    <t>Bendiocarb</t>
  </si>
  <si>
    <t>Simazine</t>
  </si>
  <si>
    <t>Diazinon</t>
  </si>
  <si>
    <t>PS16</t>
  </si>
  <si>
    <t>Pirimiphos-methyl</t>
  </si>
  <si>
    <t>PS17</t>
  </si>
  <si>
    <t>PS18</t>
  </si>
  <si>
    <t>Carbendazim</t>
  </si>
  <si>
    <t>PS33</t>
  </si>
  <si>
    <t>PS34</t>
  </si>
  <si>
    <t>PS35</t>
  </si>
  <si>
    <t>PS36</t>
  </si>
  <si>
    <t>Imidacloprid</t>
  </si>
  <si>
    <t>PS56</t>
  </si>
  <si>
    <t>Diethyltoluamid (DEET)</t>
  </si>
  <si>
    <t>PS57</t>
  </si>
  <si>
    <t>Ametryn</t>
  </si>
  <si>
    <t>PS59</t>
  </si>
  <si>
    <t>ULI01</t>
  </si>
  <si>
    <t>ULI03</t>
  </si>
  <si>
    <t>ULI09</t>
  </si>
  <si>
    <t>ULI10</t>
  </si>
  <si>
    <t>ULI13</t>
  </si>
  <si>
    <t>ULI16</t>
  </si>
  <si>
    <t>Acetamiprid</t>
  </si>
  <si>
    <t>Spear.2019.11</t>
  </si>
  <si>
    <t>Baetidae</t>
  </si>
  <si>
    <t>Caenidae</t>
  </si>
  <si>
    <t>Ephemeridae</t>
  </si>
  <si>
    <t>Heptageniidae</t>
  </si>
  <si>
    <t>Leptophlebiidae</t>
  </si>
  <si>
    <t>Oligoneuridae</t>
  </si>
  <si>
    <t>Polymitarcyidae</t>
  </si>
  <si>
    <t>Prosopistomatidae</t>
  </si>
  <si>
    <t>Teloganodidae</t>
  </si>
  <si>
    <t>Perlidae</t>
  </si>
  <si>
    <t>Ecnomidae</t>
  </si>
  <si>
    <t>Pisuliidae</t>
  </si>
  <si>
    <t>Polycentropodidae</t>
  </si>
  <si>
    <t>Chlorocyphidae</t>
  </si>
  <si>
    <t>Chlorolestidae</t>
  </si>
  <si>
    <t>Lestidae</t>
  </si>
  <si>
    <t>Gomphidae</t>
  </si>
  <si>
    <t>Aeshnidae</t>
  </si>
  <si>
    <t>Corduliidae</t>
  </si>
  <si>
    <t>Libellulidae</t>
  </si>
  <si>
    <t>Belostomatidae</t>
  </si>
  <si>
    <t>Corixidae</t>
  </si>
  <si>
    <t>Gerridae</t>
  </si>
  <si>
    <t>Hydrometridae</t>
  </si>
  <si>
    <t>Naucoridae</t>
  </si>
  <si>
    <t>Nepidae</t>
  </si>
  <si>
    <t>Notonectidae</t>
  </si>
  <si>
    <t>Veliidae</t>
  </si>
  <si>
    <t>Dytiscidae</t>
  </si>
  <si>
    <t>Gyrinidae</t>
  </si>
  <si>
    <t>Haliplidae</t>
  </si>
  <si>
    <t>Hydrophilidae</t>
  </si>
  <si>
    <t>Chironomidae</t>
  </si>
  <si>
    <t>Culicidae</t>
  </si>
  <si>
    <t>Muscidae</t>
  </si>
  <si>
    <t>Tipulidae</t>
  </si>
  <si>
    <t>Pyralidae</t>
  </si>
  <si>
    <t>Ampulariidae</t>
  </si>
  <si>
    <t>Lymnaeidae</t>
  </si>
  <si>
    <t>Planorbidae</t>
  </si>
  <si>
    <t>Physidae</t>
  </si>
  <si>
    <t>Ancylidae</t>
  </si>
  <si>
    <t>Hydrobiidae</t>
  </si>
  <si>
    <t>Thiaridae</t>
  </si>
  <si>
    <t>Viviparidae</t>
  </si>
  <si>
    <t>Hirudinea</t>
  </si>
  <si>
    <t>Oligochaeta</t>
  </si>
  <si>
    <t>Elmidae/Dryopidae</t>
  </si>
  <si>
    <t>Individuals</t>
  </si>
  <si>
    <t>Longitude</t>
  </si>
  <si>
    <t>Latitude</t>
  </si>
  <si>
    <t>Stream.size</t>
  </si>
  <si>
    <t>medium</t>
  </si>
  <si>
    <t>small</t>
  </si>
  <si>
    <t>large</t>
  </si>
  <si>
    <t>Location</t>
  </si>
  <si>
    <t>Ogembo</t>
  </si>
  <si>
    <t>Sare</t>
  </si>
  <si>
    <t>Onyuongo</t>
  </si>
  <si>
    <t>Kabianga</t>
  </si>
  <si>
    <t>Ikonge</t>
  </si>
  <si>
    <t>Bung Mahena</t>
  </si>
  <si>
    <t>Oyani</t>
  </si>
  <si>
    <t>Kobila</t>
  </si>
  <si>
    <t>Kisumu</t>
  </si>
  <si>
    <t>N.taxa</t>
  </si>
  <si>
    <t>Noteridae</t>
  </si>
  <si>
    <t>Scirtidae</t>
  </si>
  <si>
    <t>Atyidae</t>
  </si>
  <si>
    <t>Hydropsychidae</t>
  </si>
  <si>
    <t>Family</t>
  </si>
  <si>
    <t>Coenagrionidae</t>
  </si>
  <si>
    <t>Simuliidae</t>
  </si>
  <si>
    <t>Water.body</t>
  </si>
  <si>
    <t>BMWP.aspt</t>
  </si>
  <si>
    <t>pH</t>
  </si>
  <si>
    <t>DO</t>
  </si>
  <si>
    <t>CH</t>
  </si>
  <si>
    <t>NH4</t>
  </si>
  <si>
    <t>PO4</t>
  </si>
  <si>
    <t>SASS5</t>
  </si>
  <si>
    <t>Nitrate</t>
  </si>
  <si>
    <t>Nitrite</t>
  </si>
  <si>
    <t>SASS5.aspt</t>
  </si>
  <si>
    <t>BMWP</t>
  </si>
  <si>
    <t>Shannon</t>
  </si>
  <si>
    <t>EPT</t>
  </si>
  <si>
    <t>Atrazine</t>
  </si>
  <si>
    <t>Azoxystrobin</t>
  </si>
  <si>
    <t>Chlorothalonil-4-hydroxy</t>
  </si>
  <si>
    <t>Ethofumesate</t>
  </si>
  <si>
    <t>Hexazinone</t>
  </si>
  <si>
    <t>Metolachlor</t>
  </si>
  <si>
    <t>Terbuthylazine</t>
  </si>
  <si>
    <t>Americamysis bahia</t>
  </si>
  <si>
    <t>LC50</t>
  </si>
  <si>
    <t>Daphnia magna</t>
  </si>
  <si>
    <t>PPDB</t>
  </si>
  <si>
    <t>Neonicotinoid</t>
  </si>
  <si>
    <t>Insecticide</t>
  </si>
  <si>
    <t>Chironomus riparius</t>
  </si>
  <si>
    <t>Herbicide</t>
  </si>
  <si>
    <t>Triazine</t>
  </si>
  <si>
    <t>Fungicide</t>
  </si>
  <si>
    <t>Repellent</t>
  </si>
  <si>
    <t>Metabolite</t>
  </si>
  <si>
    <t>Triazinone</t>
  </si>
  <si>
    <t>Class</t>
  </si>
  <si>
    <t>Substance</t>
  </si>
  <si>
    <t>Application</t>
  </si>
  <si>
    <t>CAS</t>
  </si>
  <si>
    <t>Reference taxon</t>
  </si>
  <si>
    <t>Exposure time</t>
  </si>
  <si>
    <t>Data source</t>
  </si>
  <si>
    <t>LOQ</t>
  </si>
  <si>
    <t>Detectable TU</t>
  </si>
  <si>
    <t>ULI1</t>
  </si>
  <si>
    <t>ULI3</t>
  </si>
  <si>
    <t>ULI9</t>
  </si>
  <si>
    <t>Sites detected</t>
  </si>
  <si>
    <t>Sites quantified</t>
  </si>
  <si>
    <t>Max. conc.</t>
  </si>
  <si>
    <t>2,4-Dichlorophenoxyacetic acid</t>
  </si>
  <si>
    <t>Auxine</t>
  </si>
  <si>
    <t>ECOTOX</t>
  </si>
  <si>
    <t>Chironomus sp.</t>
  </si>
  <si>
    <t>2-Hydroxyatrazine</t>
  </si>
  <si>
    <t>Strobilurine</t>
  </si>
  <si>
    <t>Carbamate</t>
  </si>
  <si>
    <t>Benzimidazol-carbamate</t>
  </si>
  <si>
    <t>Chlormequat</t>
  </si>
  <si>
    <t>Plant growth regulator</t>
  </si>
  <si>
    <t>Phytohormone</t>
  </si>
  <si>
    <t>Chloronitrile</t>
  </si>
  <si>
    <t>Desethylatrazine</t>
  </si>
  <si>
    <t>Desisopropylatrazine</t>
  </si>
  <si>
    <t>Organophopshate</t>
  </si>
  <si>
    <t>Insect repellent</t>
  </si>
  <si>
    <t>DCMU (Diuron)</t>
  </si>
  <si>
    <t>Phenylurea</t>
  </si>
  <si>
    <t>Dodemorph</t>
  </si>
  <si>
    <t>Morpholine</t>
  </si>
  <si>
    <t>Benzofurane</t>
  </si>
  <si>
    <t>Fenuron</t>
  </si>
  <si>
    <t>Icaridin</t>
  </si>
  <si>
    <t>Imidacloprid-guanidine</t>
  </si>
  <si>
    <t>MCPA</t>
  </si>
  <si>
    <t>Mepiquat</t>
  </si>
  <si>
    <t>Piperidine</t>
  </si>
  <si>
    <t>Metalaxyl</t>
  </si>
  <si>
    <t>Acetylalanine</t>
  </si>
  <si>
    <t>Chloracetanilide</t>
  </si>
  <si>
    <t>Metribuzin</t>
  </si>
  <si>
    <t>Most toxic substance</t>
  </si>
  <si>
    <t>Number of substances found</t>
  </si>
  <si>
    <t>Number of substances quantified</t>
  </si>
  <si>
    <t xml:space="preserve">94-75-7 </t>
  </si>
  <si>
    <t>2163-68-0</t>
  </si>
  <si>
    <t>135410-20-7</t>
  </si>
  <si>
    <t>834-12-8</t>
  </si>
  <si>
    <t>1912-24-9</t>
  </si>
  <si>
    <t>131860-33-8</t>
  </si>
  <si>
    <t>22781-23-3</t>
  </si>
  <si>
    <t>10605-21-7</t>
  </si>
  <si>
    <t>999-81-5</t>
  </si>
  <si>
    <t>1897-45-6</t>
  </si>
  <si>
    <t>6190-65-4</t>
  </si>
  <si>
    <t>1007-28-9</t>
  </si>
  <si>
    <t>333-41-5</t>
  </si>
  <si>
    <t>134-62-3</t>
  </si>
  <si>
    <t>330-54-1</t>
  </si>
  <si>
    <t>1593-77-7</t>
  </si>
  <si>
    <t>26225-79-6</t>
  </si>
  <si>
    <t>101-42-8</t>
  </si>
  <si>
    <t>51235-04-2</t>
  </si>
  <si>
    <t>119515-38-7</t>
  </si>
  <si>
    <t>138261-41-3</t>
  </si>
  <si>
    <t>115970-17-7</t>
  </si>
  <si>
    <t>94-74-6</t>
  </si>
  <si>
    <t>15302-91-7</t>
  </si>
  <si>
    <t>57837-19-1</t>
  </si>
  <si>
    <t>51218-45-2</t>
  </si>
  <si>
    <t>21087-64-9</t>
  </si>
  <si>
    <t>29232-93-7</t>
  </si>
  <si>
    <t>122-34-9</t>
  </si>
  <si>
    <t>5915-41-3</t>
  </si>
  <si>
    <t>Group</t>
  </si>
  <si>
    <t>Ephemeroptera</t>
  </si>
  <si>
    <t>Plecoptera</t>
  </si>
  <si>
    <t>Trichoptera</t>
  </si>
  <si>
    <t>Zygoptera</t>
  </si>
  <si>
    <t>Anisoptera</t>
  </si>
  <si>
    <t>Heteroptera</t>
  </si>
  <si>
    <t>Coleoptera</t>
  </si>
  <si>
    <t>Diptera</t>
  </si>
  <si>
    <t>Lepidoptera</t>
  </si>
  <si>
    <t>Crustacea</t>
  </si>
  <si>
    <t>Gastropoda</t>
  </si>
  <si>
    <t>Annelida</t>
  </si>
  <si>
    <t>Stream</t>
  </si>
  <si>
    <t>Ground.slope</t>
  </si>
  <si>
    <t>Buffer.strip</t>
  </si>
  <si>
    <t>low</t>
  </si>
  <si>
    <t>flat</t>
  </si>
  <si>
    <t>moderate</t>
  </si>
  <si>
    <t>steep</t>
  </si>
  <si>
    <t>Most.toxic.compund</t>
  </si>
  <si>
    <t>Substances.found</t>
  </si>
  <si>
    <t>Substances.quantified</t>
  </si>
  <si>
    <t>Turbidity</t>
  </si>
  <si>
    <t>Temperature</t>
  </si>
  <si>
    <t>Conductivity</t>
  </si>
  <si>
    <t>Flow.velocity</t>
  </si>
  <si>
    <t>Spear.revised</t>
  </si>
  <si>
    <t>Tu.max.measured</t>
  </si>
  <si>
    <t>Tu.sum.measured</t>
  </si>
  <si>
    <t>Tu.max.estimated</t>
  </si>
  <si>
    <t>Runoff.potential</t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</si>
  <si>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(Max. detectable TU)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</si>
  <si>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(Min. detectable TU)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</si>
  <si>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(Tu</t>
    </r>
    <r>
      <rPr>
        <b/>
        <vertAlign val="subscript"/>
        <sz val="11"/>
        <color theme="1"/>
        <rFont val="Calibri"/>
        <family val="2"/>
        <scheme val="minor"/>
      </rPr>
      <t>sum</t>
    </r>
    <r>
      <rPr>
        <b/>
        <sz val="11"/>
        <color theme="1"/>
        <rFont val="Calibri"/>
        <family val="2"/>
        <scheme val="minor"/>
      </rPr>
      <t>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</si>
  <si>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(Tu</t>
    </r>
    <r>
      <rPr>
        <b/>
        <vertAlign val="subscript"/>
        <sz val="11"/>
        <color theme="1"/>
        <rFont val="Calibri"/>
        <family val="2"/>
        <scheme val="minor"/>
      </rPr>
      <t>max</t>
    </r>
    <r>
      <rPr>
        <b/>
        <sz val="11"/>
        <color theme="1"/>
        <rFont val="Calibri"/>
        <family val="2"/>
        <scheme val="minor"/>
      </rPr>
      <t>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</si>
  <si>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(max. TU)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</si>
  <si>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10</t>
    </r>
    <r>
      <rPr>
        <b/>
        <sz val="11"/>
        <color theme="1"/>
        <rFont val="Calibri"/>
        <family val="2"/>
        <scheme val="minor"/>
      </rPr>
      <t>(Detectable TU)</t>
    </r>
  </si>
  <si>
    <t>Concentration [µg/L]</t>
  </si>
  <si>
    <t>Toxic Unit</t>
  </si>
  <si>
    <t>Kendu Bay</t>
  </si>
  <si>
    <t>Kapsuser</t>
  </si>
  <si>
    <t>Chemasit</t>
  </si>
  <si>
    <t>Notes</t>
  </si>
  <si>
    <t>River Sare downstream of sugar factory; sugar cane</t>
  </si>
  <si>
    <t>Mainly sugar cane</t>
  </si>
  <si>
    <t>River Sare downstream of town; sugar cane</t>
  </si>
  <si>
    <t>River Kuja (Egucha); densely populated; mainly maize</t>
  </si>
  <si>
    <t>River Kuja (Egucha); downstream of forested buffer strips; upstream of town; mainly maize</t>
  </si>
  <si>
    <t>Tea plantation; forested buffer strips</t>
  </si>
  <si>
    <t>Between tea plantation and mixed agriculture; forested buffer strips</t>
  </si>
  <si>
    <t>Tea plantation; mostly forested buffer strips</t>
  </si>
  <si>
    <t>Mainly maize</t>
  </si>
  <si>
    <t>0°27'34.9"S</t>
  </si>
  <si>
    <t>0°54'29.02"S</t>
  </si>
  <si>
    <t>0°53'54.15"S</t>
  </si>
  <si>
    <t>0°53'8.15"S</t>
  </si>
  <si>
    <t>0°22'38.69"S</t>
  </si>
  <si>
    <t>0°23'17.85"S</t>
  </si>
  <si>
    <t>0°49'50.42"S</t>
  </si>
  <si>
    <t>0°48'31.95"S</t>
  </si>
  <si>
    <t>0°27'5.46"S</t>
  </si>
  <si>
    <t>0°29'12.72"S</t>
  </si>
  <si>
    <t>0°19'1.31"S</t>
  </si>
  <si>
    <t>0°27'5.24"S</t>
  </si>
  <si>
    <t>0°32'20.58"S</t>
  </si>
  <si>
    <t>0°59'9.30"S</t>
  </si>
  <si>
    <t>0°6'46.67"S</t>
  </si>
  <si>
    <t>1°1'18.24"S</t>
  </si>
  <si>
    <t>34°35'19.3"E</t>
  </si>
  <si>
    <t>34°33'28.89"E</t>
  </si>
  <si>
    <t>34°31'24.54"E</t>
  </si>
  <si>
    <t>34°31'20.35"E</t>
  </si>
  <si>
    <t>34°38'6.98"E</t>
  </si>
  <si>
    <t>34°38'30.02"E</t>
  </si>
  <si>
    <t>34°44'44.98"E</t>
  </si>
  <si>
    <t>34°43'58.93"E</t>
  </si>
  <si>
    <t>35°13'8.39"E</t>
  </si>
  <si>
    <t>35°10'58.85"E</t>
  </si>
  <si>
    <t>35° 0'22.66"E</t>
  </si>
  <si>
    <t>35° 7'15.27"E</t>
  </si>
  <si>
    <t>35° 2'0.91"E</t>
  </si>
  <si>
    <t>34°35'5.25"E</t>
  </si>
  <si>
    <t>34°37'27.29"E</t>
  </si>
  <si>
    <t>34°47'29.77"E</t>
  </si>
  <si>
    <t>Mainly pasture (not considered contaminated) and sugar cane</t>
  </si>
  <si>
    <t>River Awach downstream of rice irrigation system; densely populated; mainly maize</t>
  </si>
  <si>
    <t>River Awach upstream of rice irrigation system; mainly rice and maize</t>
  </si>
  <si>
    <t>Mixed agriculture; mainly maize</t>
  </si>
  <si>
    <t>River Nyamasaria in the outskirts of Kisumu; urban; mainly rice</t>
  </si>
  <si>
    <t>Slowly flowing; mainly sugar cane; possibly not perennial</t>
  </si>
  <si>
    <t>At.risk.Europe</t>
  </si>
  <si>
    <t>At.risk.Africa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</si>
</sst>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1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120">
    <xf numFmtId="0" fontId="0" fillId="0" borderId="0" xfId="0"/>
    <xf numFmtId="0" fontId="16" fillId="0" borderId="0" xfId="0" applyFont="1"/>
    <xf numFmtId="0" fontId="0" fillId="0" borderId="0" xfId="0" applyFill="1"/>
    <xf numFmtId="2" fontId="0" fillId="0" borderId="0" xfId="0" applyNumberFormat="1" applyFont="1" applyFill="1" applyBorder="1"/>
    <xf numFmtId="2" fontId="0" fillId="0" borderId="0" xfId="0" applyNumberFormat="1" applyFont="1" applyFill="1" applyBorder="1" applyAlignment="1">
      <alignment vertical="center"/>
    </xf>
    <xf numFmtId="2" fontId="0" fillId="0" borderId="0" xfId="0" applyNumberFormat="1"/>
    <xf numFmtId="2" fontId="0" fillId="0" borderId="0" xfId="0" applyNumberFormat="1" applyFill="1"/>
    <xf numFmtId="0" fontId="0" fillId="0" borderId="0" xfId="0" applyFont="1" applyFill="1" applyBorder="1"/>
    <xf numFmtId="0" fontId="16" fillId="0" borderId="0" xfId="0" applyFont="1" applyAlignment="1"/>
    <xf numFmtId="0" fontId="0" fillId="0" borderId="0" xfId="0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2" fontId="0" fillId="0" borderId="0" xfId="0" applyNumberFormat="1" applyFont="1" applyFill="1" applyBorder="1" applyAlignment="1"/>
    <xf numFmtId="164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0" fillId="0" borderId="0" xfId="0" applyFont="1" applyFill="1" applyBorder="1" applyAlignment="1">
      <alignment textRotation="90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textRotation="90"/>
    </xf>
    <xf numFmtId="2" fontId="0" fillId="0" borderId="0" xfId="0" applyNumberFormat="1" applyFont="1" applyFill="1" applyBorder="1" applyAlignment="1">
      <alignment textRotation="90"/>
    </xf>
    <xf numFmtId="165" fontId="0" fillId="0" borderId="0" xfId="0" applyNumberFormat="1" applyFont="1" applyFill="1" applyBorder="1" applyAlignment="1"/>
    <xf numFmtId="165" fontId="0" fillId="0" borderId="0" xfId="0" applyNumberFormat="1" applyFont="1" applyFill="1" applyBorder="1" applyAlignment="1">
      <alignment vertical="center"/>
    </xf>
    <xf numFmtId="165" fontId="0" fillId="0" borderId="0" xfId="0" applyNumberFormat="1" applyFont="1" applyFill="1" applyBorder="1" applyAlignment="1">
      <alignment textRotation="90"/>
    </xf>
    <xf numFmtId="0" fontId="0" fillId="0" borderId="0" xfId="0" applyBorder="1"/>
    <xf numFmtId="0" fontId="0" fillId="0" borderId="0" xfId="0" applyFill="1" applyBorder="1"/>
    <xf numFmtId="0" fontId="0" fillId="0" borderId="10" xfId="0" applyBorder="1"/>
    <xf numFmtId="0" fontId="0" fillId="0" borderId="11" xfId="0" applyFill="1" applyBorder="1"/>
    <xf numFmtId="2" fontId="0" fillId="0" borderId="11" xfId="0" applyNumberFormat="1" applyFill="1" applyBorder="1"/>
    <xf numFmtId="2" fontId="16" fillId="0" borderId="10" xfId="0" applyNumberFormat="1" applyFont="1" applyFill="1" applyBorder="1"/>
    <xf numFmtId="0" fontId="0" fillId="0" borderId="11" xfId="0" applyBorder="1"/>
    <xf numFmtId="0" fontId="16" fillId="0" borderId="10" xfId="0" applyFont="1" applyFill="1" applyBorder="1"/>
    <xf numFmtId="0" fontId="16" fillId="0" borderId="11" xfId="0" applyFont="1" applyFill="1" applyBorder="1"/>
    <xf numFmtId="2" fontId="16" fillId="0" borderId="11" xfId="0" applyNumberFormat="1" applyFont="1" applyFill="1" applyBorder="1"/>
    <xf numFmtId="0" fontId="16" fillId="0" borderId="12" xfId="0" applyFont="1" applyFill="1" applyBorder="1"/>
    <xf numFmtId="2" fontId="16" fillId="0" borderId="12" xfId="0" applyNumberFormat="1" applyFont="1" applyFill="1" applyBorder="1"/>
    <xf numFmtId="0" fontId="16" fillId="0" borderId="16" xfId="0" applyFont="1" applyFill="1" applyBorder="1"/>
    <xf numFmtId="0" fontId="0" fillId="0" borderId="17" xfId="0" applyFill="1" applyBorder="1"/>
    <xf numFmtId="0" fontId="0" fillId="0" borderId="0" xfId="0" applyNumberFormat="1" applyFill="1" applyBorder="1"/>
    <xf numFmtId="2" fontId="0" fillId="0" borderId="17" xfId="0" applyNumberFormat="1" applyFill="1" applyBorder="1"/>
    <xf numFmtId="0" fontId="0" fillId="0" borderId="18" xfId="0" applyFill="1" applyBorder="1"/>
    <xf numFmtId="166" fontId="0" fillId="0" borderId="0" xfId="0" applyNumberFormat="1" applyBorder="1"/>
    <xf numFmtId="2" fontId="0" fillId="0" borderId="0" xfId="0" applyNumberFormat="1" applyBorder="1"/>
    <xf numFmtId="0" fontId="0" fillId="0" borderId="0" xfId="0" applyNumberFormat="1" applyBorder="1"/>
    <xf numFmtId="0" fontId="16" fillId="33" borderId="13" xfId="0" applyNumberFormat="1" applyFont="1" applyFill="1" applyBorder="1"/>
    <xf numFmtId="0" fontId="16" fillId="33" borderId="15" xfId="0" applyNumberFormat="1" applyFont="1" applyFill="1" applyBorder="1"/>
    <xf numFmtId="165" fontId="0" fillId="33" borderId="19" xfId="0" applyNumberFormat="1" applyFill="1" applyBorder="1"/>
    <xf numFmtId="2" fontId="0" fillId="33" borderId="20" xfId="0" applyNumberFormat="1" applyFill="1" applyBorder="1"/>
    <xf numFmtId="0" fontId="16" fillId="33" borderId="17" xfId="0" applyNumberFormat="1" applyFont="1" applyFill="1" applyBorder="1"/>
    <xf numFmtId="0" fontId="16" fillId="33" borderId="18" xfId="0" applyNumberFormat="1" applyFont="1" applyFill="1" applyBorder="1"/>
    <xf numFmtId="165" fontId="0" fillId="33" borderId="20" xfId="0" applyNumberFormat="1" applyFill="1" applyBorder="1"/>
    <xf numFmtId="0" fontId="0" fillId="0" borderId="18" xfId="0" applyNumberFormat="1" applyFill="1" applyBorder="1"/>
    <xf numFmtId="2" fontId="24" fillId="0" borderId="17" xfId="0" applyNumberFormat="1" applyFont="1" applyFill="1" applyBorder="1"/>
    <xf numFmtId="166" fontId="0" fillId="0" borderId="0" xfId="0" applyNumberFormat="1" applyFill="1" applyBorder="1"/>
    <xf numFmtId="2" fontId="0" fillId="0" borderId="21" xfId="0" applyNumberFormat="1" applyFill="1" applyBorder="1"/>
    <xf numFmtId="0" fontId="0" fillId="0" borderId="22" xfId="0" applyFill="1" applyBorder="1"/>
    <xf numFmtId="0" fontId="0" fillId="0" borderId="22" xfId="0" applyNumberFormat="1" applyFill="1" applyBorder="1"/>
    <xf numFmtId="0" fontId="0" fillId="0" borderId="23" xfId="0" applyNumberFormat="1" applyFill="1" applyBorder="1"/>
    <xf numFmtId="0" fontId="16" fillId="33" borderId="21" xfId="0" applyNumberFormat="1" applyFont="1" applyFill="1" applyBorder="1"/>
    <xf numFmtId="0" fontId="16" fillId="33" borderId="23" xfId="0" applyNumberFormat="1" applyFont="1" applyFill="1" applyBorder="1"/>
    <xf numFmtId="165" fontId="0" fillId="33" borderId="24" xfId="0" applyNumberFormat="1" applyFill="1" applyBorder="1"/>
    <xf numFmtId="2" fontId="0" fillId="33" borderId="24" xfId="0" applyNumberFormat="1" applyFill="1" applyBorder="1"/>
    <xf numFmtId="0" fontId="16" fillId="33" borderId="13" xfId="0" applyFont="1" applyFill="1" applyBorder="1"/>
    <xf numFmtId="0" fontId="16" fillId="33" borderId="14" xfId="0" applyNumberFormat="1" applyFont="1" applyFill="1" applyBorder="1"/>
    <xf numFmtId="2" fontId="16" fillId="33" borderId="14" xfId="0" applyNumberFormat="1" applyFont="1" applyFill="1" applyBorder="1"/>
    <xf numFmtId="0" fontId="0" fillId="33" borderId="14" xfId="0" applyFill="1" applyBorder="1"/>
    <xf numFmtId="2" fontId="0" fillId="33" borderId="14" xfId="0" applyNumberFormat="1" applyFill="1" applyBorder="1"/>
    <xf numFmtId="2" fontId="16" fillId="33" borderId="15" xfId="0" applyNumberFormat="1" applyFont="1" applyFill="1" applyBorder="1"/>
    <xf numFmtId="0" fontId="16" fillId="33" borderId="17" xfId="0" applyFont="1" applyFill="1" applyBorder="1"/>
    <xf numFmtId="0" fontId="16" fillId="33" borderId="0" xfId="0" applyNumberFormat="1" applyFont="1" applyFill="1" applyBorder="1"/>
    <xf numFmtId="2" fontId="16" fillId="33" borderId="0" xfId="0" applyNumberFormat="1" applyFont="1" applyFill="1" applyBorder="1"/>
    <xf numFmtId="0" fontId="0" fillId="33" borderId="0" xfId="0" applyFill="1" applyBorder="1"/>
    <xf numFmtId="2" fontId="16" fillId="33" borderId="18" xfId="0" applyNumberFormat="1" applyFont="1" applyFill="1" applyBorder="1"/>
    <xf numFmtId="0" fontId="16" fillId="33" borderId="18" xfId="0" applyFont="1" applyFill="1" applyBorder="1"/>
    <xf numFmtId="0" fontId="16" fillId="33" borderId="21" xfId="0" applyFont="1" applyFill="1" applyBorder="1"/>
    <xf numFmtId="0" fontId="16" fillId="33" borderId="22" xfId="0" applyNumberFormat="1" applyFont="1" applyFill="1" applyBorder="1"/>
    <xf numFmtId="2" fontId="16" fillId="33" borderId="22" xfId="0" applyNumberFormat="1" applyFont="1" applyFill="1" applyBorder="1"/>
    <xf numFmtId="0" fontId="0" fillId="33" borderId="22" xfId="0" applyFill="1" applyBorder="1"/>
    <xf numFmtId="0" fontId="16" fillId="33" borderId="23" xfId="0" applyFont="1" applyFill="1" applyBorder="1"/>
    <xf numFmtId="49" fontId="0" fillId="0" borderId="0" xfId="0" applyNumberFormat="1" applyFill="1" applyBorder="1"/>
    <xf numFmtId="49" fontId="0" fillId="0" borderId="0" xfId="0" applyNumberFormat="1" applyFill="1" applyBorder="1" applyAlignment="1">
      <alignment wrapText="1"/>
    </xf>
    <xf numFmtId="0" fontId="16" fillId="0" borderId="0" xfId="0" applyFont="1" applyAlignment="1">
      <alignment horizontal="right"/>
    </xf>
    <xf numFmtId="0" fontId="0" fillId="0" borderId="0" xfId="0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16" fillId="33" borderId="0" xfId="0" applyFont="1" applyFill="1" applyBorder="1"/>
    <xf numFmtId="0" fontId="16" fillId="33" borderId="22" xfId="0" applyFont="1" applyFill="1" applyBorder="1"/>
    <xf numFmtId="0" fontId="16" fillId="33" borderId="14" xfId="0" applyFont="1" applyFill="1" applyBorder="1"/>
    <xf numFmtId="0" fontId="0" fillId="0" borderId="0" xfId="0" applyNumberFormat="1" applyFont="1" applyFill="1" applyBorder="1"/>
    <xf numFmtId="2" fontId="0" fillId="33" borderId="0" xfId="0" applyNumberFormat="1" applyFill="1" applyBorder="1"/>
    <xf numFmtId="0" fontId="16" fillId="0" borderId="0" xfId="0" applyFont="1" applyFill="1" applyAlignment="1"/>
    <xf numFmtId="0" fontId="16" fillId="0" borderId="0" xfId="42" applyFont="1" applyFill="1" applyBorder="1" applyAlignment="1">
      <alignment horizontal="center" wrapText="1"/>
    </xf>
    <xf numFmtId="2" fontId="16" fillId="0" borderId="0" xfId="0" applyNumberFormat="1" applyFont="1" applyFill="1" applyBorder="1" applyAlignment="1">
      <alignment horizontal="left"/>
    </xf>
    <xf numFmtId="2" fontId="16" fillId="0" borderId="0" xfId="0" applyNumberFormat="1" applyFont="1" applyFill="1" applyBorder="1" applyAlignment="1"/>
    <xf numFmtId="0" fontId="16" fillId="0" borderId="0" xfId="0" applyFont="1" applyFill="1" applyBorder="1" applyAlignment="1">
      <alignment horizontal="center" wrapText="1"/>
    </xf>
    <xf numFmtId="2" fontId="16" fillId="0" borderId="0" xfId="0" applyNumberFormat="1" applyFont="1" applyAlignment="1"/>
    <xf numFmtId="2" fontId="16" fillId="0" borderId="0" xfId="0" applyNumberFormat="1" applyFont="1" applyFill="1" applyBorder="1" applyAlignment="1">
      <alignment horizontal="center" wrapText="1"/>
    </xf>
    <xf numFmtId="164" fontId="16" fillId="0" borderId="0" xfId="0" applyNumberFormat="1" applyFont="1" applyFill="1" applyBorder="1" applyAlignment="1">
      <alignment horizontal="center" wrapText="1"/>
    </xf>
    <xf numFmtId="165" fontId="16" fillId="0" borderId="0" xfId="0" applyNumberFormat="1" applyFont="1" applyFill="1" applyBorder="1" applyAlignment="1">
      <alignment horizontal="center" wrapText="1"/>
    </xf>
    <xf numFmtId="166" fontId="0" fillId="0" borderId="17" xfId="0" applyNumberFormat="1" applyBorder="1"/>
    <xf numFmtId="166" fontId="0" fillId="0" borderId="18" xfId="0" applyNumberFormat="1" applyBorder="1"/>
    <xf numFmtId="166" fontId="0" fillId="0" borderId="21" xfId="0" applyNumberFormat="1" applyBorder="1"/>
    <xf numFmtId="166" fontId="0" fillId="0" borderId="22" xfId="0" applyNumberFormat="1" applyBorder="1"/>
    <xf numFmtId="166" fontId="0" fillId="0" borderId="23" xfId="0" applyNumberFormat="1" applyBorder="1"/>
    <xf numFmtId="0" fontId="16" fillId="33" borderId="14" xfId="0" applyNumberFormat="1" applyFont="1" applyFill="1" applyBorder="1" applyAlignment="1">
      <alignment horizontal="left"/>
    </xf>
    <xf numFmtId="0" fontId="16" fillId="33" borderId="0" xfId="0" applyNumberFormat="1" applyFont="1" applyFill="1" applyBorder="1" applyAlignment="1">
      <alignment horizontal="left"/>
    </xf>
    <xf numFmtId="0" fontId="16" fillId="33" borderId="22" xfId="0" applyNumberFormat="1" applyFont="1" applyFill="1" applyBorder="1" applyAlignment="1">
      <alignment horizontal="left"/>
    </xf>
    <xf numFmtId="2" fontId="0" fillId="0" borderId="0" xfId="0" applyNumberFormat="1" applyFill="1" applyAlignment="1">
      <alignment horizontal="left"/>
    </xf>
    <xf numFmtId="2" fontId="16" fillId="0" borderId="11" xfId="0" applyNumberFormat="1" applyFont="1" applyFill="1" applyBorder="1" applyAlignment="1">
      <alignment horizontal="left"/>
    </xf>
    <xf numFmtId="0" fontId="0" fillId="0" borderId="21" xfId="0" applyFill="1" applyBorder="1"/>
    <xf numFmtId="49" fontId="0" fillId="0" borderId="22" xfId="0" applyNumberFormat="1" applyFill="1" applyBorder="1"/>
    <xf numFmtId="0" fontId="0" fillId="0" borderId="22" xfId="0" applyBorder="1"/>
    <xf numFmtId="2" fontId="0" fillId="0" borderId="22" xfId="0" applyNumberFormat="1" applyBorder="1"/>
    <xf numFmtId="0" fontId="0" fillId="0" borderId="22" xfId="0" applyNumberFormat="1" applyBorder="1"/>
    <xf numFmtId="0" fontId="16" fillId="0" borderId="10" xfId="0" applyFont="1" applyBorder="1"/>
    <xf numFmtId="0" fontId="0" fillId="0" borderId="12" xfId="0" applyBorder="1"/>
    <xf numFmtId="2" fontId="0" fillId="0" borderId="11" xfId="0" applyNumberFormat="1" applyFill="1" applyBorder="1" applyAlignment="1">
      <alignment horizontal="left"/>
    </xf>
    <xf numFmtId="0" fontId="0" fillId="0" borderId="0" xfId="0" applyFont="1" applyFill="1"/>
    <xf numFmtId="0" fontId="16" fillId="33" borderId="0" xfId="0" applyFont="1" applyFill="1" applyBorder="1"/>
    <xf numFmtId="0" fontId="16" fillId="33" borderId="22" xfId="0" applyFont="1" applyFill="1" applyBorder="1"/>
    <xf numFmtId="0" fontId="16" fillId="33" borderId="14" xfId="0" applyFont="1" applyFill="1" applyBorder="1" applyAlignment="1"/>
    <xf numFmtId="0" fontId="16" fillId="33" borderId="0" xfId="0" applyFont="1" applyFill="1" applyBorder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1F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7" sqref="F7"/>
    </sheetView>
  </sheetViews>
  <sheetFormatPr defaultColWidth="11.42578125" defaultRowHeight="15" x14ac:dyDescent="0.25"/>
  <cols>
    <col min="1" max="1" width="6.42578125" style="2" customWidth="1"/>
    <col min="2" max="2" width="7.140625" style="2" customWidth="1"/>
    <col min="3" max="3" width="12.42578125" style="2" customWidth="1"/>
    <col min="4" max="4" width="12.7109375" style="2" customWidth="1"/>
    <col min="5" max="5" width="81.5703125" style="2" customWidth="1"/>
    <col min="6" max="6" width="13" style="2" customWidth="1"/>
    <col min="7" max="7" width="11" style="2" customWidth="1"/>
    <col min="8" max="8" width="12.7109375" style="3" customWidth="1"/>
    <col min="9" max="9" width="10.85546875" style="3" customWidth="1"/>
    <col min="10" max="10" width="15.7109375" style="3" customWidth="1"/>
    <col min="11" max="11" width="16.5703125" customWidth="1"/>
    <col min="12" max="12" width="16.7109375" customWidth="1"/>
    <col min="13" max="13" width="22.85546875" customWidth="1"/>
    <col min="14" max="14" width="16.5703125" customWidth="1"/>
    <col min="15" max="15" width="19.140625" customWidth="1"/>
    <col min="16" max="16" width="12.7109375" customWidth="1"/>
    <col min="17" max="17" width="15" style="5" customWidth="1"/>
    <col min="18" max="18" width="17" style="5" customWidth="1"/>
    <col min="19" max="19" width="7" customWidth="1"/>
    <col min="21" max="21" width="7" style="7" customWidth="1"/>
    <col min="22" max="22" width="10.5703125" style="3" customWidth="1"/>
    <col min="23" max="24" width="9.140625" style="3" customWidth="1"/>
    <col min="25" max="25" width="6.42578125" style="7" customWidth="1"/>
    <col min="26" max="26" width="12.85546875" style="3" customWidth="1"/>
    <col min="27" max="27" width="13.5703125" style="18" customWidth="1"/>
    <col min="28" max="28" width="12" style="16" customWidth="1"/>
    <col min="29" max="29" width="4.5703125" style="16" customWidth="1"/>
    <col min="30" max="30" width="5.85546875" style="19" customWidth="1"/>
    <col min="31" max="31" width="9.5703125" style="16" customWidth="1"/>
    <col min="32" max="32" width="5" style="18" customWidth="1"/>
    <col min="33" max="33" width="5.85546875" style="18" customWidth="1"/>
    <col min="34" max="34" width="5.42578125" style="16" customWidth="1"/>
    <col min="35" max="35" width="7.140625" style="16" customWidth="1"/>
    <col min="36" max="36" width="7.42578125" style="22" customWidth="1"/>
  </cols>
  <sheetData>
    <row r="1" spans="1:36" s="9" customFormat="1" ht="16.5" customHeight="1" x14ac:dyDescent="0.25">
      <c r="A1" s="88" t="s">
        <v>0</v>
      </c>
      <c r="B1" s="88" t="s">
        <v>226</v>
      </c>
      <c r="C1" s="89" t="s">
        <v>77</v>
      </c>
      <c r="D1" s="89" t="s">
        <v>76</v>
      </c>
      <c r="E1" s="89" t="s">
        <v>256</v>
      </c>
      <c r="F1" s="89" t="s">
        <v>82</v>
      </c>
      <c r="G1" s="89" t="s">
        <v>78</v>
      </c>
      <c r="H1" s="90" t="s">
        <v>227</v>
      </c>
      <c r="I1" s="90" t="s">
        <v>228</v>
      </c>
      <c r="J1" s="91" t="s">
        <v>244</v>
      </c>
      <c r="K1" s="8" t="s">
        <v>241</v>
      </c>
      <c r="L1" s="8" t="s">
        <v>242</v>
      </c>
      <c r="M1" s="8" t="s">
        <v>233</v>
      </c>
      <c r="N1" s="8" t="s">
        <v>234</v>
      </c>
      <c r="O1" s="8" t="s">
        <v>235</v>
      </c>
      <c r="P1" s="8" t="s">
        <v>26</v>
      </c>
      <c r="Q1" s="93" t="s">
        <v>240</v>
      </c>
      <c r="R1" s="93" t="s">
        <v>243</v>
      </c>
      <c r="S1" s="8" t="s">
        <v>111</v>
      </c>
      <c r="T1" s="8" t="s">
        <v>101</v>
      </c>
      <c r="U1" s="92" t="s">
        <v>107</v>
      </c>
      <c r="V1" s="94" t="s">
        <v>110</v>
      </c>
      <c r="W1" s="94" t="s">
        <v>112</v>
      </c>
      <c r="X1" s="94" t="s">
        <v>113</v>
      </c>
      <c r="Y1" s="92" t="s">
        <v>92</v>
      </c>
      <c r="Z1" s="90" t="s">
        <v>239</v>
      </c>
      <c r="AA1" s="95" t="s">
        <v>237</v>
      </c>
      <c r="AB1" s="92" t="s">
        <v>238</v>
      </c>
      <c r="AC1" s="92" t="s">
        <v>102</v>
      </c>
      <c r="AD1" s="94" t="s">
        <v>103</v>
      </c>
      <c r="AE1" s="92" t="s">
        <v>236</v>
      </c>
      <c r="AF1" s="95" t="s">
        <v>104</v>
      </c>
      <c r="AG1" s="95" t="s">
        <v>105</v>
      </c>
      <c r="AH1" s="92" t="s">
        <v>106</v>
      </c>
      <c r="AI1" s="92" t="s">
        <v>108</v>
      </c>
      <c r="AJ1" s="96" t="s">
        <v>109</v>
      </c>
    </row>
    <row r="2" spans="1:36" x14ac:dyDescent="0.25">
      <c r="A2" s="2" t="s">
        <v>4</v>
      </c>
      <c r="B2" s="2">
        <v>8</v>
      </c>
      <c r="C2" s="2" t="s">
        <v>267</v>
      </c>
      <c r="D2" s="2" t="s">
        <v>283</v>
      </c>
      <c r="E2" s="2" t="s">
        <v>258</v>
      </c>
      <c r="F2" s="2" t="s">
        <v>84</v>
      </c>
      <c r="G2" s="2" t="s">
        <v>80</v>
      </c>
      <c r="H2" s="3" t="s">
        <v>229</v>
      </c>
      <c r="I2" s="3">
        <v>5</v>
      </c>
      <c r="J2" s="3">
        <v>4</v>
      </c>
      <c r="K2" s="5">
        <v>-1.8598212968349632</v>
      </c>
      <c r="L2" s="5">
        <v>-1.8371929362164883</v>
      </c>
      <c r="M2" t="s">
        <v>5</v>
      </c>
      <c r="N2">
        <v>25</v>
      </c>
      <c r="O2">
        <v>14</v>
      </c>
      <c r="P2" s="5">
        <v>1.4407915223208201</v>
      </c>
      <c r="Q2" s="5">
        <v>0.92426546310739499</v>
      </c>
      <c r="R2" s="5">
        <f t="shared" ref="R2:R17" si="0">(Q2--0.01804424)/-0.4275506</f>
        <v>-2.2039723558039563</v>
      </c>
      <c r="S2">
        <v>63</v>
      </c>
      <c r="T2">
        <v>5.7270000000000003</v>
      </c>
      <c r="U2" s="7">
        <v>79</v>
      </c>
      <c r="V2" s="13">
        <f t="shared" ref="V2:V17" si="1">SUM(U2/Y2)</f>
        <v>5.6428571428571432</v>
      </c>
      <c r="W2" s="3">
        <v>1.8620000000000001</v>
      </c>
      <c r="X2" s="3">
        <v>8.5714285714285715E-2</v>
      </c>
      <c r="Y2" s="12">
        <v>14</v>
      </c>
      <c r="Z2" s="3">
        <f>SUM(1/24.96)</f>
        <v>4.0064102564102561E-2</v>
      </c>
      <c r="AA2" s="14">
        <v>26.7</v>
      </c>
      <c r="AB2" s="12">
        <v>100</v>
      </c>
      <c r="AC2" s="12">
        <v>7.42</v>
      </c>
      <c r="AD2" s="13">
        <v>5.88</v>
      </c>
      <c r="AE2" s="12">
        <v>228.1</v>
      </c>
      <c r="AF2" s="14">
        <v>3.4</v>
      </c>
      <c r="AG2" s="14">
        <v>0</v>
      </c>
      <c r="AH2" s="12">
        <v>10</v>
      </c>
      <c r="AI2" s="12">
        <v>0</v>
      </c>
      <c r="AJ2" s="20">
        <v>2.5000000000000001E-2</v>
      </c>
    </row>
    <row r="3" spans="1:36" x14ac:dyDescent="0.25">
      <c r="A3" s="2" t="s">
        <v>6</v>
      </c>
      <c r="B3" s="2">
        <v>9</v>
      </c>
      <c r="C3" s="2" t="s">
        <v>268</v>
      </c>
      <c r="D3" s="2" t="s">
        <v>284</v>
      </c>
      <c r="E3" s="2" t="s">
        <v>259</v>
      </c>
      <c r="F3" s="2" t="s">
        <v>84</v>
      </c>
      <c r="G3" s="2" t="s">
        <v>79</v>
      </c>
      <c r="H3" s="3" t="s">
        <v>229</v>
      </c>
      <c r="I3" s="3">
        <v>8</v>
      </c>
      <c r="J3" s="3">
        <v>3</v>
      </c>
      <c r="K3" s="5">
        <v>-1.8598212968349632</v>
      </c>
      <c r="L3" s="5">
        <v>-1.6215404200274737</v>
      </c>
      <c r="M3" t="s">
        <v>5</v>
      </c>
      <c r="N3">
        <v>27</v>
      </c>
      <c r="O3">
        <v>17</v>
      </c>
      <c r="P3" s="5">
        <v>1.5370114067626801</v>
      </c>
      <c r="Q3" s="5">
        <v>1.00645105315719</v>
      </c>
      <c r="R3" s="5">
        <f t="shared" si="0"/>
        <v>-2.3961965979165742</v>
      </c>
      <c r="S3">
        <v>51</v>
      </c>
      <c r="T3">
        <v>5.0999999999999996</v>
      </c>
      <c r="U3" s="7">
        <v>75</v>
      </c>
      <c r="V3" s="13">
        <f t="shared" si="1"/>
        <v>5</v>
      </c>
      <c r="W3" s="4">
        <v>1.899</v>
      </c>
      <c r="X3" s="4">
        <v>0.31578947368421051</v>
      </c>
      <c r="Y3" s="12">
        <v>15</v>
      </c>
      <c r="Z3" s="3">
        <f>SUM(1/10.55)</f>
        <v>9.4786729857819899E-2</v>
      </c>
      <c r="AA3" s="14">
        <v>21</v>
      </c>
      <c r="AB3" s="12">
        <v>142</v>
      </c>
      <c r="AC3" s="12">
        <v>7.65</v>
      </c>
      <c r="AD3" s="13">
        <v>3.66</v>
      </c>
      <c r="AE3" s="12">
        <v>115.8</v>
      </c>
      <c r="AF3" s="14">
        <v>5.6</v>
      </c>
      <c r="AG3" s="14">
        <v>0.2</v>
      </c>
      <c r="AH3" s="12">
        <v>10</v>
      </c>
      <c r="AI3" s="12">
        <v>10</v>
      </c>
      <c r="AJ3" s="20">
        <v>2.5000000000000001E-2</v>
      </c>
    </row>
    <row r="4" spans="1:36" x14ac:dyDescent="0.25">
      <c r="A4" s="2" t="s">
        <v>7</v>
      </c>
      <c r="B4" s="2">
        <v>9</v>
      </c>
      <c r="C4" s="2" t="s">
        <v>269</v>
      </c>
      <c r="D4" s="2" t="s">
        <v>285</v>
      </c>
      <c r="E4" s="2" t="s">
        <v>257</v>
      </c>
      <c r="F4" s="2" t="s">
        <v>84</v>
      </c>
      <c r="G4" s="2" t="s">
        <v>79</v>
      </c>
      <c r="H4" s="3" t="s">
        <v>229</v>
      </c>
      <c r="I4" s="3">
        <v>8</v>
      </c>
      <c r="J4" s="3">
        <v>3</v>
      </c>
      <c r="K4" s="5">
        <v>-1.2082759424270826</v>
      </c>
      <c r="L4" s="5">
        <v>-1.0635759818191688</v>
      </c>
      <c r="M4" t="s">
        <v>5</v>
      </c>
      <c r="N4">
        <v>27</v>
      </c>
      <c r="O4">
        <v>18</v>
      </c>
      <c r="P4" s="5">
        <v>1.3279912198241699</v>
      </c>
      <c r="Q4" s="5">
        <v>0.90167374277096501</v>
      </c>
      <c r="R4" s="5">
        <f t="shared" si="0"/>
        <v>-2.1511324806256034</v>
      </c>
      <c r="S4">
        <v>50</v>
      </c>
      <c r="T4">
        <v>5</v>
      </c>
      <c r="U4" s="7">
        <v>76</v>
      </c>
      <c r="V4" s="13">
        <f t="shared" si="1"/>
        <v>5.0666666666666664</v>
      </c>
      <c r="W4" s="3">
        <v>2.056</v>
      </c>
      <c r="X4" s="3">
        <v>0.11842105263157894</v>
      </c>
      <c r="Y4" s="12">
        <v>15</v>
      </c>
      <c r="Z4" s="3">
        <f>SUM(1/2.74)</f>
        <v>0.36496350364963503</v>
      </c>
      <c r="AA4" s="14">
        <v>23.4</v>
      </c>
      <c r="AB4" s="12">
        <v>170</v>
      </c>
      <c r="AC4" s="12">
        <v>7.48</v>
      </c>
      <c r="AD4" s="13">
        <v>2.94</v>
      </c>
      <c r="AE4" s="12">
        <v>139</v>
      </c>
      <c r="AF4" s="14">
        <v>6.4</v>
      </c>
      <c r="AG4" s="14">
        <v>0.6</v>
      </c>
      <c r="AH4" s="12">
        <v>10</v>
      </c>
      <c r="AI4" s="12">
        <v>10</v>
      </c>
      <c r="AJ4" s="20">
        <v>0.3</v>
      </c>
    </row>
    <row r="5" spans="1:36" x14ac:dyDescent="0.25">
      <c r="A5" s="2" t="s">
        <v>9</v>
      </c>
      <c r="B5" s="2">
        <v>16</v>
      </c>
      <c r="C5" s="2" t="s">
        <v>270</v>
      </c>
      <c r="D5" s="2" t="s">
        <v>286</v>
      </c>
      <c r="E5" s="2" t="s">
        <v>299</v>
      </c>
      <c r="F5" s="2" t="s">
        <v>253</v>
      </c>
      <c r="G5" s="2" t="s">
        <v>81</v>
      </c>
      <c r="H5" s="3" t="s">
        <v>230</v>
      </c>
      <c r="I5" s="3">
        <v>10</v>
      </c>
      <c r="J5" s="3">
        <v>3</v>
      </c>
      <c r="K5" s="5">
        <v>-2.3372421683184261</v>
      </c>
      <c r="L5" s="5">
        <v>-2.2800584426411734</v>
      </c>
      <c r="M5" t="s">
        <v>3</v>
      </c>
      <c r="N5">
        <v>18</v>
      </c>
      <c r="O5">
        <v>2</v>
      </c>
      <c r="P5" s="5">
        <v>0.90892061148372305</v>
      </c>
      <c r="Q5" s="5">
        <v>0.90892061148372305</v>
      </c>
      <c r="R5" s="5">
        <f t="shared" si="0"/>
        <v>-2.1680822140905032</v>
      </c>
      <c r="S5">
        <v>14</v>
      </c>
      <c r="T5">
        <v>4.6669999999999998</v>
      </c>
      <c r="U5" s="7">
        <v>16</v>
      </c>
      <c r="V5" s="13">
        <f t="shared" si="1"/>
        <v>5.333333333333333</v>
      </c>
      <c r="W5" s="3">
        <v>0.34</v>
      </c>
      <c r="X5" s="3">
        <v>2.7777777777777776E-2</v>
      </c>
      <c r="Y5" s="12">
        <v>3</v>
      </c>
      <c r="Z5" s="3">
        <f>SUM(1/7.22)</f>
        <v>0.13850415512465375</v>
      </c>
      <c r="AA5" s="14">
        <v>24.4</v>
      </c>
      <c r="AB5" s="12">
        <v>80</v>
      </c>
      <c r="AC5" s="12">
        <v>7.61</v>
      </c>
      <c r="AD5" s="13">
        <v>6.09</v>
      </c>
      <c r="AE5" s="12">
        <v>950.7</v>
      </c>
      <c r="AF5" s="14">
        <v>2</v>
      </c>
      <c r="AG5" s="14">
        <v>0</v>
      </c>
      <c r="AH5" s="15">
        <v>25</v>
      </c>
      <c r="AI5" s="12">
        <v>25</v>
      </c>
      <c r="AJ5" s="20">
        <v>2.5000000000000001E-2</v>
      </c>
    </row>
    <row r="6" spans="1:36" x14ac:dyDescent="0.25">
      <c r="A6" s="2" t="s">
        <v>10</v>
      </c>
      <c r="B6" s="2">
        <v>16</v>
      </c>
      <c r="C6" s="2" t="s">
        <v>271</v>
      </c>
      <c r="D6" s="2" t="s">
        <v>287</v>
      </c>
      <c r="E6" s="2" t="s">
        <v>300</v>
      </c>
      <c r="F6" s="2" t="s">
        <v>253</v>
      </c>
      <c r="G6" s="2" t="s">
        <v>81</v>
      </c>
      <c r="H6" s="3" t="s">
        <v>230</v>
      </c>
      <c r="I6" s="3">
        <v>10</v>
      </c>
      <c r="J6" s="3">
        <v>3</v>
      </c>
      <c r="K6" s="5">
        <v>-2.2146701649892329</v>
      </c>
      <c r="L6" s="5">
        <v>-1.9084511355537928</v>
      </c>
      <c r="M6" t="s">
        <v>3</v>
      </c>
      <c r="N6">
        <v>19</v>
      </c>
      <c r="O6">
        <v>5</v>
      </c>
      <c r="P6" s="5">
        <v>1.9663950157248999</v>
      </c>
      <c r="Q6" s="5">
        <v>1.1849078020861801</v>
      </c>
      <c r="R6" s="5">
        <f t="shared" si="0"/>
        <v>-2.8135898817267013</v>
      </c>
      <c r="S6">
        <v>53</v>
      </c>
      <c r="T6">
        <v>6.625</v>
      </c>
      <c r="U6" s="7">
        <v>92</v>
      </c>
      <c r="V6" s="13">
        <f t="shared" si="1"/>
        <v>7.666666666666667</v>
      </c>
      <c r="W6" s="3">
        <v>1.595</v>
      </c>
      <c r="X6" s="3">
        <v>0.23684210526315788</v>
      </c>
      <c r="Y6" s="12">
        <v>12</v>
      </c>
      <c r="Z6" s="3">
        <f>SUM(1/9.79)</f>
        <v>0.10214504596527069</v>
      </c>
      <c r="AA6" s="14">
        <v>24.7</v>
      </c>
      <c r="AB6" s="12">
        <v>74</v>
      </c>
      <c r="AC6" s="12">
        <v>7.4</v>
      </c>
      <c r="AD6" s="13">
        <v>6.46</v>
      </c>
      <c r="AE6" s="12">
        <v>308.2</v>
      </c>
      <c r="AF6" s="14">
        <v>2</v>
      </c>
      <c r="AG6" s="14">
        <v>0</v>
      </c>
      <c r="AH6" s="12">
        <v>25</v>
      </c>
      <c r="AI6" s="12">
        <v>10</v>
      </c>
      <c r="AJ6" s="20">
        <v>0.05</v>
      </c>
    </row>
    <row r="7" spans="1:36" x14ac:dyDescent="0.25">
      <c r="A7" s="2" t="s">
        <v>11</v>
      </c>
      <c r="B7" s="2">
        <v>17</v>
      </c>
      <c r="C7" s="2" t="s">
        <v>272</v>
      </c>
      <c r="D7" s="2" t="s">
        <v>288</v>
      </c>
      <c r="E7" s="2" t="s">
        <v>260</v>
      </c>
      <c r="F7" s="2" t="s">
        <v>83</v>
      </c>
      <c r="G7" s="2" t="s">
        <v>81</v>
      </c>
      <c r="H7" s="3" t="s">
        <v>231</v>
      </c>
      <c r="I7" s="3">
        <v>15</v>
      </c>
      <c r="J7" s="3">
        <v>3</v>
      </c>
      <c r="K7" s="5">
        <v>-2.2596373105057563</v>
      </c>
      <c r="L7" s="5">
        <v>-2.2306189753481318</v>
      </c>
      <c r="M7" t="s">
        <v>3</v>
      </c>
      <c r="N7">
        <v>22</v>
      </c>
      <c r="O7">
        <v>10</v>
      </c>
      <c r="P7" s="5">
        <v>1.19092092033414</v>
      </c>
      <c r="Q7" s="5">
        <v>0.66806598506253501</v>
      </c>
      <c r="R7" s="5">
        <f t="shared" si="0"/>
        <v>-1.6047462570805304</v>
      </c>
      <c r="S7">
        <v>47</v>
      </c>
      <c r="T7">
        <v>5.2220000000000004</v>
      </c>
      <c r="U7" s="7">
        <v>52</v>
      </c>
      <c r="V7" s="13">
        <f t="shared" si="1"/>
        <v>5.2</v>
      </c>
      <c r="W7" s="3">
        <v>1.165</v>
      </c>
      <c r="X7" s="3">
        <v>7.9365079365079361E-2</v>
      </c>
      <c r="Y7" s="12">
        <v>10</v>
      </c>
      <c r="Z7" s="3">
        <f>SUM(1/2.72)</f>
        <v>0.36764705882352938</v>
      </c>
      <c r="AA7" s="14">
        <v>22.9</v>
      </c>
      <c r="AB7" s="12">
        <v>80</v>
      </c>
      <c r="AC7" s="12">
        <v>7.55</v>
      </c>
      <c r="AD7" s="13">
        <v>5.81</v>
      </c>
      <c r="AE7" s="12">
        <v>356</v>
      </c>
      <c r="AF7" s="14">
        <v>6</v>
      </c>
      <c r="AG7" s="14">
        <v>0</v>
      </c>
      <c r="AH7" s="12">
        <v>10</v>
      </c>
      <c r="AI7" s="12">
        <v>10</v>
      </c>
      <c r="AJ7" s="20">
        <v>0</v>
      </c>
    </row>
    <row r="8" spans="1:36" x14ac:dyDescent="0.25">
      <c r="A8" s="2" t="s">
        <v>12</v>
      </c>
      <c r="B8" s="2">
        <v>17</v>
      </c>
      <c r="C8" s="2" t="s">
        <v>273</v>
      </c>
      <c r="D8" s="2" t="s">
        <v>289</v>
      </c>
      <c r="E8" s="2" t="s">
        <v>261</v>
      </c>
      <c r="F8" s="2" t="s">
        <v>83</v>
      </c>
      <c r="G8" s="2" t="s">
        <v>81</v>
      </c>
      <c r="H8" s="3" t="s">
        <v>231</v>
      </c>
      <c r="I8" s="3">
        <v>20</v>
      </c>
      <c r="J8" s="3">
        <v>2</v>
      </c>
      <c r="K8" s="5">
        <v>-2.3565473235138126</v>
      </c>
      <c r="L8" s="5">
        <v>-2.3283699733191328</v>
      </c>
      <c r="M8" t="s">
        <v>3</v>
      </c>
      <c r="N8">
        <v>23</v>
      </c>
      <c r="O8">
        <v>7</v>
      </c>
      <c r="P8" s="5">
        <v>2.0722546110987499</v>
      </c>
      <c r="Q8" s="5">
        <v>1.6314490926049501</v>
      </c>
      <c r="R8" s="5">
        <f t="shared" si="0"/>
        <v>-3.8580072922478652</v>
      </c>
      <c r="S8">
        <v>47</v>
      </c>
      <c r="T8">
        <v>5.875</v>
      </c>
      <c r="U8" s="7">
        <v>42</v>
      </c>
      <c r="V8" s="13">
        <f t="shared" si="1"/>
        <v>5.25</v>
      </c>
      <c r="W8" s="3">
        <v>1.6379999999999999</v>
      </c>
      <c r="X8" s="3">
        <v>0.32075471698113206</v>
      </c>
      <c r="Y8" s="12">
        <v>8</v>
      </c>
      <c r="Z8" s="3">
        <f>SUM(1/1.69)</f>
        <v>0.59171597633136097</v>
      </c>
      <c r="AA8" s="14">
        <v>21.2</v>
      </c>
      <c r="AB8" s="12">
        <v>74</v>
      </c>
      <c r="AC8" s="12">
        <v>7.52</v>
      </c>
      <c r="AD8" s="13">
        <v>7.34</v>
      </c>
      <c r="AE8" s="12">
        <v>1569.4</v>
      </c>
      <c r="AF8" s="14">
        <v>6</v>
      </c>
      <c r="AG8" s="14">
        <v>0</v>
      </c>
      <c r="AH8" s="12">
        <v>10</v>
      </c>
      <c r="AI8" s="12">
        <v>10</v>
      </c>
      <c r="AJ8" s="20">
        <v>0</v>
      </c>
    </row>
    <row r="9" spans="1:36" s="2" customFormat="1" x14ac:dyDescent="0.25">
      <c r="A9" s="2" t="s">
        <v>14</v>
      </c>
      <c r="B9" s="2">
        <v>27</v>
      </c>
      <c r="C9" s="2" t="s">
        <v>274</v>
      </c>
      <c r="D9" s="2" t="s">
        <v>290</v>
      </c>
      <c r="E9" s="2" t="s">
        <v>262</v>
      </c>
      <c r="F9" s="2" t="s">
        <v>254</v>
      </c>
      <c r="G9" s="2" t="s">
        <v>80</v>
      </c>
      <c r="H9" s="3" t="s">
        <v>232</v>
      </c>
      <c r="I9" s="3">
        <v>35</v>
      </c>
      <c r="J9" s="3">
        <v>1</v>
      </c>
      <c r="K9" s="6">
        <v>-6.440492359357501</v>
      </c>
      <c r="L9" s="6">
        <v>-6.3356714813191948</v>
      </c>
      <c r="M9" s="2" t="s">
        <v>15</v>
      </c>
      <c r="N9" s="2">
        <v>16</v>
      </c>
      <c r="O9" s="2">
        <v>2</v>
      </c>
      <c r="P9" s="6">
        <v>2.4495748735957101</v>
      </c>
      <c r="Q9" s="6">
        <v>2.4495748735957101</v>
      </c>
      <c r="R9" s="5">
        <f t="shared" si="0"/>
        <v>-5.7715253202678474</v>
      </c>
      <c r="S9" s="2">
        <v>19</v>
      </c>
      <c r="T9" s="2">
        <v>6.3330000000000002</v>
      </c>
      <c r="U9" s="7">
        <v>35</v>
      </c>
      <c r="V9" s="13">
        <f t="shared" si="1"/>
        <v>8.75</v>
      </c>
      <c r="W9" s="3">
        <v>0.27400000000000002</v>
      </c>
      <c r="X9" s="3">
        <v>0.96296296296296291</v>
      </c>
      <c r="Y9" s="12">
        <v>4</v>
      </c>
      <c r="Z9" s="3">
        <f>SUM(1/4.57)</f>
        <v>0.21881838074398249</v>
      </c>
      <c r="AA9" s="14">
        <v>17.899999999999999</v>
      </c>
      <c r="AB9" s="12">
        <v>39</v>
      </c>
      <c r="AC9" s="12">
        <v>8.27</v>
      </c>
      <c r="AD9" s="13">
        <v>2.95</v>
      </c>
      <c r="AE9" s="12">
        <v>0.88</v>
      </c>
      <c r="AF9" s="14">
        <v>2</v>
      </c>
      <c r="AG9" s="14">
        <v>0</v>
      </c>
      <c r="AH9" s="12">
        <v>3</v>
      </c>
      <c r="AI9" s="12">
        <v>0</v>
      </c>
      <c r="AJ9" s="20">
        <v>0</v>
      </c>
    </row>
    <row r="10" spans="1:36" s="2" customFormat="1" x14ac:dyDescent="0.25">
      <c r="A10" s="2" t="s">
        <v>16</v>
      </c>
      <c r="B10" s="2">
        <v>28</v>
      </c>
      <c r="C10" s="2" t="s">
        <v>275</v>
      </c>
      <c r="D10" s="2" t="s">
        <v>291</v>
      </c>
      <c r="E10" s="2" t="s">
        <v>262</v>
      </c>
      <c r="F10" s="2" t="s">
        <v>255</v>
      </c>
      <c r="G10" s="2" t="s">
        <v>79</v>
      </c>
      <c r="H10" s="3" t="s">
        <v>231</v>
      </c>
      <c r="I10" s="3">
        <v>25</v>
      </c>
      <c r="J10" s="3">
        <v>2</v>
      </c>
      <c r="K10" s="6">
        <v>-10</v>
      </c>
      <c r="L10" s="6">
        <v>-10</v>
      </c>
      <c r="M10" s="2" t="s">
        <v>153</v>
      </c>
      <c r="N10" s="2">
        <v>15</v>
      </c>
      <c r="O10" s="2">
        <v>0</v>
      </c>
      <c r="P10" s="6">
        <v>1.4151594207931799</v>
      </c>
      <c r="Q10" s="6">
        <v>1.13548417675761</v>
      </c>
      <c r="R10" s="5">
        <f t="shared" si="0"/>
        <v>-2.6979927446192571</v>
      </c>
      <c r="S10" s="2">
        <v>79</v>
      </c>
      <c r="T10" s="2">
        <v>5.6429999999999998</v>
      </c>
      <c r="U10" s="7">
        <v>92</v>
      </c>
      <c r="V10" s="13">
        <f t="shared" si="1"/>
        <v>5.75</v>
      </c>
      <c r="W10" s="3">
        <v>1.9359999999999999</v>
      </c>
      <c r="X10" s="3">
        <v>0.13311688311688311</v>
      </c>
      <c r="Y10" s="12">
        <v>16</v>
      </c>
      <c r="Z10" s="3">
        <f>SUM(1/2.77)</f>
        <v>0.36101083032490977</v>
      </c>
      <c r="AA10" s="14">
        <v>16.899999999999999</v>
      </c>
      <c r="AB10" s="12">
        <v>37</v>
      </c>
      <c r="AC10" s="12">
        <v>7.6</v>
      </c>
      <c r="AD10" s="13">
        <v>5.14</v>
      </c>
      <c r="AE10" s="12">
        <v>64.599999999999994</v>
      </c>
      <c r="AF10" s="14">
        <v>2.2000000000000002</v>
      </c>
      <c r="AG10" s="14">
        <v>0.2</v>
      </c>
      <c r="AH10" s="12">
        <v>3</v>
      </c>
      <c r="AI10" s="12">
        <v>0</v>
      </c>
      <c r="AJ10" s="20">
        <v>0</v>
      </c>
    </row>
    <row r="11" spans="1:36" s="2" customFormat="1" x14ac:dyDescent="0.25">
      <c r="A11" s="2" t="s">
        <v>18</v>
      </c>
      <c r="B11" s="2">
        <v>30</v>
      </c>
      <c r="C11" s="2" t="s">
        <v>276</v>
      </c>
      <c r="D11" s="2" t="s">
        <v>292</v>
      </c>
      <c r="E11" s="2" t="s">
        <v>301</v>
      </c>
      <c r="F11" s="2" t="s">
        <v>85</v>
      </c>
      <c r="G11" s="2" t="s">
        <v>79</v>
      </c>
      <c r="H11" s="4" t="s">
        <v>229</v>
      </c>
      <c r="I11" s="4">
        <v>10</v>
      </c>
      <c r="J11" s="4">
        <v>3</v>
      </c>
      <c r="K11" s="6">
        <v>-2.0555173278498313</v>
      </c>
      <c r="L11" s="6">
        <v>-1.9810174910872276</v>
      </c>
      <c r="M11" s="2" t="s">
        <v>3</v>
      </c>
      <c r="N11" s="2">
        <v>17</v>
      </c>
      <c r="O11" s="2">
        <v>10</v>
      </c>
      <c r="P11" s="6">
        <v>0.75887104192420496</v>
      </c>
      <c r="Q11" s="6">
        <v>0.37265770641204998</v>
      </c>
      <c r="R11" s="5">
        <f t="shared" si="0"/>
        <v>-0.91381452022766418</v>
      </c>
      <c r="S11" s="2">
        <v>56</v>
      </c>
      <c r="T11" s="2">
        <v>5.0910000000000002</v>
      </c>
      <c r="U11" s="7">
        <v>74</v>
      </c>
      <c r="V11" s="13">
        <f t="shared" si="1"/>
        <v>4.625</v>
      </c>
      <c r="W11" s="3">
        <v>1.726</v>
      </c>
      <c r="X11" s="3">
        <v>6.5005417118093175E-3</v>
      </c>
      <c r="Y11" s="10">
        <v>16</v>
      </c>
      <c r="Z11" s="4">
        <f>SUM(1/3.23)</f>
        <v>0.30959752321981426</v>
      </c>
      <c r="AA11" s="17">
        <v>23.8</v>
      </c>
      <c r="AB11" s="10">
        <v>215</v>
      </c>
      <c r="AC11" s="10">
        <v>4.92</v>
      </c>
      <c r="AD11" s="4">
        <v>3.2</v>
      </c>
      <c r="AE11" s="10">
        <v>85.55</v>
      </c>
      <c r="AF11" s="17">
        <v>7</v>
      </c>
      <c r="AG11" s="17">
        <v>0</v>
      </c>
      <c r="AH11" s="10">
        <v>10</v>
      </c>
      <c r="AI11" s="10">
        <v>0</v>
      </c>
      <c r="AJ11" s="21">
        <v>2.5000000000000001E-2</v>
      </c>
    </row>
    <row r="12" spans="1:36" s="2" customFormat="1" x14ac:dyDescent="0.25">
      <c r="A12" s="2" t="s">
        <v>19</v>
      </c>
      <c r="B12" s="2">
        <v>31</v>
      </c>
      <c r="C12" s="2" t="s">
        <v>277</v>
      </c>
      <c r="D12" s="2" t="s">
        <v>293</v>
      </c>
      <c r="E12" s="2" t="s">
        <v>263</v>
      </c>
      <c r="F12" s="2" t="s">
        <v>86</v>
      </c>
      <c r="G12" s="2" t="s">
        <v>79</v>
      </c>
      <c r="H12" s="3" t="s">
        <v>229</v>
      </c>
      <c r="I12" s="3">
        <v>25</v>
      </c>
      <c r="J12" s="3">
        <v>1</v>
      </c>
      <c r="K12" s="6">
        <v>-5.8109437637799513</v>
      </c>
      <c r="L12" s="6">
        <v>-5.8025941224443081</v>
      </c>
      <c r="M12" s="2" t="s">
        <v>2</v>
      </c>
      <c r="N12" s="2">
        <v>20</v>
      </c>
      <c r="O12" s="2">
        <v>2</v>
      </c>
      <c r="P12" s="6">
        <v>2.58885848008312</v>
      </c>
      <c r="Q12" s="6">
        <v>1.6998693013478401</v>
      </c>
      <c r="R12" s="5">
        <f t="shared" si="0"/>
        <v>-4.0180356227960861</v>
      </c>
      <c r="S12" s="2">
        <v>42</v>
      </c>
      <c r="T12" s="2">
        <v>6</v>
      </c>
      <c r="U12" s="7">
        <v>44</v>
      </c>
      <c r="V12" s="13">
        <f t="shared" si="1"/>
        <v>6.2857142857142856</v>
      </c>
      <c r="W12" s="3">
        <v>1.26</v>
      </c>
      <c r="X12" s="3">
        <v>0.546875</v>
      </c>
      <c r="Y12" s="12">
        <v>7</v>
      </c>
      <c r="Z12" s="3">
        <f>SUM(1/1.13)</f>
        <v>0.88495575221238942</v>
      </c>
      <c r="AA12" s="14">
        <v>21.8</v>
      </c>
      <c r="AB12" s="12">
        <v>46</v>
      </c>
      <c r="AC12" s="12">
        <v>7.04</v>
      </c>
      <c r="AD12" s="13">
        <v>5.35</v>
      </c>
      <c r="AE12" s="12">
        <v>12.42</v>
      </c>
      <c r="AF12" s="14">
        <v>2.4</v>
      </c>
      <c r="AG12" s="14">
        <v>0</v>
      </c>
      <c r="AH12" s="12">
        <v>10</v>
      </c>
      <c r="AI12" s="12">
        <v>10</v>
      </c>
      <c r="AJ12" s="20">
        <v>0</v>
      </c>
    </row>
    <row r="13" spans="1:36" s="2" customFormat="1" x14ac:dyDescent="0.25">
      <c r="A13" s="2" t="s">
        <v>20</v>
      </c>
      <c r="B13" s="2">
        <v>32</v>
      </c>
      <c r="C13" s="2" t="s">
        <v>278</v>
      </c>
      <c r="D13" s="2" t="s">
        <v>294</v>
      </c>
      <c r="E13" s="2" t="s">
        <v>264</v>
      </c>
      <c r="F13" s="2" t="s">
        <v>87</v>
      </c>
      <c r="G13" s="2" t="s">
        <v>80</v>
      </c>
      <c r="H13" s="3" t="s">
        <v>231</v>
      </c>
      <c r="I13" s="3">
        <v>20</v>
      </c>
      <c r="J13" s="3">
        <v>3</v>
      </c>
      <c r="K13" s="6">
        <v>-4.9375889642022681</v>
      </c>
      <c r="L13" s="6">
        <v>-4.9375889642022681</v>
      </c>
      <c r="M13" s="2" t="s">
        <v>2</v>
      </c>
      <c r="N13" s="2">
        <v>13</v>
      </c>
      <c r="O13" s="2">
        <v>1</v>
      </c>
      <c r="P13" s="6">
        <v>1.6502674578971599</v>
      </c>
      <c r="Q13" s="6">
        <v>1.30432014057387</v>
      </c>
      <c r="R13" s="5">
        <f t="shared" si="0"/>
        <v>-3.0928839313378815</v>
      </c>
      <c r="S13" s="2">
        <v>66</v>
      </c>
      <c r="T13" s="2">
        <v>6</v>
      </c>
      <c r="U13" s="7">
        <v>68</v>
      </c>
      <c r="V13" s="13">
        <f t="shared" si="1"/>
        <v>5.2307692307692308</v>
      </c>
      <c r="W13" s="3">
        <v>1.5680000000000001</v>
      </c>
      <c r="X13" s="3">
        <v>0.54335260115606931</v>
      </c>
      <c r="Y13" s="12">
        <v>13</v>
      </c>
      <c r="Z13" s="3">
        <f>SUM(1/2.4)</f>
        <v>0.41666666666666669</v>
      </c>
      <c r="AA13" s="14">
        <v>20.8</v>
      </c>
      <c r="AB13" s="12">
        <v>75</v>
      </c>
      <c r="AC13" s="12">
        <v>5.37</v>
      </c>
      <c r="AD13" s="13">
        <v>6.72</v>
      </c>
      <c r="AE13" s="12">
        <v>31.58</v>
      </c>
      <c r="AF13" s="14">
        <v>2</v>
      </c>
      <c r="AG13" s="14">
        <v>0</v>
      </c>
      <c r="AH13" s="12">
        <v>10</v>
      </c>
      <c r="AI13" s="12">
        <v>10</v>
      </c>
      <c r="AJ13" s="20">
        <v>2.5000000000000001E-2</v>
      </c>
    </row>
    <row r="14" spans="1:36" s="2" customFormat="1" x14ac:dyDescent="0.25">
      <c r="A14" s="2" t="s">
        <v>21</v>
      </c>
      <c r="B14" s="2">
        <v>34</v>
      </c>
      <c r="C14" s="2" t="s">
        <v>279</v>
      </c>
      <c r="D14" s="2" t="s">
        <v>295</v>
      </c>
      <c r="E14" s="2" t="s">
        <v>303</v>
      </c>
      <c r="F14" s="2" t="s">
        <v>88</v>
      </c>
      <c r="G14" s="2" t="s">
        <v>80</v>
      </c>
      <c r="H14" s="3" t="s">
        <v>229</v>
      </c>
      <c r="I14" s="3">
        <v>2</v>
      </c>
      <c r="J14" s="3">
        <v>4</v>
      </c>
      <c r="K14" s="6">
        <v>-1.8124792791635369</v>
      </c>
      <c r="L14" s="6">
        <v>-1.7556023833438319</v>
      </c>
      <c r="M14" s="2" t="s">
        <v>3</v>
      </c>
      <c r="N14" s="2">
        <v>23</v>
      </c>
      <c r="O14" s="2">
        <v>16</v>
      </c>
      <c r="P14" s="6">
        <v>0.80129458463387004</v>
      </c>
      <c r="Q14" s="6">
        <v>0.25998832099424302</v>
      </c>
      <c r="R14" s="5">
        <f t="shared" si="0"/>
        <v>-0.65029159354294674</v>
      </c>
      <c r="S14" s="2">
        <v>54</v>
      </c>
      <c r="T14" s="2">
        <v>4.9089999999999998</v>
      </c>
      <c r="U14" s="7">
        <v>56</v>
      </c>
      <c r="V14" s="13">
        <f t="shared" si="1"/>
        <v>4.666666666666667</v>
      </c>
      <c r="W14" s="3">
        <v>1.905</v>
      </c>
      <c r="X14" s="3">
        <v>1.7316017316017316E-2</v>
      </c>
      <c r="Y14" s="12">
        <v>12</v>
      </c>
      <c r="Z14" s="3">
        <v>0.01</v>
      </c>
      <c r="AA14" s="14">
        <v>22.8</v>
      </c>
      <c r="AB14" s="12">
        <v>287</v>
      </c>
      <c r="AC14" s="12">
        <v>7.28</v>
      </c>
      <c r="AD14" s="13">
        <v>1.85</v>
      </c>
      <c r="AE14" s="12">
        <v>77.2</v>
      </c>
      <c r="AF14" s="14">
        <v>10</v>
      </c>
      <c r="AG14" s="14">
        <v>0</v>
      </c>
      <c r="AH14" s="12">
        <v>25</v>
      </c>
      <c r="AI14" s="12">
        <v>0</v>
      </c>
      <c r="AJ14" s="20">
        <v>2.5000000000000001E-2</v>
      </c>
    </row>
    <row r="15" spans="1:36" s="2" customFormat="1" x14ac:dyDescent="0.25">
      <c r="A15" s="2" t="s">
        <v>22</v>
      </c>
      <c r="B15" s="2">
        <v>35</v>
      </c>
      <c r="C15" s="2" t="s">
        <v>281</v>
      </c>
      <c r="D15" s="2" t="s">
        <v>296</v>
      </c>
      <c r="E15" s="2" t="s">
        <v>298</v>
      </c>
      <c r="F15" s="2" t="s">
        <v>89</v>
      </c>
      <c r="G15" s="2" t="s">
        <v>79</v>
      </c>
      <c r="H15" s="3" t="s">
        <v>229</v>
      </c>
      <c r="I15" s="3">
        <v>8</v>
      </c>
      <c r="J15" s="3">
        <v>3</v>
      </c>
      <c r="K15" s="6">
        <v>-2.5416139888949498</v>
      </c>
      <c r="L15" s="6">
        <v>-2.5317717312672841</v>
      </c>
      <c r="M15" s="2" t="s">
        <v>1</v>
      </c>
      <c r="N15" s="2">
        <v>21</v>
      </c>
      <c r="O15" s="2">
        <v>10</v>
      </c>
      <c r="P15" s="6">
        <v>1.97249351848369</v>
      </c>
      <c r="Q15" s="6">
        <v>1.3935449382810301</v>
      </c>
      <c r="R15" s="5">
        <f t="shared" si="0"/>
        <v>-3.3015722075493055</v>
      </c>
      <c r="S15" s="2">
        <v>73</v>
      </c>
      <c r="T15" s="2">
        <v>6.0830000000000002</v>
      </c>
      <c r="U15" s="7">
        <v>96</v>
      </c>
      <c r="V15" s="13">
        <f t="shared" si="1"/>
        <v>7.384615384615385</v>
      </c>
      <c r="W15" s="3">
        <v>1.8360000000000001</v>
      </c>
      <c r="X15" s="3">
        <v>0.16013071895424835</v>
      </c>
      <c r="Y15" s="12">
        <v>13</v>
      </c>
      <c r="Z15" s="3">
        <f>SUM(1/6.29)</f>
        <v>0.1589825119236884</v>
      </c>
      <c r="AA15" s="14">
        <v>20.6</v>
      </c>
      <c r="AB15" s="12">
        <v>128</v>
      </c>
      <c r="AC15" s="12">
        <v>7.74</v>
      </c>
      <c r="AD15" s="13">
        <v>4.59</v>
      </c>
      <c r="AE15" s="12">
        <v>84.65</v>
      </c>
      <c r="AF15" s="14">
        <v>6.2</v>
      </c>
      <c r="AG15" s="14">
        <v>0.2</v>
      </c>
      <c r="AH15" s="12">
        <v>10</v>
      </c>
      <c r="AI15" s="12">
        <v>0</v>
      </c>
      <c r="AJ15" s="20">
        <v>0.2</v>
      </c>
    </row>
    <row r="16" spans="1:36" s="2" customFormat="1" x14ac:dyDescent="0.25">
      <c r="A16" s="2" t="s">
        <v>23</v>
      </c>
      <c r="B16" s="2">
        <v>36</v>
      </c>
      <c r="C16" s="2" t="s">
        <v>266</v>
      </c>
      <c r="D16" s="2" t="s">
        <v>282</v>
      </c>
      <c r="E16" s="115" t="s">
        <v>265</v>
      </c>
      <c r="F16" s="2" t="s">
        <v>90</v>
      </c>
      <c r="G16" s="2" t="s">
        <v>81</v>
      </c>
      <c r="H16" s="3" t="s">
        <v>229</v>
      </c>
      <c r="I16" s="3">
        <v>6</v>
      </c>
      <c r="J16" s="3">
        <v>3</v>
      </c>
      <c r="K16" s="6">
        <v>-3.4725736269689418</v>
      </c>
      <c r="L16" s="6">
        <v>-3.4252443636720544</v>
      </c>
      <c r="M16" s="2" t="s">
        <v>13</v>
      </c>
      <c r="N16" s="2">
        <v>19</v>
      </c>
      <c r="O16" s="2">
        <v>3</v>
      </c>
      <c r="P16" s="6">
        <v>2.1239113661343101</v>
      </c>
      <c r="Q16" s="6">
        <v>1.61301851683745</v>
      </c>
      <c r="R16" s="5">
        <f t="shared" si="0"/>
        <v>-3.8148999366097254</v>
      </c>
      <c r="S16" s="2">
        <v>25</v>
      </c>
      <c r="T16" s="2">
        <v>5</v>
      </c>
      <c r="U16" s="7">
        <v>25</v>
      </c>
      <c r="V16" s="13">
        <f t="shared" si="1"/>
        <v>5</v>
      </c>
      <c r="W16" s="3">
        <v>0.66100000000000003</v>
      </c>
      <c r="X16" s="3">
        <v>0.81632653061224492</v>
      </c>
      <c r="Y16" s="12">
        <v>5</v>
      </c>
      <c r="Z16" s="3">
        <f>SUM(1/2.03)</f>
        <v>0.49261083743842371</v>
      </c>
      <c r="AA16" s="14">
        <v>26.2</v>
      </c>
      <c r="AB16" s="12">
        <v>114</v>
      </c>
      <c r="AC16" s="12">
        <v>7.65</v>
      </c>
      <c r="AD16" s="13">
        <v>5.81</v>
      </c>
      <c r="AE16" s="12">
        <v>80.45</v>
      </c>
      <c r="AF16" s="14">
        <v>4</v>
      </c>
      <c r="AG16" s="14">
        <v>0</v>
      </c>
      <c r="AH16" s="12">
        <v>25</v>
      </c>
      <c r="AI16" s="12">
        <v>10</v>
      </c>
      <c r="AJ16" s="20">
        <v>2.5000000000000001E-2</v>
      </c>
    </row>
    <row r="17" spans="1:36" x14ac:dyDescent="0.25">
      <c r="A17" s="2" t="s">
        <v>24</v>
      </c>
      <c r="B17" s="2">
        <v>38</v>
      </c>
      <c r="C17" s="2" t="s">
        <v>280</v>
      </c>
      <c r="D17" s="2" t="s">
        <v>297</v>
      </c>
      <c r="E17" s="115" t="s">
        <v>302</v>
      </c>
      <c r="F17" s="2" t="s">
        <v>91</v>
      </c>
      <c r="G17" s="2" t="s">
        <v>81</v>
      </c>
      <c r="H17" s="3" t="s">
        <v>230</v>
      </c>
      <c r="I17" s="3">
        <v>10</v>
      </c>
      <c r="J17" s="3">
        <v>3</v>
      </c>
      <c r="K17" s="5">
        <v>-2.2365720064370627</v>
      </c>
      <c r="L17" s="5">
        <v>-2.232388516246727</v>
      </c>
      <c r="M17" t="s">
        <v>3</v>
      </c>
      <c r="N17">
        <v>19</v>
      </c>
      <c r="O17">
        <v>3</v>
      </c>
      <c r="P17" s="5">
        <v>1.7085758692498301</v>
      </c>
      <c r="Q17" s="5">
        <v>0.90759401013531205</v>
      </c>
      <c r="R17" s="5">
        <f t="shared" si="0"/>
        <v>-2.164979420296246</v>
      </c>
      <c r="S17">
        <v>28</v>
      </c>
      <c r="T17">
        <v>5.6</v>
      </c>
      <c r="U17" s="7">
        <v>32</v>
      </c>
      <c r="V17" s="13">
        <f t="shared" si="1"/>
        <v>4.5714285714285712</v>
      </c>
      <c r="W17" s="3">
        <v>1.4330000000000001</v>
      </c>
      <c r="X17" s="3">
        <v>0.38023952095808383</v>
      </c>
      <c r="Y17" s="12">
        <v>7</v>
      </c>
      <c r="Z17" s="3">
        <f>SUM(1/2.17)</f>
        <v>0.46082949308755761</v>
      </c>
      <c r="AA17" s="14">
        <v>25.4</v>
      </c>
      <c r="AB17" s="12">
        <v>102</v>
      </c>
      <c r="AC17" s="12">
        <v>7.46</v>
      </c>
      <c r="AD17" s="13">
        <v>5.9</v>
      </c>
      <c r="AE17" s="12">
        <v>134.9</v>
      </c>
      <c r="AF17" s="14">
        <v>2.6</v>
      </c>
      <c r="AG17" s="14">
        <v>0</v>
      </c>
      <c r="AH17" s="12">
        <v>25</v>
      </c>
      <c r="AI17" s="12">
        <v>0</v>
      </c>
      <c r="AJ17" s="20">
        <v>2.5000000000000001E-2</v>
      </c>
    </row>
  </sheetData>
  <pageMargins left="0.7" right="0.7" top="0.78740157499999996" bottom="0.78740157499999996" header="0.3" footer="0.3"/>
  <pageSetup paperSize="9"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65"/>
  <sheetViews>
    <sheetView zoomScaleNormal="100" workbookViewId="0">
      <pane ySplit="1" topLeftCell="A2" activePane="bottomLeft" state="frozen"/>
      <selection pane="bottomLeft" activeCell="C25" sqref="C25"/>
    </sheetView>
  </sheetViews>
  <sheetFormatPr defaultColWidth="11.42578125" defaultRowHeight="15" x14ac:dyDescent="0.25"/>
  <cols>
    <col min="2" max="2" width="8.5703125" customWidth="1"/>
    <col min="3" max="4" width="22.140625" style="9" customWidth="1"/>
    <col min="6" max="6" width="13.85546875" style="82" customWidth="1"/>
    <col min="7" max="7" width="12.28515625" style="82" customWidth="1"/>
  </cols>
  <sheetData>
    <row r="1" spans="1:7" x14ac:dyDescent="0.25">
      <c r="A1" s="1" t="s">
        <v>100</v>
      </c>
      <c r="B1" s="1" t="s">
        <v>0</v>
      </c>
      <c r="C1" s="8" t="s">
        <v>97</v>
      </c>
      <c r="D1" s="8" t="s">
        <v>213</v>
      </c>
      <c r="E1" s="1" t="s">
        <v>75</v>
      </c>
      <c r="F1" s="80" t="s">
        <v>304</v>
      </c>
      <c r="G1" s="80" t="s">
        <v>305</v>
      </c>
    </row>
    <row r="2" spans="1:7" x14ac:dyDescent="0.25">
      <c r="A2">
        <v>8</v>
      </c>
      <c r="B2" t="s">
        <v>4</v>
      </c>
      <c r="C2" s="11" t="s">
        <v>27</v>
      </c>
      <c r="D2" s="11" t="s">
        <v>214</v>
      </c>
      <c r="E2" s="7">
        <v>4.5</v>
      </c>
      <c r="F2" s="81">
        <v>1</v>
      </c>
      <c r="G2" s="81">
        <v>1</v>
      </c>
    </row>
    <row r="3" spans="1:7" x14ac:dyDescent="0.25">
      <c r="A3">
        <v>8</v>
      </c>
      <c r="B3" t="s">
        <v>4</v>
      </c>
      <c r="C3" s="11" t="s">
        <v>28</v>
      </c>
      <c r="D3" s="11" t="s">
        <v>214</v>
      </c>
      <c r="E3" s="7">
        <v>1</v>
      </c>
      <c r="F3" s="81">
        <v>1</v>
      </c>
      <c r="G3" s="81">
        <v>1</v>
      </c>
    </row>
    <row r="4" spans="1:7" x14ac:dyDescent="0.25">
      <c r="A4">
        <v>8</v>
      </c>
      <c r="B4" t="s">
        <v>4</v>
      </c>
      <c r="C4" s="11" t="s">
        <v>29</v>
      </c>
      <c r="D4" s="11" t="s">
        <v>214</v>
      </c>
      <c r="E4" s="7">
        <v>0</v>
      </c>
      <c r="F4" s="82">
        <v>0</v>
      </c>
      <c r="G4" s="82">
        <v>0</v>
      </c>
    </row>
    <row r="5" spans="1:7" x14ac:dyDescent="0.25">
      <c r="A5">
        <v>8</v>
      </c>
      <c r="B5" t="s">
        <v>4</v>
      </c>
      <c r="C5" s="11" t="s">
        <v>30</v>
      </c>
      <c r="D5" s="11" t="s">
        <v>214</v>
      </c>
      <c r="E5" s="7">
        <v>1</v>
      </c>
      <c r="F5" s="82">
        <v>1</v>
      </c>
      <c r="G5" s="82">
        <v>1</v>
      </c>
    </row>
    <row r="6" spans="1:7" x14ac:dyDescent="0.25">
      <c r="A6">
        <v>8</v>
      </c>
      <c r="B6" t="s">
        <v>4</v>
      </c>
      <c r="C6" s="11" t="s">
        <v>31</v>
      </c>
      <c r="D6" s="11" t="s">
        <v>214</v>
      </c>
      <c r="E6" s="7">
        <v>0</v>
      </c>
      <c r="F6" s="82">
        <v>0</v>
      </c>
      <c r="G6" s="82">
        <v>0</v>
      </c>
    </row>
    <row r="7" spans="1:7" x14ac:dyDescent="0.25">
      <c r="A7">
        <v>8</v>
      </c>
      <c r="B7" t="s">
        <v>4</v>
      </c>
      <c r="C7" s="11" t="s">
        <v>32</v>
      </c>
      <c r="D7" s="11" t="s">
        <v>214</v>
      </c>
      <c r="E7" s="7">
        <v>0</v>
      </c>
      <c r="F7" s="82">
        <v>1</v>
      </c>
      <c r="G7" s="82">
        <v>1</v>
      </c>
    </row>
    <row r="8" spans="1:7" x14ac:dyDescent="0.25">
      <c r="A8">
        <v>8</v>
      </c>
      <c r="B8" t="s">
        <v>4</v>
      </c>
      <c r="C8" s="11" t="s">
        <v>33</v>
      </c>
      <c r="D8" s="11" t="s">
        <v>214</v>
      </c>
      <c r="E8" s="7">
        <v>0</v>
      </c>
      <c r="F8" s="82">
        <v>1</v>
      </c>
      <c r="G8" s="82">
        <v>1</v>
      </c>
    </row>
    <row r="9" spans="1:7" x14ac:dyDescent="0.25">
      <c r="A9">
        <v>8</v>
      </c>
      <c r="B9" t="s">
        <v>4</v>
      </c>
      <c r="C9" s="11" t="s">
        <v>34</v>
      </c>
      <c r="D9" s="11" t="s">
        <v>214</v>
      </c>
      <c r="E9" s="7">
        <v>0</v>
      </c>
      <c r="F9" s="82">
        <v>1</v>
      </c>
      <c r="G9" s="82">
        <v>1</v>
      </c>
    </row>
    <row r="10" spans="1:7" x14ac:dyDescent="0.25">
      <c r="A10">
        <v>8</v>
      </c>
      <c r="B10" t="s">
        <v>4</v>
      </c>
      <c r="C10" s="11" t="s">
        <v>35</v>
      </c>
      <c r="D10" s="11" t="s">
        <v>214</v>
      </c>
      <c r="E10" s="7">
        <v>0</v>
      </c>
      <c r="F10" s="82">
        <v>1</v>
      </c>
      <c r="G10" s="82">
        <v>1</v>
      </c>
    </row>
    <row r="11" spans="1:7" x14ac:dyDescent="0.25">
      <c r="A11">
        <v>8</v>
      </c>
      <c r="B11" t="s">
        <v>4</v>
      </c>
      <c r="C11" s="11" t="s">
        <v>36</v>
      </c>
      <c r="D11" s="11" t="s">
        <v>215</v>
      </c>
      <c r="E11" s="7">
        <v>0</v>
      </c>
      <c r="F11" s="82">
        <v>1</v>
      </c>
      <c r="G11" s="82">
        <v>1</v>
      </c>
    </row>
    <row r="12" spans="1:7" x14ac:dyDescent="0.25">
      <c r="A12">
        <v>8</v>
      </c>
      <c r="B12" t="s">
        <v>4</v>
      </c>
      <c r="C12" s="11" t="s">
        <v>37</v>
      </c>
      <c r="D12" s="11" t="s">
        <v>216</v>
      </c>
      <c r="E12" s="7">
        <v>0</v>
      </c>
      <c r="F12" s="82">
        <v>1</v>
      </c>
      <c r="G12" s="82">
        <v>1</v>
      </c>
    </row>
    <row r="13" spans="1:7" x14ac:dyDescent="0.25">
      <c r="A13">
        <v>8</v>
      </c>
      <c r="B13" t="s">
        <v>4</v>
      </c>
      <c r="C13" s="11" t="s">
        <v>96</v>
      </c>
      <c r="D13" s="11" t="s">
        <v>216</v>
      </c>
      <c r="E13" s="7">
        <v>0</v>
      </c>
      <c r="F13" s="82">
        <v>0</v>
      </c>
      <c r="G13" s="82">
        <v>0</v>
      </c>
    </row>
    <row r="14" spans="1:7" x14ac:dyDescent="0.25">
      <c r="A14">
        <v>8</v>
      </c>
      <c r="B14" t="s">
        <v>4</v>
      </c>
      <c r="C14" s="11" t="s">
        <v>38</v>
      </c>
      <c r="D14" s="11" t="s">
        <v>216</v>
      </c>
      <c r="E14" s="7">
        <v>1</v>
      </c>
      <c r="F14" s="82">
        <v>1</v>
      </c>
      <c r="G14" s="82">
        <v>1</v>
      </c>
    </row>
    <row r="15" spans="1:7" x14ac:dyDescent="0.25">
      <c r="A15">
        <v>8</v>
      </c>
      <c r="B15" t="s">
        <v>4</v>
      </c>
      <c r="C15" s="11" t="s">
        <v>39</v>
      </c>
      <c r="D15" s="11" t="s">
        <v>216</v>
      </c>
      <c r="E15" s="7">
        <v>0</v>
      </c>
      <c r="F15" s="82">
        <v>1</v>
      </c>
      <c r="G15" s="82">
        <v>1</v>
      </c>
    </row>
    <row r="16" spans="1:7" x14ac:dyDescent="0.25">
      <c r="A16">
        <v>8</v>
      </c>
      <c r="B16" t="s">
        <v>4</v>
      </c>
      <c r="C16" s="11" t="s">
        <v>40</v>
      </c>
      <c r="D16" s="11" t="s">
        <v>217</v>
      </c>
      <c r="E16" s="7">
        <v>0</v>
      </c>
      <c r="F16" s="82">
        <v>0</v>
      </c>
      <c r="G16" s="82">
        <v>0</v>
      </c>
    </row>
    <row r="17" spans="1:7" x14ac:dyDescent="0.25">
      <c r="A17">
        <v>8</v>
      </c>
      <c r="B17" t="s">
        <v>4</v>
      </c>
      <c r="C17" s="11" t="s">
        <v>41</v>
      </c>
      <c r="D17" s="11" t="s">
        <v>217</v>
      </c>
      <c r="E17" s="7">
        <v>0</v>
      </c>
      <c r="F17" s="82">
        <v>0</v>
      </c>
      <c r="G17" s="82">
        <v>0</v>
      </c>
    </row>
    <row r="18" spans="1:7" x14ac:dyDescent="0.25">
      <c r="A18">
        <v>8</v>
      </c>
      <c r="B18" t="s">
        <v>4</v>
      </c>
      <c r="C18" s="11" t="s">
        <v>98</v>
      </c>
      <c r="D18" s="11" t="s">
        <v>217</v>
      </c>
      <c r="E18" s="7">
        <v>19</v>
      </c>
      <c r="F18" s="82">
        <v>1</v>
      </c>
      <c r="G18" s="82">
        <v>0</v>
      </c>
    </row>
    <row r="19" spans="1:7" x14ac:dyDescent="0.25">
      <c r="A19">
        <v>8</v>
      </c>
      <c r="B19" t="s">
        <v>4</v>
      </c>
      <c r="C19" s="11" t="s">
        <v>42</v>
      </c>
      <c r="D19" s="11" t="s">
        <v>217</v>
      </c>
      <c r="E19" s="7">
        <v>0</v>
      </c>
      <c r="F19" s="82">
        <v>0</v>
      </c>
      <c r="G19" s="82">
        <v>0</v>
      </c>
    </row>
    <row r="20" spans="1:7" x14ac:dyDescent="0.25">
      <c r="A20">
        <v>8</v>
      </c>
      <c r="B20" t="s">
        <v>4</v>
      </c>
      <c r="C20" s="11" t="s">
        <v>44</v>
      </c>
      <c r="D20" s="11" t="s">
        <v>218</v>
      </c>
      <c r="E20" s="7">
        <v>0</v>
      </c>
      <c r="F20" s="82">
        <v>0</v>
      </c>
      <c r="G20" s="82">
        <v>0</v>
      </c>
    </row>
    <row r="21" spans="1:7" x14ac:dyDescent="0.25">
      <c r="A21">
        <v>8</v>
      </c>
      <c r="B21" t="s">
        <v>4</v>
      </c>
      <c r="C21" s="11" t="s">
        <v>45</v>
      </c>
      <c r="D21" s="11" t="s">
        <v>218</v>
      </c>
      <c r="E21" s="7">
        <v>0</v>
      </c>
      <c r="F21" s="82">
        <v>0</v>
      </c>
      <c r="G21" s="82">
        <v>0</v>
      </c>
    </row>
    <row r="22" spans="1:7" x14ac:dyDescent="0.25">
      <c r="A22">
        <v>8</v>
      </c>
      <c r="B22" t="s">
        <v>4</v>
      </c>
      <c r="C22" s="11" t="s">
        <v>43</v>
      </c>
      <c r="D22" s="11" t="s">
        <v>218</v>
      </c>
      <c r="E22" s="7">
        <v>0</v>
      </c>
      <c r="F22" s="82">
        <v>0</v>
      </c>
      <c r="G22" s="82">
        <v>0</v>
      </c>
    </row>
    <row r="23" spans="1:7" x14ac:dyDescent="0.25">
      <c r="A23">
        <v>8</v>
      </c>
      <c r="B23" t="s">
        <v>4</v>
      </c>
      <c r="C23" s="11" t="s">
        <v>46</v>
      </c>
      <c r="D23" s="11" t="s">
        <v>218</v>
      </c>
      <c r="E23" s="7">
        <v>1</v>
      </c>
      <c r="F23" s="82">
        <v>0</v>
      </c>
      <c r="G23" s="82">
        <v>0</v>
      </c>
    </row>
    <row r="24" spans="1:7" x14ac:dyDescent="0.25">
      <c r="A24">
        <v>8</v>
      </c>
      <c r="B24" t="s">
        <v>4</v>
      </c>
      <c r="C24" s="11" t="s">
        <v>47</v>
      </c>
      <c r="D24" s="11" t="s">
        <v>219</v>
      </c>
      <c r="E24" s="7">
        <v>0</v>
      </c>
      <c r="F24" s="82">
        <v>0</v>
      </c>
      <c r="G24" s="82">
        <v>0</v>
      </c>
    </row>
    <row r="25" spans="1:7" x14ac:dyDescent="0.25">
      <c r="A25">
        <v>8</v>
      </c>
      <c r="B25" t="s">
        <v>4</v>
      </c>
      <c r="C25" s="11" t="s">
        <v>48</v>
      </c>
      <c r="D25" s="11" t="s">
        <v>219</v>
      </c>
      <c r="E25" s="7">
        <v>0</v>
      </c>
      <c r="F25" s="82">
        <v>0</v>
      </c>
      <c r="G25" s="82">
        <v>1</v>
      </c>
    </row>
    <row r="26" spans="1:7" x14ac:dyDescent="0.25">
      <c r="A26">
        <v>8</v>
      </c>
      <c r="B26" t="s">
        <v>4</v>
      </c>
      <c r="C26" s="11" t="s">
        <v>49</v>
      </c>
      <c r="D26" s="11" t="s">
        <v>219</v>
      </c>
      <c r="E26" s="7">
        <v>4.5</v>
      </c>
      <c r="F26" s="82">
        <v>0</v>
      </c>
      <c r="G26" s="82">
        <v>0</v>
      </c>
    </row>
    <row r="27" spans="1:7" x14ac:dyDescent="0.25">
      <c r="A27">
        <v>8</v>
      </c>
      <c r="B27" t="s">
        <v>4</v>
      </c>
      <c r="C27" s="11" t="s">
        <v>50</v>
      </c>
      <c r="D27" s="11" t="s">
        <v>219</v>
      </c>
      <c r="E27" s="7">
        <v>0</v>
      </c>
      <c r="F27" s="82">
        <v>0</v>
      </c>
      <c r="G27" s="82">
        <v>0</v>
      </c>
    </row>
    <row r="28" spans="1:7" x14ac:dyDescent="0.25">
      <c r="A28">
        <v>8</v>
      </c>
      <c r="B28" t="s">
        <v>4</v>
      </c>
      <c r="C28" s="11" t="s">
        <v>51</v>
      </c>
      <c r="D28" s="11" t="s">
        <v>219</v>
      </c>
      <c r="E28" s="7">
        <v>5</v>
      </c>
      <c r="F28" s="82">
        <v>0</v>
      </c>
      <c r="G28" s="82">
        <v>0</v>
      </c>
    </row>
    <row r="29" spans="1:7" x14ac:dyDescent="0.25">
      <c r="A29">
        <v>8</v>
      </c>
      <c r="B29" t="s">
        <v>4</v>
      </c>
      <c r="C29" s="11" t="s">
        <v>52</v>
      </c>
      <c r="D29" s="11" t="s">
        <v>219</v>
      </c>
      <c r="E29" s="7">
        <v>0</v>
      </c>
      <c r="F29" s="82">
        <v>0</v>
      </c>
      <c r="G29" s="82">
        <v>0</v>
      </c>
    </row>
    <row r="30" spans="1:7" x14ac:dyDescent="0.25">
      <c r="A30">
        <v>8</v>
      </c>
      <c r="B30" t="s">
        <v>4</v>
      </c>
      <c r="C30" s="11" t="s">
        <v>53</v>
      </c>
      <c r="D30" s="11" t="s">
        <v>219</v>
      </c>
      <c r="E30" s="7">
        <v>1</v>
      </c>
      <c r="F30" s="82">
        <v>0</v>
      </c>
      <c r="G30" s="82">
        <v>0</v>
      </c>
    </row>
    <row r="31" spans="1:7" x14ac:dyDescent="0.25">
      <c r="A31">
        <v>8</v>
      </c>
      <c r="B31" t="s">
        <v>4</v>
      </c>
      <c r="C31" s="11" t="s">
        <v>54</v>
      </c>
      <c r="D31" s="11" t="s">
        <v>219</v>
      </c>
      <c r="E31" s="7">
        <v>4.5</v>
      </c>
      <c r="F31" s="82">
        <v>0</v>
      </c>
      <c r="G31" s="82">
        <v>0</v>
      </c>
    </row>
    <row r="32" spans="1:7" x14ac:dyDescent="0.25">
      <c r="A32">
        <v>8</v>
      </c>
      <c r="B32" t="s">
        <v>4</v>
      </c>
      <c r="C32" s="11" t="s">
        <v>55</v>
      </c>
      <c r="D32" s="11" t="s">
        <v>220</v>
      </c>
      <c r="E32" s="7">
        <v>0</v>
      </c>
      <c r="F32" s="82">
        <v>0</v>
      </c>
      <c r="G32" s="82">
        <v>0</v>
      </c>
    </row>
    <row r="33" spans="1:7" x14ac:dyDescent="0.25">
      <c r="A33">
        <v>8</v>
      </c>
      <c r="B33" t="s">
        <v>4</v>
      </c>
      <c r="C33" s="11" t="s">
        <v>74</v>
      </c>
      <c r="D33" s="11" t="s">
        <v>220</v>
      </c>
      <c r="E33" s="7">
        <v>0</v>
      </c>
      <c r="F33" s="82">
        <v>0</v>
      </c>
      <c r="G33" s="82">
        <v>0</v>
      </c>
    </row>
    <row r="34" spans="1:7" x14ac:dyDescent="0.25">
      <c r="A34">
        <v>8</v>
      </c>
      <c r="B34" t="s">
        <v>4</v>
      </c>
      <c r="C34" s="11" t="s">
        <v>56</v>
      </c>
      <c r="D34" s="11" t="s">
        <v>220</v>
      </c>
      <c r="E34" s="7">
        <v>37.5</v>
      </c>
      <c r="F34" s="82">
        <v>0</v>
      </c>
      <c r="G34" s="82">
        <v>0</v>
      </c>
    </row>
    <row r="35" spans="1:7" x14ac:dyDescent="0.25">
      <c r="A35">
        <v>8</v>
      </c>
      <c r="B35" t="s">
        <v>4</v>
      </c>
      <c r="C35" s="11" t="s">
        <v>57</v>
      </c>
      <c r="D35" s="11" t="s">
        <v>220</v>
      </c>
      <c r="E35" s="7">
        <v>0</v>
      </c>
      <c r="F35" s="82">
        <v>0</v>
      </c>
      <c r="G35" s="82">
        <v>0</v>
      </c>
    </row>
    <row r="36" spans="1:7" x14ac:dyDescent="0.25">
      <c r="A36">
        <v>8</v>
      </c>
      <c r="B36" t="s">
        <v>4</v>
      </c>
      <c r="C36" s="11" t="s">
        <v>58</v>
      </c>
      <c r="D36" s="11" t="s">
        <v>220</v>
      </c>
      <c r="E36" s="7">
        <v>0</v>
      </c>
      <c r="F36" s="82">
        <v>0</v>
      </c>
      <c r="G36" s="82">
        <v>0</v>
      </c>
    </row>
    <row r="37" spans="1:7" x14ac:dyDescent="0.25">
      <c r="A37">
        <v>8</v>
      </c>
      <c r="B37" t="s">
        <v>4</v>
      </c>
      <c r="C37" s="11" t="s">
        <v>93</v>
      </c>
      <c r="D37" s="11" t="s">
        <v>220</v>
      </c>
      <c r="E37" s="7">
        <v>0</v>
      </c>
      <c r="F37" s="82">
        <v>0</v>
      </c>
      <c r="G37" s="82">
        <v>0</v>
      </c>
    </row>
    <row r="38" spans="1:7" x14ac:dyDescent="0.25">
      <c r="A38">
        <v>8</v>
      </c>
      <c r="B38" t="s">
        <v>4</v>
      </c>
      <c r="C38" s="11" t="s">
        <v>94</v>
      </c>
      <c r="D38" s="11" t="s">
        <v>220</v>
      </c>
      <c r="E38" s="7">
        <v>0</v>
      </c>
      <c r="F38" s="82">
        <v>0</v>
      </c>
      <c r="G38" s="82">
        <v>0</v>
      </c>
    </row>
    <row r="39" spans="1:7" x14ac:dyDescent="0.25">
      <c r="A39">
        <v>8</v>
      </c>
      <c r="B39" t="s">
        <v>4</v>
      </c>
      <c r="C39" s="11" t="s">
        <v>59</v>
      </c>
      <c r="D39" s="11" t="s">
        <v>221</v>
      </c>
      <c r="E39" s="7">
        <v>0</v>
      </c>
      <c r="F39" s="82">
        <v>0</v>
      </c>
      <c r="G39" s="82">
        <v>0</v>
      </c>
    </row>
    <row r="40" spans="1:7" x14ac:dyDescent="0.25">
      <c r="A40">
        <v>8</v>
      </c>
      <c r="B40" t="s">
        <v>4</v>
      </c>
      <c r="C40" s="11" t="s">
        <v>60</v>
      </c>
      <c r="D40" s="11" t="s">
        <v>221</v>
      </c>
      <c r="E40" s="7">
        <v>0</v>
      </c>
    </row>
    <row r="41" spans="1:7" x14ac:dyDescent="0.25">
      <c r="A41">
        <v>8</v>
      </c>
      <c r="B41" t="s">
        <v>4</v>
      </c>
      <c r="C41" s="11" t="s">
        <v>61</v>
      </c>
      <c r="D41" s="11" t="s">
        <v>221</v>
      </c>
      <c r="E41" s="7">
        <v>0</v>
      </c>
      <c r="F41" s="82">
        <v>0</v>
      </c>
      <c r="G41" s="82">
        <v>0</v>
      </c>
    </row>
    <row r="42" spans="1:7" x14ac:dyDescent="0.25">
      <c r="A42">
        <v>8</v>
      </c>
      <c r="B42" t="s">
        <v>4</v>
      </c>
      <c r="C42" s="11" t="s">
        <v>99</v>
      </c>
      <c r="D42" s="11" t="s">
        <v>221</v>
      </c>
      <c r="E42" s="7">
        <v>0</v>
      </c>
      <c r="F42" s="82">
        <v>0</v>
      </c>
      <c r="G42" s="82">
        <v>0</v>
      </c>
    </row>
    <row r="43" spans="1:7" x14ac:dyDescent="0.25">
      <c r="A43">
        <v>8</v>
      </c>
      <c r="B43" t="s">
        <v>4</v>
      </c>
      <c r="C43" s="11" t="s">
        <v>62</v>
      </c>
      <c r="D43" s="11" t="s">
        <v>221</v>
      </c>
      <c r="E43" s="7">
        <v>4.5</v>
      </c>
      <c r="F43" s="82">
        <v>0</v>
      </c>
      <c r="G43" s="82">
        <v>0</v>
      </c>
    </row>
    <row r="44" spans="1:7" x14ac:dyDescent="0.25">
      <c r="A44">
        <v>8</v>
      </c>
      <c r="B44" t="s">
        <v>4</v>
      </c>
      <c r="C44" s="11" t="s">
        <v>63</v>
      </c>
      <c r="D44" s="11" t="s">
        <v>222</v>
      </c>
      <c r="E44" s="7">
        <v>0</v>
      </c>
    </row>
    <row r="45" spans="1:7" x14ac:dyDescent="0.25">
      <c r="A45">
        <v>8</v>
      </c>
      <c r="B45" t="s">
        <v>4</v>
      </c>
      <c r="C45" s="11" t="s">
        <v>95</v>
      </c>
      <c r="D45" s="11" t="s">
        <v>223</v>
      </c>
      <c r="E45" s="7">
        <v>0</v>
      </c>
    </row>
    <row r="46" spans="1:7" x14ac:dyDescent="0.25">
      <c r="A46">
        <v>8</v>
      </c>
      <c r="B46" t="s">
        <v>4</v>
      </c>
      <c r="C46" s="11" t="s">
        <v>64</v>
      </c>
      <c r="D46" s="11" t="s">
        <v>224</v>
      </c>
      <c r="E46" s="7">
        <v>0</v>
      </c>
      <c r="F46" s="82">
        <v>0</v>
      </c>
      <c r="G46" s="82">
        <v>0</v>
      </c>
    </row>
    <row r="47" spans="1:7" x14ac:dyDescent="0.25">
      <c r="A47">
        <v>8</v>
      </c>
      <c r="B47" t="s">
        <v>4</v>
      </c>
      <c r="C47" s="11" t="s">
        <v>68</v>
      </c>
      <c r="D47" s="11" t="s">
        <v>224</v>
      </c>
      <c r="E47" s="7">
        <v>0</v>
      </c>
      <c r="F47" s="82">
        <v>0</v>
      </c>
      <c r="G47" s="82">
        <v>0</v>
      </c>
    </row>
    <row r="48" spans="1:7" x14ac:dyDescent="0.25">
      <c r="A48">
        <v>8</v>
      </c>
      <c r="B48" t="s">
        <v>4</v>
      </c>
      <c r="C48" s="11" t="s">
        <v>69</v>
      </c>
      <c r="D48" s="11" t="s">
        <v>224</v>
      </c>
      <c r="E48" s="7">
        <v>0</v>
      </c>
      <c r="F48" s="82">
        <v>0</v>
      </c>
      <c r="G48" s="82">
        <v>0</v>
      </c>
    </row>
    <row r="49" spans="1:7" x14ac:dyDescent="0.25">
      <c r="A49">
        <v>8</v>
      </c>
      <c r="B49" t="s">
        <v>4</v>
      </c>
      <c r="C49" s="11" t="s">
        <v>65</v>
      </c>
      <c r="D49" s="11" t="s">
        <v>224</v>
      </c>
      <c r="E49" s="7">
        <v>0</v>
      </c>
      <c r="F49" s="82">
        <v>0</v>
      </c>
      <c r="G49" s="82">
        <v>0</v>
      </c>
    </row>
    <row r="50" spans="1:7" x14ac:dyDescent="0.25">
      <c r="A50">
        <v>8</v>
      </c>
      <c r="B50" t="s">
        <v>4</v>
      </c>
      <c r="C50" s="11" t="s">
        <v>67</v>
      </c>
      <c r="D50" s="11" t="s">
        <v>224</v>
      </c>
      <c r="E50" s="7">
        <v>0</v>
      </c>
      <c r="F50" s="82">
        <v>0</v>
      </c>
      <c r="G50" s="82">
        <v>0</v>
      </c>
    </row>
    <row r="51" spans="1:7" x14ac:dyDescent="0.25">
      <c r="A51">
        <v>8</v>
      </c>
      <c r="B51" t="s">
        <v>4</v>
      </c>
      <c r="C51" s="11" t="s">
        <v>66</v>
      </c>
      <c r="D51" s="11" t="s">
        <v>224</v>
      </c>
      <c r="E51" s="7">
        <v>2</v>
      </c>
      <c r="F51" s="82">
        <v>0</v>
      </c>
      <c r="G51" s="82">
        <v>0</v>
      </c>
    </row>
    <row r="52" spans="1:7" x14ac:dyDescent="0.25">
      <c r="A52">
        <v>8</v>
      </c>
      <c r="B52" t="s">
        <v>4</v>
      </c>
      <c r="C52" s="11" t="s">
        <v>70</v>
      </c>
      <c r="D52" s="11" t="s">
        <v>224</v>
      </c>
      <c r="E52" s="7">
        <v>0</v>
      </c>
      <c r="F52" s="82">
        <v>0</v>
      </c>
      <c r="G52" s="82">
        <v>0</v>
      </c>
    </row>
    <row r="53" spans="1:7" x14ac:dyDescent="0.25">
      <c r="A53">
        <v>8</v>
      </c>
      <c r="B53" t="s">
        <v>4</v>
      </c>
      <c r="C53" s="11" t="s">
        <v>71</v>
      </c>
      <c r="D53" s="11" t="s">
        <v>224</v>
      </c>
      <c r="E53" s="7">
        <v>0</v>
      </c>
      <c r="F53" s="82">
        <v>0</v>
      </c>
      <c r="G53" s="82">
        <v>0</v>
      </c>
    </row>
    <row r="54" spans="1:7" x14ac:dyDescent="0.25">
      <c r="A54">
        <v>8</v>
      </c>
      <c r="B54" t="s">
        <v>4</v>
      </c>
      <c r="C54" s="11" t="s">
        <v>72</v>
      </c>
      <c r="D54" s="11" t="s">
        <v>225</v>
      </c>
      <c r="E54" s="7">
        <v>1</v>
      </c>
      <c r="F54" s="82">
        <v>0</v>
      </c>
      <c r="G54" s="82">
        <v>0</v>
      </c>
    </row>
    <row r="55" spans="1:7" x14ac:dyDescent="0.25">
      <c r="A55">
        <v>8</v>
      </c>
      <c r="B55" t="s">
        <v>4</v>
      </c>
      <c r="C55" s="11" t="s">
        <v>73</v>
      </c>
      <c r="D55" s="11" t="s">
        <v>225</v>
      </c>
      <c r="E55" s="7">
        <v>0</v>
      </c>
      <c r="F55" s="82">
        <v>0</v>
      </c>
      <c r="G55" s="82">
        <v>0</v>
      </c>
    </row>
    <row r="56" spans="1:7" x14ac:dyDescent="0.25">
      <c r="A56">
        <v>9</v>
      </c>
      <c r="B56" t="s">
        <v>6</v>
      </c>
      <c r="C56" s="11" t="s">
        <v>27</v>
      </c>
      <c r="D56" s="11" t="s">
        <v>214</v>
      </c>
      <c r="E56" s="7">
        <v>33</v>
      </c>
      <c r="F56" s="81">
        <v>1</v>
      </c>
      <c r="G56" s="81">
        <v>1</v>
      </c>
    </row>
    <row r="57" spans="1:7" x14ac:dyDescent="0.25">
      <c r="A57">
        <v>9</v>
      </c>
      <c r="B57" t="s">
        <v>6</v>
      </c>
      <c r="C57" s="11" t="s">
        <v>28</v>
      </c>
      <c r="D57" s="11" t="s">
        <v>214</v>
      </c>
      <c r="E57" s="7">
        <v>1</v>
      </c>
      <c r="F57" s="81">
        <v>1</v>
      </c>
      <c r="G57" s="81">
        <v>1</v>
      </c>
    </row>
    <row r="58" spans="1:7" x14ac:dyDescent="0.25">
      <c r="A58">
        <v>9</v>
      </c>
      <c r="B58" t="s">
        <v>6</v>
      </c>
      <c r="C58" s="11" t="s">
        <v>29</v>
      </c>
      <c r="D58" s="11" t="s">
        <v>214</v>
      </c>
      <c r="E58" s="7">
        <v>0</v>
      </c>
      <c r="F58" s="82">
        <v>0</v>
      </c>
      <c r="G58" s="82">
        <v>0</v>
      </c>
    </row>
    <row r="59" spans="1:7" x14ac:dyDescent="0.25">
      <c r="A59">
        <v>9</v>
      </c>
      <c r="B59" t="s">
        <v>6</v>
      </c>
      <c r="C59" s="11" t="s">
        <v>30</v>
      </c>
      <c r="D59" s="11" t="s">
        <v>214</v>
      </c>
      <c r="E59" s="7">
        <v>0</v>
      </c>
      <c r="F59" s="82">
        <v>1</v>
      </c>
      <c r="G59" s="82">
        <v>1</v>
      </c>
    </row>
    <row r="60" spans="1:7" x14ac:dyDescent="0.25">
      <c r="A60">
        <v>9</v>
      </c>
      <c r="B60" t="s">
        <v>6</v>
      </c>
      <c r="C60" s="11" t="s">
        <v>31</v>
      </c>
      <c r="D60" s="11" t="s">
        <v>214</v>
      </c>
      <c r="E60" s="7">
        <v>0</v>
      </c>
      <c r="F60" s="82">
        <v>0</v>
      </c>
      <c r="G60" s="82">
        <v>0</v>
      </c>
    </row>
    <row r="61" spans="1:7" x14ac:dyDescent="0.25">
      <c r="A61">
        <v>9</v>
      </c>
      <c r="B61" t="s">
        <v>6</v>
      </c>
      <c r="C61" s="11" t="s">
        <v>32</v>
      </c>
      <c r="D61" s="11" t="s">
        <v>214</v>
      </c>
      <c r="E61" s="7">
        <v>0</v>
      </c>
      <c r="F61" s="82">
        <v>1</v>
      </c>
      <c r="G61" s="82">
        <v>1</v>
      </c>
    </row>
    <row r="62" spans="1:7" x14ac:dyDescent="0.25">
      <c r="A62">
        <v>9</v>
      </c>
      <c r="B62" t="s">
        <v>6</v>
      </c>
      <c r="C62" s="11" t="s">
        <v>33</v>
      </c>
      <c r="D62" s="11" t="s">
        <v>214</v>
      </c>
      <c r="E62" s="7">
        <v>0</v>
      </c>
      <c r="F62" s="82">
        <v>1</v>
      </c>
      <c r="G62" s="82">
        <v>1</v>
      </c>
    </row>
    <row r="63" spans="1:7" x14ac:dyDescent="0.25">
      <c r="A63">
        <v>9</v>
      </c>
      <c r="B63" t="s">
        <v>6</v>
      </c>
      <c r="C63" s="11" t="s">
        <v>34</v>
      </c>
      <c r="D63" s="11" t="s">
        <v>214</v>
      </c>
      <c r="E63" s="7">
        <v>0</v>
      </c>
      <c r="F63" s="82">
        <v>1</v>
      </c>
      <c r="G63" s="82">
        <v>1</v>
      </c>
    </row>
    <row r="64" spans="1:7" x14ac:dyDescent="0.25">
      <c r="A64">
        <v>9</v>
      </c>
      <c r="B64" t="s">
        <v>6</v>
      </c>
      <c r="C64" s="11" t="s">
        <v>35</v>
      </c>
      <c r="D64" s="11" t="s">
        <v>214</v>
      </c>
      <c r="E64" s="7">
        <v>0</v>
      </c>
      <c r="F64" s="82">
        <v>1</v>
      </c>
      <c r="G64" s="82">
        <v>1</v>
      </c>
    </row>
    <row r="65" spans="1:7" x14ac:dyDescent="0.25">
      <c r="A65">
        <v>9</v>
      </c>
      <c r="B65" t="s">
        <v>6</v>
      </c>
      <c r="C65" s="11" t="s">
        <v>36</v>
      </c>
      <c r="D65" s="11" t="s">
        <v>215</v>
      </c>
      <c r="E65" s="7">
        <v>0</v>
      </c>
      <c r="F65" s="82">
        <v>1</v>
      </c>
      <c r="G65" s="82">
        <v>1</v>
      </c>
    </row>
    <row r="66" spans="1:7" x14ac:dyDescent="0.25">
      <c r="A66">
        <v>9</v>
      </c>
      <c r="B66" t="s">
        <v>6</v>
      </c>
      <c r="C66" s="11" t="s">
        <v>37</v>
      </c>
      <c r="D66" s="11" t="s">
        <v>216</v>
      </c>
      <c r="E66" s="7">
        <v>0</v>
      </c>
      <c r="F66" s="82">
        <v>1</v>
      </c>
      <c r="G66" s="82">
        <v>1</v>
      </c>
    </row>
    <row r="67" spans="1:7" x14ac:dyDescent="0.25">
      <c r="A67">
        <v>9</v>
      </c>
      <c r="B67" t="s">
        <v>6</v>
      </c>
      <c r="C67" s="11" t="s">
        <v>96</v>
      </c>
      <c r="D67" s="11" t="s">
        <v>216</v>
      </c>
      <c r="E67" s="7">
        <v>1</v>
      </c>
      <c r="F67" s="82">
        <v>0</v>
      </c>
      <c r="G67" s="82">
        <v>0</v>
      </c>
    </row>
    <row r="68" spans="1:7" x14ac:dyDescent="0.25">
      <c r="A68">
        <v>9</v>
      </c>
      <c r="B68" t="s">
        <v>6</v>
      </c>
      <c r="C68" s="11" t="s">
        <v>38</v>
      </c>
      <c r="D68" s="11" t="s">
        <v>216</v>
      </c>
      <c r="E68" s="7">
        <v>4</v>
      </c>
      <c r="F68" s="82">
        <v>1</v>
      </c>
      <c r="G68" s="82">
        <v>1</v>
      </c>
    </row>
    <row r="69" spans="1:7" x14ac:dyDescent="0.25">
      <c r="A69">
        <v>9</v>
      </c>
      <c r="B69" t="s">
        <v>6</v>
      </c>
      <c r="C69" s="11" t="s">
        <v>39</v>
      </c>
      <c r="D69" s="11" t="s">
        <v>216</v>
      </c>
      <c r="E69" s="7">
        <v>0</v>
      </c>
      <c r="F69" s="82">
        <v>1</v>
      </c>
      <c r="G69" s="82">
        <v>1</v>
      </c>
    </row>
    <row r="70" spans="1:7" x14ac:dyDescent="0.25">
      <c r="A70">
        <v>9</v>
      </c>
      <c r="B70" t="s">
        <v>6</v>
      </c>
      <c r="C70" s="11" t="s">
        <v>40</v>
      </c>
      <c r="D70" s="11" t="s">
        <v>217</v>
      </c>
      <c r="E70" s="7">
        <v>0</v>
      </c>
      <c r="F70" s="82">
        <v>0</v>
      </c>
      <c r="G70" s="82">
        <v>0</v>
      </c>
    </row>
    <row r="71" spans="1:7" x14ac:dyDescent="0.25">
      <c r="A71">
        <v>9</v>
      </c>
      <c r="B71" t="s">
        <v>6</v>
      </c>
      <c r="C71" s="11" t="s">
        <v>41</v>
      </c>
      <c r="D71" s="11" t="s">
        <v>217</v>
      </c>
      <c r="E71" s="7">
        <v>0</v>
      </c>
      <c r="F71" s="82">
        <v>0</v>
      </c>
      <c r="G71" s="82">
        <v>0</v>
      </c>
    </row>
    <row r="72" spans="1:7" x14ac:dyDescent="0.25">
      <c r="A72">
        <v>9</v>
      </c>
      <c r="B72" t="s">
        <v>6</v>
      </c>
      <c r="C72" s="11" t="s">
        <v>98</v>
      </c>
      <c r="D72" s="11" t="s">
        <v>217</v>
      </c>
      <c r="E72" s="7">
        <v>34</v>
      </c>
      <c r="F72" s="82">
        <v>1</v>
      </c>
      <c r="G72" s="82">
        <v>0</v>
      </c>
    </row>
    <row r="73" spans="1:7" x14ac:dyDescent="0.25">
      <c r="A73">
        <v>9</v>
      </c>
      <c r="B73" t="s">
        <v>6</v>
      </c>
      <c r="C73" s="11" t="s">
        <v>42</v>
      </c>
      <c r="D73" s="11" t="s">
        <v>217</v>
      </c>
      <c r="E73" s="7">
        <v>0</v>
      </c>
      <c r="F73" s="82">
        <v>0</v>
      </c>
      <c r="G73" s="82">
        <v>0</v>
      </c>
    </row>
    <row r="74" spans="1:7" x14ac:dyDescent="0.25">
      <c r="A74">
        <v>9</v>
      </c>
      <c r="B74" t="s">
        <v>6</v>
      </c>
      <c r="C74" s="11" t="s">
        <v>44</v>
      </c>
      <c r="D74" s="11" t="s">
        <v>218</v>
      </c>
      <c r="E74" s="7">
        <v>0</v>
      </c>
      <c r="F74" s="82">
        <v>0</v>
      </c>
      <c r="G74" s="82">
        <v>0</v>
      </c>
    </row>
    <row r="75" spans="1:7" x14ac:dyDescent="0.25">
      <c r="A75">
        <v>9</v>
      </c>
      <c r="B75" t="s">
        <v>6</v>
      </c>
      <c r="C75" s="11" t="s">
        <v>45</v>
      </c>
      <c r="D75" s="11" t="s">
        <v>218</v>
      </c>
      <c r="E75" s="7">
        <v>0</v>
      </c>
      <c r="F75" s="82">
        <v>0</v>
      </c>
      <c r="G75" s="82">
        <v>0</v>
      </c>
    </row>
    <row r="76" spans="1:7" x14ac:dyDescent="0.25">
      <c r="A76">
        <v>9</v>
      </c>
      <c r="B76" t="s">
        <v>6</v>
      </c>
      <c r="C76" s="11" t="s">
        <v>43</v>
      </c>
      <c r="D76" s="11" t="s">
        <v>218</v>
      </c>
      <c r="E76" s="7">
        <v>0</v>
      </c>
      <c r="F76" s="82">
        <v>0</v>
      </c>
      <c r="G76" s="82">
        <v>0</v>
      </c>
    </row>
    <row r="77" spans="1:7" x14ac:dyDescent="0.25">
      <c r="A77">
        <v>9</v>
      </c>
      <c r="B77" t="s">
        <v>6</v>
      </c>
      <c r="C77" s="11" t="s">
        <v>46</v>
      </c>
      <c r="D77" s="11" t="s">
        <v>218</v>
      </c>
      <c r="E77" s="7">
        <v>3</v>
      </c>
      <c r="F77" s="82">
        <v>0</v>
      </c>
      <c r="G77" s="82">
        <v>0</v>
      </c>
    </row>
    <row r="78" spans="1:7" x14ac:dyDescent="0.25">
      <c r="A78">
        <v>9</v>
      </c>
      <c r="B78" t="s">
        <v>6</v>
      </c>
      <c r="C78" s="11" t="s">
        <v>47</v>
      </c>
      <c r="D78" s="11" t="s">
        <v>219</v>
      </c>
      <c r="E78" s="7">
        <v>0</v>
      </c>
      <c r="F78" s="82">
        <v>0</v>
      </c>
      <c r="G78" s="82">
        <v>0</v>
      </c>
    </row>
    <row r="79" spans="1:7" x14ac:dyDescent="0.25">
      <c r="A79">
        <v>9</v>
      </c>
      <c r="B79" t="s">
        <v>6</v>
      </c>
      <c r="C79" s="11" t="s">
        <v>48</v>
      </c>
      <c r="D79" s="11" t="s">
        <v>219</v>
      </c>
      <c r="E79" s="7">
        <v>0</v>
      </c>
      <c r="F79" s="82">
        <v>0</v>
      </c>
      <c r="G79" s="82">
        <v>1</v>
      </c>
    </row>
    <row r="80" spans="1:7" x14ac:dyDescent="0.25">
      <c r="A80">
        <v>9</v>
      </c>
      <c r="B80" t="s">
        <v>6</v>
      </c>
      <c r="C80" s="11" t="s">
        <v>49</v>
      </c>
      <c r="D80" s="11" t="s">
        <v>219</v>
      </c>
      <c r="E80" s="7">
        <v>1</v>
      </c>
      <c r="F80" s="82">
        <v>0</v>
      </c>
      <c r="G80" s="82">
        <v>0</v>
      </c>
    </row>
    <row r="81" spans="1:7" x14ac:dyDescent="0.25">
      <c r="A81">
        <v>9</v>
      </c>
      <c r="B81" t="s">
        <v>6</v>
      </c>
      <c r="C81" s="11" t="s">
        <v>50</v>
      </c>
      <c r="D81" s="11" t="s">
        <v>219</v>
      </c>
      <c r="E81" s="7">
        <v>0</v>
      </c>
      <c r="F81" s="82">
        <v>0</v>
      </c>
      <c r="G81" s="82">
        <v>0</v>
      </c>
    </row>
    <row r="82" spans="1:7" x14ac:dyDescent="0.25">
      <c r="A82">
        <v>9</v>
      </c>
      <c r="B82" t="s">
        <v>6</v>
      </c>
      <c r="C82" s="11" t="s">
        <v>51</v>
      </c>
      <c r="D82" s="11" t="s">
        <v>219</v>
      </c>
      <c r="E82" s="7">
        <v>11</v>
      </c>
      <c r="F82" s="82">
        <v>0</v>
      </c>
      <c r="G82" s="82">
        <v>0</v>
      </c>
    </row>
    <row r="83" spans="1:7" x14ac:dyDescent="0.25">
      <c r="A83">
        <v>9</v>
      </c>
      <c r="B83" t="s">
        <v>6</v>
      </c>
      <c r="C83" s="11" t="s">
        <v>52</v>
      </c>
      <c r="D83" s="11" t="s">
        <v>219</v>
      </c>
      <c r="E83" s="7">
        <v>1</v>
      </c>
      <c r="F83" s="82">
        <v>0</v>
      </c>
      <c r="G83" s="82">
        <v>0</v>
      </c>
    </row>
    <row r="84" spans="1:7" x14ac:dyDescent="0.25">
      <c r="A84">
        <v>9</v>
      </c>
      <c r="B84" t="s">
        <v>6</v>
      </c>
      <c r="C84" s="11" t="s">
        <v>53</v>
      </c>
      <c r="D84" s="11" t="s">
        <v>219</v>
      </c>
      <c r="E84" s="7">
        <v>0</v>
      </c>
      <c r="F84" s="82">
        <v>0</v>
      </c>
      <c r="G84" s="82">
        <v>0</v>
      </c>
    </row>
    <row r="85" spans="1:7" x14ac:dyDescent="0.25">
      <c r="A85">
        <v>9</v>
      </c>
      <c r="B85" t="s">
        <v>6</v>
      </c>
      <c r="C85" s="11" t="s">
        <v>54</v>
      </c>
      <c r="D85" s="11" t="s">
        <v>219</v>
      </c>
      <c r="E85" s="7">
        <v>6.5</v>
      </c>
      <c r="F85" s="82">
        <v>0</v>
      </c>
      <c r="G85" s="82">
        <v>0</v>
      </c>
    </row>
    <row r="86" spans="1:7" x14ac:dyDescent="0.25">
      <c r="A86">
        <v>9</v>
      </c>
      <c r="B86" t="s">
        <v>6</v>
      </c>
      <c r="C86" s="11" t="s">
        <v>55</v>
      </c>
      <c r="D86" s="11" t="s">
        <v>220</v>
      </c>
      <c r="E86" s="7">
        <v>0</v>
      </c>
      <c r="F86" s="82">
        <v>0</v>
      </c>
      <c r="G86" s="82">
        <v>0</v>
      </c>
    </row>
    <row r="87" spans="1:7" x14ac:dyDescent="0.25">
      <c r="A87">
        <v>9</v>
      </c>
      <c r="B87" t="s">
        <v>6</v>
      </c>
      <c r="C87" s="11" t="s">
        <v>74</v>
      </c>
      <c r="D87" s="11" t="s">
        <v>220</v>
      </c>
      <c r="E87" s="7">
        <v>0</v>
      </c>
      <c r="F87" s="82">
        <v>0</v>
      </c>
      <c r="G87" s="82">
        <v>0</v>
      </c>
    </row>
    <row r="88" spans="1:7" x14ac:dyDescent="0.25">
      <c r="A88">
        <v>9</v>
      </c>
      <c r="B88" t="s">
        <v>6</v>
      </c>
      <c r="C88" s="11" t="s">
        <v>56</v>
      </c>
      <c r="D88" s="11" t="s">
        <v>220</v>
      </c>
      <c r="E88" s="7">
        <v>0</v>
      </c>
      <c r="F88" s="82">
        <v>0</v>
      </c>
      <c r="G88" s="82">
        <v>0</v>
      </c>
    </row>
    <row r="89" spans="1:7" x14ac:dyDescent="0.25">
      <c r="A89">
        <v>9</v>
      </c>
      <c r="B89" t="s">
        <v>6</v>
      </c>
      <c r="C89" s="11" t="s">
        <v>57</v>
      </c>
      <c r="D89" s="11" t="s">
        <v>220</v>
      </c>
      <c r="E89" s="7">
        <v>0</v>
      </c>
      <c r="F89" s="82">
        <v>0</v>
      </c>
      <c r="G89" s="82">
        <v>0</v>
      </c>
    </row>
    <row r="90" spans="1:7" x14ac:dyDescent="0.25">
      <c r="A90">
        <v>9</v>
      </c>
      <c r="B90" t="s">
        <v>6</v>
      </c>
      <c r="C90" s="11" t="s">
        <v>58</v>
      </c>
      <c r="D90" s="11" t="s">
        <v>220</v>
      </c>
      <c r="E90" s="7">
        <v>0</v>
      </c>
      <c r="F90" s="82">
        <v>0</v>
      </c>
      <c r="G90" s="82">
        <v>0</v>
      </c>
    </row>
    <row r="91" spans="1:7" x14ac:dyDescent="0.25">
      <c r="A91">
        <v>9</v>
      </c>
      <c r="B91" t="s">
        <v>6</v>
      </c>
      <c r="C91" s="11" t="s">
        <v>93</v>
      </c>
      <c r="D91" s="11" t="s">
        <v>220</v>
      </c>
      <c r="E91" s="7">
        <v>0</v>
      </c>
      <c r="F91" s="82">
        <v>0</v>
      </c>
      <c r="G91" s="82">
        <v>0</v>
      </c>
    </row>
    <row r="92" spans="1:7" x14ac:dyDescent="0.25">
      <c r="A92">
        <v>9</v>
      </c>
      <c r="B92" t="s">
        <v>6</v>
      </c>
      <c r="C92" s="11" t="s">
        <v>94</v>
      </c>
      <c r="D92" s="11" t="s">
        <v>220</v>
      </c>
      <c r="E92" s="7">
        <v>0</v>
      </c>
      <c r="F92" s="82">
        <v>0</v>
      </c>
      <c r="G92" s="82">
        <v>0</v>
      </c>
    </row>
    <row r="93" spans="1:7" x14ac:dyDescent="0.25">
      <c r="A93">
        <v>9</v>
      </c>
      <c r="B93" t="s">
        <v>6</v>
      </c>
      <c r="C93" s="11" t="s">
        <v>59</v>
      </c>
      <c r="D93" s="11" t="s">
        <v>221</v>
      </c>
      <c r="E93" s="7">
        <v>0</v>
      </c>
      <c r="F93" s="82">
        <v>0</v>
      </c>
      <c r="G93" s="82">
        <v>0</v>
      </c>
    </row>
    <row r="94" spans="1:7" x14ac:dyDescent="0.25">
      <c r="A94">
        <v>9</v>
      </c>
      <c r="B94" t="s">
        <v>6</v>
      </c>
      <c r="C94" s="11" t="s">
        <v>60</v>
      </c>
      <c r="D94" s="11" t="s">
        <v>221</v>
      </c>
      <c r="E94" s="7">
        <v>0</v>
      </c>
    </row>
    <row r="95" spans="1:7" x14ac:dyDescent="0.25">
      <c r="A95">
        <v>9</v>
      </c>
      <c r="B95" t="s">
        <v>6</v>
      </c>
      <c r="C95" s="11" t="s">
        <v>61</v>
      </c>
      <c r="D95" s="11" t="s">
        <v>221</v>
      </c>
      <c r="E95" s="7">
        <v>0</v>
      </c>
      <c r="F95" s="82">
        <v>0</v>
      </c>
      <c r="G95" s="82">
        <v>0</v>
      </c>
    </row>
    <row r="96" spans="1:7" x14ac:dyDescent="0.25">
      <c r="A96">
        <v>9</v>
      </c>
      <c r="B96" t="s">
        <v>6</v>
      </c>
      <c r="C96" s="11" t="s">
        <v>99</v>
      </c>
      <c r="D96" s="11" t="s">
        <v>221</v>
      </c>
      <c r="E96" s="7">
        <v>0</v>
      </c>
      <c r="F96" s="82">
        <v>0</v>
      </c>
      <c r="G96" s="82">
        <v>0</v>
      </c>
    </row>
    <row r="97" spans="1:7" x14ac:dyDescent="0.25">
      <c r="A97">
        <v>9</v>
      </c>
      <c r="B97" t="s">
        <v>6</v>
      </c>
      <c r="C97" s="11" t="s">
        <v>62</v>
      </c>
      <c r="D97" s="11" t="s">
        <v>221</v>
      </c>
      <c r="E97" s="7">
        <v>0</v>
      </c>
      <c r="F97" s="82">
        <v>0</v>
      </c>
      <c r="G97" s="82">
        <v>0</v>
      </c>
    </row>
    <row r="98" spans="1:7" x14ac:dyDescent="0.25">
      <c r="A98">
        <v>9</v>
      </c>
      <c r="B98" t="s">
        <v>6</v>
      </c>
      <c r="C98" s="11" t="s">
        <v>63</v>
      </c>
      <c r="D98" s="11" t="s">
        <v>222</v>
      </c>
      <c r="E98" s="7">
        <v>0</v>
      </c>
    </row>
    <row r="99" spans="1:7" x14ac:dyDescent="0.25">
      <c r="A99">
        <v>9</v>
      </c>
      <c r="B99" t="s">
        <v>6</v>
      </c>
      <c r="C99" s="11" t="s">
        <v>95</v>
      </c>
      <c r="D99" s="11" t="s">
        <v>223</v>
      </c>
      <c r="E99" s="7">
        <v>0</v>
      </c>
    </row>
    <row r="100" spans="1:7" x14ac:dyDescent="0.25">
      <c r="A100">
        <v>9</v>
      </c>
      <c r="B100" t="s">
        <v>6</v>
      </c>
      <c r="C100" s="11" t="s">
        <v>64</v>
      </c>
      <c r="D100" s="11" t="s">
        <v>224</v>
      </c>
      <c r="E100" s="7">
        <v>0</v>
      </c>
      <c r="F100" s="82">
        <v>0</v>
      </c>
      <c r="G100" s="82">
        <v>0</v>
      </c>
    </row>
    <row r="101" spans="1:7" x14ac:dyDescent="0.25">
      <c r="A101">
        <v>9</v>
      </c>
      <c r="B101" t="s">
        <v>6</v>
      </c>
      <c r="C101" s="11" t="s">
        <v>68</v>
      </c>
      <c r="D101" s="11" t="s">
        <v>224</v>
      </c>
      <c r="E101" s="7">
        <v>0</v>
      </c>
      <c r="F101" s="82">
        <v>0</v>
      </c>
      <c r="G101" s="82">
        <v>0</v>
      </c>
    </row>
    <row r="102" spans="1:7" x14ac:dyDescent="0.25">
      <c r="A102">
        <v>9</v>
      </c>
      <c r="B102" t="s">
        <v>6</v>
      </c>
      <c r="C102" s="11" t="s">
        <v>69</v>
      </c>
      <c r="D102" s="11" t="s">
        <v>224</v>
      </c>
      <c r="E102" s="7">
        <v>0</v>
      </c>
      <c r="F102" s="82">
        <v>0</v>
      </c>
      <c r="G102" s="82">
        <v>0</v>
      </c>
    </row>
    <row r="103" spans="1:7" x14ac:dyDescent="0.25">
      <c r="A103">
        <v>9</v>
      </c>
      <c r="B103" t="s">
        <v>6</v>
      </c>
      <c r="C103" s="11" t="s">
        <v>65</v>
      </c>
      <c r="D103" s="11" t="s">
        <v>224</v>
      </c>
      <c r="E103" s="7">
        <v>1</v>
      </c>
      <c r="F103" s="82">
        <v>0</v>
      </c>
      <c r="G103" s="82">
        <v>0</v>
      </c>
    </row>
    <row r="104" spans="1:7" x14ac:dyDescent="0.25">
      <c r="A104">
        <v>9</v>
      </c>
      <c r="B104" t="s">
        <v>6</v>
      </c>
      <c r="C104" s="11" t="s">
        <v>67</v>
      </c>
      <c r="D104" s="11" t="s">
        <v>224</v>
      </c>
      <c r="E104" s="7">
        <v>0</v>
      </c>
      <c r="F104" s="82">
        <v>0</v>
      </c>
      <c r="G104" s="82">
        <v>0</v>
      </c>
    </row>
    <row r="105" spans="1:7" x14ac:dyDescent="0.25">
      <c r="A105">
        <v>9</v>
      </c>
      <c r="B105" t="s">
        <v>6</v>
      </c>
      <c r="C105" s="11" t="s">
        <v>66</v>
      </c>
      <c r="D105" s="11" t="s">
        <v>224</v>
      </c>
      <c r="E105" s="7">
        <v>24</v>
      </c>
      <c r="F105" s="82">
        <v>0</v>
      </c>
      <c r="G105" s="82">
        <v>0</v>
      </c>
    </row>
    <row r="106" spans="1:7" x14ac:dyDescent="0.25">
      <c r="A106">
        <v>9</v>
      </c>
      <c r="B106" t="s">
        <v>6</v>
      </c>
      <c r="C106" s="11" t="s">
        <v>70</v>
      </c>
      <c r="D106" s="11" t="s">
        <v>224</v>
      </c>
      <c r="E106" s="7">
        <v>2</v>
      </c>
      <c r="F106" s="82">
        <v>0</v>
      </c>
      <c r="G106" s="82">
        <v>0</v>
      </c>
    </row>
    <row r="107" spans="1:7" x14ac:dyDescent="0.25">
      <c r="A107">
        <v>9</v>
      </c>
      <c r="B107" t="s">
        <v>6</v>
      </c>
      <c r="C107" s="11" t="s">
        <v>71</v>
      </c>
      <c r="D107" s="11" t="s">
        <v>224</v>
      </c>
      <c r="E107" s="7">
        <v>0</v>
      </c>
      <c r="F107" s="82">
        <v>0</v>
      </c>
      <c r="G107" s="82">
        <v>0</v>
      </c>
    </row>
    <row r="108" spans="1:7" x14ac:dyDescent="0.25">
      <c r="A108">
        <v>9</v>
      </c>
      <c r="B108" t="s">
        <v>6</v>
      </c>
      <c r="C108" s="11" t="s">
        <v>72</v>
      </c>
      <c r="D108" s="11" t="s">
        <v>225</v>
      </c>
      <c r="E108" s="7">
        <v>1</v>
      </c>
      <c r="F108" s="82">
        <v>0</v>
      </c>
      <c r="G108" s="82">
        <v>0</v>
      </c>
    </row>
    <row r="109" spans="1:7" x14ac:dyDescent="0.25">
      <c r="A109">
        <v>9</v>
      </c>
      <c r="B109" t="s">
        <v>6</v>
      </c>
      <c r="C109" s="11" t="s">
        <v>73</v>
      </c>
      <c r="D109" s="11" t="s">
        <v>225</v>
      </c>
      <c r="E109" s="7">
        <v>0</v>
      </c>
      <c r="F109" s="82">
        <v>0</v>
      </c>
      <c r="G109" s="82">
        <v>0</v>
      </c>
    </row>
    <row r="110" spans="1:7" x14ac:dyDescent="0.25">
      <c r="A110">
        <v>9</v>
      </c>
      <c r="B110" t="s">
        <v>7</v>
      </c>
      <c r="C110" s="11" t="s">
        <v>27</v>
      </c>
      <c r="D110" s="11" t="s">
        <v>214</v>
      </c>
      <c r="E110" s="7">
        <v>3</v>
      </c>
      <c r="F110" s="81">
        <v>1</v>
      </c>
      <c r="G110" s="81">
        <v>1</v>
      </c>
    </row>
    <row r="111" spans="1:7" x14ac:dyDescent="0.25">
      <c r="A111">
        <v>9</v>
      </c>
      <c r="B111" t="s">
        <v>7</v>
      </c>
      <c r="C111" s="11" t="s">
        <v>28</v>
      </c>
      <c r="D111" s="11" t="s">
        <v>214</v>
      </c>
      <c r="E111" s="7">
        <v>12</v>
      </c>
      <c r="F111" s="81">
        <v>1</v>
      </c>
      <c r="G111" s="81">
        <v>1</v>
      </c>
    </row>
    <row r="112" spans="1:7" x14ac:dyDescent="0.25">
      <c r="A112">
        <v>9</v>
      </c>
      <c r="B112" t="s">
        <v>7</v>
      </c>
      <c r="C112" s="11" t="s">
        <v>29</v>
      </c>
      <c r="D112" s="11" t="s">
        <v>214</v>
      </c>
      <c r="E112" s="7">
        <v>0</v>
      </c>
      <c r="F112" s="82">
        <v>0</v>
      </c>
      <c r="G112" s="82">
        <v>0</v>
      </c>
    </row>
    <row r="113" spans="1:7" x14ac:dyDescent="0.25">
      <c r="A113">
        <v>9</v>
      </c>
      <c r="B113" t="s">
        <v>7</v>
      </c>
      <c r="C113" s="11" t="s">
        <v>30</v>
      </c>
      <c r="D113" s="11" t="s">
        <v>214</v>
      </c>
      <c r="E113" s="7">
        <v>0</v>
      </c>
      <c r="F113" s="82">
        <v>1</v>
      </c>
      <c r="G113" s="82">
        <v>1</v>
      </c>
    </row>
    <row r="114" spans="1:7" x14ac:dyDescent="0.25">
      <c r="A114">
        <v>9</v>
      </c>
      <c r="B114" t="s">
        <v>7</v>
      </c>
      <c r="C114" s="11" t="s">
        <v>31</v>
      </c>
      <c r="D114" s="11" t="s">
        <v>214</v>
      </c>
      <c r="E114" s="7">
        <v>0</v>
      </c>
      <c r="F114" s="82">
        <v>0</v>
      </c>
      <c r="G114" s="82">
        <v>0</v>
      </c>
    </row>
    <row r="115" spans="1:7" x14ac:dyDescent="0.25">
      <c r="A115">
        <v>9</v>
      </c>
      <c r="B115" t="s">
        <v>7</v>
      </c>
      <c r="C115" s="11" t="s">
        <v>32</v>
      </c>
      <c r="D115" s="11" t="s">
        <v>214</v>
      </c>
      <c r="E115" s="7">
        <v>1</v>
      </c>
      <c r="F115" s="82">
        <v>1</v>
      </c>
      <c r="G115" s="82">
        <v>1</v>
      </c>
    </row>
    <row r="116" spans="1:7" x14ac:dyDescent="0.25">
      <c r="A116">
        <v>9</v>
      </c>
      <c r="B116" t="s">
        <v>7</v>
      </c>
      <c r="C116" s="11" t="s">
        <v>33</v>
      </c>
      <c r="D116" s="11" t="s">
        <v>214</v>
      </c>
      <c r="E116" s="7">
        <v>0</v>
      </c>
      <c r="F116" s="82">
        <v>1</v>
      </c>
      <c r="G116" s="82">
        <v>1</v>
      </c>
    </row>
    <row r="117" spans="1:7" x14ac:dyDescent="0.25">
      <c r="A117">
        <v>9</v>
      </c>
      <c r="B117" t="s">
        <v>7</v>
      </c>
      <c r="C117" s="11" t="s">
        <v>34</v>
      </c>
      <c r="D117" s="11" t="s">
        <v>214</v>
      </c>
      <c r="E117" s="7">
        <v>0</v>
      </c>
      <c r="F117" s="82">
        <v>1</v>
      </c>
      <c r="G117" s="82">
        <v>1</v>
      </c>
    </row>
    <row r="118" spans="1:7" x14ac:dyDescent="0.25">
      <c r="A118">
        <v>9</v>
      </c>
      <c r="B118" t="s">
        <v>7</v>
      </c>
      <c r="C118" s="11" t="s">
        <v>35</v>
      </c>
      <c r="D118" s="11" t="s">
        <v>214</v>
      </c>
      <c r="E118" s="7">
        <v>0</v>
      </c>
      <c r="F118" s="82">
        <v>1</v>
      </c>
      <c r="G118" s="82">
        <v>1</v>
      </c>
    </row>
    <row r="119" spans="1:7" x14ac:dyDescent="0.25">
      <c r="A119">
        <v>9</v>
      </c>
      <c r="B119" t="s">
        <v>7</v>
      </c>
      <c r="C119" s="11" t="s">
        <v>36</v>
      </c>
      <c r="D119" s="11" t="s">
        <v>215</v>
      </c>
      <c r="E119" s="7">
        <v>0</v>
      </c>
      <c r="F119" s="82">
        <v>1</v>
      </c>
      <c r="G119" s="82">
        <v>1</v>
      </c>
    </row>
    <row r="120" spans="1:7" x14ac:dyDescent="0.25">
      <c r="A120">
        <v>9</v>
      </c>
      <c r="B120" t="s">
        <v>7</v>
      </c>
      <c r="C120" s="11" t="s">
        <v>37</v>
      </c>
      <c r="D120" s="11" t="s">
        <v>216</v>
      </c>
      <c r="E120" s="7">
        <v>0</v>
      </c>
      <c r="F120" s="82">
        <v>1</v>
      </c>
      <c r="G120" s="82">
        <v>1</v>
      </c>
    </row>
    <row r="121" spans="1:7" x14ac:dyDescent="0.25">
      <c r="A121">
        <v>9</v>
      </c>
      <c r="B121" t="s">
        <v>7</v>
      </c>
      <c r="C121" s="11" t="s">
        <v>96</v>
      </c>
      <c r="D121" s="11" t="s">
        <v>216</v>
      </c>
      <c r="E121" s="7">
        <v>1</v>
      </c>
      <c r="F121" s="82">
        <v>0</v>
      </c>
      <c r="G121" s="82">
        <v>0</v>
      </c>
    </row>
    <row r="122" spans="1:7" x14ac:dyDescent="0.25">
      <c r="A122">
        <v>9</v>
      </c>
      <c r="B122" t="s">
        <v>7</v>
      </c>
      <c r="C122" s="11" t="s">
        <v>38</v>
      </c>
      <c r="D122" s="11" t="s">
        <v>216</v>
      </c>
      <c r="E122" s="7">
        <v>1</v>
      </c>
      <c r="F122" s="82">
        <v>1</v>
      </c>
      <c r="G122" s="82">
        <v>1</v>
      </c>
    </row>
    <row r="123" spans="1:7" x14ac:dyDescent="0.25">
      <c r="A123">
        <v>9</v>
      </c>
      <c r="B123" t="s">
        <v>7</v>
      </c>
      <c r="C123" s="11" t="s">
        <v>39</v>
      </c>
      <c r="D123" s="11" t="s">
        <v>216</v>
      </c>
      <c r="E123" s="7">
        <v>0</v>
      </c>
      <c r="F123" s="82">
        <v>1</v>
      </c>
      <c r="G123" s="82">
        <v>1</v>
      </c>
    </row>
    <row r="124" spans="1:7" x14ac:dyDescent="0.25">
      <c r="A124">
        <v>9</v>
      </c>
      <c r="B124" t="s">
        <v>7</v>
      </c>
      <c r="C124" s="11" t="s">
        <v>40</v>
      </c>
      <c r="D124" s="11" t="s">
        <v>217</v>
      </c>
      <c r="E124" s="7">
        <v>0</v>
      </c>
      <c r="F124" s="82">
        <v>0</v>
      </c>
      <c r="G124" s="82">
        <v>0</v>
      </c>
    </row>
    <row r="125" spans="1:7" x14ac:dyDescent="0.25">
      <c r="A125">
        <v>9</v>
      </c>
      <c r="B125" t="s">
        <v>7</v>
      </c>
      <c r="C125" s="11" t="s">
        <v>41</v>
      </c>
      <c r="D125" s="11" t="s">
        <v>217</v>
      </c>
      <c r="E125" s="7">
        <v>0</v>
      </c>
      <c r="F125" s="82">
        <v>0</v>
      </c>
      <c r="G125" s="82">
        <v>0</v>
      </c>
    </row>
    <row r="126" spans="1:7" x14ac:dyDescent="0.25">
      <c r="A126">
        <v>9</v>
      </c>
      <c r="B126" t="s">
        <v>7</v>
      </c>
      <c r="C126" s="11" t="s">
        <v>98</v>
      </c>
      <c r="D126" s="11" t="s">
        <v>217</v>
      </c>
      <c r="E126" s="7">
        <v>24</v>
      </c>
      <c r="F126" s="82">
        <v>1</v>
      </c>
      <c r="G126" s="82">
        <v>0</v>
      </c>
    </row>
    <row r="127" spans="1:7" x14ac:dyDescent="0.25">
      <c r="A127">
        <v>9</v>
      </c>
      <c r="B127" t="s">
        <v>7</v>
      </c>
      <c r="C127" s="11" t="s">
        <v>42</v>
      </c>
      <c r="D127" s="11" t="s">
        <v>217</v>
      </c>
      <c r="E127" s="7">
        <v>0</v>
      </c>
      <c r="F127" s="82">
        <v>0</v>
      </c>
      <c r="G127" s="82">
        <v>0</v>
      </c>
    </row>
    <row r="128" spans="1:7" x14ac:dyDescent="0.25">
      <c r="A128">
        <v>9</v>
      </c>
      <c r="B128" t="s">
        <v>7</v>
      </c>
      <c r="C128" s="11" t="s">
        <v>44</v>
      </c>
      <c r="D128" s="11" t="s">
        <v>218</v>
      </c>
      <c r="E128" s="7">
        <v>0</v>
      </c>
      <c r="F128" s="82">
        <v>0</v>
      </c>
      <c r="G128" s="82">
        <v>0</v>
      </c>
    </row>
    <row r="129" spans="1:7" x14ac:dyDescent="0.25">
      <c r="A129">
        <v>9</v>
      </c>
      <c r="B129" t="s">
        <v>7</v>
      </c>
      <c r="C129" s="11" t="s">
        <v>45</v>
      </c>
      <c r="D129" s="11" t="s">
        <v>218</v>
      </c>
      <c r="E129" s="7">
        <v>0</v>
      </c>
      <c r="F129" s="82">
        <v>0</v>
      </c>
      <c r="G129" s="82">
        <v>0</v>
      </c>
    </row>
    <row r="130" spans="1:7" x14ac:dyDescent="0.25">
      <c r="A130">
        <v>9</v>
      </c>
      <c r="B130" t="s">
        <v>7</v>
      </c>
      <c r="C130" s="11" t="s">
        <v>43</v>
      </c>
      <c r="D130" s="11" t="s">
        <v>218</v>
      </c>
      <c r="E130" s="7">
        <v>0</v>
      </c>
      <c r="F130" s="82">
        <v>0</v>
      </c>
      <c r="G130" s="82">
        <v>0</v>
      </c>
    </row>
    <row r="131" spans="1:7" x14ac:dyDescent="0.25">
      <c r="A131">
        <v>9</v>
      </c>
      <c r="B131" t="s">
        <v>7</v>
      </c>
      <c r="C131" s="11" t="s">
        <v>46</v>
      </c>
      <c r="D131" s="11" t="s">
        <v>218</v>
      </c>
      <c r="E131" s="7">
        <v>1</v>
      </c>
      <c r="F131" s="82">
        <v>0</v>
      </c>
      <c r="G131" s="82">
        <v>0</v>
      </c>
    </row>
    <row r="132" spans="1:7" x14ac:dyDescent="0.25">
      <c r="A132">
        <v>9</v>
      </c>
      <c r="B132" t="s">
        <v>7</v>
      </c>
      <c r="C132" s="11" t="s">
        <v>47</v>
      </c>
      <c r="D132" s="11" t="s">
        <v>219</v>
      </c>
      <c r="E132" s="7">
        <v>1</v>
      </c>
      <c r="F132" s="82">
        <v>0</v>
      </c>
      <c r="G132" s="82">
        <v>0</v>
      </c>
    </row>
    <row r="133" spans="1:7" x14ac:dyDescent="0.25">
      <c r="A133">
        <v>9</v>
      </c>
      <c r="B133" t="s">
        <v>7</v>
      </c>
      <c r="C133" s="11" t="s">
        <v>48</v>
      </c>
      <c r="D133" s="11" t="s">
        <v>219</v>
      </c>
      <c r="E133" s="7">
        <v>0</v>
      </c>
      <c r="F133" s="82">
        <v>0</v>
      </c>
      <c r="G133" s="82">
        <v>1</v>
      </c>
    </row>
    <row r="134" spans="1:7" x14ac:dyDescent="0.25">
      <c r="A134">
        <v>9</v>
      </c>
      <c r="B134" t="s">
        <v>7</v>
      </c>
      <c r="C134" s="11" t="s">
        <v>49</v>
      </c>
      <c r="D134" s="11" t="s">
        <v>219</v>
      </c>
      <c r="E134" s="7">
        <v>0</v>
      </c>
      <c r="F134" s="82">
        <v>0</v>
      </c>
      <c r="G134" s="82">
        <v>0</v>
      </c>
    </row>
    <row r="135" spans="1:7" x14ac:dyDescent="0.25">
      <c r="A135">
        <v>9</v>
      </c>
      <c r="B135" t="s">
        <v>7</v>
      </c>
      <c r="C135" s="11" t="s">
        <v>50</v>
      </c>
      <c r="D135" s="11" t="s">
        <v>219</v>
      </c>
      <c r="E135" s="7">
        <v>0</v>
      </c>
      <c r="F135" s="82">
        <v>0</v>
      </c>
      <c r="G135" s="82">
        <v>0</v>
      </c>
    </row>
    <row r="136" spans="1:7" x14ac:dyDescent="0.25">
      <c r="A136">
        <v>9</v>
      </c>
      <c r="B136" t="s">
        <v>7</v>
      </c>
      <c r="C136" s="11" t="s">
        <v>51</v>
      </c>
      <c r="D136" s="11" t="s">
        <v>219</v>
      </c>
      <c r="E136" s="7">
        <v>15</v>
      </c>
      <c r="F136" s="82">
        <v>0</v>
      </c>
      <c r="G136" s="82">
        <v>0</v>
      </c>
    </row>
    <row r="137" spans="1:7" x14ac:dyDescent="0.25">
      <c r="A137">
        <v>9</v>
      </c>
      <c r="B137" t="s">
        <v>7</v>
      </c>
      <c r="C137" s="11" t="s">
        <v>52</v>
      </c>
      <c r="D137" s="11" t="s">
        <v>219</v>
      </c>
      <c r="E137" s="7">
        <v>1</v>
      </c>
      <c r="F137" s="82">
        <v>0</v>
      </c>
      <c r="G137" s="82">
        <v>0</v>
      </c>
    </row>
    <row r="138" spans="1:7" x14ac:dyDescent="0.25">
      <c r="A138">
        <v>9</v>
      </c>
      <c r="B138" t="s">
        <v>7</v>
      </c>
      <c r="C138" s="11" t="s">
        <v>53</v>
      </c>
      <c r="D138" s="11" t="s">
        <v>219</v>
      </c>
      <c r="E138" s="7">
        <v>0</v>
      </c>
      <c r="F138" s="82">
        <v>0</v>
      </c>
      <c r="G138" s="82">
        <v>0</v>
      </c>
    </row>
    <row r="139" spans="1:7" x14ac:dyDescent="0.25">
      <c r="A139">
        <v>9</v>
      </c>
      <c r="B139" t="s">
        <v>7</v>
      </c>
      <c r="C139" s="11" t="s">
        <v>54</v>
      </c>
      <c r="D139" s="11" t="s">
        <v>219</v>
      </c>
      <c r="E139" s="7">
        <v>1</v>
      </c>
      <c r="F139" s="82">
        <v>0</v>
      </c>
      <c r="G139" s="82">
        <v>0</v>
      </c>
    </row>
    <row r="140" spans="1:7" x14ac:dyDescent="0.25">
      <c r="A140">
        <v>9</v>
      </c>
      <c r="B140" t="s">
        <v>7</v>
      </c>
      <c r="C140" s="11" t="s">
        <v>55</v>
      </c>
      <c r="D140" s="11" t="s">
        <v>220</v>
      </c>
      <c r="E140" s="7">
        <v>0</v>
      </c>
      <c r="F140" s="82">
        <v>0</v>
      </c>
      <c r="G140" s="82">
        <v>0</v>
      </c>
    </row>
    <row r="141" spans="1:7" x14ac:dyDescent="0.25">
      <c r="A141">
        <v>9</v>
      </c>
      <c r="B141" t="s">
        <v>7</v>
      </c>
      <c r="C141" s="11" t="s">
        <v>74</v>
      </c>
      <c r="D141" s="11" t="s">
        <v>220</v>
      </c>
      <c r="E141" s="7">
        <v>0</v>
      </c>
      <c r="F141" s="82">
        <v>0</v>
      </c>
      <c r="G141" s="82">
        <v>0</v>
      </c>
    </row>
    <row r="142" spans="1:7" x14ac:dyDescent="0.25">
      <c r="A142">
        <v>9</v>
      </c>
      <c r="B142" t="s">
        <v>7</v>
      </c>
      <c r="C142" s="11" t="s">
        <v>56</v>
      </c>
      <c r="D142" s="11" t="s">
        <v>220</v>
      </c>
      <c r="E142" s="7">
        <v>0</v>
      </c>
      <c r="F142" s="82">
        <v>0</v>
      </c>
      <c r="G142" s="82">
        <v>0</v>
      </c>
    </row>
    <row r="143" spans="1:7" x14ac:dyDescent="0.25">
      <c r="A143">
        <v>9</v>
      </c>
      <c r="B143" t="s">
        <v>7</v>
      </c>
      <c r="C143" s="11" t="s">
        <v>57</v>
      </c>
      <c r="D143" s="11" t="s">
        <v>220</v>
      </c>
      <c r="E143" s="7">
        <v>0</v>
      </c>
      <c r="F143" s="82">
        <v>0</v>
      </c>
      <c r="G143" s="82">
        <v>0</v>
      </c>
    </row>
    <row r="144" spans="1:7" x14ac:dyDescent="0.25">
      <c r="A144">
        <v>9</v>
      </c>
      <c r="B144" t="s">
        <v>7</v>
      </c>
      <c r="C144" s="11" t="s">
        <v>58</v>
      </c>
      <c r="D144" s="11" t="s">
        <v>220</v>
      </c>
      <c r="E144" s="7">
        <v>0</v>
      </c>
      <c r="F144" s="82">
        <v>0</v>
      </c>
      <c r="G144" s="82">
        <v>0</v>
      </c>
    </row>
    <row r="145" spans="1:7" x14ac:dyDescent="0.25">
      <c r="A145">
        <v>9</v>
      </c>
      <c r="B145" t="s">
        <v>7</v>
      </c>
      <c r="C145" s="11" t="s">
        <v>93</v>
      </c>
      <c r="D145" s="11" t="s">
        <v>220</v>
      </c>
      <c r="E145" s="7">
        <v>0</v>
      </c>
      <c r="F145" s="82">
        <v>0</v>
      </c>
      <c r="G145" s="82">
        <v>0</v>
      </c>
    </row>
    <row r="146" spans="1:7" x14ac:dyDescent="0.25">
      <c r="A146">
        <v>9</v>
      </c>
      <c r="B146" t="s">
        <v>7</v>
      </c>
      <c r="C146" s="11" t="s">
        <v>94</v>
      </c>
      <c r="D146" s="11" t="s">
        <v>220</v>
      </c>
      <c r="E146" s="7">
        <v>0</v>
      </c>
      <c r="F146" s="82">
        <v>0</v>
      </c>
      <c r="G146" s="82">
        <v>0</v>
      </c>
    </row>
    <row r="147" spans="1:7" x14ac:dyDescent="0.25">
      <c r="A147">
        <v>9</v>
      </c>
      <c r="B147" t="s">
        <v>7</v>
      </c>
      <c r="C147" s="11" t="s">
        <v>59</v>
      </c>
      <c r="D147" s="11" t="s">
        <v>221</v>
      </c>
      <c r="E147" s="7">
        <v>33</v>
      </c>
      <c r="F147" s="82">
        <v>0</v>
      </c>
      <c r="G147" s="82">
        <v>0</v>
      </c>
    </row>
    <row r="148" spans="1:7" x14ac:dyDescent="0.25">
      <c r="A148">
        <v>9</v>
      </c>
      <c r="B148" t="s">
        <v>7</v>
      </c>
      <c r="C148" s="11" t="s">
        <v>60</v>
      </c>
      <c r="D148" s="11" t="s">
        <v>221</v>
      </c>
      <c r="E148" s="7">
        <v>1</v>
      </c>
    </row>
    <row r="149" spans="1:7" x14ac:dyDescent="0.25">
      <c r="A149">
        <v>9</v>
      </c>
      <c r="B149" t="s">
        <v>7</v>
      </c>
      <c r="C149" s="11" t="s">
        <v>61</v>
      </c>
      <c r="D149" s="11" t="s">
        <v>221</v>
      </c>
      <c r="E149" s="7">
        <v>0</v>
      </c>
      <c r="F149" s="82">
        <v>0</v>
      </c>
      <c r="G149" s="82">
        <v>0</v>
      </c>
    </row>
    <row r="150" spans="1:7" x14ac:dyDescent="0.25">
      <c r="A150">
        <v>9</v>
      </c>
      <c r="B150" t="s">
        <v>7</v>
      </c>
      <c r="C150" s="11" t="s">
        <v>99</v>
      </c>
      <c r="D150" s="11" t="s">
        <v>221</v>
      </c>
      <c r="E150" s="7">
        <v>0</v>
      </c>
      <c r="F150" s="82">
        <v>0</v>
      </c>
      <c r="G150" s="82">
        <v>0</v>
      </c>
    </row>
    <row r="151" spans="1:7" x14ac:dyDescent="0.25">
      <c r="A151">
        <v>9</v>
      </c>
      <c r="B151" t="s">
        <v>7</v>
      </c>
      <c r="C151" s="11" t="s">
        <v>62</v>
      </c>
      <c r="D151" s="11" t="s">
        <v>221</v>
      </c>
      <c r="E151" s="7">
        <v>35</v>
      </c>
      <c r="F151" s="82">
        <v>0</v>
      </c>
      <c r="G151" s="82">
        <v>0</v>
      </c>
    </row>
    <row r="152" spans="1:7" x14ac:dyDescent="0.25">
      <c r="A152">
        <v>9</v>
      </c>
      <c r="B152" t="s">
        <v>7</v>
      </c>
      <c r="C152" s="11" t="s">
        <v>63</v>
      </c>
      <c r="D152" s="11" t="s">
        <v>222</v>
      </c>
      <c r="E152" s="7">
        <v>0</v>
      </c>
    </row>
    <row r="153" spans="1:7" x14ac:dyDescent="0.25">
      <c r="A153">
        <v>9</v>
      </c>
      <c r="B153" t="s">
        <v>7</v>
      </c>
      <c r="C153" s="11" t="s">
        <v>95</v>
      </c>
      <c r="D153" s="11" t="s">
        <v>223</v>
      </c>
      <c r="E153" s="7">
        <v>0</v>
      </c>
    </row>
    <row r="154" spans="1:7" x14ac:dyDescent="0.25">
      <c r="A154">
        <v>9</v>
      </c>
      <c r="B154" t="s">
        <v>7</v>
      </c>
      <c r="C154" s="11" t="s">
        <v>64</v>
      </c>
      <c r="D154" s="11" t="s">
        <v>224</v>
      </c>
      <c r="E154" s="7">
        <v>0</v>
      </c>
      <c r="F154" s="82">
        <v>0</v>
      </c>
      <c r="G154" s="82">
        <v>0</v>
      </c>
    </row>
    <row r="155" spans="1:7" x14ac:dyDescent="0.25">
      <c r="A155">
        <v>9</v>
      </c>
      <c r="B155" t="s">
        <v>7</v>
      </c>
      <c r="C155" s="11" t="s">
        <v>68</v>
      </c>
      <c r="D155" s="11" t="s">
        <v>224</v>
      </c>
      <c r="E155" s="7">
        <v>0</v>
      </c>
      <c r="F155" s="82">
        <v>0</v>
      </c>
      <c r="G155" s="82">
        <v>0</v>
      </c>
    </row>
    <row r="156" spans="1:7" x14ac:dyDescent="0.25">
      <c r="A156">
        <v>9</v>
      </c>
      <c r="B156" t="s">
        <v>7</v>
      </c>
      <c r="C156" s="11" t="s">
        <v>69</v>
      </c>
      <c r="D156" s="11" t="s">
        <v>224</v>
      </c>
      <c r="E156" s="7">
        <v>0</v>
      </c>
      <c r="F156" s="82">
        <v>0</v>
      </c>
      <c r="G156" s="82">
        <v>0</v>
      </c>
    </row>
    <row r="157" spans="1:7" x14ac:dyDescent="0.25">
      <c r="A157">
        <v>9</v>
      </c>
      <c r="B157" t="s">
        <v>7</v>
      </c>
      <c r="C157" s="11" t="s">
        <v>65</v>
      </c>
      <c r="D157" s="11" t="s">
        <v>224</v>
      </c>
      <c r="E157" s="7">
        <v>0</v>
      </c>
      <c r="F157" s="82">
        <v>0</v>
      </c>
      <c r="G157" s="82">
        <v>0</v>
      </c>
    </row>
    <row r="158" spans="1:7" x14ac:dyDescent="0.25">
      <c r="A158">
        <v>9</v>
      </c>
      <c r="B158" t="s">
        <v>7</v>
      </c>
      <c r="C158" s="11" t="s">
        <v>67</v>
      </c>
      <c r="D158" s="11" t="s">
        <v>224</v>
      </c>
      <c r="E158" s="7">
        <v>0</v>
      </c>
      <c r="F158" s="82">
        <v>0</v>
      </c>
      <c r="G158" s="82">
        <v>0</v>
      </c>
    </row>
    <row r="159" spans="1:7" x14ac:dyDescent="0.25">
      <c r="A159">
        <v>9</v>
      </c>
      <c r="B159" t="s">
        <v>7</v>
      </c>
      <c r="C159" s="11" t="s">
        <v>66</v>
      </c>
      <c r="D159" s="11" t="s">
        <v>224</v>
      </c>
      <c r="E159" s="7">
        <v>20</v>
      </c>
      <c r="F159" s="82">
        <v>0</v>
      </c>
      <c r="G159" s="82">
        <v>0</v>
      </c>
    </row>
    <row r="160" spans="1:7" x14ac:dyDescent="0.25">
      <c r="A160">
        <v>9</v>
      </c>
      <c r="B160" t="s">
        <v>7</v>
      </c>
      <c r="C160" s="11" t="s">
        <v>70</v>
      </c>
      <c r="D160" s="11" t="s">
        <v>224</v>
      </c>
      <c r="E160" s="7">
        <v>0</v>
      </c>
      <c r="F160" s="82">
        <v>0</v>
      </c>
      <c r="G160" s="82">
        <v>0</v>
      </c>
    </row>
    <row r="161" spans="1:7" x14ac:dyDescent="0.25">
      <c r="A161">
        <v>9</v>
      </c>
      <c r="B161" t="s">
        <v>7</v>
      </c>
      <c r="C161" s="11" t="s">
        <v>71</v>
      </c>
      <c r="D161" s="11" t="s">
        <v>224</v>
      </c>
      <c r="E161" s="7">
        <v>0</v>
      </c>
      <c r="F161" s="82">
        <v>0</v>
      </c>
      <c r="G161" s="82">
        <v>0</v>
      </c>
    </row>
    <row r="162" spans="1:7" x14ac:dyDescent="0.25">
      <c r="A162">
        <v>9</v>
      </c>
      <c r="B162" t="s">
        <v>7</v>
      </c>
      <c r="C162" s="11" t="s">
        <v>72</v>
      </c>
      <c r="D162" s="11" t="s">
        <v>225</v>
      </c>
      <c r="E162" s="7">
        <v>2</v>
      </c>
      <c r="F162" s="82">
        <v>0</v>
      </c>
      <c r="G162" s="82">
        <v>0</v>
      </c>
    </row>
    <row r="163" spans="1:7" x14ac:dyDescent="0.25">
      <c r="A163">
        <v>9</v>
      </c>
      <c r="B163" t="s">
        <v>7</v>
      </c>
      <c r="C163" s="11" t="s">
        <v>73</v>
      </c>
      <c r="D163" s="11" t="s">
        <v>225</v>
      </c>
      <c r="E163" s="7">
        <v>0</v>
      </c>
      <c r="F163" s="82">
        <v>0</v>
      </c>
      <c r="G163" s="82">
        <v>0</v>
      </c>
    </row>
    <row r="164" spans="1:7" x14ac:dyDescent="0.25">
      <c r="A164">
        <v>16</v>
      </c>
      <c r="B164" s="7" t="s">
        <v>9</v>
      </c>
      <c r="C164" s="11" t="s">
        <v>27</v>
      </c>
      <c r="D164" s="11" t="s">
        <v>214</v>
      </c>
      <c r="E164" s="7">
        <v>1</v>
      </c>
      <c r="F164" s="81">
        <v>1</v>
      </c>
      <c r="G164" s="81">
        <v>1</v>
      </c>
    </row>
    <row r="165" spans="1:7" x14ac:dyDescent="0.25">
      <c r="A165">
        <v>16</v>
      </c>
      <c r="B165" s="7" t="s">
        <v>9</v>
      </c>
      <c r="C165" s="11" t="s">
        <v>28</v>
      </c>
      <c r="D165" s="11" t="s">
        <v>214</v>
      </c>
      <c r="E165" s="7">
        <v>0</v>
      </c>
      <c r="F165" s="81">
        <v>1</v>
      </c>
      <c r="G165" s="81">
        <v>1</v>
      </c>
    </row>
    <row r="166" spans="1:7" x14ac:dyDescent="0.25">
      <c r="A166">
        <v>16</v>
      </c>
      <c r="B166" s="7" t="s">
        <v>9</v>
      </c>
      <c r="C166" s="11" t="s">
        <v>29</v>
      </c>
      <c r="D166" s="11" t="s">
        <v>214</v>
      </c>
      <c r="E166" s="7">
        <v>0</v>
      </c>
      <c r="F166" s="82">
        <v>0</v>
      </c>
      <c r="G166" s="82">
        <v>0</v>
      </c>
    </row>
    <row r="167" spans="1:7" x14ac:dyDescent="0.25">
      <c r="A167">
        <v>16</v>
      </c>
      <c r="B167" s="7" t="s">
        <v>9</v>
      </c>
      <c r="C167" s="11" t="s">
        <v>30</v>
      </c>
      <c r="D167" s="11" t="s">
        <v>214</v>
      </c>
      <c r="E167" s="7">
        <v>0</v>
      </c>
      <c r="F167" s="82">
        <v>1</v>
      </c>
      <c r="G167" s="82">
        <v>1</v>
      </c>
    </row>
    <row r="168" spans="1:7" x14ac:dyDescent="0.25">
      <c r="A168">
        <v>16</v>
      </c>
      <c r="B168" s="7" t="s">
        <v>9</v>
      </c>
      <c r="C168" s="11" t="s">
        <v>31</v>
      </c>
      <c r="D168" s="11" t="s">
        <v>214</v>
      </c>
      <c r="E168" s="7">
        <v>0</v>
      </c>
      <c r="F168" s="82">
        <v>0</v>
      </c>
      <c r="G168" s="82">
        <v>0</v>
      </c>
    </row>
    <row r="169" spans="1:7" x14ac:dyDescent="0.25">
      <c r="A169">
        <v>16</v>
      </c>
      <c r="B169" s="7" t="s">
        <v>9</v>
      </c>
      <c r="C169" s="11" t="s">
        <v>32</v>
      </c>
      <c r="D169" s="11" t="s">
        <v>214</v>
      </c>
      <c r="E169" s="7">
        <v>0</v>
      </c>
      <c r="F169" s="82">
        <v>1</v>
      </c>
      <c r="G169" s="82">
        <v>1</v>
      </c>
    </row>
    <row r="170" spans="1:7" x14ac:dyDescent="0.25">
      <c r="A170">
        <v>16</v>
      </c>
      <c r="B170" s="7" t="s">
        <v>9</v>
      </c>
      <c r="C170" s="11" t="s">
        <v>33</v>
      </c>
      <c r="D170" s="11" t="s">
        <v>214</v>
      </c>
      <c r="E170" s="7">
        <v>0</v>
      </c>
      <c r="F170" s="82">
        <v>1</v>
      </c>
      <c r="G170" s="82">
        <v>1</v>
      </c>
    </row>
    <row r="171" spans="1:7" x14ac:dyDescent="0.25">
      <c r="A171">
        <v>16</v>
      </c>
      <c r="B171" s="7" t="s">
        <v>9</v>
      </c>
      <c r="C171" s="11" t="s">
        <v>34</v>
      </c>
      <c r="D171" s="11" t="s">
        <v>214</v>
      </c>
      <c r="E171" s="7">
        <v>0</v>
      </c>
      <c r="F171" s="82">
        <v>1</v>
      </c>
      <c r="G171" s="82">
        <v>1</v>
      </c>
    </row>
    <row r="172" spans="1:7" x14ac:dyDescent="0.25">
      <c r="A172">
        <v>16</v>
      </c>
      <c r="B172" s="7" t="s">
        <v>9</v>
      </c>
      <c r="C172" s="11" t="s">
        <v>35</v>
      </c>
      <c r="D172" s="11" t="s">
        <v>214</v>
      </c>
      <c r="E172" s="7">
        <v>0</v>
      </c>
      <c r="F172" s="82">
        <v>1</v>
      </c>
      <c r="G172" s="82">
        <v>1</v>
      </c>
    </row>
    <row r="173" spans="1:7" x14ac:dyDescent="0.25">
      <c r="A173">
        <v>16</v>
      </c>
      <c r="B173" s="7" t="s">
        <v>9</v>
      </c>
      <c r="C173" s="11" t="s">
        <v>36</v>
      </c>
      <c r="D173" s="11" t="s">
        <v>215</v>
      </c>
      <c r="E173" s="7">
        <v>0</v>
      </c>
      <c r="F173" s="82">
        <v>1</v>
      </c>
      <c r="G173" s="82">
        <v>1</v>
      </c>
    </row>
    <row r="174" spans="1:7" x14ac:dyDescent="0.25">
      <c r="A174">
        <v>16</v>
      </c>
      <c r="B174" s="7" t="s">
        <v>9</v>
      </c>
      <c r="C174" s="11" t="s">
        <v>37</v>
      </c>
      <c r="D174" s="11" t="s">
        <v>216</v>
      </c>
      <c r="E174" s="7">
        <v>0</v>
      </c>
      <c r="F174" s="82">
        <v>1</v>
      </c>
      <c r="G174" s="82">
        <v>1</v>
      </c>
    </row>
    <row r="175" spans="1:7" x14ac:dyDescent="0.25">
      <c r="A175">
        <v>16</v>
      </c>
      <c r="B175" s="7" t="s">
        <v>9</v>
      </c>
      <c r="C175" s="11" t="s">
        <v>96</v>
      </c>
      <c r="D175" s="11" t="s">
        <v>216</v>
      </c>
      <c r="E175" s="7">
        <v>0</v>
      </c>
      <c r="F175" s="82">
        <v>0</v>
      </c>
      <c r="G175" s="82">
        <v>0</v>
      </c>
    </row>
    <row r="176" spans="1:7" x14ac:dyDescent="0.25">
      <c r="A176">
        <v>16</v>
      </c>
      <c r="B176" s="7" t="s">
        <v>9</v>
      </c>
      <c r="C176" s="11" t="s">
        <v>38</v>
      </c>
      <c r="D176" s="11" t="s">
        <v>216</v>
      </c>
      <c r="E176" s="7">
        <v>0</v>
      </c>
      <c r="F176" s="82">
        <v>1</v>
      </c>
      <c r="G176" s="82">
        <v>1</v>
      </c>
    </row>
    <row r="177" spans="1:7" x14ac:dyDescent="0.25">
      <c r="A177">
        <v>16</v>
      </c>
      <c r="B177" s="7" t="s">
        <v>9</v>
      </c>
      <c r="C177" s="11" t="s">
        <v>39</v>
      </c>
      <c r="D177" s="11" t="s">
        <v>216</v>
      </c>
      <c r="E177" s="7">
        <v>0</v>
      </c>
      <c r="F177" s="82">
        <v>1</v>
      </c>
      <c r="G177" s="82">
        <v>1</v>
      </c>
    </row>
    <row r="178" spans="1:7" x14ac:dyDescent="0.25">
      <c r="A178">
        <v>16</v>
      </c>
      <c r="B178" s="7" t="s">
        <v>9</v>
      </c>
      <c r="C178" s="11" t="s">
        <v>40</v>
      </c>
      <c r="D178" s="11" t="s">
        <v>217</v>
      </c>
      <c r="E178" s="7">
        <v>0</v>
      </c>
      <c r="F178" s="82">
        <v>0</v>
      </c>
      <c r="G178" s="82">
        <v>0</v>
      </c>
    </row>
    <row r="179" spans="1:7" x14ac:dyDescent="0.25">
      <c r="A179">
        <v>16</v>
      </c>
      <c r="B179" s="7" t="s">
        <v>9</v>
      </c>
      <c r="C179" s="11" t="s">
        <v>41</v>
      </c>
      <c r="D179" s="11" t="s">
        <v>217</v>
      </c>
      <c r="E179" s="7">
        <v>0</v>
      </c>
      <c r="F179" s="82">
        <v>0</v>
      </c>
      <c r="G179" s="82">
        <v>0</v>
      </c>
    </row>
    <row r="180" spans="1:7" x14ac:dyDescent="0.25">
      <c r="A180">
        <v>16</v>
      </c>
      <c r="B180" s="7" t="s">
        <v>9</v>
      </c>
      <c r="C180" s="11" t="s">
        <v>98</v>
      </c>
      <c r="D180" s="11" t="s">
        <v>217</v>
      </c>
      <c r="E180" s="7">
        <v>0</v>
      </c>
      <c r="F180" s="82">
        <v>1</v>
      </c>
      <c r="G180" s="82">
        <v>0</v>
      </c>
    </row>
    <row r="181" spans="1:7" x14ac:dyDescent="0.25">
      <c r="A181">
        <v>16</v>
      </c>
      <c r="B181" s="7" t="s">
        <v>9</v>
      </c>
      <c r="C181" s="11" t="s">
        <v>42</v>
      </c>
      <c r="D181" s="11" t="s">
        <v>217</v>
      </c>
      <c r="E181" s="7">
        <v>0</v>
      </c>
      <c r="F181" s="82">
        <v>0</v>
      </c>
      <c r="G181" s="82">
        <v>0</v>
      </c>
    </row>
    <row r="182" spans="1:7" x14ac:dyDescent="0.25">
      <c r="A182">
        <v>16</v>
      </c>
      <c r="B182" s="7" t="s">
        <v>9</v>
      </c>
      <c r="C182" s="11" t="s">
        <v>44</v>
      </c>
      <c r="D182" s="11" t="s">
        <v>218</v>
      </c>
      <c r="E182" s="7">
        <v>0</v>
      </c>
      <c r="F182" s="82">
        <v>0</v>
      </c>
      <c r="G182" s="82">
        <v>0</v>
      </c>
    </row>
    <row r="183" spans="1:7" x14ac:dyDescent="0.25">
      <c r="A183">
        <v>16</v>
      </c>
      <c r="B183" s="7" t="s">
        <v>9</v>
      </c>
      <c r="C183" s="11" t="s">
        <v>45</v>
      </c>
      <c r="D183" s="11" t="s">
        <v>218</v>
      </c>
      <c r="E183" s="7">
        <v>0</v>
      </c>
      <c r="F183" s="82">
        <v>0</v>
      </c>
      <c r="G183" s="82">
        <v>0</v>
      </c>
    </row>
    <row r="184" spans="1:7" x14ac:dyDescent="0.25">
      <c r="A184">
        <v>16</v>
      </c>
      <c r="B184" s="7" t="s">
        <v>9</v>
      </c>
      <c r="C184" s="11" t="s">
        <v>43</v>
      </c>
      <c r="D184" s="11" t="s">
        <v>218</v>
      </c>
      <c r="E184" s="7">
        <v>0</v>
      </c>
      <c r="F184" s="82">
        <v>0</v>
      </c>
      <c r="G184" s="82">
        <v>0</v>
      </c>
    </row>
    <row r="185" spans="1:7" x14ac:dyDescent="0.25">
      <c r="A185">
        <v>16</v>
      </c>
      <c r="B185" s="7" t="s">
        <v>9</v>
      </c>
      <c r="C185" s="11" t="s">
        <v>46</v>
      </c>
      <c r="D185" s="11" t="s">
        <v>218</v>
      </c>
      <c r="E185" s="7">
        <v>0</v>
      </c>
      <c r="F185" s="82">
        <v>0</v>
      </c>
      <c r="G185" s="82">
        <v>0</v>
      </c>
    </row>
    <row r="186" spans="1:7" x14ac:dyDescent="0.25">
      <c r="A186">
        <v>16</v>
      </c>
      <c r="B186" s="7" t="s">
        <v>9</v>
      </c>
      <c r="C186" s="11" t="s">
        <v>47</v>
      </c>
      <c r="D186" s="11" t="s">
        <v>219</v>
      </c>
      <c r="E186" s="7">
        <v>0</v>
      </c>
      <c r="F186" s="82">
        <v>0</v>
      </c>
      <c r="G186" s="82">
        <v>0</v>
      </c>
    </row>
    <row r="187" spans="1:7" x14ac:dyDescent="0.25">
      <c r="A187">
        <v>16</v>
      </c>
      <c r="B187" s="7" t="s">
        <v>9</v>
      </c>
      <c r="C187" s="11" t="s">
        <v>48</v>
      </c>
      <c r="D187" s="11" t="s">
        <v>219</v>
      </c>
      <c r="E187" s="7">
        <v>0</v>
      </c>
      <c r="F187" s="82">
        <v>0</v>
      </c>
      <c r="G187" s="82">
        <v>1</v>
      </c>
    </row>
    <row r="188" spans="1:7" x14ac:dyDescent="0.25">
      <c r="A188">
        <v>16</v>
      </c>
      <c r="B188" s="7" t="s">
        <v>9</v>
      </c>
      <c r="C188" s="11" t="s">
        <v>49</v>
      </c>
      <c r="D188" s="11" t="s">
        <v>219</v>
      </c>
      <c r="E188" s="7">
        <v>33</v>
      </c>
      <c r="F188" s="82">
        <v>0</v>
      </c>
      <c r="G188" s="82">
        <v>0</v>
      </c>
    </row>
    <row r="189" spans="1:7" x14ac:dyDescent="0.25">
      <c r="A189">
        <v>16</v>
      </c>
      <c r="B189" s="7" t="s">
        <v>9</v>
      </c>
      <c r="C189" s="11" t="s">
        <v>50</v>
      </c>
      <c r="D189" s="11" t="s">
        <v>219</v>
      </c>
      <c r="E189" s="7">
        <v>0</v>
      </c>
      <c r="F189" s="82">
        <v>0</v>
      </c>
      <c r="G189" s="82">
        <v>0</v>
      </c>
    </row>
    <row r="190" spans="1:7" x14ac:dyDescent="0.25">
      <c r="A190">
        <v>16</v>
      </c>
      <c r="B190" s="7" t="s">
        <v>9</v>
      </c>
      <c r="C190" s="11" t="s">
        <v>51</v>
      </c>
      <c r="D190" s="11" t="s">
        <v>219</v>
      </c>
      <c r="E190" s="7">
        <v>2</v>
      </c>
      <c r="F190" s="82">
        <v>0</v>
      </c>
      <c r="G190" s="82">
        <v>0</v>
      </c>
    </row>
    <row r="191" spans="1:7" x14ac:dyDescent="0.25">
      <c r="A191">
        <v>16</v>
      </c>
      <c r="B191" s="7" t="s">
        <v>9</v>
      </c>
      <c r="C191" s="11" t="s">
        <v>52</v>
      </c>
      <c r="D191" s="11" t="s">
        <v>219</v>
      </c>
      <c r="E191" s="7">
        <v>0</v>
      </c>
      <c r="F191" s="82">
        <v>0</v>
      </c>
      <c r="G191" s="82">
        <v>0</v>
      </c>
    </row>
    <row r="192" spans="1:7" x14ac:dyDescent="0.25">
      <c r="A192">
        <v>16</v>
      </c>
      <c r="B192" s="7" t="s">
        <v>9</v>
      </c>
      <c r="C192" s="11" t="s">
        <v>53</v>
      </c>
      <c r="D192" s="11" t="s">
        <v>219</v>
      </c>
      <c r="E192" s="7">
        <v>0</v>
      </c>
      <c r="F192" s="82">
        <v>0</v>
      </c>
      <c r="G192" s="82">
        <v>0</v>
      </c>
    </row>
    <row r="193" spans="1:7" x14ac:dyDescent="0.25">
      <c r="A193">
        <v>16</v>
      </c>
      <c r="B193" s="7" t="s">
        <v>9</v>
      </c>
      <c r="C193" s="11" t="s">
        <v>54</v>
      </c>
      <c r="D193" s="11" t="s">
        <v>219</v>
      </c>
      <c r="E193" s="7">
        <v>0</v>
      </c>
      <c r="F193" s="82">
        <v>0</v>
      </c>
      <c r="G193" s="82">
        <v>0</v>
      </c>
    </row>
    <row r="194" spans="1:7" x14ac:dyDescent="0.25">
      <c r="A194">
        <v>16</v>
      </c>
      <c r="B194" s="7" t="s">
        <v>9</v>
      </c>
      <c r="C194" s="11" t="s">
        <v>55</v>
      </c>
      <c r="D194" s="11" t="s">
        <v>220</v>
      </c>
      <c r="E194" s="7">
        <v>0</v>
      </c>
      <c r="F194" s="82">
        <v>0</v>
      </c>
      <c r="G194" s="82">
        <v>0</v>
      </c>
    </row>
    <row r="195" spans="1:7" x14ac:dyDescent="0.25">
      <c r="A195">
        <v>16</v>
      </c>
      <c r="B195" s="7" t="s">
        <v>9</v>
      </c>
      <c r="C195" s="11" t="s">
        <v>74</v>
      </c>
      <c r="D195" s="11" t="s">
        <v>220</v>
      </c>
      <c r="E195" s="7">
        <v>0</v>
      </c>
      <c r="F195" s="82">
        <v>0</v>
      </c>
      <c r="G195" s="82">
        <v>0</v>
      </c>
    </row>
    <row r="196" spans="1:7" x14ac:dyDescent="0.25">
      <c r="A196">
        <v>16</v>
      </c>
      <c r="B196" s="7" t="s">
        <v>9</v>
      </c>
      <c r="C196" s="11" t="s">
        <v>56</v>
      </c>
      <c r="D196" s="11" t="s">
        <v>220</v>
      </c>
      <c r="E196" s="7">
        <v>0</v>
      </c>
      <c r="F196" s="82">
        <v>0</v>
      </c>
      <c r="G196" s="82">
        <v>0</v>
      </c>
    </row>
    <row r="197" spans="1:7" x14ac:dyDescent="0.25">
      <c r="A197">
        <v>16</v>
      </c>
      <c r="B197" s="7" t="s">
        <v>9</v>
      </c>
      <c r="C197" s="11" t="s">
        <v>57</v>
      </c>
      <c r="D197" s="11" t="s">
        <v>220</v>
      </c>
      <c r="E197" s="7">
        <v>0</v>
      </c>
      <c r="F197" s="82">
        <v>0</v>
      </c>
      <c r="G197" s="82">
        <v>0</v>
      </c>
    </row>
    <row r="198" spans="1:7" x14ac:dyDescent="0.25">
      <c r="A198">
        <v>16</v>
      </c>
      <c r="B198" s="7" t="s">
        <v>9</v>
      </c>
      <c r="C198" s="11" t="s">
        <v>58</v>
      </c>
      <c r="D198" s="11" t="s">
        <v>220</v>
      </c>
      <c r="E198" s="7">
        <v>0</v>
      </c>
      <c r="F198" s="82">
        <v>0</v>
      </c>
      <c r="G198" s="82">
        <v>0</v>
      </c>
    </row>
    <row r="199" spans="1:7" x14ac:dyDescent="0.25">
      <c r="A199">
        <v>16</v>
      </c>
      <c r="B199" s="7" t="s">
        <v>9</v>
      </c>
      <c r="C199" s="11" t="s">
        <v>93</v>
      </c>
      <c r="D199" s="11" t="s">
        <v>220</v>
      </c>
      <c r="E199" s="7">
        <v>0</v>
      </c>
      <c r="F199" s="82">
        <v>0</v>
      </c>
      <c r="G199" s="82">
        <v>0</v>
      </c>
    </row>
    <row r="200" spans="1:7" x14ac:dyDescent="0.25">
      <c r="A200">
        <v>16</v>
      </c>
      <c r="B200" s="7" t="s">
        <v>9</v>
      </c>
      <c r="C200" s="11" t="s">
        <v>94</v>
      </c>
      <c r="D200" s="11" t="s">
        <v>220</v>
      </c>
      <c r="E200" s="7">
        <v>0</v>
      </c>
      <c r="F200" s="82">
        <v>0</v>
      </c>
      <c r="G200" s="82">
        <v>0</v>
      </c>
    </row>
    <row r="201" spans="1:7" x14ac:dyDescent="0.25">
      <c r="A201">
        <v>16</v>
      </c>
      <c r="B201" s="7" t="s">
        <v>9</v>
      </c>
      <c r="C201" s="11" t="s">
        <v>59</v>
      </c>
      <c r="D201" s="11" t="s">
        <v>221</v>
      </c>
      <c r="E201" s="7">
        <v>0</v>
      </c>
      <c r="F201" s="82">
        <v>0</v>
      </c>
      <c r="G201" s="82">
        <v>0</v>
      </c>
    </row>
    <row r="202" spans="1:7" x14ac:dyDescent="0.25">
      <c r="A202">
        <v>16</v>
      </c>
      <c r="B202" s="7" t="s">
        <v>9</v>
      </c>
      <c r="C202" s="11" t="s">
        <v>60</v>
      </c>
      <c r="D202" s="11" t="s">
        <v>221</v>
      </c>
      <c r="E202" s="7">
        <v>0</v>
      </c>
    </row>
    <row r="203" spans="1:7" x14ac:dyDescent="0.25">
      <c r="A203">
        <v>16</v>
      </c>
      <c r="B203" s="7" t="s">
        <v>9</v>
      </c>
      <c r="C203" s="11" t="s">
        <v>61</v>
      </c>
      <c r="D203" s="11" t="s">
        <v>221</v>
      </c>
      <c r="E203" s="7">
        <v>0</v>
      </c>
      <c r="F203" s="82">
        <v>0</v>
      </c>
      <c r="G203" s="82">
        <v>0</v>
      </c>
    </row>
    <row r="204" spans="1:7" x14ac:dyDescent="0.25">
      <c r="A204">
        <v>16</v>
      </c>
      <c r="B204" s="7" t="s">
        <v>9</v>
      </c>
      <c r="C204" s="11" t="s">
        <v>99</v>
      </c>
      <c r="D204" s="11" t="s">
        <v>221</v>
      </c>
      <c r="E204" s="7">
        <v>0</v>
      </c>
      <c r="F204" s="82">
        <v>0</v>
      </c>
      <c r="G204" s="82">
        <v>0</v>
      </c>
    </row>
    <row r="205" spans="1:7" x14ac:dyDescent="0.25">
      <c r="A205">
        <v>16</v>
      </c>
      <c r="B205" s="7" t="s">
        <v>9</v>
      </c>
      <c r="C205" s="11" t="s">
        <v>62</v>
      </c>
      <c r="D205" s="11" t="s">
        <v>221</v>
      </c>
      <c r="E205" s="7">
        <v>0</v>
      </c>
      <c r="F205" s="82">
        <v>0</v>
      </c>
      <c r="G205" s="82">
        <v>0</v>
      </c>
    </row>
    <row r="206" spans="1:7" x14ac:dyDescent="0.25">
      <c r="A206">
        <v>16</v>
      </c>
      <c r="B206" s="7" t="s">
        <v>9</v>
      </c>
      <c r="C206" s="11" t="s">
        <v>63</v>
      </c>
      <c r="D206" s="11" t="s">
        <v>222</v>
      </c>
      <c r="E206" s="7">
        <v>0</v>
      </c>
    </row>
    <row r="207" spans="1:7" x14ac:dyDescent="0.25">
      <c r="A207">
        <v>16</v>
      </c>
      <c r="B207" s="7" t="s">
        <v>9</v>
      </c>
      <c r="C207" s="11" t="s">
        <v>95</v>
      </c>
      <c r="D207" s="11" t="s">
        <v>223</v>
      </c>
      <c r="E207" s="7">
        <v>0</v>
      </c>
    </row>
    <row r="208" spans="1:7" x14ac:dyDescent="0.25">
      <c r="A208">
        <v>16</v>
      </c>
      <c r="B208" s="7" t="s">
        <v>9</v>
      </c>
      <c r="C208" s="11" t="s">
        <v>64</v>
      </c>
      <c r="D208" s="11" t="s">
        <v>224</v>
      </c>
      <c r="E208" s="7">
        <v>0</v>
      </c>
      <c r="F208" s="82">
        <v>0</v>
      </c>
      <c r="G208" s="82">
        <v>0</v>
      </c>
    </row>
    <row r="209" spans="1:7" x14ac:dyDescent="0.25">
      <c r="A209">
        <v>16</v>
      </c>
      <c r="B209" s="7" t="s">
        <v>9</v>
      </c>
      <c r="C209" s="11" t="s">
        <v>68</v>
      </c>
      <c r="D209" s="11" t="s">
        <v>224</v>
      </c>
      <c r="E209" s="7">
        <v>0</v>
      </c>
      <c r="F209" s="82">
        <v>0</v>
      </c>
      <c r="G209" s="82">
        <v>0</v>
      </c>
    </row>
    <row r="210" spans="1:7" x14ac:dyDescent="0.25">
      <c r="A210">
        <v>16</v>
      </c>
      <c r="B210" s="7" t="s">
        <v>9</v>
      </c>
      <c r="C210" s="11" t="s">
        <v>69</v>
      </c>
      <c r="D210" s="11" t="s">
        <v>224</v>
      </c>
      <c r="E210" s="7">
        <v>0</v>
      </c>
      <c r="F210" s="82">
        <v>0</v>
      </c>
      <c r="G210" s="82">
        <v>0</v>
      </c>
    </row>
    <row r="211" spans="1:7" x14ac:dyDescent="0.25">
      <c r="A211">
        <v>16</v>
      </c>
      <c r="B211" s="7" t="s">
        <v>9</v>
      </c>
      <c r="C211" s="11" t="s">
        <v>65</v>
      </c>
      <c r="D211" s="11" t="s">
        <v>224</v>
      </c>
      <c r="E211" s="7">
        <v>0</v>
      </c>
      <c r="F211" s="82">
        <v>0</v>
      </c>
      <c r="G211" s="82">
        <v>0</v>
      </c>
    </row>
    <row r="212" spans="1:7" x14ac:dyDescent="0.25">
      <c r="A212">
        <v>16</v>
      </c>
      <c r="B212" s="7" t="s">
        <v>9</v>
      </c>
      <c r="C212" s="11" t="s">
        <v>67</v>
      </c>
      <c r="D212" s="11" t="s">
        <v>224</v>
      </c>
      <c r="E212" s="7">
        <v>0</v>
      </c>
      <c r="F212" s="82">
        <v>0</v>
      </c>
      <c r="G212" s="82">
        <v>0</v>
      </c>
    </row>
    <row r="213" spans="1:7" x14ac:dyDescent="0.25">
      <c r="A213">
        <v>16</v>
      </c>
      <c r="B213" s="7" t="s">
        <v>9</v>
      </c>
      <c r="C213" s="11" t="s">
        <v>66</v>
      </c>
      <c r="D213" s="11" t="s">
        <v>224</v>
      </c>
      <c r="E213" s="7">
        <v>0</v>
      </c>
      <c r="F213" s="82">
        <v>0</v>
      </c>
      <c r="G213" s="82">
        <v>0</v>
      </c>
    </row>
    <row r="214" spans="1:7" x14ac:dyDescent="0.25">
      <c r="A214">
        <v>16</v>
      </c>
      <c r="B214" s="7" t="s">
        <v>9</v>
      </c>
      <c r="C214" s="11" t="s">
        <v>70</v>
      </c>
      <c r="D214" s="11" t="s">
        <v>224</v>
      </c>
      <c r="E214" s="7">
        <v>0</v>
      </c>
      <c r="F214" s="82">
        <v>0</v>
      </c>
      <c r="G214" s="82">
        <v>0</v>
      </c>
    </row>
    <row r="215" spans="1:7" x14ac:dyDescent="0.25">
      <c r="A215">
        <v>16</v>
      </c>
      <c r="B215" s="7" t="s">
        <v>9</v>
      </c>
      <c r="C215" s="11" t="s">
        <v>71</v>
      </c>
      <c r="D215" s="11" t="s">
        <v>224</v>
      </c>
      <c r="E215" s="7">
        <v>0</v>
      </c>
      <c r="F215" s="82">
        <v>0</v>
      </c>
      <c r="G215" s="82">
        <v>0</v>
      </c>
    </row>
    <row r="216" spans="1:7" x14ac:dyDescent="0.25">
      <c r="A216">
        <v>16</v>
      </c>
      <c r="B216" s="7" t="s">
        <v>9</v>
      </c>
      <c r="C216" s="11" t="s">
        <v>72</v>
      </c>
      <c r="D216" s="11" t="s">
        <v>225</v>
      </c>
      <c r="E216" s="7">
        <v>0</v>
      </c>
      <c r="F216" s="82">
        <v>0</v>
      </c>
      <c r="G216" s="82">
        <v>0</v>
      </c>
    </row>
    <row r="217" spans="1:7" x14ac:dyDescent="0.25">
      <c r="A217">
        <v>16</v>
      </c>
      <c r="B217" s="7" t="s">
        <v>9</v>
      </c>
      <c r="C217" s="11" t="s">
        <v>73</v>
      </c>
      <c r="D217" s="11" t="s">
        <v>225</v>
      </c>
      <c r="E217" s="7">
        <v>0</v>
      </c>
      <c r="F217" s="82">
        <v>0</v>
      </c>
      <c r="G217" s="82">
        <v>0</v>
      </c>
    </row>
    <row r="218" spans="1:7" x14ac:dyDescent="0.25">
      <c r="A218">
        <v>16</v>
      </c>
      <c r="B218" s="7" t="s">
        <v>10</v>
      </c>
      <c r="C218" s="11" t="s">
        <v>27</v>
      </c>
      <c r="D218" s="11" t="s">
        <v>214</v>
      </c>
      <c r="E218" s="7">
        <v>7</v>
      </c>
      <c r="F218" s="81">
        <v>1</v>
      </c>
      <c r="G218" s="81">
        <v>1</v>
      </c>
    </row>
    <row r="219" spans="1:7" x14ac:dyDescent="0.25">
      <c r="A219">
        <v>16</v>
      </c>
      <c r="B219" s="7" t="s">
        <v>10</v>
      </c>
      <c r="C219" s="11" t="s">
        <v>28</v>
      </c>
      <c r="D219" s="11" t="s">
        <v>214</v>
      </c>
      <c r="E219" s="7">
        <v>0</v>
      </c>
      <c r="F219" s="81">
        <v>1</v>
      </c>
      <c r="G219" s="81">
        <v>1</v>
      </c>
    </row>
    <row r="220" spans="1:7" x14ac:dyDescent="0.25">
      <c r="A220">
        <v>16</v>
      </c>
      <c r="B220" s="7" t="s">
        <v>10</v>
      </c>
      <c r="C220" s="11" t="s">
        <v>29</v>
      </c>
      <c r="D220" s="11" t="s">
        <v>214</v>
      </c>
      <c r="E220" s="7">
        <v>0</v>
      </c>
      <c r="F220" s="82">
        <v>0</v>
      </c>
      <c r="G220" s="82">
        <v>0</v>
      </c>
    </row>
    <row r="221" spans="1:7" x14ac:dyDescent="0.25">
      <c r="A221">
        <v>16</v>
      </c>
      <c r="B221" s="7" t="s">
        <v>10</v>
      </c>
      <c r="C221" s="11" t="s">
        <v>30</v>
      </c>
      <c r="D221" s="11" t="s">
        <v>214</v>
      </c>
      <c r="E221" s="7">
        <v>1</v>
      </c>
      <c r="F221" s="82">
        <v>1</v>
      </c>
      <c r="G221" s="82">
        <v>1</v>
      </c>
    </row>
    <row r="222" spans="1:7" x14ac:dyDescent="0.25">
      <c r="A222">
        <v>16</v>
      </c>
      <c r="B222" s="7" t="s">
        <v>10</v>
      </c>
      <c r="C222" s="11" t="s">
        <v>31</v>
      </c>
      <c r="D222" s="11" t="s">
        <v>214</v>
      </c>
      <c r="E222" s="7">
        <v>0</v>
      </c>
      <c r="F222" s="82">
        <v>0</v>
      </c>
      <c r="G222" s="82">
        <v>0</v>
      </c>
    </row>
    <row r="223" spans="1:7" x14ac:dyDescent="0.25">
      <c r="A223">
        <v>16</v>
      </c>
      <c r="B223" s="7" t="s">
        <v>10</v>
      </c>
      <c r="C223" s="11" t="s">
        <v>32</v>
      </c>
      <c r="D223" s="11" t="s">
        <v>214</v>
      </c>
      <c r="E223" s="7">
        <v>0</v>
      </c>
      <c r="F223" s="82">
        <v>1</v>
      </c>
      <c r="G223" s="82">
        <v>1</v>
      </c>
    </row>
    <row r="224" spans="1:7" x14ac:dyDescent="0.25">
      <c r="A224">
        <v>16</v>
      </c>
      <c r="B224" s="7" t="s">
        <v>10</v>
      </c>
      <c r="C224" s="11" t="s">
        <v>33</v>
      </c>
      <c r="D224" s="11" t="s">
        <v>214</v>
      </c>
      <c r="E224" s="7">
        <v>0</v>
      </c>
      <c r="F224" s="82">
        <v>1</v>
      </c>
      <c r="G224" s="82">
        <v>1</v>
      </c>
    </row>
    <row r="225" spans="1:7" x14ac:dyDescent="0.25">
      <c r="A225">
        <v>16</v>
      </c>
      <c r="B225" s="7" t="s">
        <v>10</v>
      </c>
      <c r="C225" s="11" t="s">
        <v>34</v>
      </c>
      <c r="D225" s="11" t="s">
        <v>214</v>
      </c>
      <c r="E225" s="7">
        <v>0</v>
      </c>
      <c r="F225" s="82">
        <v>1</v>
      </c>
      <c r="G225" s="82">
        <v>1</v>
      </c>
    </row>
    <row r="226" spans="1:7" x14ac:dyDescent="0.25">
      <c r="A226">
        <v>16</v>
      </c>
      <c r="B226" s="7" t="s">
        <v>10</v>
      </c>
      <c r="C226" s="11" t="s">
        <v>35</v>
      </c>
      <c r="D226" s="11" t="s">
        <v>214</v>
      </c>
      <c r="E226" s="7">
        <v>0</v>
      </c>
      <c r="F226" s="82">
        <v>1</v>
      </c>
      <c r="G226" s="82">
        <v>1</v>
      </c>
    </row>
    <row r="227" spans="1:7" x14ac:dyDescent="0.25">
      <c r="A227">
        <v>16</v>
      </c>
      <c r="B227" s="7" t="s">
        <v>10</v>
      </c>
      <c r="C227" s="11" t="s">
        <v>36</v>
      </c>
      <c r="D227" s="11" t="s">
        <v>215</v>
      </c>
      <c r="E227" s="7">
        <v>1</v>
      </c>
      <c r="F227" s="82">
        <v>1</v>
      </c>
      <c r="G227" s="82">
        <v>1</v>
      </c>
    </row>
    <row r="228" spans="1:7" x14ac:dyDescent="0.25">
      <c r="A228">
        <v>16</v>
      </c>
      <c r="B228" s="7" t="s">
        <v>10</v>
      </c>
      <c r="C228" s="11" t="s">
        <v>37</v>
      </c>
      <c r="D228" s="11" t="s">
        <v>216</v>
      </c>
      <c r="E228" s="7">
        <v>0</v>
      </c>
      <c r="F228" s="82">
        <v>1</v>
      </c>
      <c r="G228" s="82">
        <v>1</v>
      </c>
    </row>
    <row r="229" spans="1:7" x14ac:dyDescent="0.25">
      <c r="A229">
        <v>16</v>
      </c>
      <c r="B229" s="7" t="s">
        <v>10</v>
      </c>
      <c r="C229" s="11" t="s">
        <v>96</v>
      </c>
      <c r="D229" s="11" t="s">
        <v>216</v>
      </c>
      <c r="E229" s="7">
        <v>0</v>
      </c>
      <c r="F229" s="82">
        <v>0</v>
      </c>
      <c r="G229" s="82">
        <v>0</v>
      </c>
    </row>
    <row r="230" spans="1:7" x14ac:dyDescent="0.25">
      <c r="A230">
        <v>16</v>
      </c>
      <c r="B230" s="7" t="s">
        <v>10</v>
      </c>
      <c r="C230" s="11" t="s">
        <v>38</v>
      </c>
      <c r="D230" s="11" t="s">
        <v>216</v>
      </c>
      <c r="E230" s="7">
        <v>0</v>
      </c>
      <c r="F230" s="82">
        <v>1</v>
      </c>
      <c r="G230" s="82">
        <v>1</v>
      </c>
    </row>
    <row r="231" spans="1:7" x14ac:dyDescent="0.25">
      <c r="A231">
        <v>16</v>
      </c>
      <c r="B231" s="7" t="s">
        <v>10</v>
      </c>
      <c r="C231" s="11" t="s">
        <v>39</v>
      </c>
      <c r="D231" s="11" t="s">
        <v>216</v>
      </c>
      <c r="E231" s="7">
        <v>0</v>
      </c>
      <c r="F231" s="82">
        <v>1</v>
      </c>
      <c r="G231" s="82">
        <v>1</v>
      </c>
    </row>
    <row r="232" spans="1:7" x14ac:dyDescent="0.25">
      <c r="A232">
        <v>16</v>
      </c>
      <c r="B232" s="7" t="s">
        <v>10</v>
      </c>
      <c r="C232" s="11" t="s">
        <v>40</v>
      </c>
      <c r="D232" s="11" t="s">
        <v>217</v>
      </c>
      <c r="E232" s="7">
        <v>1</v>
      </c>
      <c r="F232" s="82">
        <v>0</v>
      </c>
      <c r="G232" s="82">
        <v>0</v>
      </c>
    </row>
    <row r="233" spans="1:7" x14ac:dyDescent="0.25">
      <c r="A233">
        <v>16</v>
      </c>
      <c r="B233" s="7" t="s">
        <v>10</v>
      </c>
      <c r="C233" s="11" t="s">
        <v>41</v>
      </c>
      <c r="D233" s="11" t="s">
        <v>217</v>
      </c>
      <c r="E233" s="7">
        <v>0</v>
      </c>
      <c r="F233" s="82">
        <v>0</v>
      </c>
      <c r="G233" s="82">
        <v>0</v>
      </c>
    </row>
    <row r="234" spans="1:7" x14ac:dyDescent="0.25">
      <c r="A234">
        <v>16</v>
      </c>
      <c r="B234" s="7" t="s">
        <v>10</v>
      </c>
      <c r="C234" s="11" t="s">
        <v>98</v>
      </c>
      <c r="D234" s="11" t="s">
        <v>217</v>
      </c>
      <c r="E234" s="7">
        <v>19</v>
      </c>
      <c r="F234" s="82">
        <v>1</v>
      </c>
      <c r="G234" s="82">
        <v>0</v>
      </c>
    </row>
    <row r="235" spans="1:7" x14ac:dyDescent="0.25">
      <c r="A235">
        <v>16</v>
      </c>
      <c r="B235" s="7" t="s">
        <v>10</v>
      </c>
      <c r="C235" s="11" t="s">
        <v>42</v>
      </c>
      <c r="D235" s="11" t="s">
        <v>217</v>
      </c>
      <c r="E235" s="7">
        <v>0</v>
      </c>
      <c r="F235" s="82">
        <v>0</v>
      </c>
      <c r="G235" s="82">
        <v>0</v>
      </c>
    </row>
    <row r="236" spans="1:7" x14ac:dyDescent="0.25">
      <c r="A236">
        <v>16</v>
      </c>
      <c r="B236" s="7" t="s">
        <v>10</v>
      </c>
      <c r="C236" s="11" t="s">
        <v>44</v>
      </c>
      <c r="D236" s="11" t="s">
        <v>218</v>
      </c>
      <c r="E236" s="7">
        <v>0</v>
      </c>
      <c r="F236" s="82">
        <v>0</v>
      </c>
      <c r="G236" s="82">
        <v>0</v>
      </c>
    </row>
    <row r="237" spans="1:7" x14ac:dyDescent="0.25">
      <c r="A237">
        <v>16</v>
      </c>
      <c r="B237" s="7" t="s">
        <v>10</v>
      </c>
      <c r="C237" s="11" t="s">
        <v>45</v>
      </c>
      <c r="D237" s="11" t="s">
        <v>218</v>
      </c>
      <c r="E237" s="7">
        <v>1</v>
      </c>
      <c r="F237" s="82">
        <v>0</v>
      </c>
      <c r="G237" s="82">
        <v>0</v>
      </c>
    </row>
    <row r="238" spans="1:7" x14ac:dyDescent="0.25">
      <c r="A238">
        <v>16</v>
      </c>
      <c r="B238" s="7" t="s">
        <v>10</v>
      </c>
      <c r="C238" s="11" t="s">
        <v>43</v>
      </c>
      <c r="D238" s="11" t="s">
        <v>218</v>
      </c>
      <c r="E238" s="7">
        <v>0</v>
      </c>
      <c r="F238" s="82">
        <v>0</v>
      </c>
      <c r="G238" s="82">
        <v>0</v>
      </c>
    </row>
    <row r="239" spans="1:7" x14ac:dyDescent="0.25">
      <c r="A239">
        <v>16</v>
      </c>
      <c r="B239" s="7" t="s">
        <v>10</v>
      </c>
      <c r="C239" s="11" t="s">
        <v>46</v>
      </c>
      <c r="D239" s="11" t="s">
        <v>218</v>
      </c>
      <c r="E239" s="7">
        <v>0</v>
      </c>
      <c r="F239" s="82">
        <v>0</v>
      </c>
      <c r="G239" s="82">
        <v>0</v>
      </c>
    </row>
    <row r="240" spans="1:7" x14ac:dyDescent="0.25">
      <c r="A240">
        <v>16</v>
      </c>
      <c r="B240" s="7" t="s">
        <v>10</v>
      </c>
      <c r="C240" s="11" t="s">
        <v>47</v>
      </c>
      <c r="D240" s="11" t="s">
        <v>219</v>
      </c>
      <c r="E240" s="7">
        <v>1</v>
      </c>
      <c r="F240" s="82">
        <v>0</v>
      </c>
      <c r="G240" s="82">
        <v>0</v>
      </c>
    </row>
    <row r="241" spans="1:7" x14ac:dyDescent="0.25">
      <c r="A241">
        <v>16</v>
      </c>
      <c r="B241" s="7" t="s">
        <v>10</v>
      </c>
      <c r="C241" s="11" t="s">
        <v>48</v>
      </c>
      <c r="D241" s="11" t="s">
        <v>219</v>
      </c>
      <c r="E241" s="7">
        <v>0</v>
      </c>
      <c r="F241" s="82">
        <v>0</v>
      </c>
      <c r="G241" s="82">
        <v>1</v>
      </c>
    </row>
    <row r="242" spans="1:7" x14ac:dyDescent="0.25">
      <c r="A242">
        <v>16</v>
      </c>
      <c r="B242" s="7" t="s">
        <v>10</v>
      </c>
      <c r="C242" s="11" t="s">
        <v>49</v>
      </c>
      <c r="D242" s="11" t="s">
        <v>219</v>
      </c>
      <c r="E242" s="7">
        <v>0</v>
      </c>
      <c r="F242" s="82">
        <v>0</v>
      </c>
      <c r="G242" s="82">
        <v>0</v>
      </c>
    </row>
    <row r="243" spans="1:7" x14ac:dyDescent="0.25">
      <c r="A243">
        <v>16</v>
      </c>
      <c r="B243" s="7" t="s">
        <v>10</v>
      </c>
      <c r="C243" s="11" t="s">
        <v>50</v>
      </c>
      <c r="D243" s="11" t="s">
        <v>219</v>
      </c>
      <c r="E243" s="7">
        <v>0</v>
      </c>
      <c r="F243" s="82">
        <v>0</v>
      </c>
      <c r="G243" s="82">
        <v>0</v>
      </c>
    </row>
    <row r="244" spans="1:7" x14ac:dyDescent="0.25">
      <c r="A244">
        <v>16</v>
      </c>
      <c r="B244" s="7" t="s">
        <v>10</v>
      </c>
      <c r="C244" s="11" t="s">
        <v>51</v>
      </c>
      <c r="D244" s="11" t="s">
        <v>219</v>
      </c>
      <c r="E244" s="7">
        <v>5</v>
      </c>
      <c r="F244" s="82">
        <v>0</v>
      </c>
      <c r="G244" s="82">
        <v>0</v>
      </c>
    </row>
    <row r="245" spans="1:7" x14ac:dyDescent="0.25">
      <c r="A245">
        <v>16</v>
      </c>
      <c r="B245" s="7" t="s">
        <v>10</v>
      </c>
      <c r="C245" s="11" t="s">
        <v>52</v>
      </c>
      <c r="D245" s="11" t="s">
        <v>219</v>
      </c>
      <c r="E245" s="7">
        <v>0</v>
      </c>
      <c r="F245" s="82">
        <v>0</v>
      </c>
      <c r="G245" s="82">
        <v>0</v>
      </c>
    </row>
    <row r="246" spans="1:7" x14ac:dyDescent="0.25">
      <c r="A246">
        <v>16</v>
      </c>
      <c r="B246" s="7" t="s">
        <v>10</v>
      </c>
      <c r="C246" s="11" t="s">
        <v>53</v>
      </c>
      <c r="D246" s="11" t="s">
        <v>219</v>
      </c>
      <c r="E246" s="7">
        <v>0</v>
      </c>
      <c r="F246" s="82">
        <v>0</v>
      </c>
      <c r="G246" s="82">
        <v>0</v>
      </c>
    </row>
    <row r="247" spans="1:7" x14ac:dyDescent="0.25">
      <c r="A247">
        <v>16</v>
      </c>
      <c r="B247" s="7" t="s">
        <v>10</v>
      </c>
      <c r="C247" s="11" t="s">
        <v>54</v>
      </c>
      <c r="D247" s="11" t="s">
        <v>219</v>
      </c>
      <c r="E247" s="7">
        <v>0</v>
      </c>
      <c r="F247" s="82">
        <v>0</v>
      </c>
      <c r="G247" s="82">
        <v>0</v>
      </c>
    </row>
    <row r="248" spans="1:7" x14ac:dyDescent="0.25">
      <c r="A248">
        <v>16</v>
      </c>
      <c r="B248" s="7" t="s">
        <v>10</v>
      </c>
      <c r="C248" s="11" t="s">
        <v>55</v>
      </c>
      <c r="D248" s="11" t="s">
        <v>220</v>
      </c>
      <c r="E248" s="7">
        <v>0</v>
      </c>
      <c r="F248" s="82">
        <v>0</v>
      </c>
      <c r="G248" s="82">
        <v>0</v>
      </c>
    </row>
    <row r="249" spans="1:7" x14ac:dyDescent="0.25">
      <c r="A249">
        <v>16</v>
      </c>
      <c r="B249" s="7" t="s">
        <v>10</v>
      </c>
      <c r="C249" s="11" t="s">
        <v>74</v>
      </c>
      <c r="D249" s="11" t="s">
        <v>220</v>
      </c>
      <c r="E249" s="7">
        <v>1</v>
      </c>
      <c r="F249" s="82">
        <v>0</v>
      </c>
      <c r="G249" s="82">
        <v>0</v>
      </c>
    </row>
    <row r="250" spans="1:7" x14ac:dyDescent="0.25">
      <c r="A250">
        <v>16</v>
      </c>
      <c r="B250" s="7" t="s">
        <v>10</v>
      </c>
      <c r="C250" s="11" t="s">
        <v>56</v>
      </c>
      <c r="D250" s="11" t="s">
        <v>220</v>
      </c>
      <c r="E250" s="7">
        <v>0</v>
      </c>
      <c r="F250" s="82">
        <v>0</v>
      </c>
      <c r="G250" s="82">
        <v>0</v>
      </c>
    </row>
    <row r="251" spans="1:7" x14ac:dyDescent="0.25">
      <c r="A251">
        <v>16</v>
      </c>
      <c r="B251" s="7" t="s">
        <v>10</v>
      </c>
      <c r="C251" s="11" t="s">
        <v>57</v>
      </c>
      <c r="D251" s="11" t="s">
        <v>220</v>
      </c>
      <c r="E251" s="7">
        <v>1</v>
      </c>
      <c r="F251" s="82">
        <v>0</v>
      </c>
      <c r="G251" s="82">
        <v>0</v>
      </c>
    </row>
    <row r="252" spans="1:7" x14ac:dyDescent="0.25">
      <c r="A252">
        <v>16</v>
      </c>
      <c r="B252" s="7" t="s">
        <v>10</v>
      </c>
      <c r="C252" s="11" t="s">
        <v>58</v>
      </c>
      <c r="D252" s="11" t="s">
        <v>220</v>
      </c>
      <c r="E252" s="7">
        <v>0</v>
      </c>
      <c r="F252" s="82">
        <v>0</v>
      </c>
      <c r="G252" s="82">
        <v>0</v>
      </c>
    </row>
    <row r="253" spans="1:7" x14ac:dyDescent="0.25">
      <c r="A253">
        <v>16</v>
      </c>
      <c r="B253" s="7" t="s">
        <v>10</v>
      </c>
      <c r="C253" s="11" t="s">
        <v>93</v>
      </c>
      <c r="D253" s="11" t="s">
        <v>220</v>
      </c>
      <c r="E253" s="7">
        <v>0</v>
      </c>
      <c r="F253" s="82">
        <v>0</v>
      </c>
      <c r="G253" s="82">
        <v>0</v>
      </c>
    </row>
    <row r="254" spans="1:7" x14ac:dyDescent="0.25">
      <c r="A254">
        <v>16</v>
      </c>
      <c r="B254" s="7" t="s">
        <v>10</v>
      </c>
      <c r="C254" s="11" t="s">
        <v>94</v>
      </c>
      <c r="D254" s="11" t="s">
        <v>220</v>
      </c>
      <c r="E254" s="7">
        <v>0</v>
      </c>
      <c r="F254" s="82">
        <v>0</v>
      </c>
      <c r="G254" s="82">
        <v>0</v>
      </c>
    </row>
    <row r="255" spans="1:7" x14ac:dyDescent="0.25">
      <c r="A255">
        <v>16</v>
      </c>
      <c r="B255" s="7" t="s">
        <v>10</v>
      </c>
      <c r="C255" s="11" t="s">
        <v>59</v>
      </c>
      <c r="D255" s="11" t="s">
        <v>221</v>
      </c>
      <c r="E255" s="7">
        <v>0</v>
      </c>
      <c r="F255" s="82">
        <v>0</v>
      </c>
      <c r="G255" s="82">
        <v>0</v>
      </c>
    </row>
    <row r="256" spans="1:7" x14ac:dyDescent="0.25">
      <c r="A256">
        <v>16</v>
      </c>
      <c r="B256" s="7" t="s">
        <v>10</v>
      </c>
      <c r="C256" s="11" t="s">
        <v>60</v>
      </c>
      <c r="D256" s="11" t="s">
        <v>221</v>
      </c>
      <c r="E256" s="7">
        <v>0</v>
      </c>
    </row>
    <row r="257" spans="1:7" x14ac:dyDescent="0.25">
      <c r="A257">
        <v>16</v>
      </c>
      <c r="B257" s="7" t="s">
        <v>10</v>
      </c>
      <c r="C257" s="11" t="s">
        <v>61</v>
      </c>
      <c r="D257" s="11" t="s">
        <v>221</v>
      </c>
      <c r="E257" s="7">
        <v>0</v>
      </c>
      <c r="F257" s="82">
        <v>0</v>
      </c>
      <c r="G257" s="82">
        <v>0</v>
      </c>
    </row>
    <row r="258" spans="1:7" x14ac:dyDescent="0.25">
      <c r="A258">
        <v>16</v>
      </c>
      <c r="B258" s="7" t="s">
        <v>10</v>
      </c>
      <c r="C258" s="11" t="s">
        <v>99</v>
      </c>
      <c r="D258" s="11" t="s">
        <v>221</v>
      </c>
      <c r="E258" s="7">
        <v>0</v>
      </c>
      <c r="F258" s="82">
        <v>0</v>
      </c>
      <c r="G258" s="82">
        <v>0</v>
      </c>
    </row>
    <row r="259" spans="1:7" x14ac:dyDescent="0.25">
      <c r="A259">
        <v>16</v>
      </c>
      <c r="B259" s="7" t="s">
        <v>10</v>
      </c>
      <c r="C259" s="11" t="s">
        <v>62</v>
      </c>
      <c r="D259" s="11" t="s">
        <v>221</v>
      </c>
      <c r="E259" s="7">
        <v>0</v>
      </c>
      <c r="F259" s="82">
        <v>0</v>
      </c>
      <c r="G259" s="82">
        <v>0</v>
      </c>
    </row>
    <row r="260" spans="1:7" x14ac:dyDescent="0.25">
      <c r="A260">
        <v>16</v>
      </c>
      <c r="B260" s="7" t="s">
        <v>10</v>
      </c>
      <c r="C260" s="11" t="s">
        <v>63</v>
      </c>
      <c r="D260" s="11" t="s">
        <v>222</v>
      </c>
      <c r="E260" s="7">
        <v>0</v>
      </c>
    </row>
    <row r="261" spans="1:7" x14ac:dyDescent="0.25">
      <c r="A261">
        <v>16</v>
      </c>
      <c r="B261" s="7" t="s">
        <v>10</v>
      </c>
      <c r="C261" s="11" t="s">
        <v>95</v>
      </c>
      <c r="D261" s="11" t="s">
        <v>223</v>
      </c>
      <c r="E261" s="7">
        <v>0</v>
      </c>
    </row>
    <row r="262" spans="1:7" x14ac:dyDescent="0.25">
      <c r="A262">
        <v>16</v>
      </c>
      <c r="B262" s="7" t="s">
        <v>10</v>
      </c>
      <c r="C262" s="11" t="s">
        <v>64</v>
      </c>
      <c r="D262" s="11" t="s">
        <v>224</v>
      </c>
      <c r="E262" s="7">
        <v>0</v>
      </c>
      <c r="F262" s="82">
        <v>0</v>
      </c>
      <c r="G262" s="82">
        <v>0</v>
      </c>
    </row>
    <row r="263" spans="1:7" x14ac:dyDescent="0.25">
      <c r="A263">
        <v>16</v>
      </c>
      <c r="B263" s="7" t="s">
        <v>10</v>
      </c>
      <c r="C263" s="11" t="s">
        <v>68</v>
      </c>
      <c r="D263" s="11" t="s">
        <v>224</v>
      </c>
      <c r="E263" s="7">
        <v>0</v>
      </c>
      <c r="F263" s="82">
        <v>0</v>
      </c>
      <c r="G263" s="82">
        <v>0</v>
      </c>
    </row>
    <row r="264" spans="1:7" x14ac:dyDescent="0.25">
      <c r="A264">
        <v>16</v>
      </c>
      <c r="B264" s="7" t="s">
        <v>10</v>
      </c>
      <c r="C264" s="11" t="s">
        <v>69</v>
      </c>
      <c r="D264" s="11" t="s">
        <v>224</v>
      </c>
      <c r="E264" s="7">
        <v>0</v>
      </c>
      <c r="F264" s="82">
        <v>0</v>
      </c>
      <c r="G264" s="82">
        <v>0</v>
      </c>
    </row>
    <row r="265" spans="1:7" x14ac:dyDescent="0.25">
      <c r="A265">
        <v>16</v>
      </c>
      <c r="B265" s="7" t="s">
        <v>10</v>
      </c>
      <c r="C265" s="11" t="s">
        <v>65</v>
      </c>
      <c r="D265" s="11" t="s">
        <v>224</v>
      </c>
      <c r="E265" s="7">
        <v>0</v>
      </c>
      <c r="F265" s="82">
        <v>0</v>
      </c>
      <c r="G265" s="82">
        <v>0</v>
      </c>
    </row>
    <row r="266" spans="1:7" x14ac:dyDescent="0.25">
      <c r="A266">
        <v>16</v>
      </c>
      <c r="B266" s="7" t="s">
        <v>10</v>
      </c>
      <c r="C266" s="11" t="s">
        <v>67</v>
      </c>
      <c r="D266" s="11" t="s">
        <v>224</v>
      </c>
      <c r="E266" s="7">
        <v>0</v>
      </c>
      <c r="F266" s="82">
        <v>0</v>
      </c>
      <c r="G266" s="82">
        <v>0</v>
      </c>
    </row>
    <row r="267" spans="1:7" x14ac:dyDescent="0.25">
      <c r="A267">
        <v>16</v>
      </c>
      <c r="B267" s="7" t="s">
        <v>10</v>
      </c>
      <c r="C267" s="11" t="s">
        <v>66</v>
      </c>
      <c r="D267" s="11" t="s">
        <v>224</v>
      </c>
      <c r="E267" s="7">
        <v>0</v>
      </c>
      <c r="F267" s="82">
        <v>0</v>
      </c>
      <c r="G267" s="82">
        <v>0</v>
      </c>
    </row>
    <row r="268" spans="1:7" x14ac:dyDescent="0.25">
      <c r="A268">
        <v>16</v>
      </c>
      <c r="B268" s="7" t="s">
        <v>10</v>
      </c>
      <c r="C268" s="11" t="s">
        <v>70</v>
      </c>
      <c r="D268" s="11" t="s">
        <v>224</v>
      </c>
      <c r="E268" s="7">
        <v>0</v>
      </c>
      <c r="F268" s="82">
        <v>0</v>
      </c>
      <c r="G268" s="82">
        <v>0</v>
      </c>
    </row>
    <row r="269" spans="1:7" x14ac:dyDescent="0.25">
      <c r="A269">
        <v>16</v>
      </c>
      <c r="B269" s="7" t="s">
        <v>10</v>
      </c>
      <c r="C269" s="11" t="s">
        <v>71</v>
      </c>
      <c r="D269" s="11" t="s">
        <v>224</v>
      </c>
      <c r="E269" s="7">
        <v>0</v>
      </c>
      <c r="F269" s="82">
        <v>0</v>
      </c>
      <c r="G269" s="82">
        <v>0</v>
      </c>
    </row>
    <row r="270" spans="1:7" x14ac:dyDescent="0.25">
      <c r="A270">
        <v>16</v>
      </c>
      <c r="B270" s="7" t="s">
        <v>10</v>
      </c>
      <c r="C270" s="11" t="s">
        <v>72</v>
      </c>
      <c r="D270" s="11" t="s">
        <v>225</v>
      </c>
      <c r="E270" s="7">
        <v>0</v>
      </c>
      <c r="F270" s="82">
        <v>0</v>
      </c>
      <c r="G270" s="82">
        <v>0</v>
      </c>
    </row>
    <row r="271" spans="1:7" x14ac:dyDescent="0.25">
      <c r="A271">
        <v>16</v>
      </c>
      <c r="B271" s="7" t="s">
        <v>10</v>
      </c>
      <c r="C271" s="11" t="s">
        <v>73</v>
      </c>
      <c r="D271" s="11" t="s">
        <v>225</v>
      </c>
      <c r="E271" s="7">
        <v>0</v>
      </c>
      <c r="F271" s="82">
        <v>0</v>
      </c>
      <c r="G271" s="82">
        <v>0</v>
      </c>
    </row>
    <row r="272" spans="1:7" x14ac:dyDescent="0.25">
      <c r="A272">
        <v>17</v>
      </c>
      <c r="B272" s="7" t="s">
        <v>11</v>
      </c>
      <c r="C272" s="11" t="s">
        <v>27</v>
      </c>
      <c r="D272" s="11" t="s">
        <v>214</v>
      </c>
      <c r="E272" s="7">
        <v>5.5</v>
      </c>
      <c r="F272" s="81">
        <v>1</v>
      </c>
      <c r="G272" s="81">
        <v>1</v>
      </c>
    </row>
    <row r="273" spans="1:7" x14ac:dyDescent="0.25">
      <c r="A273">
        <v>17</v>
      </c>
      <c r="B273" s="7" t="s">
        <v>11</v>
      </c>
      <c r="C273" s="11" t="s">
        <v>28</v>
      </c>
      <c r="D273" s="11" t="s">
        <v>214</v>
      </c>
      <c r="E273" s="7">
        <v>0</v>
      </c>
      <c r="F273" s="81">
        <v>1</v>
      </c>
      <c r="G273" s="81">
        <v>1</v>
      </c>
    </row>
    <row r="274" spans="1:7" x14ac:dyDescent="0.25">
      <c r="A274">
        <v>17</v>
      </c>
      <c r="B274" s="7" t="s">
        <v>11</v>
      </c>
      <c r="C274" s="11" t="s">
        <v>29</v>
      </c>
      <c r="D274" s="11" t="s">
        <v>214</v>
      </c>
      <c r="E274" s="7">
        <v>0</v>
      </c>
      <c r="F274" s="82">
        <v>0</v>
      </c>
      <c r="G274" s="82">
        <v>0</v>
      </c>
    </row>
    <row r="275" spans="1:7" x14ac:dyDescent="0.25">
      <c r="A275">
        <v>17</v>
      </c>
      <c r="B275" s="7" t="s">
        <v>11</v>
      </c>
      <c r="C275" s="11" t="s">
        <v>30</v>
      </c>
      <c r="D275" s="11" t="s">
        <v>214</v>
      </c>
      <c r="E275" s="7">
        <v>1</v>
      </c>
      <c r="F275" s="82">
        <v>1</v>
      </c>
      <c r="G275" s="82">
        <v>1</v>
      </c>
    </row>
    <row r="276" spans="1:7" x14ac:dyDescent="0.25">
      <c r="A276">
        <v>17</v>
      </c>
      <c r="B276" s="7" t="s">
        <v>11</v>
      </c>
      <c r="C276" s="11" t="s">
        <v>31</v>
      </c>
      <c r="D276" s="11" t="s">
        <v>214</v>
      </c>
      <c r="E276" s="7">
        <v>0</v>
      </c>
      <c r="F276" s="82">
        <v>0</v>
      </c>
      <c r="G276" s="82">
        <v>0</v>
      </c>
    </row>
    <row r="277" spans="1:7" x14ac:dyDescent="0.25">
      <c r="A277">
        <v>17</v>
      </c>
      <c r="B277" s="7" t="s">
        <v>11</v>
      </c>
      <c r="C277" s="11" t="s">
        <v>32</v>
      </c>
      <c r="D277" s="11" t="s">
        <v>214</v>
      </c>
      <c r="E277" s="7">
        <v>0</v>
      </c>
      <c r="F277" s="82">
        <v>1</v>
      </c>
      <c r="G277" s="82">
        <v>1</v>
      </c>
    </row>
    <row r="278" spans="1:7" x14ac:dyDescent="0.25">
      <c r="A278">
        <v>17</v>
      </c>
      <c r="B278" s="7" t="s">
        <v>11</v>
      </c>
      <c r="C278" s="11" t="s">
        <v>33</v>
      </c>
      <c r="D278" s="11" t="s">
        <v>214</v>
      </c>
      <c r="E278" s="7">
        <v>0</v>
      </c>
      <c r="F278" s="82">
        <v>1</v>
      </c>
      <c r="G278" s="82">
        <v>1</v>
      </c>
    </row>
    <row r="279" spans="1:7" x14ac:dyDescent="0.25">
      <c r="A279">
        <v>17</v>
      </c>
      <c r="B279" s="7" t="s">
        <v>11</v>
      </c>
      <c r="C279" s="11" t="s">
        <v>34</v>
      </c>
      <c r="D279" s="11" t="s">
        <v>214</v>
      </c>
      <c r="E279" s="7">
        <v>0</v>
      </c>
      <c r="F279" s="82">
        <v>1</v>
      </c>
      <c r="G279" s="82">
        <v>1</v>
      </c>
    </row>
    <row r="280" spans="1:7" x14ac:dyDescent="0.25">
      <c r="A280">
        <v>17</v>
      </c>
      <c r="B280" s="7" t="s">
        <v>11</v>
      </c>
      <c r="C280" s="11" t="s">
        <v>35</v>
      </c>
      <c r="D280" s="11" t="s">
        <v>214</v>
      </c>
      <c r="E280" s="7">
        <v>0</v>
      </c>
      <c r="F280" s="82">
        <v>1</v>
      </c>
      <c r="G280" s="82">
        <v>1</v>
      </c>
    </row>
    <row r="281" spans="1:7" x14ac:dyDescent="0.25">
      <c r="A281">
        <v>17</v>
      </c>
      <c r="B281" s="7" t="s">
        <v>11</v>
      </c>
      <c r="C281" s="11" t="s">
        <v>36</v>
      </c>
      <c r="D281" s="11" t="s">
        <v>215</v>
      </c>
      <c r="E281" s="7">
        <v>0</v>
      </c>
      <c r="F281" s="82">
        <v>1</v>
      </c>
      <c r="G281" s="82">
        <v>1</v>
      </c>
    </row>
    <row r="282" spans="1:7" x14ac:dyDescent="0.25">
      <c r="A282">
        <v>17</v>
      </c>
      <c r="B282" s="7" t="s">
        <v>11</v>
      </c>
      <c r="C282" s="11" t="s">
        <v>37</v>
      </c>
      <c r="D282" s="11" t="s">
        <v>216</v>
      </c>
      <c r="E282" s="7">
        <v>0</v>
      </c>
      <c r="F282" s="82">
        <v>1</v>
      </c>
      <c r="G282" s="82">
        <v>1</v>
      </c>
    </row>
    <row r="283" spans="1:7" x14ac:dyDescent="0.25">
      <c r="A283">
        <v>17</v>
      </c>
      <c r="B283" s="7" t="s">
        <v>11</v>
      </c>
      <c r="C283" s="11" t="s">
        <v>96</v>
      </c>
      <c r="D283" s="11" t="s">
        <v>216</v>
      </c>
      <c r="E283" s="7">
        <v>1</v>
      </c>
      <c r="F283" s="82">
        <v>0</v>
      </c>
      <c r="G283" s="82">
        <v>0</v>
      </c>
    </row>
    <row r="284" spans="1:7" x14ac:dyDescent="0.25">
      <c r="A284">
        <v>17</v>
      </c>
      <c r="B284" s="7" t="s">
        <v>11</v>
      </c>
      <c r="C284" s="11" t="s">
        <v>38</v>
      </c>
      <c r="D284" s="11" t="s">
        <v>216</v>
      </c>
      <c r="E284" s="7">
        <v>0</v>
      </c>
      <c r="F284" s="82">
        <v>1</v>
      </c>
      <c r="G284" s="82">
        <v>1</v>
      </c>
    </row>
    <row r="285" spans="1:7" x14ac:dyDescent="0.25">
      <c r="A285">
        <v>17</v>
      </c>
      <c r="B285" s="7" t="s">
        <v>11</v>
      </c>
      <c r="C285" s="11" t="s">
        <v>39</v>
      </c>
      <c r="D285" s="11" t="s">
        <v>216</v>
      </c>
      <c r="E285" s="7">
        <v>0</v>
      </c>
      <c r="F285" s="82">
        <v>1</v>
      </c>
      <c r="G285" s="82">
        <v>1</v>
      </c>
    </row>
    <row r="286" spans="1:7" x14ac:dyDescent="0.25">
      <c r="A286">
        <v>17</v>
      </c>
      <c r="B286" s="7" t="s">
        <v>11</v>
      </c>
      <c r="C286" s="11" t="s">
        <v>40</v>
      </c>
      <c r="D286" s="11" t="s">
        <v>217</v>
      </c>
      <c r="E286" s="7">
        <v>0</v>
      </c>
      <c r="F286" s="82">
        <v>0</v>
      </c>
      <c r="G286" s="82">
        <v>0</v>
      </c>
    </row>
    <row r="287" spans="1:7" x14ac:dyDescent="0.25">
      <c r="A287">
        <v>17</v>
      </c>
      <c r="B287" s="7" t="s">
        <v>11</v>
      </c>
      <c r="C287" s="11" t="s">
        <v>41</v>
      </c>
      <c r="D287" s="11" t="s">
        <v>217</v>
      </c>
      <c r="E287" s="7">
        <v>0</v>
      </c>
      <c r="F287" s="82">
        <v>0</v>
      </c>
      <c r="G287" s="82">
        <v>0</v>
      </c>
    </row>
    <row r="288" spans="1:7" x14ac:dyDescent="0.25">
      <c r="A288">
        <v>17</v>
      </c>
      <c r="B288" s="7" t="s">
        <v>11</v>
      </c>
      <c r="C288" s="11" t="s">
        <v>98</v>
      </c>
      <c r="D288" s="11" t="s">
        <v>217</v>
      </c>
      <c r="E288" s="7">
        <v>10</v>
      </c>
      <c r="F288" s="82">
        <v>1</v>
      </c>
      <c r="G288" s="82">
        <v>0</v>
      </c>
    </row>
    <row r="289" spans="1:7" x14ac:dyDescent="0.25">
      <c r="A289">
        <v>17</v>
      </c>
      <c r="B289" s="7" t="s">
        <v>11</v>
      </c>
      <c r="C289" s="11" t="s">
        <v>42</v>
      </c>
      <c r="D289" s="11" t="s">
        <v>217</v>
      </c>
      <c r="E289" s="7">
        <v>0</v>
      </c>
      <c r="F289" s="82">
        <v>0</v>
      </c>
      <c r="G289" s="82">
        <v>0</v>
      </c>
    </row>
    <row r="290" spans="1:7" x14ac:dyDescent="0.25">
      <c r="A290">
        <v>17</v>
      </c>
      <c r="B290" s="7" t="s">
        <v>11</v>
      </c>
      <c r="C290" s="11" t="s">
        <v>44</v>
      </c>
      <c r="D290" s="11" t="s">
        <v>218</v>
      </c>
      <c r="E290" s="7">
        <v>0</v>
      </c>
      <c r="F290" s="82">
        <v>0</v>
      </c>
      <c r="G290" s="82">
        <v>0</v>
      </c>
    </row>
    <row r="291" spans="1:7" x14ac:dyDescent="0.25">
      <c r="A291">
        <v>17</v>
      </c>
      <c r="B291" s="7" t="s">
        <v>11</v>
      </c>
      <c r="C291" s="11" t="s">
        <v>45</v>
      </c>
      <c r="D291" s="11" t="s">
        <v>218</v>
      </c>
      <c r="E291" s="7">
        <v>2</v>
      </c>
      <c r="F291" s="82">
        <v>0</v>
      </c>
      <c r="G291" s="82">
        <v>0</v>
      </c>
    </row>
    <row r="292" spans="1:7" x14ac:dyDescent="0.25">
      <c r="A292">
        <v>17</v>
      </c>
      <c r="B292" s="7" t="s">
        <v>11</v>
      </c>
      <c r="C292" s="11" t="s">
        <v>43</v>
      </c>
      <c r="D292" s="11" t="s">
        <v>218</v>
      </c>
      <c r="E292" s="7">
        <v>0</v>
      </c>
      <c r="F292" s="82">
        <v>0</v>
      </c>
      <c r="G292" s="82">
        <v>0</v>
      </c>
    </row>
    <row r="293" spans="1:7" x14ac:dyDescent="0.25">
      <c r="A293">
        <v>17</v>
      </c>
      <c r="B293" s="7" t="s">
        <v>11</v>
      </c>
      <c r="C293" s="11" t="s">
        <v>46</v>
      </c>
      <c r="D293" s="11" t="s">
        <v>218</v>
      </c>
      <c r="E293" s="7">
        <v>0</v>
      </c>
      <c r="F293" s="82">
        <v>0</v>
      </c>
      <c r="G293" s="82">
        <v>0</v>
      </c>
    </row>
    <row r="294" spans="1:7" x14ac:dyDescent="0.25">
      <c r="A294">
        <v>17</v>
      </c>
      <c r="B294" s="7" t="s">
        <v>11</v>
      </c>
      <c r="C294" s="11" t="s">
        <v>47</v>
      </c>
      <c r="D294" s="11" t="s">
        <v>219</v>
      </c>
      <c r="E294" s="7">
        <v>0</v>
      </c>
      <c r="F294" s="82">
        <v>0</v>
      </c>
      <c r="G294" s="82">
        <v>0</v>
      </c>
    </row>
    <row r="295" spans="1:7" x14ac:dyDescent="0.25">
      <c r="A295">
        <v>17</v>
      </c>
      <c r="B295" s="7" t="s">
        <v>11</v>
      </c>
      <c r="C295" s="11" t="s">
        <v>48</v>
      </c>
      <c r="D295" s="11" t="s">
        <v>219</v>
      </c>
      <c r="E295" s="7">
        <v>0</v>
      </c>
      <c r="F295" s="82">
        <v>0</v>
      </c>
      <c r="G295" s="82">
        <v>1</v>
      </c>
    </row>
    <row r="296" spans="1:7" x14ac:dyDescent="0.25">
      <c r="A296">
        <v>17</v>
      </c>
      <c r="B296" s="7" t="s">
        <v>11</v>
      </c>
      <c r="C296" s="11" t="s">
        <v>49</v>
      </c>
      <c r="D296" s="11" t="s">
        <v>219</v>
      </c>
      <c r="E296" s="7">
        <v>0</v>
      </c>
      <c r="F296" s="82">
        <v>0</v>
      </c>
      <c r="G296" s="82">
        <v>0</v>
      </c>
    </row>
    <row r="297" spans="1:7" x14ac:dyDescent="0.25">
      <c r="A297">
        <v>17</v>
      </c>
      <c r="B297" s="7" t="s">
        <v>11</v>
      </c>
      <c r="C297" s="11" t="s">
        <v>50</v>
      </c>
      <c r="D297" s="11" t="s">
        <v>219</v>
      </c>
      <c r="E297" s="7">
        <v>0</v>
      </c>
      <c r="F297" s="82">
        <v>0</v>
      </c>
      <c r="G297" s="82">
        <v>0</v>
      </c>
    </row>
    <row r="298" spans="1:7" x14ac:dyDescent="0.25">
      <c r="A298">
        <v>17</v>
      </c>
      <c r="B298" s="7" t="s">
        <v>11</v>
      </c>
      <c r="C298" s="11" t="s">
        <v>51</v>
      </c>
      <c r="D298" s="11" t="s">
        <v>219</v>
      </c>
      <c r="E298" s="7">
        <v>0</v>
      </c>
      <c r="F298" s="82">
        <v>0</v>
      </c>
      <c r="G298" s="82">
        <v>0</v>
      </c>
    </row>
    <row r="299" spans="1:7" x14ac:dyDescent="0.25">
      <c r="A299">
        <v>17</v>
      </c>
      <c r="B299" s="7" t="s">
        <v>11</v>
      </c>
      <c r="C299" s="11" t="s">
        <v>52</v>
      </c>
      <c r="D299" s="11" t="s">
        <v>219</v>
      </c>
      <c r="E299" s="7">
        <v>0</v>
      </c>
      <c r="F299" s="82">
        <v>0</v>
      </c>
      <c r="G299" s="82">
        <v>0</v>
      </c>
    </row>
    <row r="300" spans="1:7" x14ac:dyDescent="0.25">
      <c r="A300">
        <v>17</v>
      </c>
      <c r="B300" s="7" t="s">
        <v>11</v>
      </c>
      <c r="C300" s="11" t="s">
        <v>53</v>
      </c>
      <c r="D300" s="11" t="s">
        <v>219</v>
      </c>
      <c r="E300" s="7">
        <v>0</v>
      </c>
      <c r="F300" s="82">
        <v>0</v>
      </c>
      <c r="G300" s="82">
        <v>0</v>
      </c>
    </row>
    <row r="301" spans="1:7" x14ac:dyDescent="0.25">
      <c r="A301">
        <v>17</v>
      </c>
      <c r="B301" s="7" t="s">
        <v>11</v>
      </c>
      <c r="C301" s="11" t="s">
        <v>54</v>
      </c>
      <c r="D301" s="11" t="s">
        <v>219</v>
      </c>
      <c r="E301" s="7">
        <v>66</v>
      </c>
      <c r="F301" s="82">
        <v>0</v>
      </c>
      <c r="G301" s="82">
        <v>0</v>
      </c>
    </row>
    <row r="302" spans="1:7" x14ac:dyDescent="0.25">
      <c r="A302">
        <v>17</v>
      </c>
      <c r="B302" s="7" t="s">
        <v>11</v>
      </c>
      <c r="C302" s="11" t="s">
        <v>55</v>
      </c>
      <c r="D302" s="11" t="s">
        <v>220</v>
      </c>
      <c r="E302" s="7">
        <v>0</v>
      </c>
      <c r="F302" s="82">
        <v>0</v>
      </c>
      <c r="G302" s="82">
        <v>0</v>
      </c>
    </row>
    <row r="303" spans="1:7" x14ac:dyDescent="0.25">
      <c r="A303">
        <v>17</v>
      </c>
      <c r="B303" s="7" t="s">
        <v>11</v>
      </c>
      <c r="C303" s="11" t="s">
        <v>74</v>
      </c>
      <c r="D303" s="11" t="s">
        <v>220</v>
      </c>
      <c r="E303" s="7">
        <v>0</v>
      </c>
      <c r="F303" s="82">
        <v>0</v>
      </c>
      <c r="G303" s="82">
        <v>0</v>
      </c>
    </row>
    <row r="304" spans="1:7" x14ac:dyDescent="0.25">
      <c r="A304">
        <v>17</v>
      </c>
      <c r="B304" s="7" t="s">
        <v>11</v>
      </c>
      <c r="C304" s="11" t="s">
        <v>56</v>
      </c>
      <c r="D304" s="11" t="s">
        <v>220</v>
      </c>
      <c r="E304" s="7">
        <v>2</v>
      </c>
      <c r="F304" s="82">
        <v>0</v>
      </c>
      <c r="G304" s="82">
        <v>0</v>
      </c>
    </row>
    <row r="305" spans="1:7" x14ac:dyDescent="0.25">
      <c r="A305">
        <v>17</v>
      </c>
      <c r="B305" s="7" t="s">
        <v>11</v>
      </c>
      <c r="C305" s="11" t="s">
        <v>57</v>
      </c>
      <c r="D305" s="11" t="s">
        <v>220</v>
      </c>
      <c r="E305" s="7">
        <v>0</v>
      </c>
      <c r="F305" s="82">
        <v>0</v>
      </c>
      <c r="G305" s="82">
        <v>0</v>
      </c>
    </row>
    <row r="306" spans="1:7" x14ac:dyDescent="0.25">
      <c r="A306">
        <v>17</v>
      </c>
      <c r="B306" s="7" t="s">
        <v>11</v>
      </c>
      <c r="C306" s="11" t="s">
        <v>58</v>
      </c>
      <c r="D306" s="11" t="s">
        <v>220</v>
      </c>
      <c r="E306" s="7">
        <v>0</v>
      </c>
      <c r="F306" s="82">
        <v>0</v>
      </c>
      <c r="G306" s="82">
        <v>0</v>
      </c>
    </row>
    <row r="307" spans="1:7" x14ac:dyDescent="0.25">
      <c r="A307">
        <v>17</v>
      </c>
      <c r="B307" s="7" t="s">
        <v>11</v>
      </c>
      <c r="C307" s="11" t="s">
        <v>93</v>
      </c>
      <c r="D307" s="11" t="s">
        <v>220</v>
      </c>
      <c r="E307" s="7">
        <v>0</v>
      </c>
      <c r="F307" s="82">
        <v>0</v>
      </c>
      <c r="G307" s="82">
        <v>0</v>
      </c>
    </row>
    <row r="308" spans="1:7" x14ac:dyDescent="0.25">
      <c r="A308">
        <v>17</v>
      </c>
      <c r="B308" s="7" t="s">
        <v>11</v>
      </c>
      <c r="C308" s="11" t="s">
        <v>94</v>
      </c>
      <c r="D308" s="11" t="s">
        <v>220</v>
      </c>
      <c r="E308" s="7">
        <v>0</v>
      </c>
      <c r="F308" s="82">
        <v>0</v>
      </c>
      <c r="G308" s="82">
        <v>0</v>
      </c>
    </row>
    <row r="309" spans="1:7" x14ac:dyDescent="0.25">
      <c r="A309">
        <v>17</v>
      </c>
      <c r="B309" s="7" t="s">
        <v>11</v>
      </c>
      <c r="C309" s="11" t="s">
        <v>59</v>
      </c>
      <c r="D309" s="11" t="s">
        <v>221</v>
      </c>
      <c r="E309" s="7">
        <v>0</v>
      </c>
      <c r="F309" s="82">
        <v>0</v>
      </c>
      <c r="G309" s="82">
        <v>0</v>
      </c>
    </row>
    <row r="310" spans="1:7" x14ac:dyDescent="0.25">
      <c r="A310">
        <v>17</v>
      </c>
      <c r="B310" s="7" t="s">
        <v>11</v>
      </c>
      <c r="C310" s="11" t="s">
        <v>60</v>
      </c>
      <c r="D310" s="11" t="s">
        <v>221</v>
      </c>
      <c r="E310" s="7">
        <v>0</v>
      </c>
    </row>
    <row r="311" spans="1:7" x14ac:dyDescent="0.25">
      <c r="A311">
        <v>17</v>
      </c>
      <c r="B311" s="7" t="s">
        <v>11</v>
      </c>
      <c r="C311" s="11" t="s">
        <v>61</v>
      </c>
      <c r="D311" s="11" t="s">
        <v>221</v>
      </c>
      <c r="E311" s="7">
        <v>0</v>
      </c>
      <c r="F311" s="82">
        <v>0</v>
      </c>
      <c r="G311" s="82">
        <v>0</v>
      </c>
    </row>
    <row r="312" spans="1:7" x14ac:dyDescent="0.25">
      <c r="A312">
        <v>17</v>
      </c>
      <c r="B312" s="7" t="s">
        <v>11</v>
      </c>
      <c r="C312" s="11" t="s">
        <v>99</v>
      </c>
      <c r="D312" s="11" t="s">
        <v>221</v>
      </c>
      <c r="E312" s="7">
        <v>1</v>
      </c>
      <c r="F312" s="82">
        <v>0</v>
      </c>
      <c r="G312" s="82">
        <v>0</v>
      </c>
    </row>
    <row r="313" spans="1:7" x14ac:dyDescent="0.25">
      <c r="A313">
        <v>17</v>
      </c>
      <c r="B313" s="7" t="s">
        <v>11</v>
      </c>
      <c r="C313" s="11" t="s">
        <v>62</v>
      </c>
      <c r="D313" s="11" t="s">
        <v>221</v>
      </c>
      <c r="E313" s="7">
        <v>0</v>
      </c>
      <c r="F313" s="82">
        <v>0</v>
      </c>
      <c r="G313" s="82">
        <v>0</v>
      </c>
    </row>
    <row r="314" spans="1:7" x14ac:dyDescent="0.25">
      <c r="A314">
        <v>17</v>
      </c>
      <c r="B314" s="7" t="s">
        <v>11</v>
      </c>
      <c r="C314" s="11" t="s">
        <v>63</v>
      </c>
      <c r="D314" s="11" t="s">
        <v>222</v>
      </c>
      <c r="E314" s="7">
        <v>0</v>
      </c>
    </row>
    <row r="315" spans="1:7" x14ac:dyDescent="0.25">
      <c r="A315">
        <v>17</v>
      </c>
      <c r="B315" s="7" t="s">
        <v>11</v>
      </c>
      <c r="C315" s="11" t="s">
        <v>95</v>
      </c>
      <c r="D315" s="11" t="s">
        <v>223</v>
      </c>
      <c r="E315" s="7">
        <v>0</v>
      </c>
    </row>
    <row r="316" spans="1:7" x14ac:dyDescent="0.25">
      <c r="A316">
        <v>17</v>
      </c>
      <c r="B316" s="7" t="s">
        <v>11</v>
      </c>
      <c r="C316" s="11" t="s">
        <v>64</v>
      </c>
      <c r="D316" s="11" t="s">
        <v>224</v>
      </c>
      <c r="E316" s="7">
        <v>0</v>
      </c>
      <c r="F316" s="82">
        <v>0</v>
      </c>
      <c r="G316" s="82">
        <v>0</v>
      </c>
    </row>
    <row r="317" spans="1:7" x14ac:dyDescent="0.25">
      <c r="A317">
        <v>17</v>
      </c>
      <c r="B317" s="7" t="s">
        <v>11</v>
      </c>
      <c r="C317" s="11" t="s">
        <v>68</v>
      </c>
      <c r="D317" s="11" t="s">
        <v>224</v>
      </c>
      <c r="E317" s="7">
        <v>0</v>
      </c>
      <c r="F317" s="82">
        <v>0</v>
      </c>
      <c r="G317" s="82">
        <v>0</v>
      </c>
    </row>
    <row r="318" spans="1:7" x14ac:dyDescent="0.25">
      <c r="A318">
        <v>17</v>
      </c>
      <c r="B318" s="7" t="s">
        <v>11</v>
      </c>
      <c r="C318" s="11" t="s">
        <v>69</v>
      </c>
      <c r="D318" s="11" t="s">
        <v>224</v>
      </c>
      <c r="E318" s="7">
        <v>0</v>
      </c>
      <c r="F318" s="82">
        <v>0</v>
      </c>
      <c r="G318" s="82">
        <v>0</v>
      </c>
    </row>
    <row r="319" spans="1:7" x14ac:dyDescent="0.25">
      <c r="A319">
        <v>17</v>
      </c>
      <c r="B319" s="7" t="s">
        <v>11</v>
      </c>
      <c r="C319" s="11" t="s">
        <v>65</v>
      </c>
      <c r="D319" s="11" t="s">
        <v>224</v>
      </c>
      <c r="E319" s="7">
        <v>0</v>
      </c>
      <c r="F319" s="82">
        <v>0</v>
      </c>
      <c r="G319" s="82">
        <v>0</v>
      </c>
    </row>
    <row r="320" spans="1:7" x14ac:dyDescent="0.25">
      <c r="A320">
        <v>17</v>
      </c>
      <c r="B320" s="7" t="s">
        <v>11</v>
      </c>
      <c r="C320" s="11" t="s">
        <v>67</v>
      </c>
      <c r="D320" s="11" t="s">
        <v>224</v>
      </c>
      <c r="E320" s="7">
        <v>0</v>
      </c>
      <c r="F320" s="82">
        <v>0</v>
      </c>
      <c r="G320" s="82">
        <v>0</v>
      </c>
    </row>
    <row r="321" spans="1:7" x14ac:dyDescent="0.25">
      <c r="A321">
        <v>17</v>
      </c>
      <c r="B321" s="7" t="s">
        <v>11</v>
      </c>
      <c r="C321" s="11" t="s">
        <v>66</v>
      </c>
      <c r="D321" s="11" t="s">
        <v>224</v>
      </c>
      <c r="E321" s="7">
        <v>5</v>
      </c>
      <c r="F321" s="82">
        <v>0</v>
      </c>
      <c r="G321" s="82">
        <v>0</v>
      </c>
    </row>
    <row r="322" spans="1:7" x14ac:dyDescent="0.25">
      <c r="A322">
        <v>17</v>
      </c>
      <c r="B322" s="7" t="s">
        <v>11</v>
      </c>
      <c r="C322" s="11" t="s">
        <v>70</v>
      </c>
      <c r="D322" s="11" t="s">
        <v>224</v>
      </c>
      <c r="E322" s="7">
        <v>0</v>
      </c>
      <c r="F322" s="82">
        <v>0</v>
      </c>
      <c r="G322" s="82">
        <v>0</v>
      </c>
    </row>
    <row r="323" spans="1:7" x14ac:dyDescent="0.25">
      <c r="A323">
        <v>17</v>
      </c>
      <c r="B323" s="7" t="s">
        <v>11</v>
      </c>
      <c r="C323" s="11" t="s">
        <v>71</v>
      </c>
      <c r="D323" s="11" t="s">
        <v>224</v>
      </c>
      <c r="E323" s="7">
        <v>0</v>
      </c>
      <c r="F323" s="82">
        <v>0</v>
      </c>
      <c r="G323" s="82">
        <v>0</v>
      </c>
    </row>
    <row r="324" spans="1:7" x14ac:dyDescent="0.25">
      <c r="A324">
        <v>17</v>
      </c>
      <c r="B324" s="7" t="s">
        <v>11</v>
      </c>
      <c r="C324" s="11" t="s">
        <v>72</v>
      </c>
      <c r="D324" s="11" t="s">
        <v>225</v>
      </c>
      <c r="E324" s="7">
        <v>0</v>
      </c>
      <c r="F324" s="82">
        <v>0</v>
      </c>
      <c r="G324" s="82">
        <v>0</v>
      </c>
    </row>
    <row r="325" spans="1:7" x14ac:dyDescent="0.25">
      <c r="A325">
        <v>17</v>
      </c>
      <c r="B325" s="7" t="s">
        <v>11</v>
      </c>
      <c r="C325" s="11" t="s">
        <v>73</v>
      </c>
      <c r="D325" s="11" t="s">
        <v>225</v>
      </c>
      <c r="E325" s="7">
        <v>1</v>
      </c>
      <c r="F325" s="82">
        <v>0</v>
      </c>
      <c r="G325" s="82">
        <v>0</v>
      </c>
    </row>
    <row r="326" spans="1:7" x14ac:dyDescent="0.25">
      <c r="A326">
        <v>17</v>
      </c>
      <c r="B326" s="7" t="s">
        <v>12</v>
      </c>
      <c r="C326" s="11" t="s">
        <v>27</v>
      </c>
      <c r="D326" s="11" t="s">
        <v>214</v>
      </c>
      <c r="E326" s="7">
        <v>5.5</v>
      </c>
      <c r="F326" s="81">
        <v>1</v>
      </c>
      <c r="G326" s="81">
        <v>1</v>
      </c>
    </row>
    <row r="327" spans="1:7" x14ac:dyDescent="0.25">
      <c r="A327">
        <v>17</v>
      </c>
      <c r="B327" s="7" t="s">
        <v>12</v>
      </c>
      <c r="C327" s="11" t="s">
        <v>28</v>
      </c>
      <c r="D327" s="11" t="s">
        <v>214</v>
      </c>
      <c r="E327" s="7">
        <v>1</v>
      </c>
      <c r="F327" s="81">
        <v>1</v>
      </c>
      <c r="G327" s="81">
        <v>1</v>
      </c>
    </row>
    <row r="328" spans="1:7" x14ac:dyDescent="0.25">
      <c r="A328">
        <v>17</v>
      </c>
      <c r="B328" s="7" t="s">
        <v>12</v>
      </c>
      <c r="C328" s="11" t="s">
        <v>29</v>
      </c>
      <c r="D328" s="11" t="s">
        <v>214</v>
      </c>
      <c r="E328" s="7">
        <v>0</v>
      </c>
      <c r="F328" s="82">
        <v>0</v>
      </c>
      <c r="G328" s="82">
        <v>0</v>
      </c>
    </row>
    <row r="329" spans="1:7" x14ac:dyDescent="0.25">
      <c r="A329">
        <v>17</v>
      </c>
      <c r="B329" s="7" t="s">
        <v>12</v>
      </c>
      <c r="C329" s="11" t="s">
        <v>30</v>
      </c>
      <c r="D329" s="11" t="s">
        <v>214</v>
      </c>
      <c r="E329" s="7">
        <v>1</v>
      </c>
      <c r="F329" s="82">
        <v>1</v>
      </c>
      <c r="G329" s="82">
        <v>1</v>
      </c>
    </row>
    <row r="330" spans="1:7" x14ac:dyDescent="0.25">
      <c r="A330">
        <v>17</v>
      </c>
      <c r="B330" s="7" t="s">
        <v>12</v>
      </c>
      <c r="C330" s="11" t="s">
        <v>31</v>
      </c>
      <c r="D330" s="11" t="s">
        <v>214</v>
      </c>
      <c r="E330" s="7">
        <v>0</v>
      </c>
      <c r="F330" s="82">
        <v>0</v>
      </c>
      <c r="G330" s="82">
        <v>0</v>
      </c>
    </row>
    <row r="331" spans="1:7" x14ac:dyDescent="0.25">
      <c r="A331">
        <v>17</v>
      </c>
      <c r="B331" s="7" t="s">
        <v>12</v>
      </c>
      <c r="C331" s="11" t="s">
        <v>32</v>
      </c>
      <c r="D331" s="11" t="s">
        <v>214</v>
      </c>
      <c r="E331" s="7">
        <v>0</v>
      </c>
      <c r="F331" s="82">
        <v>1</v>
      </c>
      <c r="G331" s="82">
        <v>1</v>
      </c>
    </row>
    <row r="332" spans="1:7" x14ac:dyDescent="0.25">
      <c r="A332">
        <v>17</v>
      </c>
      <c r="B332" s="7" t="s">
        <v>12</v>
      </c>
      <c r="C332" s="11" t="s">
        <v>33</v>
      </c>
      <c r="D332" s="11" t="s">
        <v>214</v>
      </c>
      <c r="E332" s="7">
        <v>0</v>
      </c>
      <c r="F332" s="82">
        <v>1</v>
      </c>
      <c r="G332" s="82">
        <v>1</v>
      </c>
    </row>
    <row r="333" spans="1:7" x14ac:dyDescent="0.25">
      <c r="A333">
        <v>17</v>
      </c>
      <c r="B333" s="7" t="s">
        <v>12</v>
      </c>
      <c r="C333" s="11" t="s">
        <v>34</v>
      </c>
      <c r="D333" s="11" t="s">
        <v>214</v>
      </c>
      <c r="E333" s="7">
        <v>0</v>
      </c>
      <c r="F333" s="82">
        <v>1</v>
      </c>
      <c r="G333" s="82">
        <v>1</v>
      </c>
    </row>
    <row r="334" spans="1:7" x14ac:dyDescent="0.25">
      <c r="A334">
        <v>17</v>
      </c>
      <c r="B334" s="7" t="s">
        <v>12</v>
      </c>
      <c r="C334" s="11" t="s">
        <v>35</v>
      </c>
      <c r="D334" s="11" t="s">
        <v>214</v>
      </c>
      <c r="E334" s="7">
        <v>0</v>
      </c>
      <c r="F334" s="82">
        <v>1</v>
      </c>
      <c r="G334" s="82">
        <v>1</v>
      </c>
    </row>
    <row r="335" spans="1:7" x14ac:dyDescent="0.25">
      <c r="A335">
        <v>17</v>
      </c>
      <c r="B335" s="7" t="s">
        <v>12</v>
      </c>
      <c r="C335" s="11" t="s">
        <v>36</v>
      </c>
      <c r="D335" s="11" t="s">
        <v>215</v>
      </c>
      <c r="E335" s="7">
        <v>0</v>
      </c>
      <c r="F335" s="82">
        <v>1</v>
      </c>
      <c r="G335" s="82">
        <v>1</v>
      </c>
    </row>
    <row r="336" spans="1:7" x14ac:dyDescent="0.25">
      <c r="A336">
        <v>17</v>
      </c>
      <c r="B336" s="7" t="s">
        <v>12</v>
      </c>
      <c r="C336" s="11" t="s">
        <v>37</v>
      </c>
      <c r="D336" s="11" t="s">
        <v>216</v>
      </c>
      <c r="E336" s="7">
        <v>0</v>
      </c>
      <c r="F336" s="82">
        <v>1</v>
      </c>
      <c r="G336" s="82">
        <v>1</v>
      </c>
    </row>
    <row r="337" spans="1:7" x14ac:dyDescent="0.25">
      <c r="A337">
        <v>17</v>
      </c>
      <c r="B337" s="7" t="s">
        <v>12</v>
      </c>
      <c r="C337" s="11" t="s">
        <v>96</v>
      </c>
      <c r="D337" s="11" t="s">
        <v>216</v>
      </c>
      <c r="E337" s="7">
        <v>1</v>
      </c>
      <c r="F337" s="82">
        <v>0</v>
      </c>
      <c r="G337" s="82">
        <v>0</v>
      </c>
    </row>
    <row r="338" spans="1:7" x14ac:dyDescent="0.25">
      <c r="A338">
        <v>17</v>
      </c>
      <c r="B338" s="7" t="s">
        <v>12</v>
      </c>
      <c r="C338" s="11" t="s">
        <v>38</v>
      </c>
      <c r="D338" s="11" t="s">
        <v>216</v>
      </c>
      <c r="E338" s="7">
        <v>0</v>
      </c>
      <c r="F338" s="82">
        <v>1</v>
      </c>
      <c r="G338" s="82">
        <v>1</v>
      </c>
    </row>
    <row r="339" spans="1:7" x14ac:dyDescent="0.25">
      <c r="A339">
        <v>17</v>
      </c>
      <c r="B339" s="7" t="s">
        <v>12</v>
      </c>
      <c r="C339" s="11" t="s">
        <v>39</v>
      </c>
      <c r="D339" s="11" t="s">
        <v>216</v>
      </c>
      <c r="E339" s="7">
        <v>0</v>
      </c>
      <c r="F339" s="82">
        <v>1</v>
      </c>
      <c r="G339" s="82">
        <v>1</v>
      </c>
    </row>
    <row r="340" spans="1:7" x14ac:dyDescent="0.25">
      <c r="A340">
        <v>17</v>
      </c>
      <c r="B340" s="7" t="s">
        <v>12</v>
      </c>
      <c r="C340" s="11" t="s">
        <v>40</v>
      </c>
      <c r="D340" s="11" t="s">
        <v>217</v>
      </c>
      <c r="E340" s="7">
        <v>0</v>
      </c>
      <c r="F340" s="82">
        <v>0</v>
      </c>
      <c r="G340" s="82">
        <v>0</v>
      </c>
    </row>
    <row r="341" spans="1:7" x14ac:dyDescent="0.25">
      <c r="A341">
        <v>17</v>
      </c>
      <c r="B341" s="7" t="s">
        <v>12</v>
      </c>
      <c r="C341" s="11" t="s">
        <v>41</v>
      </c>
      <c r="D341" s="11" t="s">
        <v>217</v>
      </c>
      <c r="E341" s="7">
        <v>0</v>
      </c>
      <c r="F341" s="82">
        <v>0</v>
      </c>
      <c r="G341" s="82">
        <v>0</v>
      </c>
    </row>
    <row r="342" spans="1:7" x14ac:dyDescent="0.25">
      <c r="A342">
        <v>17</v>
      </c>
      <c r="B342" s="7" t="s">
        <v>12</v>
      </c>
      <c r="C342" s="11" t="s">
        <v>98</v>
      </c>
      <c r="D342" s="11" t="s">
        <v>217</v>
      </c>
      <c r="E342" s="7">
        <v>10.5</v>
      </c>
      <c r="F342" s="82">
        <v>1</v>
      </c>
      <c r="G342" s="82">
        <v>0</v>
      </c>
    </row>
    <row r="343" spans="1:7" x14ac:dyDescent="0.25">
      <c r="A343">
        <v>17</v>
      </c>
      <c r="B343" s="7" t="s">
        <v>12</v>
      </c>
      <c r="C343" s="11" t="s">
        <v>42</v>
      </c>
      <c r="D343" s="11" t="s">
        <v>217</v>
      </c>
      <c r="E343" s="7">
        <v>0</v>
      </c>
      <c r="F343" s="82">
        <v>0</v>
      </c>
      <c r="G343" s="82">
        <v>0</v>
      </c>
    </row>
    <row r="344" spans="1:7" x14ac:dyDescent="0.25">
      <c r="A344">
        <v>17</v>
      </c>
      <c r="B344" s="7" t="s">
        <v>12</v>
      </c>
      <c r="C344" s="11" t="s">
        <v>44</v>
      </c>
      <c r="D344" s="11" t="s">
        <v>218</v>
      </c>
      <c r="E344" s="7">
        <v>0</v>
      </c>
      <c r="F344" s="82">
        <v>0</v>
      </c>
      <c r="G344" s="82">
        <v>0</v>
      </c>
    </row>
    <row r="345" spans="1:7" x14ac:dyDescent="0.25">
      <c r="A345">
        <v>17</v>
      </c>
      <c r="B345" s="7" t="s">
        <v>12</v>
      </c>
      <c r="C345" s="11" t="s">
        <v>45</v>
      </c>
      <c r="D345" s="11" t="s">
        <v>218</v>
      </c>
      <c r="E345" s="7">
        <v>0</v>
      </c>
      <c r="F345" s="82">
        <v>0</v>
      </c>
      <c r="G345" s="82">
        <v>0</v>
      </c>
    </row>
    <row r="346" spans="1:7" x14ac:dyDescent="0.25">
      <c r="A346">
        <v>17</v>
      </c>
      <c r="B346" s="7" t="s">
        <v>12</v>
      </c>
      <c r="C346" s="11" t="s">
        <v>43</v>
      </c>
      <c r="D346" s="11" t="s">
        <v>218</v>
      </c>
      <c r="E346" s="7">
        <v>0</v>
      </c>
      <c r="F346" s="82">
        <v>0</v>
      </c>
      <c r="G346" s="82">
        <v>0</v>
      </c>
    </row>
    <row r="347" spans="1:7" x14ac:dyDescent="0.25">
      <c r="A347">
        <v>17</v>
      </c>
      <c r="B347" s="7" t="s">
        <v>12</v>
      </c>
      <c r="C347" s="11" t="s">
        <v>46</v>
      </c>
      <c r="D347" s="11" t="s">
        <v>218</v>
      </c>
      <c r="E347" s="7">
        <v>0</v>
      </c>
      <c r="F347" s="82">
        <v>0</v>
      </c>
      <c r="G347" s="82">
        <v>0</v>
      </c>
    </row>
    <row r="348" spans="1:7" x14ac:dyDescent="0.25">
      <c r="A348">
        <v>17</v>
      </c>
      <c r="B348" s="7" t="s">
        <v>12</v>
      </c>
      <c r="C348" s="11" t="s">
        <v>47</v>
      </c>
      <c r="D348" s="11" t="s">
        <v>219</v>
      </c>
      <c r="E348" s="7">
        <v>0</v>
      </c>
      <c r="F348" s="82">
        <v>0</v>
      </c>
      <c r="G348" s="82">
        <v>0</v>
      </c>
    </row>
    <row r="349" spans="1:7" x14ac:dyDescent="0.25">
      <c r="A349">
        <v>17</v>
      </c>
      <c r="B349" s="7" t="s">
        <v>12</v>
      </c>
      <c r="C349" s="11" t="s">
        <v>48</v>
      </c>
      <c r="D349" s="11" t="s">
        <v>219</v>
      </c>
      <c r="E349" s="7">
        <v>1</v>
      </c>
      <c r="F349" s="82">
        <v>0</v>
      </c>
      <c r="G349" s="82">
        <v>1</v>
      </c>
    </row>
    <row r="350" spans="1:7" x14ac:dyDescent="0.25">
      <c r="A350">
        <v>17</v>
      </c>
      <c r="B350" s="7" t="s">
        <v>12</v>
      </c>
      <c r="C350" s="11" t="s">
        <v>49</v>
      </c>
      <c r="D350" s="11" t="s">
        <v>219</v>
      </c>
      <c r="E350" s="7">
        <v>0</v>
      </c>
      <c r="F350" s="82">
        <v>0</v>
      </c>
      <c r="G350" s="82">
        <v>0</v>
      </c>
    </row>
    <row r="351" spans="1:7" x14ac:dyDescent="0.25">
      <c r="A351">
        <v>17</v>
      </c>
      <c r="B351" s="7" t="s">
        <v>12</v>
      </c>
      <c r="C351" s="11" t="s">
        <v>50</v>
      </c>
      <c r="D351" s="11" t="s">
        <v>219</v>
      </c>
      <c r="E351" s="7">
        <v>0</v>
      </c>
      <c r="F351" s="82">
        <v>0</v>
      </c>
      <c r="G351" s="82">
        <v>0</v>
      </c>
    </row>
    <row r="352" spans="1:7" x14ac:dyDescent="0.25">
      <c r="A352">
        <v>17</v>
      </c>
      <c r="B352" s="7" t="s">
        <v>12</v>
      </c>
      <c r="C352" s="11" t="s">
        <v>51</v>
      </c>
      <c r="D352" s="11" t="s">
        <v>219</v>
      </c>
      <c r="E352" s="7">
        <v>0</v>
      </c>
      <c r="F352" s="82">
        <v>0</v>
      </c>
      <c r="G352" s="82">
        <v>0</v>
      </c>
    </row>
    <row r="353" spans="1:7" x14ac:dyDescent="0.25">
      <c r="A353">
        <v>17</v>
      </c>
      <c r="B353" s="7" t="s">
        <v>12</v>
      </c>
      <c r="C353" s="11" t="s">
        <v>52</v>
      </c>
      <c r="D353" s="11" t="s">
        <v>219</v>
      </c>
      <c r="E353" s="7">
        <v>1</v>
      </c>
      <c r="F353" s="82">
        <v>0</v>
      </c>
      <c r="G353" s="82">
        <v>0</v>
      </c>
    </row>
    <row r="354" spans="1:7" x14ac:dyDescent="0.25">
      <c r="A354">
        <v>17</v>
      </c>
      <c r="B354" s="7" t="s">
        <v>12</v>
      </c>
      <c r="C354" s="11" t="s">
        <v>53</v>
      </c>
      <c r="D354" s="11" t="s">
        <v>219</v>
      </c>
      <c r="E354" s="7">
        <v>0</v>
      </c>
      <c r="F354" s="82">
        <v>0</v>
      </c>
      <c r="G354" s="82">
        <v>0</v>
      </c>
    </row>
    <row r="355" spans="1:7" x14ac:dyDescent="0.25">
      <c r="A355">
        <v>17</v>
      </c>
      <c r="B355" s="7" t="s">
        <v>12</v>
      </c>
      <c r="C355" s="11" t="s">
        <v>54</v>
      </c>
      <c r="D355" s="11" t="s">
        <v>219</v>
      </c>
      <c r="E355" s="7">
        <v>0</v>
      </c>
      <c r="F355" s="82">
        <v>0</v>
      </c>
      <c r="G355" s="82">
        <v>0</v>
      </c>
    </row>
    <row r="356" spans="1:7" x14ac:dyDescent="0.25">
      <c r="A356">
        <v>17</v>
      </c>
      <c r="B356" s="7" t="s">
        <v>12</v>
      </c>
      <c r="C356" s="11" t="s">
        <v>55</v>
      </c>
      <c r="D356" s="11" t="s">
        <v>220</v>
      </c>
      <c r="E356" s="7">
        <v>0</v>
      </c>
      <c r="F356" s="82">
        <v>0</v>
      </c>
      <c r="G356" s="82">
        <v>0</v>
      </c>
    </row>
    <row r="357" spans="1:7" x14ac:dyDescent="0.25">
      <c r="A357">
        <v>17</v>
      </c>
      <c r="B357" s="7" t="s">
        <v>12</v>
      </c>
      <c r="C357" s="11" t="s">
        <v>74</v>
      </c>
      <c r="D357" s="11" t="s">
        <v>220</v>
      </c>
      <c r="E357" s="7">
        <v>0</v>
      </c>
      <c r="F357" s="82">
        <v>0</v>
      </c>
      <c r="G357" s="82">
        <v>0</v>
      </c>
    </row>
    <row r="358" spans="1:7" x14ac:dyDescent="0.25">
      <c r="A358">
        <v>17</v>
      </c>
      <c r="B358" s="7" t="s">
        <v>12</v>
      </c>
      <c r="C358" s="11" t="s">
        <v>56</v>
      </c>
      <c r="D358" s="11" t="s">
        <v>220</v>
      </c>
      <c r="E358" s="7">
        <v>5.5</v>
      </c>
      <c r="F358" s="82">
        <v>0</v>
      </c>
      <c r="G358" s="82">
        <v>0</v>
      </c>
    </row>
    <row r="359" spans="1:7" x14ac:dyDescent="0.25">
      <c r="A359">
        <v>17</v>
      </c>
      <c r="B359" s="7" t="s">
        <v>12</v>
      </c>
      <c r="C359" s="11" t="s">
        <v>57</v>
      </c>
      <c r="D359" s="11" t="s">
        <v>220</v>
      </c>
      <c r="E359" s="7">
        <v>0</v>
      </c>
      <c r="F359" s="82">
        <v>0</v>
      </c>
      <c r="G359" s="82">
        <v>0</v>
      </c>
    </row>
    <row r="360" spans="1:7" x14ac:dyDescent="0.25">
      <c r="A360">
        <v>17</v>
      </c>
      <c r="B360" s="7" t="s">
        <v>12</v>
      </c>
      <c r="C360" s="11" t="s">
        <v>58</v>
      </c>
      <c r="D360" s="11" t="s">
        <v>220</v>
      </c>
      <c r="E360" s="7">
        <v>0</v>
      </c>
      <c r="F360" s="82">
        <v>0</v>
      </c>
      <c r="G360" s="82">
        <v>0</v>
      </c>
    </row>
    <row r="361" spans="1:7" x14ac:dyDescent="0.25">
      <c r="A361">
        <v>17</v>
      </c>
      <c r="B361" s="7" t="s">
        <v>12</v>
      </c>
      <c r="C361" s="11" t="s">
        <v>93</v>
      </c>
      <c r="D361" s="11" t="s">
        <v>220</v>
      </c>
      <c r="E361" s="7">
        <v>0</v>
      </c>
      <c r="F361" s="82">
        <v>0</v>
      </c>
      <c r="G361" s="82">
        <v>0</v>
      </c>
    </row>
    <row r="362" spans="1:7" x14ac:dyDescent="0.25">
      <c r="A362">
        <v>17</v>
      </c>
      <c r="B362" s="7" t="s">
        <v>12</v>
      </c>
      <c r="C362" s="11" t="s">
        <v>94</v>
      </c>
      <c r="D362" s="11" t="s">
        <v>220</v>
      </c>
      <c r="E362" s="7">
        <v>0</v>
      </c>
      <c r="F362" s="82">
        <v>0</v>
      </c>
      <c r="G362" s="82">
        <v>0</v>
      </c>
    </row>
    <row r="363" spans="1:7" x14ac:dyDescent="0.25">
      <c r="A363">
        <v>17</v>
      </c>
      <c r="B363" s="7" t="s">
        <v>12</v>
      </c>
      <c r="C363" s="11" t="s">
        <v>59</v>
      </c>
      <c r="D363" s="11" t="s">
        <v>221</v>
      </c>
      <c r="E363" s="7">
        <v>0</v>
      </c>
      <c r="F363" s="82">
        <v>0</v>
      </c>
      <c r="G363" s="82">
        <v>0</v>
      </c>
    </row>
    <row r="364" spans="1:7" x14ac:dyDescent="0.25">
      <c r="A364">
        <v>17</v>
      </c>
      <c r="B364" s="7" t="s">
        <v>12</v>
      </c>
      <c r="C364" s="11" t="s">
        <v>60</v>
      </c>
      <c r="D364" s="11" t="s">
        <v>221</v>
      </c>
      <c r="E364" s="7">
        <v>0</v>
      </c>
    </row>
    <row r="365" spans="1:7" x14ac:dyDescent="0.25">
      <c r="A365">
        <v>17</v>
      </c>
      <c r="B365" s="7" t="s">
        <v>12</v>
      </c>
      <c r="C365" s="11" t="s">
        <v>61</v>
      </c>
      <c r="D365" s="11" t="s">
        <v>221</v>
      </c>
      <c r="E365" s="7">
        <v>0</v>
      </c>
      <c r="F365" s="82">
        <v>0</v>
      </c>
      <c r="G365" s="82">
        <v>0</v>
      </c>
    </row>
    <row r="366" spans="1:7" x14ac:dyDescent="0.25">
      <c r="A366">
        <v>17</v>
      </c>
      <c r="B366" s="7" t="s">
        <v>12</v>
      </c>
      <c r="C366" s="11" t="s">
        <v>99</v>
      </c>
      <c r="D366" s="11" t="s">
        <v>221</v>
      </c>
      <c r="E366" s="7">
        <v>0</v>
      </c>
      <c r="F366" s="82">
        <v>0</v>
      </c>
      <c r="G366" s="82">
        <v>0</v>
      </c>
    </row>
    <row r="367" spans="1:7" x14ac:dyDescent="0.25">
      <c r="A367">
        <v>17</v>
      </c>
      <c r="B367" s="7" t="s">
        <v>12</v>
      </c>
      <c r="C367" s="11" t="s">
        <v>62</v>
      </c>
      <c r="D367" s="11" t="s">
        <v>221</v>
      </c>
      <c r="E367" s="7">
        <v>0</v>
      </c>
      <c r="F367" s="82">
        <v>0</v>
      </c>
      <c r="G367" s="82">
        <v>0</v>
      </c>
    </row>
    <row r="368" spans="1:7" x14ac:dyDescent="0.25">
      <c r="A368">
        <v>17</v>
      </c>
      <c r="B368" s="7" t="s">
        <v>12</v>
      </c>
      <c r="C368" s="11" t="s">
        <v>63</v>
      </c>
      <c r="D368" s="11" t="s">
        <v>222</v>
      </c>
      <c r="E368" s="7">
        <v>0</v>
      </c>
    </row>
    <row r="369" spans="1:7" x14ac:dyDescent="0.25">
      <c r="A369">
        <v>17</v>
      </c>
      <c r="B369" s="7" t="s">
        <v>12</v>
      </c>
      <c r="C369" s="11" t="s">
        <v>95</v>
      </c>
      <c r="D369" s="11" t="s">
        <v>223</v>
      </c>
      <c r="E369" s="7">
        <v>0</v>
      </c>
    </row>
    <row r="370" spans="1:7" x14ac:dyDescent="0.25">
      <c r="A370">
        <v>17</v>
      </c>
      <c r="B370" s="7" t="s">
        <v>12</v>
      </c>
      <c r="C370" s="11" t="s">
        <v>64</v>
      </c>
      <c r="D370" s="11" t="s">
        <v>224</v>
      </c>
      <c r="E370" s="7">
        <v>0</v>
      </c>
      <c r="F370" s="82">
        <v>0</v>
      </c>
      <c r="G370" s="82">
        <v>0</v>
      </c>
    </row>
    <row r="371" spans="1:7" x14ac:dyDescent="0.25">
      <c r="A371">
        <v>17</v>
      </c>
      <c r="B371" s="7" t="s">
        <v>12</v>
      </c>
      <c r="C371" s="11" t="s">
        <v>68</v>
      </c>
      <c r="D371" s="11" t="s">
        <v>224</v>
      </c>
      <c r="E371" s="7">
        <v>0</v>
      </c>
      <c r="F371" s="82">
        <v>0</v>
      </c>
      <c r="G371" s="82">
        <v>0</v>
      </c>
    </row>
    <row r="372" spans="1:7" x14ac:dyDescent="0.25">
      <c r="A372">
        <v>17</v>
      </c>
      <c r="B372" s="7" t="s">
        <v>12</v>
      </c>
      <c r="C372" s="11" t="s">
        <v>69</v>
      </c>
      <c r="D372" s="11" t="s">
        <v>224</v>
      </c>
      <c r="E372" s="7">
        <v>0</v>
      </c>
      <c r="F372" s="82">
        <v>0</v>
      </c>
      <c r="G372" s="82">
        <v>0</v>
      </c>
    </row>
    <row r="373" spans="1:7" x14ac:dyDescent="0.25">
      <c r="A373">
        <v>17</v>
      </c>
      <c r="B373" s="7" t="s">
        <v>12</v>
      </c>
      <c r="C373" s="11" t="s">
        <v>65</v>
      </c>
      <c r="D373" s="11" t="s">
        <v>224</v>
      </c>
      <c r="E373" s="7">
        <v>0</v>
      </c>
      <c r="F373" s="82">
        <v>0</v>
      </c>
      <c r="G373" s="82">
        <v>0</v>
      </c>
    </row>
    <row r="374" spans="1:7" x14ac:dyDescent="0.25">
      <c r="A374">
        <v>17</v>
      </c>
      <c r="B374" s="7" t="s">
        <v>12</v>
      </c>
      <c r="C374" s="11" t="s">
        <v>67</v>
      </c>
      <c r="D374" s="11" t="s">
        <v>224</v>
      </c>
      <c r="E374" s="7">
        <v>0</v>
      </c>
      <c r="F374" s="82">
        <v>0</v>
      </c>
      <c r="G374" s="82">
        <v>0</v>
      </c>
    </row>
    <row r="375" spans="1:7" x14ac:dyDescent="0.25">
      <c r="A375">
        <v>17</v>
      </c>
      <c r="B375" s="7" t="s">
        <v>12</v>
      </c>
      <c r="C375" s="11" t="s">
        <v>66</v>
      </c>
      <c r="D375" s="11" t="s">
        <v>224</v>
      </c>
      <c r="E375" s="7">
        <v>0</v>
      </c>
      <c r="F375" s="82">
        <v>0</v>
      </c>
      <c r="G375" s="82">
        <v>0</v>
      </c>
    </row>
    <row r="376" spans="1:7" x14ac:dyDescent="0.25">
      <c r="A376">
        <v>17</v>
      </c>
      <c r="B376" s="7" t="s">
        <v>12</v>
      </c>
      <c r="C376" s="11" t="s">
        <v>70</v>
      </c>
      <c r="D376" s="11" t="s">
        <v>224</v>
      </c>
      <c r="E376" s="7">
        <v>0</v>
      </c>
      <c r="F376" s="82">
        <v>0</v>
      </c>
      <c r="G376" s="82">
        <v>0</v>
      </c>
    </row>
    <row r="377" spans="1:7" x14ac:dyDescent="0.25">
      <c r="A377">
        <v>17</v>
      </c>
      <c r="B377" s="7" t="s">
        <v>12</v>
      </c>
      <c r="C377" s="11" t="s">
        <v>71</v>
      </c>
      <c r="D377" s="11" t="s">
        <v>224</v>
      </c>
      <c r="E377" s="7">
        <v>0</v>
      </c>
      <c r="F377" s="82">
        <v>0</v>
      </c>
      <c r="G377" s="82">
        <v>0</v>
      </c>
    </row>
    <row r="378" spans="1:7" x14ac:dyDescent="0.25">
      <c r="A378">
        <v>17</v>
      </c>
      <c r="B378" s="7" t="s">
        <v>12</v>
      </c>
      <c r="C378" s="11" t="s">
        <v>72</v>
      </c>
      <c r="D378" s="11" t="s">
        <v>225</v>
      </c>
      <c r="E378" s="7">
        <v>0</v>
      </c>
      <c r="F378" s="82">
        <v>0</v>
      </c>
      <c r="G378" s="82">
        <v>0</v>
      </c>
    </row>
    <row r="379" spans="1:7" x14ac:dyDescent="0.25">
      <c r="A379">
        <v>17</v>
      </c>
      <c r="B379" s="7" t="s">
        <v>12</v>
      </c>
      <c r="C379" s="11" t="s">
        <v>73</v>
      </c>
      <c r="D379" s="11" t="s">
        <v>225</v>
      </c>
      <c r="E379" s="7">
        <v>0</v>
      </c>
      <c r="F379" s="82">
        <v>0</v>
      </c>
      <c r="G379" s="82">
        <v>0</v>
      </c>
    </row>
    <row r="380" spans="1:7" x14ac:dyDescent="0.25">
      <c r="A380">
        <v>27</v>
      </c>
      <c r="B380" s="7" t="s">
        <v>14</v>
      </c>
      <c r="C380" s="11" t="s">
        <v>27</v>
      </c>
      <c r="D380" s="11" t="s">
        <v>214</v>
      </c>
      <c r="E380" s="7">
        <v>140</v>
      </c>
      <c r="F380" s="81">
        <v>1</v>
      </c>
      <c r="G380" s="81">
        <v>1</v>
      </c>
    </row>
    <row r="381" spans="1:7" x14ac:dyDescent="0.25">
      <c r="A381">
        <v>27</v>
      </c>
      <c r="B381" s="7" t="s">
        <v>14</v>
      </c>
      <c r="C381" s="11" t="s">
        <v>28</v>
      </c>
      <c r="D381" s="11" t="s">
        <v>214</v>
      </c>
      <c r="E381" s="7">
        <v>0</v>
      </c>
      <c r="F381" s="81">
        <v>1</v>
      </c>
      <c r="G381" s="81">
        <v>1</v>
      </c>
    </row>
    <row r="382" spans="1:7" x14ac:dyDescent="0.25">
      <c r="A382">
        <v>27</v>
      </c>
      <c r="B382" s="7" t="s">
        <v>14</v>
      </c>
      <c r="C382" s="11" t="s">
        <v>29</v>
      </c>
      <c r="D382" s="11" t="s">
        <v>214</v>
      </c>
      <c r="E382" s="7">
        <v>0</v>
      </c>
      <c r="F382" s="82">
        <v>0</v>
      </c>
      <c r="G382" s="82">
        <v>0</v>
      </c>
    </row>
    <row r="383" spans="1:7" x14ac:dyDescent="0.25">
      <c r="A383">
        <v>27</v>
      </c>
      <c r="B383" s="7" t="s">
        <v>14</v>
      </c>
      <c r="C383" s="11" t="s">
        <v>30</v>
      </c>
      <c r="D383" s="11" t="s">
        <v>214</v>
      </c>
      <c r="E383" s="7">
        <v>3</v>
      </c>
      <c r="F383" s="82">
        <v>1</v>
      </c>
      <c r="G383" s="82">
        <v>1</v>
      </c>
    </row>
    <row r="384" spans="1:7" x14ac:dyDescent="0.25">
      <c r="A384">
        <v>27</v>
      </c>
      <c r="B384" s="7" t="s">
        <v>14</v>
      </c>
      <c r="C384" s="11" t="s">
        <v>31</v>
      </c>
      <c r="D384" s="11" t="s">
        <v>214</v>
      </c>
      <c r="E384" s="7">
        <v>0</v>
      </c>
      <c r="F384" s="82">
        <v>0</v>
      </c>
      <c r="G384" s="82">
        <v>0</v>
      </c>
    </row>
    <row r="385" spans="1:7" x14ac:dyDescent="0.25">
      <c r="A385">
        <v>27</v>
      </c>
      <c r="B385" s="7" t="s">
        <v>14</v>
      </c>
      <c r="C385" s="11" t="s">
        <v>32</v>
      </c>
      <c r="D385" s="11" t="s">
        <v>214</v>
      </c>
      <c r="E385" s="7">
        <v>0</v>
      </c>
      <c r="F385" s="82">
        <v>1</v>
      </c>
      <c r="G385" s="82">
        <v>1</v>
      </c>
    </row>
    <row r="386" spans="1:7" x14ac:dyDescent="0.25">
      <c r="A386">
        <v>27</v>
      </c>
      <c r="B386" s="7" t="s">
        <v>14</v>
      </c>
      <c r="C386" s="11" t="s">
        <v>33</v>
      </c>
      <c r="D386" s="11" t="s">
        <v>214</v>
      </c>
      <c r="E386" s="7">
        <v>0</v>
      </c>
      <c r="F386" s="82">
        <v>1</v>
      </c>
      <c r="G386" s="82">
        <v>1</v>
      </c>
    </row>
    <row r="387" spans="1:7" x14ac:dyDescent="0.25">
      <c r="A387">
        <v>27</v>
      </c>
      <c r="B387" s="7" t="s">
        <v>14</v>
      </c>
      <c r="C387" s="11" t="s">
        <v>34</v>
      </c>
      <c r="D387" s="11" t="s">
        <v>214</v>
      </c>
      <c r="E387" s="7">
        <v>0</v>
      </c>
      <c r="F387" s="82">
        <v>1</v>
      </c>
      <c r="G387" s="82">
        <v>1</v>
      </c>
    </row>
    <row r="388" spans="1:7" x14ac:dyDescent="0.25">
      <c r="A388">
        <v>27</v>
      </c>
      <c r="B388" s="7" t="s">
        <v>14</v>
      </c>
      <c r="C388" s="11" t="s">
        <v>35</v>
      </c>
      <c r="D388" s="11" t="s">
        <v>214</v>
      </c>
      <c r="E388" s="7">
        <v>0</v>
      </c>
      <c r="F388" s="82">
        <v>1</v>
      </c>
      <c r="G388" s="82">
        <v>1</v>
      </c>
    </row>
    <row r="389" spans="1:7" x14ac:dyDescent="0.25">
      <c r="A389">
        <v>27</v>
      </c>
      <c r="B389" s="7" t="s">
        <v>14</v>
      </c>
      <c r="C389" s="11" t="s">
        <v>36</v>
      </c>
      <c r="D389" s="11" t="s">
        <v>215</v>
      </c>
      <c r="E389" s="7">
        <v>0</v>
      </c>
      <c r="F389" s="82">
        <v>1</v>
      </c>
      <c r="G389" s="82">
        <v>1</v>
      </c>
    </row>
    <row r="390" spans="1:7" x14ac:dyDescent="0.25">
      <c r="A390">
        <v>27</v>
      </c>
      <c r="B390" s="7" t="s">
        <v>14</v>
      </c>
      <c r="C390" s="11" t="s">
        <v>37</v>
      </c>
      <c r="D390" s="11" t="s">
        <v>216</v>
      </c>
      <c r="E390" s="7">
        <v>0</v>
      </c>
      <c r="F390" s="82">
        <v>1</v>
      </c>
      <c r="G390" s="82">
        <v>1</v>
      </c>
    </row>
    <row r="391" spans="1:7" x14ac:dyDescent="0.25">
      <c r="A391">
        <v>27</v>
      </c>
      <c r="B391" s="7" t="s">
        <v>14</v>
      </c>
      <c r="C391" s="11" t="s">
        <v>96</v>
      </c>
      <c r="D391" s="11" t="s">
        <v>216</v>
      </c>
      <c r="E391" s="7">
        <v>0</v>
      </c>
      <c r="F391" s="82">
        <v>0</v>
      </c>
      <c r="G391" s="82">
        <v>0</v>
      </c>
    </row>
    <row r="392" spans="1:7" x14ac:dyDescent="0.25">
      <c r="A392">
        <v>27</v>
      </c>
      <c r="B392" s="7" t="s">
        <v>14</v>
      </c>
      <c r="C392" s="11" t="s">
        <v>38</v>
      </c>
      <c r="D392" s="11" t="s">
        <v>216</v>
      </c>
      <c r="E392" s="7">
        <v>0</v>
      </c>
      <c r="F392" s="82">
        <v>1</v>
      </c>
      <c r="G392" s="82">
        <v>1</v>
      </c>
    </row>
    <row r="393" spans="1:7" x14ac:dyDescent="0.25">
      <c r="A393">
        <v>27</v>
      </c>
      <c r="B393" s="7" t="s">
        <v>14</v>
      </c>
      <c r="C393" s="11" t="s">
        <v>39</v>
      </c>
      <c r="D393" s="11" t="s">
        <v>216</v>
      </c>
      <c r="E393" s="7">
        <v>0</v>
      </c>
      <c r="F393" s="82">
        <v>1</v>
      </c>
      <c r="G393" s="82">
        <v>1</v>
      </c>
    </row>
    <row r="394" spans="1:7" x14ac:dyDescent="0.25">
      <c r="A394">
        <v>27</v>
      </c>
      <c r="B394" s="7" t="s">
        <v>14</v>
      </c>
      <c r="C394" s="11" t="s">
        <v>40</v>
      </c>
      <c r="D394" s="11" t="s">
        <v>217</v>
      </c>
      <c r="E394" s="7">
        <v>0</v>
      </c>
      <c r="F394" s="82">
        <v>0</v>
      </c>
      <c r="G394" s="82">
        <v>0</v>
      </c>
    </row>
    <row r="395" spans="1:7" x14ac:dyDescent="0.25">
      <c r="A395">
        <v>27</v>
      </c>
      <c r="B395" s="7" t="s">
        <v>14</v>
      </c>
      <c r="C395" s="11" t="s">
        <v>41</v>
      </c>
      <c r="D395" s="11" t="s">
        <v>217</v>
      </c>
      <c r="E395" s="7">
        <v>0</v>
      </c>
      <c r="F395" s="82">
        <v>0</v>
      </c>
      <c r="G395" s="82">
        <v>0</v>
      </c>
    </row>
    <row r="396" spans="1:7" x14ac:dyDescent="0.25">
      <c r="A396">
        <v>27</v>
      </c>
      <c r="B396" s="7" t="s">
        <v>14</v>
      </c>
      <c r="C396" s="11" t="s">
        <v>98</v>
      </c>
      <c r="D396" s="11" t="s">
        <v>217</v>
      </c>
      <c r="E396" s="7">
        <v>0</v>
      </c>
      <c r="F396" s="82">
        <v>1</v>
      </c>
      <c r="G396" s="82">
        <v>0</v>
      </c>
    </row>
    <row r="397" spans="1:7" x14ac:dyDescent="0.25">
      <c r="A397">
        <v>27</v>
      </c>
      <c r="B397" s="7" t="s">
        <v>14</v>
      </c>
      <c r="C397" s="11" t="s">
        <v>42</v>
      </c>
      <c r="D397" s="11" t="s">
        <v>217</v>
      </c>
      <c r="E397" s="7">
        <v>0</v>
      </c>
      <c r="F397" s="82">
        <v>0</v>
      </c>
      <c r="G397" s="82">
        <v>0</v>
      </c>
    </row>
    <row r="398" spans="1:7" x14ac:dyDescent="0.25">
      <c r="A398">
        <v>27</v>
      </c>
      <c r="B398" s="7" t="s">
        <v>14</v>
      </c>
      <c r="C398" s="11" t="s">
        <v>44</v>
      </c>
      <c r="D398" s="11" t="s">
        <v>218</v>
      </c>
      <c r="E398" s="7">
        <v>0</v>
      </c>
      <c r="F398" s="82">
        <v>0</v>
      </c>
      <c r="G398" s="82">
        <v>0</v>
      </c>
    </row>
    <row r="399" spans="1:7" x14ac:dyDescent="0.25">
      <c r="A399">
        <v>27</v>
      </c>
      <c r="B399" s="7" t="s">
        <v>14</v>
      </c>
      <c r="C399" s="11" t="s">
        <v>45</v>
      </c>
      <c r="D399" s="11" t="s">
        <v>218</v>
      </c>
      <c r="E399" s="7">
        <v>0</v>
      </c>
      <c r="F399" s="82">
        <v>0</v>
      </c>
      <c r="G399" s="82">
        <v>0</v>
      </c>
    </row>
    <row r="400" spans="1:7" x14ac:dyDescent="0.25">
      <c r="A400">
        <v>27</v>
      </c>
      <c r="B400" s="7" t="s">
        <v>14</v>
      </c>
      <c r="C400" s="11" t="s">
        <v>43</v>
      </c>
      <c r="D400" s="11" t="s">
        <v>218</v>
      </c>
      <c r="E400" s="7">
        <v>0</v>
      </c>
      <c r="F400" s="82">
        <v>0</v>
      </c>
      <c r="G400" s="82">
        <v>0</v>
      </c>
    </row>
    <row r="401" spans="1:7" x14ac:dyDescent="0.25">
      <c r="A401">
        <v>27</v>
      </c>
      <c r="B401" s="7" t="s">
        <v>14</v>
      </c>
      <c r="C401" s="11" t="s">
        <v>46</v>
      </c>
      <c r="D401" s="11" t="s">
        <v>218</v>
      </c>
      <c r="E401" s="7">
        <v>0</v>
      </c>
      <c r="F401" s="82">
        <v>0</v>
      </c>
      <c r="G401" s="82">
        <v>0</v>
      </c>
    </row>
    <row r="402" spans="1:7" x14ac:dyDescent="0.25">
      <c r="A402">
        <v>27</v>
      </c>
      <c r="B402" s="7" t="s">
        <v>14</v>
      </c>
      <c r="C402" s="11" t="s">
        <v>47</v>
      </c>
      <c r="D402" s="11" t="s">
        <v>219</v>
      </c>
      <c r="E402" s="7">
        <v>0</v>
      </c>
      <c r="F402" s="82">
        <v>0</v>
      </c>
      <c r="G402" s="82">
        <v>0</v>
      </c>
    </row>
    <row r="403" spans="1:7" x14ac:dyDescent="0.25">
      <c r="A403">
        <v>27</v>
      </c>
      <c r="B403" s="7" t="s">
        <v>14</v>
      </c>
      <c r="C403" s="11" t="s">
        <v>48</v>
      </c>
      <c r="D403" s="11" t="s">
        <v>219</v>
      </c>
      <c r="E403" s="7">
        <v>0</v>
      </c>
      <c r="F403" s="82">
        <v>0</v>
      </c>
      <c r="G403" s="82">
        <v>1</v>
      </c>
    </row>
    <row r="404" spans="1:7" x14ac:dyDescent="0.25">
      <c r="A404">
        <v>27</v>
      </c>
      <c r="B404" s="7" t="s">
        <v>14</v>
      </c>
      <c r="C404" s="11" t="s">
        <v>49</v>
      </c>
      <c r="D404" s="11" t="s">
        <v>219</v>
      </c>
      <c r="E404" s="7">
        <v>0</v>
      </c>
      <c r="F404" s="82">
        <v>0</v>
      </c>
      <c r="G404" s="82">
        <v>0</v>
      </c>
    </row>
    <row r="405" spans="1:7" x14ac:dyDescent="0.25">
      <c r="A405">
        <v>27</v>
      </c>
      <c r="B405" s="7" t="s">
        <v>14</v>
      </c>
      <c r="C405" s="11" t="s">
        <v>50</v>
      </c>
      <c r="D405" s="11" t="s">
        <v>219</v>
      </c>
      <c r="E405" s="7">
        <v>0</v>
      </c>
      <c r="F405" s="82">
        <v>0</v>
      </c>
      <c r="G405" s="82">
        <v>0</v>
      </c>
    </row>
    <row r="406" spans="1:7" x14ac:dyDescent="0.25">
      <c r="A406">
        <v>27</v>
      </c>
      <c r="B406" s="7" t="s">
        <v>14</v>
      </c>
      <c r="C406" s="11" t="s">
        <v>51</v>
      </c>
      <c r="D406" s="11" t="s">
        <v>219</v>
      </c>
      <c r="E406" s="7">
        <v>0</v>
      </c>
      <c r="F406" s="82">
        <v>0</v>
      </c>
      <c r="G406" s="82">
        <v>0</v>
      </c>
    </row>
    <row r="407" spans="1:7" x14ac:dyDescent="0.25">
      <c r="A407">
        <v>27</v>
      </c>
      <c r="B407" s="7" t="s">
        <v>14</v>
      </c>
      <c r="C407" s="11" t="s">
        <v>52</v>
      </c>
      <c r="D407" s="11" t="s">
        <v>219</v>
      </c>
      <c r="E407" s="7">
        <v>0</v>
      </c>
      <c r="F407" s="82">
        <v>0</v>
      </c>
      <c r="G407" s="82">
        <v>0</v>
      </c>
    </row>
    <row r="408" spans="1:7" x14ac:dyDescent="0.25">
      <c r="A408">
        <v>27</v>
      </c>
      <c r="B408" s="7" t="s">
        <v>14</v>
      </c>
      <c r="C408" s="11" t="s">
        <v>53</v>
      </c>
      <c r="D408" s="11" t="s">
        <v>219</v>
      </c>
      <c r="E408" s="7">
        <v>0</v>
      </c>
      <c r="F408" s="82">
        <v>0</v>
      </c>
      <c r="G408" s="82">
        <v>0</v>
      </c>
    </row>
    <row r="409" spans="1:7" x14ac:dyDescent="0.25">
      <c r="A409">
        <v>27</v>
      </c>
      <c r="B409" s="7" t="s">
        <v>14</v>
      </c>
      <c r="C409" s="11" t="s">
        <v>54</v>
      </c>
      <c r="D409" s="11" t="s">
        <v>219</v>
      </c>
      <c r="E409" s="7">
        <v>1</v>
      </c>
      <c r="F409" s="82">
        <v>0</v>
      </c>
      <c r="G409" s="82">
        <v>0</v>
      </c>
    </row>
    <row r="410" spans="1:7" x14ac:dyDescent="0.25">
      <c r="A410">
        <v>27</v>
      </c>
      <c r="B410" s="7" t="s">
        <v>14</v>
      </c>
      <c r="C410" s="11" t="s">
        <v>55</v>
      </c>
      <c r="D410" s="11" t="s">
        <v>220</v>
      </c>
      <c r="E410" s="7">
        <v>0</v>
      </c>
      <c r="F410" s="82">
        <v>0</v>
      </c>
      <c r="G410" s="82">
        <v>0</v>
      </c>
    </row>
    <row r="411" spans="1:7" x14ac:dyDescent="0.25">
      <c r="A411">
        <v>27</v>
      </c>
      <c r="B411" s="7" t="s">
        <v>14</v>
      </c>
      <c r="C411" s="11" t="s">
        <v>74</v>
      </c>
      <c r="D411" s="11" t="s">
        <v>220</v>
      </c>
      <c r="E411" s="7">
        <v>0</v>
      </c>
      <c r="F411" s="82">
        <v>0</v>
      </c>
      <c r="G411" s="82">
        <v>0</v>
      </c>
    </row>
    <row r="412" spans="1:7" x14ac:dyDescent="0.25">
      <c r="A412">
        <v>27</v>
      </c>
      <c r="B412" s="7" t="s">
        <v>14</v>
      </c>
      <c r="C412" s="11" t="s">
        <v>56</v>
      </c>
      <c r="D412" s="11" t="s">
        <v>220</v>
      </c>
      <c r="E412" s="7">
        <v>0</v>
      </c>
      <c r="F412" s="82">
        <v>0</v>
      </c>
      <c r="G412" s="82">
        <v>0</v>
      </c>
    </row>
    <row r="413" spans="1:7" x14ac:dyDescent="0.25">
      <c r="A413">
        <v>27</v>
      </c>
      <c r="B413" s="7" t="s">
        <v>14</v>
      </c>
      <c r="C413" s="11" t="s">
        <v>57</v>
      </c>
      <c r="D413" s="11" t="s">
        <v>220</v>
      </c>
      <c r="E413" s="7">
        <v>0</v>
      </c>
      <c r="F413" s="82">
        <v>0</v>
      </c>
      <c r="G413" s="82">
        <v>0</v>
      </c>
    </row>
    <row r="414" spans="1:7" x14ac:dyDescent="0.25">
      <c r="A414">
        <v>27</v>
      </c>
      <c r="B414" s="7" t="s">
        <v>14</v>
      </c>
      <c r="C414" s="11" t="s">
        <v>58</v>
      </c>
      <c r="D414" s="11" t="s">
        <v>220</v>
      </c>
      <c r="E414" s="7">
        <v>0</v>
      </c>
      <c r="F414" s="82">
        <v>0</v>
      </c>
      <c r="G414" s="82">
        <v>0</v>
      </c>
    </row>
    <row r="415" spans="1:7" x14ac:dyDescent="0.25">
      <c r="A415">
        <v>27</v>
      </c>
      <c r="B415" s="7" t="s">
        <v>14</v>
      </c>
      <c r="C415" s="11" t="s">
        <v>93</v>
      </c>
      <c r="D415" s="11" t="s">
        <v>220</v>
      </c>
      <c r="E415" s="7">
        <v>0</v>
      </c>
      <c r="F415" s="82">
        <v>0</v>
      </c>
      <c r="G415" s="82">
        <v>0</v>
      </c>
    </row>
    <row r="416" spans="1:7" x14ac:dyDescent="0.25">
      <c r="A416">
        <v>27</v>
      </c>
      <c r="B416" s="7" t="s">
        <v>14</v>
      </c>
      <c r="C416" s="11" t="s">
        <v>94</v>
      </c>
      <c r="D416" s="11" t="s">
        <v>220</v>
      </c>
      <c r="E416" s="7">
        <v>0</v>
      </c>
      <c r="F416" s="82">
        <v>0</v>
      </c>
      <c r="G416" s="82">
        <v>0</v>
      </c>
    </row>
    <row r="417" spans="1:7" x14ac:dyDescent="0.25">
      <c r="A417">
        <v>27</v>
      </c>
      <c r="B417" s="7" t="s">
        <v>14</v>
      </c>
      <c r="C417" s="11" t="s">
        <v>59</v>
      </c>
      <c r="D417" s="11" t="s">
        <v>221</v>
      </c>
      <c r="E417" s="7">
        <v>0</v>
      </c>
      <c r="F417" s="82">
        <v>0</v>
      </c>
      <c r="G417" s="82">
        <v>0</v>
      </c>
    </row>
    <row r="418" spans="1:7" x14ac:dyDescent="0.25">
      <c r="A418">
        <v>27</v>
      </c>
      <c r="B418" s="7" t="s">
        <v>14</v>
      </c>
      <c r="C418" s="11" t="s">
        <v>60</v>
      </c>
      <c r="D418" s="11" t="s">
        <v>221</v>
      </c>
      <c r="E418" s="7">
        <v>0</v>
      </c>
    </row>
    <row r="419" spans="1:7" x14ac:dyDescent="0.25">
      <c r="A419">
        <v>27</v>
      </c>
      <c r="B419" s="7" t="s">
        <v>14</v>
      </c>
      <c r="C419" s="11" t="s">
        <v>61</v>
      </c>
      <c r="D419" s="11" t="s">
        <v>221</v>
      </c>
      <c r="E419" s="7">
        <v>0</v>
      </c>
      <c r="F419" s="82">
        <v>0</v>
      </c>
      <c r="G419" s="82">
        <v>0</v>
      </c>
    </row>
    <row r="420" spans="1:7" x14ac:dyDescent="0.25">
      <c r="A420">
        <v>27</v>
      </c>
      <c r="B420" s="7" t="s">
        <v>14</v>
      </c>
      <c r="C420" s="11" t="s">
        <v>99</v>
      </c>
      <c r="D420" s="11" t="s">
        <v>221</v>
      </c>
      <c r="E420" s="7">
        <v>0</v>
      </c>
      <c r="F420" s="82">
        <v>0</v>
      </c>
      <c r="G420" s="82">
        <v>0</v>
      </c>
    </row>
    <row r="421" spans="1:7" x14ac:dyDescent="0.25">
      <c r="A421">
        <v>27</v>
      </c>
      <c r="B421" s="7" t="s">
        <v>14</v>
      </c>
      <c r="C421" s="11" t="s">
        <v>62</v>
      </c>
      <c r="D421" s="11" t="s">
        <v>221</v>
      </c>
      <c r="E421" s="7">
        <v>4.5</v>
      </c>
      <c r="F421" s="82">
        <v>0</v>
      </c>
      <c r="G421" s="82">
        <v>0</v>
      </c>
    </row>
    <row r="422" spans="1:7" x14ac:dyDescent="0.25">
      <c r="A422">
        <v>27</v>
      </c>
      <c r="B422" s="7" t="s">
        <v>14</v>
      </c>
      <c r="C422" s="11" t="s">
        <v>63</v>
      </c>
      <c r="D422" s="11" t="s">
        <v>222</v>
      </c>
      <c r="E422" s="7">
        <v>0</v>
      </c>
    </row>
    <row r="423" spans="1:7" x14ac:dyDescent="0.25">
      <c r="A423">
        <v>27</v>
      </c>
      <c r="B423" s="7" t="s">
        <v>14</v>
      </c>
      <c r="C423" s="11" t="s">
        <v>95</v>
      </c>
      <c r="D423" s="11" t="s">
        <v>223</v>
      </c>
      <c r="E423" s="7">
        <v>0</v>
      </c>
    </row>
    <row r="424" spans="1:7" x14ac:dyDescent="0.25">
      <c r="A424">
        <v>27</v>
      </c>
      <c r="B424" s="7" t="s">
        <v>14</v>
      </c>
      <c r="C424" s="11" t="s">
        <v>64</v>
      </c>
      <c r="D424" s="11" t="s">
        <v>224</v>
      </c>
      <c r="E424" s="7">
        <v>0</v>
      </c>
      <c r="F424" s="82">
        <v>0</v>
      </c>
      <c r="G424" s="82">
        <v>0</v>
      </c>
    </row>
    <row r="425" spans="1:7" x14ac:dyDescent="0.25">
      <c r="A425">
        <v>27</v>
      </c>
      <c r="B425" s="7" t="s">
        <v>14</v>
      </c>
      <c r="C425" s="11" t="s">
        <v>68</v>
      </c>
      <c r="D425" s="11" t="s">
        <v>224</v>
      </c>
      <c r="E425" s="7">
        <v>0</v>
      </c>
      <c r="F425" s="82">
        <v>0</v>
      </c>
      <c r="G425" s="82">
        <v>0</v>
      </c>
    </row>
    <row r="426" spans="1:7" x14ac:dyDescent="0.25">
      <c r="A426">
        <v>27</v>
      </c>
      <c r="B426" s="7" t="s">
        <v>14</v>
      </c>
      <c r="C426" s="11" t="s">
        <v>69</v>
      </c>
      <c r="D426" s="11" t="s">
        <v>224</v>
      </c>
      <c r="E426" s="7">
        <v>0</v>
      </c>
      <c r="F426" s="82">
        <v>0</v>
      </c>
      <c r="G426" s="82">
        <v>0</v>
      </c>
    </row>
    <row r="427" spans="1:7" x14ac:dyDescent="0.25">
      <c r="A427">
        <v>27</v>
      </c>
      <c r="B427" s="7" t="s">
        <v>14</v>
      </c>
      <c r="C427" s="11" t="s">
        <v>65</v>
      </c>
      <c r="D427" s="11" t="s">
        <v>224</v>
      </c>
      <c r="E427" s="7">
        <v>0</v>
      </c>
      <c r="F427" s="82">
        <v>0</v>
      </c>
      <c r="G427" s="82">
        <v>0</v>
      </c>
    </row>
    <row r="428" spans="1:7" x14ac:dyDescent="0.25">
      <c r="A428">
        <v>27</v>
      </c>
      <c r="B428" s="7" t="s">
        <v>14</v>
      </c>
      <c r="C428" s="11" t="s">
        <v>67</v>
      </c>
      <c r="D428" s="11" t="s">
        <v>224</v>
      </c>
      <c r="E428" s="7">
        <v>0</v>
      </c>
      <c r="F428" s="82">
        <v>0</v>
      </c>
      <c r="G428" s="82">
        <v>0</v>
      </c>
    </row>
    <row r="429" spans="1:7" x14ac:dyDescent="0.25">
      <c r="A429">
        <v>27</v>
      </c>
      <c r="B429" s="7" t="s">
        <v>14</v>
      </c>
      <c r="C429" s="11" t="s">
        <v>66</v>
      </c>
      <c r="D429" s="11" t="s">
        <v>224</v>
      </c>
      <c r="E429" s="7">
        <v>0</v>
      </c>
      <c r="F429" s="82">
        <v>0</v>
      </c>
      <c r="G429" s="82">
        <v>0</v>
      </c>
    </row>
    <row r="430" spans="1:7" x14ac:dyDescent="0.25">
      <c r="A430">
        <v>27</v>
      </c>
      <c r="B430" s="7" t="s">
        <v>14</v>
      </c>
      <c r="C430" s="11" t="s">
        <v>70</v>
      </c>
      <c r="D430" s="11" t="s">
        <v>224</v>
      </c>
      <c r="E430" s="7">
        <v>0</v>
      </c>
      <c r="F430" s="82">
        <v>0</v>
      </c>
      <c r="G430" s="82">
        <v>0</v>
      </c>
    </row>
    <row r="431" spans="1:7" x14ac:dyDescent="0.25">
      <c r="A431">
        <v>27</v>
      </c>
      <c r="B431" s="7" t="s">
        <v>14</v>
      </c>
      <c r="C431" s="11" t="s">
        <v>71</v>
      </c>
      <c r="D431" s="11" t="s">
        <v>224</v>
      </c>
      <c r="E431" s="7">
        <v>0</v>
      </c>
      <c r="F431" s="82">
        <v>0</v>
      </c>
      <c r="G431" s="82">
        <v>0</v>
      </c>
    </row>
    <row r="432" spans="1:7" x14ac:dyDescent="0.25">
      <c r="A432">
        <v>27</v>
      </c>
      <c r="B432" s="7" t="s">
        <v>14</v>
      </c>
      <c r="C432" s="11" t="s">
        <v>72</v>
      </c>
      <c r="D432" s="11" t="s">
        <v>225</v>
      </c>
      <c r="E432" s="7">
        <v>0</v>
      </c>
      <c r="F432" s="82">
        <v>0</v>
      </c>
      <c r="G432" s="82">
        <v>0</v>
      </c>
    </row>
    <row r="433" spans="1:7" x14ac:dyDescent="0.25">
      <c r="A433">
        <v>27</v>
      </c>
      <c r="B433" s="7" t="s">
        <v>14</v>
      </c>
      <c r="C433" s="11" t="s">
        <v>73</v>
      </c>
      <c r="D433" s="11" t="s">
        <v>225</v>
      </c>
      <c r="E433" s="7">
        <v>0</v>
      </c>
      <c r="F433" s="82">
        <v>0</v>
      </c>
      <c r="G433" s="82">
        <v>0</v>
      </c>
    </row>
    <row r="434" spans="1:7" x14ac:dyDescent="0.25">
      <c r="A434">
        <v>28</v>
      </c>
      <c r="B434" s="7" t="s">
        <v>16</v>
      </c>
      <c r="C434" s="11" t="s">
        <v>27</v>
      </c>
      <c r="D434" s="11" t="s">
        <v>214</v>
      </c>
      <c r="E434" s="7">
        <v>10.5</v>
      </c>
      <c r="F434" s="81">
        <v>1</v>
      </c>
      <c r="G434" s="81">
        <v>1</v>
      </c>
    </row>
    <row r="435" spans="1:7" x14ac:dyDescent="0.25">
      <c r="A435">
        <v>28</v>
      </c>
      <c r="B435" s="7" t="s">
        <v>16</v>
      </c>
      <c r="C435" s="11" t="s">
        <v>28</v>
      </c>
      <c r="D435" s="11" t="s">
        <v>214</v>
      </c>
      <c r="E435" s="7">
        <v>0</v>
      </c>
      <c r="F435" s="81">
        <v>1</v>
      </c>
      <c r="G435" s="81">
        <v>1</v>
      </c>
    </row>
    <row r="436" spans="1:7" x14ac:dyDescent="0.25">
      <c r="A436">
        <v>28</v>
      </c>
      <c r="B436" s="7" t="s">
        <v>16</v>
      </c>
      <c r="C436" s="11" t="s">
        <v>29</v>
      </c>
      <c r="D436" s="11" t="s">
        <v>214</v>
      </c>
      <c r="E436" s="7">
        <v>0</v>
      </c>
      <c r="F436" s="82">
        <v>0</v>
      </c>
      <c r="G436" s="82">
        <v>0</v>
      </c>
    </row>
    <row r="437" spans="1:7" x14ac:dyDescent="0.25">
      <c r="A437">
        <v>28</v>
      </c>
      <c r="B437" s="7" t="s">
        <v>16</v>
      </c>
      <c r="C437" s="11" t="s">
        <v>30</v>
      </c>
      <c r="D437" s="11" t="s">
        <v>214</v>
      </c>
      <c r="E437" s="7">
        <v>4.5</v>
      </c>
      <c r="F437" s="82">
        <v>1</v>
      </c>
      <c r="G437" s="82">
        <v>1</v>
      </c>
    </row>
    <row r="438" spans="1:7" x14ac:dyDescent="0.25">
      <c r="A438">
        <v>28</v>
      </c>
      <c r="B438" s="7" t="s">
        <v>16</v>
      </c>
      <c r="C438" s="11" t="s">
        <v>31</v>
      </c>
      <c r="D438" s="11" t="s">
        <v>214</v>
      </c>
      <c r="E438" s="7">
        <v>0</v>
      </c>
      <c r="F438" s="82">
        <v>0</v>
      </c>
      <c r="G438" s="82">
        <v>0</v>
      </c>
    </row>
    <row r="439" spans="1:7" x14ac:dyDescent="0.25">
      <c r="A439">
        <v>28</v>
      </c>
      <c r="B439" s="7" t="s">
        <v>16</v>
      </c>
      <c r="C439" s="11" t="s">
        <v>32</v>
      </c>
      <c r="D439" s="11" t="s">
        <v>214</v>
      </c>
      <c r="E439" s="7">
        <v>0</v>
      </c>
      <c r="F439" s="82">
        <v>1</v>
      </c>
      <c r="G439" s="82">
        <v>1</v>
      </c>
    </row>
    <row r="440" spans="1:7" x14ac:dyDescent="0.25">
      <c r="A440">
        <v>28</v>
      </c>
      <c r="B440" s="7" t="s">
        <v>16</v>
      </c>
      <c r="C440" s="11" t="s">
        <v>33</v>
      </c>
      <c r="D440" s="11" t="s">
        <v>214</v>
      </c>
      <c r="E440" s="7">
        <v>0</v>
      </c>
      <c r="F440" s="82">
        <v>1</v>
      </c>
      <c r="G440" s="82">
        <v>1</v>
      </c>
    </row>
    <row r="441" spans="1:7" x14ac:dyDescent="0.25">
      <c r="A441">
        <v>28</v>
      </c>
      <c r="B441" s="7" t="s">
        <v>16</v>
      </c>
      <c r="C441" s="11" t="s">
        <v>34</v>
      </c>
      <c r="D441" s="11" t="s">
        <v>214</v>
      </c>
      <c r="E441" s="7">
        <v>0</v>
      </c>
      <c r="F441" s="82">
        <v>1</v>
      </c>
      <c r="G441" s="82">
        <v>1</v>
      </c>
    </row>
    <row r="442" spans="1:7" x14ac:dyDescent="0.25">
      <c r="A442">
        <v>28</v>
      </c>
      <c r="B442" s="7" t="s">
        <v>16</v>
      </c>
      <c r="C442" s="11" t="s">
        <v>35</v>
      </c>
      <c r="D442" s="11" t="s">
        <v>214</v>
      </c>
      <c r="E442" s="7">
        <v>0</v>
      </c>
      <c r="F442" s="82">
        <v>1</v>
      </c>
      <c r="G442" s="82">
        <v>1</v>
      </c>
    </row>
    <row r="443" spans="1:7" x14ac:dyDescent="0.25">
      <c r="A443">
        <v>28</v>
      </c>
      <c r="B443" s="7" t="s">
        <v>16</v>
      </c>
      <c r="C443" s="11" t="s">
        <v>36</v>
      </c>
      <c r="D443" s="11" t="s">
        <v>215</v>
      </c>
      <c r="E443" s="7">
        <v>0</v>
      </c>
      <c r="F443" s="82">
        <v>1</v>
      </c>
      <c r="G443" s="82">
        <v>1</v>
      </c>
    </row>
    <row r="444" spans="1:7" x14ac:dyDescent="0.25">
      <c r="A444">
        <v>28</v>
      </c>
      <c r="B444" s="7" t="s">
        <v>16</v>
      </c>
      <c r="C444" s="11" t="s">
        <v>37</v>
      </c>
      <c r="D444" s="11" t="s">
        <v>216</v>
      </c>
      <c r="E444" s="7">
        <v>1</v>
      </c>
      <c r="F444" s="82">
        <v>1</v>
      </c>
      <c r="G444" s="82">
        <v>1</v>
      </c>
    </row>
    <row r="445" spans="1:7" x14ac:dyDescent="0.25">
      <c r="A445">
        <v>28</v>
      </c>
      <c r="B445" s="7" t="s">
        <v>16</v>
      </c>
      <c r="C445" s="11" t="s">
        <v>96</v>
      </c>
      <c r="D445" s="11" t="s">
        <v>216</v>
      </c>
      <c r="E445" s="7">
        <v>0</v>
      </c>
      <c r="F445" s="82">
        <v>0</v>
      </c>
      <c r="G445" s="82">
        <v>0</v>
      </c>
    </row>
    <row r="446" spans="1:7" x14ac:dyDescent="0.25">
      <c r="A446">
        <v>28</v>
      </c>
      <c r="B446" s="7" t="s">
        <v>16</v>
      </c>
      <c r="C446" s="11" t="s">
        <v>38</v>
      </c>
      <c r="D446" s="11" t="s">
        <v>216</v>
      </c>
      <c r="E446" s="7">
        <v>0</v>
      </c>
      <c r="F446" s="82">
        <v>1</v>
      </c>
      <c r="G446" s="82">
        <v>1</v>
      </c>
    </row>
    <row r="447" spans="1:7" x14ac:dyDescent="0.25">
      <c r="A447">
        <v>28</v>
      </c>
      <c r="B447" s="7" t="s">
        <v>16</v>
      </c>
      <c r="C447" s="11" t="s">
        <v>39</v>
      </c>
      <c r="D447" s="11" t="s">
        <v>216</v>
      </c>
      <c r="E447" s="7">
        <v>4.5</v>
      </c>
      <c r="F447" s="82">
        <v>1</v>
      </c>
      <c r="G447" s="82">
        <v>1</v>
      </c>
    </row>
    <row r="448" spans="1:7" x14ac:dyDescent="0.25">
      <c r="A448">
        <v>28</v>
      </c>
      <c r="B448" s="7" t="s">
        <v>16</v>
      </c>
      <c r="C448" s="11" t="s">
        <v>40</v>
      </c>
      <c r="D448" s="11" t="s">
        <v>217</v>
      </c>
      <c r="E448" s="7">
        <v>0</v>
      </c>
      <c r="F448" s="82">
        <v>0</v>
      </c>
      <c r="G448" s="82">
        <v>0</v>
      </c>
    </row>
    <row r="449" spans="1:7" x14ac:dyDescent="0.25">
      <c r="A449">
        <v>28</v>
      </c>
      <c r="B449" s="7" t="s">
        <v>16</v>
      </c>
      <c r="C449" s="11" t="s">
        <v>41</v>
      </c>
      <c r="D449" s="11" t="s">
        <v>217</v>
      </c>
      <c r="E449" s="7">
        <v>0</v>
      </c>
      <c r="F449" s="82">
        <v>0</v>
      </c>
      <c r="G449" s="82">
        <v>0</v>
      </c>
    </row>
    <row r="450" spans="1:7" x14ac:dyDescent="0.25">
      <c r="A450">
        <v>28</v>
      </c>
      <c r="B450" s="7" t="s">
        <v>16</v>
      </c>
      <c r="C450" s="11" t="s">
        <v>98</v>
      </c>
      <c r="D450" s="11" t="s">
        <v>217</v>
      </c>
      <c r="E450" s="7">
        <v>29.5</v>
      </c>
      <c r="F450" s="82">
        <v>1</v>
      </c>
      <c r="G450" s="82">
        <v>0</v>
      </c>
    </row>
    <row r="451" spans="1:7" x14ac:dyDescent="0.25">
      <c r="A451">
        <v>28</v>
      </c>
      <c r="B451" s="7" t="s">
        <v>16</v>
      </c>
      <c r="C451" s="11" t="s">
        <v>42</v>
      </c>
      <c r="D451" s="11" t="s">
        <v>217</v>
      </c>
      <c r="E451" s="7">
        <v>0</v>
      </c>
      <c r="F451" s="82">
        <v>0</v>
      </c>
      <c r="G451" s="82">
        <v>0</v>
      </c>
    </row>
    <row r="452" spans="1:7" x14ac:dyDescent="0.25">
      <c r="A452">
        <v>28</v>
      </c>
      <c r="B452" s="7" t="s">
        <v>16</v>
      </c>
      <c r="C452" s="11" t="s">
        <v>44</v>
      </c>
      <c r="D452" s="11" t="s">
        <v>218</v>
      </c>
      <c r="E452" s="7">
        <v>6</v>
      </c>
      <c r="F452" s="82">
        <v>0</v>
      </c>
      <c r="G452" s="82">
        <v>0</v>
      </c>
    </row>
    <row r="453" spans="1:7" x14ac:dyDescent="0.25">
      <c r="A453">
        <v>28</v>
      </c>
      <c r="B453" s="7" t="s">
        <v>16</v>
      </c>
      <c r="C453" s="11" t="s">
        <v>45</v>
      </c>
      <c r="D453" s="11" t="s">
        <v>218</v>
      </c>
      <c r="E453" s="7">
        <v>0</v>
      </c>
      <c r="F453" s="82">
        <v>0</v>
      </c>
      <c r="G453" s="82">
        <v>0</v>
      </c>
    </row>
    <row r="454" spans="1:7" x14ac:dyDescent="0.25">
      <c r="A454">
        <v>28</v>
      </c>
      <c r="B454" s="7" t="s">
        <v>16</v>
      </c>
      <c r="C454" s="11" t="s">
        <v>43</v>
      </c>
      <c r="D454" s="11" t="s">
        <v>218</v>
      </c>
      <c r="E454" s="7">
        <v>0</v>
      </c>
      <c r="F454" s="82">
        <v>0</v>
      </c>
      <c r="G454" s="82">
        <v>0</v>
      </c>
    </row>
    <row r="455" spans="1:7" x14ac:dyDescent="0.25">
      <c r="A455">
        <v>28</v>
      </c>
      <c r="B455" s="7" t="s">
        <v>16</v>
      </c>
      <c r="C455" s="11" t="s">
        <v>46</v>
      </c>
      <c r="D455" s="11" t="s">
        <v>218</v>
      </c>
      <c r="E455" s="7">
        <v>7</v>
      </c>
      <c r="F455" s="82">
        <v>0</v>
      </c>
      <c r="G455" s="82">
        <v>0</v>
      </c>
    </row>
    <row r="456" spans="1:7" x14ac:dyDescent="0.25">
      <c r="A456">
        <v>28</v>
      </c>
      <c r="B456" s="7" t="s">
        <v>16</v>
      </c>
      <c r="C456" s="11" t="s">
        <v>47</v>
      </c>
      <c r="D456" s="11" t="s">
        <v>219</v>
      </c>
      <c r="E456" s="7">
        <v>0</v>
      </c>
      <c r="F456" s="82">
        <v>0</v>
      </c>
      <c r="G456" s="82">
        <v>0</v>
      </c>
    </row>
    <row r="457" spans="1:7" x14ac:dyDescent="0.25">
      <c r="A457">
        <v>28</v>
      </c>
      <c r="B457" s="7" t="s">
        <v>16</v>
      </c>
      <c r="C457" s="11" t="s">
        <v>48</v>
      </c>
      <c r="D457" s="11" t="s">
        <v>219</v>
      </c>
      <c r="E457" s="7">
        <v>1</v>
      </c>
      <c r="F457" s="82">
        <v>0</v>
      </c>
      <c r="G457" s="82">
        <v>1</v>
      </c>
    </row>
    <row r="458" spans="1:7" x14ac:dyDescent="0.25">
      <c r="A458">
        <v>28</v>
      </c>
      <c r="B458" s="7" t="s">
        <v>16</v>
      </c>
      <c r="C458" s="11" t="s">
        <v>49</v>
      </c>
      <c r="D458" s="11" t="s">
        <v>219</v>
      </c>
      <c r="E458" s="7">
        <v>66</v>
      </c>
      <c r="F458" s="82">
        <v>0</v>
      </c>
      <c r="G458" s="82">
        <v>0</v>
      </c>
    </row>
    <row r="459" spans="1:7" x14ac:dyDescent="0.25">
      <c r="A459">
        <v>28</v>
      </c>
      <c r="B459" s="7" t="s">
        <v>16</v>
      </c>
      <c r="C459" s="11" t="s">
        <v>50</v>
      </c>
      <c r="D459" s="11" t="s">
        <v>219</v>
      </c>
      <c r="E459" s="7">
        <v>0</v>
      </c>
      <c r="F459" s="82">
        <v>0</v>
      </c>
      <c r="G459" s="82">
        <v>0</v>
      </c>
    </row>
    <row r="460" spans="1:7" x14ac:dyDescent="0.25">
      <c r="A460">
        <v>28</v>
      </c>
      <c r="B460" s="7" t="s">
        <v>16</v>
      </c>
      <c r="C460" s="11" t="s">
        <v>51</v>
      </c>
      <c r="D460" s="11" t="s">
        <v>219</v>
      </c>
      <c r="E460" s="7">
        <v>0</v>
      </c>
      <c r="F460" s="82">
        <v>0</v>
      </c>
      <c r="G460" s="82">
        <v>0</v>
      </c>
    </row>
    <row r="461" spans="1:7" x14ac:dyDescent="0.25">
      <c r="A461">
        <v>28</v>
      </c>
      <c r="B461" s="7" t="s">
        <v>16</v>
      </c>
      <c r="C461" s="11" t="s">
        <v>52</v>
      </c>
      <c r="D461" s="11" t="s">
        <v>219</v>
      </c>
      <c r="E461" s="7">
        <v>4</v>
      </c>
      <c r="F461" s="82">
        <v>0</v>
      </c>
      <c r="G461" s="82">
        <v>0</v>
      </c>
    </row>
    <row r="462" spans="1:7" x14ac:dyDescent="0.25">
      <c r="A462">
        <v>28</v>
      </c>
      <c r="B462" s="7" t="s">
        <v>16</v>
      </c>
      <c r="C462" s="11" t="s">
        <v>53</v>
      </c>
      <c r="D462" s="11" t="s">
        <v>219</v>
      </c>
      <c r="E462" s="7">
        <v>5</v>
      </c>
      <c r="F462" s="82">
        <v>0</v>
      </c>
      <c r="G462" s="82">
        <v>0</v>
      </c>
    </row>
    <row r="463" spans="1:7" x14ac:dyDescent="0.25">
      <c r="A463">
        <v>28</v>
      </c>
      <c r="B463" s="7" t="s">
        <v>16</v>
      </c>
      <c r="C463" s="11" t="s">
        <v>54</v>
      </c>
      <c r="D463" s="11" t="s">
        <v>219</v>
      </c>
      <c r="E463" s="7">
        <v>8.5</v>
      </c>
      <c r="F463" s="82">
        <v>0</v>
      </c>
      <c r="G463" s="82">
        <v>0</v>
      </c>
    </row>
    <row r="464" spans="1:7" x14ac:dyDescent="0.25">
      <c r="A464">
        <v>28</v>
      </c>
      <c r="B464" s="7" t="s">
        <v>16</v>
      </c>
      <c r="C464" s="11" t="s">
        <v>55</v>
      </c>
      <c r="D464" s="11" t="s">
        <v>220</v>
      </c>
      <c r="E464" s="7">
        <v>0</v>
      </c>
      <c r="F464" s="82">
        <v>0</v>
      </c>
      <c r="G464" s="82">
        <v>0</v>
      </c>
    </row>
    <row r="465" spans="1:7" x14ac:dyDescent="0.25">
      <c r="A465">
        <v>28</v>
      </c>
      <c r="B465" s="7" t="s">
        <v>16</v>
      </c>
      <c r="C465" s="11" t="s">
        <v>74</v>
      </c>
      <c r="D465" s="11" t="s">
        <v>220</v>
      </c>
      <c r="E465" s="7">
        <v>0</v>
      </c>
      <c r="F465" s="82">
        <v>0</v>
      </c>
      <c r="G465" s="82">
        <v>0</v>
      </c>
    </row>
    <row r="466" spans="1:7" x14ac:dyDescent="0.25">
      <c r="A466">
        <v>28</v>
      </c>
      <c r="B466" s="7" t="s">
        <v>16</v>
      </c>
      <c r="C466" s="11" t="s">
        <v>56</v>
      </c>
      <c r="D466" s="11" t="s">
        <v>220</v>
      </c>
      <c r="E466" s="7">
        <v>0</v>
      </c>
      <c r="F466" s="82">
        <v>0</v>
      </c>
      <c r="G466" s="82">
        <v>0</v>
      </c>
    </row>
    <row r="467" spans="1:7" x14ac:dyDescent="0.25">
      <c r="A467">
        <v>28</v>
      </c>
      <c r="B467" s="7" t="s">
        <v>16</v>
      </c>
      <c r="C467" s="11" t="s">
        <v>57</v>
      </c>
      <c r="D467" s="11" t="s">
        <v>220</v>
      </c>
      <c r="E467" s="7">
        <v>1</v>
      </c>
      <c r="F467" s="82">
        <v>0</v>
      </c>
      <c r="G467" s="82">
        <v>0</v>
      </c>
    </row>
    <row r="468" spans="1:7" x14ac:dyDescent="0.25">
      <c r="A468">
        <v>28</v>
      </c>
      <c r="B468" s="7" t="s">
        <v>16</v>
      </c>
      <c r="C468" s="11" t="s">
        <v>58</v>
      </c>
      <c r="D468" s="11" t="s">
        <v>220</v>
      </c>
      <c r="E468" s="7">
        <v>0</v>
      </c>
      <c r="F468" s="82">
        <v>0</v>
      </c>
      <c r="G468" s="82">
        <v>0</v>
      </c>
    </row>
    <row r="469" spans="1:7" x14ac:dyDescent="0.25">
      <c r="A469">
        <v>28</v>
      </c>
      <c r="B469" s="7" t="s">
        <v>16</v>
      </c>
      <c r="C469" s="11" t="s">
        <v>93</v>
      </c>
      <c r="D469" s="11" t="s">
        <v>220</v>
      </c>
      <c r="E469" s="7">
        <v>0</v>
      </c>
      <c r="F469" s="82">
        <v>0</v>
      </c>
      <c r="G469" s="82">
        <v>0</v>
      </c>
    </row>
    <row r="470" spans="1:7" x14ac:dyDescent="0.25">
      <c r="A470">
        <v>28</v>
      </c>
      <c r="B470" s="7" t="s">
        <v>16</v>
      </c>
      <c r="C470" s="11" t="s">
        <v>94</v>
      </c>
      <c r="D470" s="11" t="s">
        <v>220</v>
      </c>
      <c r="E470" s="7">
        <v>0</v>
      </c>
      <c r="F470" s="82">
        <v>0</v>
      </c>
      <c r="G470" s="82">
        <v>0</v>
      </c>
    </row>
    <row r="471" spans="1:7" x14ac:dyDescent="0.25">
      <c r="A471">
        <v>28</v>
      </c>
      <c r="B471" s="7" t="s">
        <v>16</v>
      </c>
      <c r="C471" s="11" t="s">
        <v>59</v>
      </c>
      <c r="D471" s="11" t="s">
        <v>221</v>
      </c>
      <c r="E471" s="7">
        <v>4.5</v>
      </c>
      <c r="F471" s="82">
        <v>0</v>
      </c>
      <c r="G471" s="82">
        <v>0</v>
      </c>
    </row>
    <row r="472" spans="1:7" x14ac:dyDescent="0.25">
      <c r="A472">
        <v>28</v>
      </c>
      <c r="B472" s="7" t="s">
        <v>16</v>
      </c>
      <c r="C472" s="11" t="s">
        <v>60</v>
      </c>
      <c r="D472" s="11" t="s">
        <v>221</v>
      </c>
      <c r="E472" s="7">
        <v>0</v>
      </c>
    </row>
    <row r="473" spans="1:7" x14ac:dyDescent="0.25">
      <c r="A473">
        <v>28</v>
      </c>
      <c r="B473" s="7" t="s">
        <v>16</v>
      </c>
      <c r="C473" s="11" t="s">
        <v>61</v>
      </c>
      <c r="D473" s="11" t="s">
        <v>221</v>
      </c>
      <c r="E473" s="7">
        <v>0</v>
      </c>
      <c r="F473" s="82">
        <v>0</v>
      </c>
      <c r="G473" s="82">
        <v>0</v>
      </c>
    </row>
    <row r="474" spans="1:7" x14ac:dyDescent="0.25">
      <c r="A474">
        <v>28</v>
      </c>
      <c r="B474" s="7" t="s">
        <v>16</v>
      </c>
      <c r="C474" s="11" t="s">
        <v>99</v>
      </c>
      <c r="D474" s="11" t="s">
        <v>221</v>
      </c>
      <c r="E474" s="7">
        <v>0</v>
      </c>
      <c r="F474" s="82">
        <v>0</v>
      </c>
      <c r="G474" s="82">
        <v>0</v>
      </c>
    </row>
    <row r="475" spans="1:7" x14ac:dyDescent="0.25">
      <c r="A475">
        <v>28</v>
      </c>
      <c r="B475" s="7" t="s">
        <v>16</v>
      </c>
      <c r="C475" s="11" t="s">
        <v>62</v>
      </c>
      <c r="D475" s="11" t="s">
        <v>221</v>
      </c>
      <c r="E475" s="7">
        <v>0</v>
      </c>
      <c r="F475" s="82">
        <v>0</v>
      </c>
      <c r="G475" s="82">
        <v>0</v>
      </c>
    </row>
    <row r="476" spans="1:7" x14ac:dyDescent="0.25">
      <c r="A476">
        <v>28</v>
      </c>
      <c r="B476" s="7" t="s">
        <v>16</v>
      </c>
      <c r="C476" s="11" t="s">
        <v>63</v>
      </c>
      <c r="D476" s="11" t="s">
        <v>222</v>
      </c>
      <c r="E476" s="7">
        <v>0</v>
      </c>
    </row>
    <row r="477" spans="1:7" x14ac:dyDescent="0.25">
      <c r="A477">
        <v>28</v>
      </c>
      <c r="B477" s="7" t="s">
        <v>16</v>
      </c>
      <c r="C477" s="11" t="s">
        <v>95</v>
      </c>
      <c r="D477" s="11" t="s">
        <v>223</v>
      </c>
      <c r="E477" s="7">
        <v>0</v>
      </c>
    </row>
    <row r="478" spans="1:7" x14ac:dyDescent="0.25">
      <c r="A478">
        <v>28</v>
      </c>
      <c r="B478" s="7" t="s">
        <v>16</v>
      </c>
      <c r="C478" s="11" t="s">
        <v>64</v>
      </c>
      <c r="D478" s="11" t="s">
        <v>224</v>
      </c>
      <c r="E478" s="7">
        <v>0</v>
      </c>
      <c r="F478" s="82">
        <v>0</v>
      </c>
      <c r="G478" s="82">
        <v>0</v>
      </c>
    </row>
    <row r="479" spans="1:7" x14ac:dyDescent="0.25">
      <c r="A479">
        <v>28</v>
      </c>
      <c r="B479" s="7" t="s">
        <v>16</v>
      </c>
      <c r="C479" s="11" t="s">
        <v>68</v>
      </c>
      <c r="D479" s="11" t="s">
        <v>224</v>
      </c>
      <c r="E479" s="7">
        <v>0</v>
      </c>
      <c r="F479" s="82">
        <v>0</v>
      </c>
      <c r="G479" s="82">
        <v>0</v>
      </c>
    </row>
    <row r="480" spans="1:7" x14ac:dyDescent="0.25">
      <c r="A480">
        <v>28</v>
      </c>
      <c r="B480" s="7" t="s">
        <v>16</v>
      </c>
      <c r="C480" s="11" t="s">
        <v>69</v>
      </c>
      <c r="D480" s="11" t="s">
        <v>224</v>
      </c>
      <c r="E480" s="7">
        <v>0</v>
      </c>
      <c r="F480" s="82">
        <v>0</v>
      </c>
      <c r="G480" s="82">
        <v>0</v>
      </c>
    </row>
    <row r="481" spans="1:7" x14ac:dyDescent="0.25">
      <c r="A481">
        <v>28</v>
      </c>
      <c r="B481" s="7" t="s">
        <v>16</v>
      </c>
      <c r="C481" s="11" t="s">
        <v>65</v>
      </c>
      <c r="D481" s="11" t="s">
        <v>224</v>
      </c>
      <c r="E481" s="7">
        <v>0</v>
      </c>
      <c r="F481" s="82">
        <v>0</v>
      </c>
      <c r="G481" s="82">
        <v>0</v>
      </c>
    </row>
    <row r="482" spans="1:7" x14ac:dyDescent="0.25">
      <c r="A482">
        <v>28</v>
      </c>
      <c r="B482" s="7" t="s">
        <v>16</v>
      </c>
      <c r="C482" s="11" t="s">
        <v>67</v>
      </c>
      <c r="D482" s="11" t="s">
        <v>224</v>
      </c>
      <c r="E482" s="7">
        <v>0</v>
      </c>
      <c r="F482" s="82">
        <v>0</v>
      </c>
      <c r="G482" s="82">
        <v>0</v>
      </c>
    </row>
    <row r="483" spans="1:7" x14ac:dyDescent="0.25">
      <c r="A483">
        <v>28</v>
      </c>
      <c r="B483" s="7" t="s">
        <v>16</v>
      </c>
      <c r="C483" s="11" t="s">
        <v>66</v>
      </c>
      <c r="D483" s="11" t="s">
        <v>224</v>
      </c>
      <c r="E483" s="7">
        <v>0</v>
      </c>
      <c r="F483" s="82">
        <v>0</v>
      </c>
      <c r="G483" s="82">
        <v>0</v>
      </c>
    </row>
    <row r="484" spans="1:7" x14ac:dyDescent="0.25">
      <c r="A484">
        <v>28</v>
      </c>
      <c r="B484" s="7" t="s">
        <v>16</v>
      </c>
      <c r="C484" s="11" t="s">
        <v>70</v>
      </c>
      <c r="D484" s="11" t="s">
        <v>224</v>
      </c>
      <c r="E484" s="7">
        <v>0</v>
      </c>
      <c r="F484" s="82">
        <v>0</v>
      </c>
      <c r="G484" s="82">
        <v>0</v>
      </c>
    </row>
    <row r="485" spans="1:7" x14ac:dyDescent="0.25">
      <c r="A485">
        <v>28</v>
      </c>
      <c r="B485" s="7" t="s">
        <v>16</v>
      </c>
      <c r="C485" s="11" t="s">
        <v>71</v>
      </c>
      <c r="D485" s="11" t="s">
        <v>224</v>
      </c>
      <c r="E485" s="7">
        <v>0</v>
      </c>
      <c r="F485" s="82">
        <v>0</v>
      </c>
      <c r="G485" s="82">
        <v>0</v>
      </c>
    </row>
    <row r="486" spans="1:7" x14ac:dyDescent="0.25">
      <c r="A486">
        <v>28</v>
      </c>
      <c r="B486" s="7" t="s">
        <v>16</v>
      </c>
      <c r="C486" s="11" t="s">
        <v>72</v>
      </c>
      <c r="D486" s="11" t="s">
        <v>225</v>
      </c>
      <c r="E486" s="7">
        <v>0</v>
      </c>
      <c r="F486" s="82">
        <v>0</v>
      </c>
      <c r="G486" s="82">
        <v>0</v>
      </c>
    </row>
    <row r="487" spans="1:7" x14ac:dyDescent="0.25">
      <c r="A487">
        <v>28</v>
      </c>
      <c r="B487" s="7" t="s">
        <v>16</v>
      </c>
      <c r="C487" s="11" t="s">
        <v>73</v>
      </c>
      <c r="D487" s="11" t="s">
        <v>225</v>
      </c>
      <c r="E487" s="7">
        <v>1</v>
      </c>
      <c r="F487" s="82">
        <v>0</v>
      </c>
      <c r="G487" s="82">
        <v>0</v>
      </c>
    </row>
    <row r="488" spans="1:7" x14ac:dyDescent="0.25">
      <c r="A488">
        <v>30</v>
      </c>
      <c r="B488" s="7" t="s">
        <v>18</v>
      </c>
      <c r="C488" s="11" t="s">
        <v>27</v>
      </c>
      <c r="D488" s="11" t="s">
        <v>214</v>
      </c>
      <c r="E488" s="7">
        <v>1</v>
      </c>
      <c r="F488" s="81">
        <v>1</v>
      </c>
      <c r="G488" s="81">
        <v>1</v>
      </c>
    </row>
    <row r="489" spans="1:7" x14ac:dyDescent="0.25">
      <c r="A489">
        <v>30</v>
      </c>
      <c r="B489" s="7" t="s">
        <v>18</v>
      </c>
      <c r="C489" s="11" t="s">
        <v>28</v>
      </c>
      <c r="D489" s="11" t="s">
        <v>214</v>
      </c>
      <c r="E489" s="7">
        <v>1</v>
      </c>
      <c r="F489" s="81">
        <v>1</v>
      </c>
      <c r="G489" s="81">
        <v>1</v>
      </c>
    </row>
    <row r="490" spans="1:7" x14ac:dyDescent="0.25">
      <c r="A490">
        <v>30</v>
      </c>
      <c r="B490" s="7" t="s">
        <v>18</v>
      </c>
      <c r="C490" s="11" t="s">
        <v>29</v>
      </c>
      <c r="D490" s="11" t="s">
        <v>214</v>
      </c>
      <c r="E490" s="7">
        <v>0</v>
      </c>
      <c r="F490" s="82">
        <v>0</v>
      </c>
      <c r="G490" s="82">
        <v>0</v>
      </c>
    </row>
    <row r="491" spans="1:7" x14ac:dyDescent="0.25">
      <c r="A491">
        <v>30</v>
      </c>
      <c r="B491" s="7" t="s">
        <v>18</v>
      </c>
      <c r="C491" s="11" t="s">
        <v>30</v>
      </c>
      <c r="D491" s="11" t="s">
        <v>214</v>
      </c>
      <c r="E491" s="7">
        <v>0</v>
      </c>
      <c r="F491" s="82">
        <v>1</v>
      </c>
      <c r="G491" s="82">
        <v>1</v>
      </c>
    </row>
    <row r="492" spans="1:7" x14ac:dyDescent="0.25">
      <c r="A492">
        <v>30</v>
      </c>
      <c r="B492" s="7" t="s">
        <v>18</v>
      </c>
      <c r="C492" s="11" t="s">
        <v>31</v>
      </c>
      <c r="D492" s="11" t="s">
        <v>214</v>
      </c>
      <c r="E492" s="7">
        <v>0</v>
      </c>
      <c r="F492" s="82">
        <v>0</v>
      </c>
      <c r="G492" s="82">
        <v>0</v>
      </c>
    </row>
    <row r="493" spans="1:7" x14ac:dyDescent="0.25">
      <c r="A493">
        <v>30</v>
      </c>
      <c r="B493" s="7" t="s">
        <v>18</v>
      </c>
      <c r="C493" s="11" t="s">
        <v>32</v>
      </c>
      <c r="D493" s="11" t="s">
        <v>214</v>
      </c>
      <c r="E493" s="7">
        <v>0</v>
      </c>
      <c r="F493" s="82">
        <v>1</v>
      </c>
      <c r="G493" s="82">
        <v>1</v>
      </c>
    </row>
    <row r="494" spans="1:7" x14ac:dyDescent="0.25">
      <c r="A494">
        <v>30</v>
      </c>
      <c r="B494" s="7" t="s">
        <v>18</v>
      </c>
      <c r="C494" s="11" t="s">
        <v>33</v>
      </c>
      <c r="D494" s="11" t="s">
        <v>214</v>
      </c>
      <c r="E494" s="7">
        <v>0</v>
      </c>
      <c r="F494" s="82">
        <v>1</v>
      </c>
      <c r="G494" s="82">
        <v>1</v>
      </c>
    </row>
    <row r="495" spans="1:7" x14ac:dyDescent="0.25">
      <c r="A495">
        <v>30</v>
      </c>
      <c r="B495" s="7" t="s">
        <v>18</v>
      </c>
      <c r="C495" s="11" t="s">
        <v>34</v>
      </c>
      <c r="D495" s="11" t="s">
        <v>214</v>
      </c>
      <c r="E495" s="7">
        <v>0</v>
      </c>
      <c r="F495" s="82">
        <v>1</v>
      </c>
      <c r="G495" s="82">
        <v>1</v>
      </c>
    </row>
    <row r="496" spans="1:7" x14ac:dyDescent="0.25">
      <c r="A496">
        <v>30</v>
      </c>
      <c r="B496" s="7" t="s">
        <v>18</v>
      </c>
      <c r="C496" s="11" t="s">
        <v>35</v>
      </c>
      <c r="D496" s="11" t="s">
        <v>214</v>
      </c>
      <c r="E496" s="7">
        <v>0</v>
      </c>
      <c r="F496" s="82">
        <v>1</v>
      </c>
      <c r="G496" s="82">
        <v>1</v>
      </c>
    </row>
    <row r="497" spans="1:7" x14ac:dyDescent="0.25">
      <c r="A497">
        <v>30</v>
      </c>
      <c r="B497" s="7" t="s">
        <v>18</v>
      </c>
      <c r="C497" s="11" t="s">
        <v>36</v>
      </c>
      <c r="D497" s="11" t="s">
        <v>215</v>
      </c>
      <c r="E497" s="7">
        <v>0</v>
      </c>
      <c r="F497" s="82">
        <v>1</v>
      </c>
      <c r="G497" s="82">
        <v>1</v>
      </c>
    </row>
    <row r="498" spans="1:7" x14ac:dyDescent="0.25">
      <c r="A498">
        <v>30</v>
      </c>
      <c r="B498" s="7" t="s">
        <v>18</v>
      </c>
      <c r="C498" s="11" t="s">
        <v>37</v>
      </c>
      <c r="D498" s="11" t="s">
        <v>216</v>
      </c>
      <c r="E498" s="7">
        <v>0</v>
      </c>
      <c r="F498" s="82">
        <v>1</v>
      </c>
      <c r="G498" s="82">
        <v>1</v>
      </c>
    </row>
    <row r="499" spans="1:7" x14ac:dyDescent="0.25">
      <c r="A499">
        <v>30</v>
      </c>
      <c r="B499" s="7" t="s">
        <v>18</v>
      </c>
      <c r="C499" s="11" t="s">
        <v>96</v>
      </c>
      <c r="D499" s="11" t="s">
        <v>216</v>
      </c>
      <c r="E499" s="7">
        <v>0</v>
      </c>
      <c r="F499" s="82">
        <v>0</v>
      </c>
      <c r="G499" s="82">
        <v>0</v>
      </c>
    </row>
    <row r="500" spans="1:7" x14ac:dyDescent="0.25">
      <c r="A500">
        <v>30</v>
      </c>
      <c r="B500" s="7" t="s">
        <v>18</v>
      </c>
      <c r="C500" s="11" t="s">
        <v>38</v>
      </c>
      <c r="D500" s="11" t="s">
        <v>216</v>
      </c>
      <c r="E500" s="7">
        <v>1</v>
      </c>
      <c r="F500" s="82">
        <v>1</v>
      </c>
      <c r="G500" s="82">
        <v>1</v>
      </c>
    </row>
    <row r="501" spans="1:7" x14ac:dyDescent="0.25">
      <c r="A501">
        <v>30</v>
      </c>
      <c r="B501" s="7" t="s">
        <v>18</v>
      </c>
      <c r="C501" s="11" t="s">
        <v>39</v>
      </c>
      <c r="D501" s="11" t="s">
        <v>216</v>
      </c>
      <c r="E501" s="7">
        <v>0</v>
      </c>
      <c r="F501" s="82">
        <v>1</v>
      </c>
      <c r="G501" s="82">
        <v>1</v>
      </c>
    </row>
    <row r="502" spans="1:7" x14ac:dyDescent="0.25">
      <c r="A502">
        <v>30</v>
      </c>
      <c r="B502" s="7" t="s">
        <v>18</v>
      </c>
      <c r="C502" s="11" t="s">
        <v>40</v>
      </c>
      <c r="D502" s="11" t="s">
        <v>217</v>
      </c>
      <c r="E502" s="7">
        <v>0</v>
      </c>
      <c r="F502" s="82">
        <v>0</v>
      </c>
      <c r="G502" s="82">
        <v>0</v>
      </c>
    </row>
    <row r="503" spans="1:7" x14ac:dyDescent="0.25">
      <c r="A503">
        <v>30</v>
      </c>
      <c r="B503" s="7" t="s">
        <v>18</v>
      </c>
      <c r="C503" s="11" t="s">
        <v>41</v>
      </c>
      <c r="D503" s="11" t="s">
        <v>217</v>
      </c>
      <c r="E503" s="7">
        <v>0</v>
      </c>
      <c r="F503" s="82">
        <v>0</v>
      </c>
      <c r="G503" s="82">
        <v>0</v>
      </c>
    </row>
    <row r="504" spans="1:7" x14ac:dyDescent="0.25">
      <c r="A504">
        <v>30</v>
      </c>
      <c r="B504" s="7" t="s">
        <v>18</v>
      </c>
      <c r="C504" s="11" t="s">
        <v>98</v>
      </c>
      <c r="D504" s="11" t="s">
        <v>217</v>
      </c>
      <c r="E504" s="7">
        <v>37</v>
      </c>
      <c r="F504" s="82">
        <v>1</v>
      </c>
      <c r="G504" s="82">
        <v>0</v>
      </c>
    </row>
    <row r="505" spans="1:7" x14ac:dyDescent="0.25">
      <c r="A505">
        <v>30</v>
      </c>
      <c r="B505" s="7" t="s">
        <v>18</v>
      </c>
      <c r="C505" s="11" t="s">
        <v>42</v>
      </c>
      <c r="D505" s="11" t="s">
        <v>217</v>
      </c>
      <c r="E505" s="7">
        <v>0</v>
      </c>
      <c r="F505" s="82">
        <v>0</v>
      </c>
      <c r="G505" s="82">
        <v>0</v>
      </c>
    </row>
    <row r="506" spans="1:7" x14ac:dyDescent="0.25">
      <c r="A506">
        <v>30</v>
      </c>
      <c r="B506" s="7" t="s">
        <v>18</v>
      </c>
      <c r="C506" s="11" t="s">
        <v>44</v>
      </c>
      <c r="D506" s="11" t="s">
        <v>218</v>
      </c>
      <c r="E506" s="7">
        <v>0</v>
      </c>
      <c r="F506" s="82">
        <v>0</v>
      </c>
      <c r="G506" s="82">
        <v>0</v>
      </c>
    </row>
    <row r="507" spans="1:7" x14ac:dyDescent="0.25">
      <c r="A507">
        <v>30</v>
      </c>
      <c r="B507" s="7" t="s">
        <v>18</v>
      </c>
      <c r="C507" s="11" t="s">
        <v>45</v>
      </c>
      <c r="D507" s="11" t="s">
        <v>218</v>
      </c>
      <c r="E507" s="7">
        <v>0</v>
      </c>
      <c r="F507" s="82">
        <v>0</v>
      </c>
      <c r="G507" s="82">
        <v>0</v>
      </c>
    </row>
    <row r="508" spans="1:7" x14ac:dyDescent="0.25">
      <c r="A508">
        <v>30</v>
      </c>
      <c r="B508" s="7" t="s">
        <v>18</v>
      </c>
      <c r="C508" s="11" t="s">
        <v>43</v>
      </c>
      <c r="D508" s="11" t="s">
        <v>218</v>
      </c>
      <c r="E508" s="7">
        <v>0</v>
      </c>
      <c r="F508" s="82">
        <v>0</v>
      </c>
      <c r="G508" s="82">
        <v>0</v>
      </c>
    </row>
    <row r="509" spans="1:7" x14ac:dyDescent="0.25">
      <c r="A509">
        <v>30</v>
      </c>
      <c r="B509" s="7" t="s">
        <v>18</v>
      </c>
      <c r="C509" s="11" t="s">
        <v>46</v>
      </c>
      <c r="D509" s="11" t="s">
        <v>218</v>
      </c>
      <c r="E509" s="7">
        <v>9</v>
      </c>
      <c r="F509" s="82">
        <v>0</v>
      </c>
      <c r="G509" s="82">
        <v>0</v>
      </c>
    </row>
    <row r="510" spans="1:7" x14ac:dyDescent="0.25">
      <c r="A510">
        <v>30</v>
      </c>
      <c r="B510" s="7" t="s">
        <v>18</v>
      </c>
      <c r="C510" s="11" t="s">
        <v>47</v>
      </c>
      <c r="D510" s="11" t="s">
        <v>219</v>
      </c>
      <c r="E510" s="7">
        <v>0</v>
      </c>
      <c r="F510" s="82">
        <v>0</v>
      </c>
      <c r="G510" s="82">
        <v>0</v>
      </c>
    </row>
    <row r="511" spans="1:7" x14ac:dyDescent="0.25">
      <c r="A511">
        <v>30</v>
      </c>
      <c r="B511" s="7" t="s">
        <v>18</v>
      </c>
      <c r="C511" s="11" t="s">
        <v>48</v>
      </c>
      <c r="D511" s="11" t="s">
        <v>219</v>
      </c>
      <c r="E511" s="7">
        <v>0</v>
      </c>
      <c r="F511" s="82">
        <v>0</v>
      </c>
      <c r="G511" s="82">
        <v>1</v>
      </c>
    </row>
    <row r="512" spans="1:7" x14ac:dyDescent="0.25">
      <c r="A512">
        <v>30</v>
      </c>
      <c r="B512" s="7" t="s">
        <v>18</v>
      </c>
      <c r="C512" s="11" t="s">
        <v>49</v>
      </c>
      <c r="D512" s="11" t="s">
        <v>219</v>
      </c>
      <c r="E512" s="7">
        <v>0</v>
      </c>
      <c r="F512" s="82">
        <v>0</v>
      </c>
      <c r="G512" s="82">
        <v>0</v>
      </c>
    </row>
    <row r="513" spans="1:7" x14ac:dyDescent="0.25">
      <c r="A513">
        <v>30</v>
      </c>
      <c r="B513" s="7" t="s">
        <v>18</v>
      </c>
      <c r="C513" s="11" t="s">
        <v>50</v>
      </c>
      <c r="D513" s="11" t="s">
        <v>219</v>
      </c>
      <c r="E513" s="7">
        <v>0</v>
      </c>
      <c r="F513" s="82">
        <v>0</v>
      </c>
      <c r="G513" s="82">
        <v>0</v>
      </c>
    </row>
    <row r="514" spans="1:7" x14ac:dyDescent="0.25">
      <c r="A514">
        <v>30</v>
      </c>
      <c r="B514" s="7" t="s">
        <v>18</v>
      </c>
      <c r="C514" s="11" t="s">
        <v>51</v>
      </c>
      <c r="D514" s="11" t="s">
        <v>219</v>
      </c>
      <c r="E514" s="7">
        <v>11</v>
      </c>
      <c r="F514" s="82">
        <v>0</v>
      </c>
      <c r="G514" s="82">
        <v>0</v>
      </c>
    </row>
    <row r="515" spans="1:7" x14ac:dyDescent="0.25">
      <c r="A515">
        <v>30</v>
      </c>
      <c r="B515" s="7" t="s">
        <v>18</v>
      </c>
      <c r="C515" s="11" t="s">
        <v>52</v>
      </c>
      <c r="D515" s="11" t="s">
        <v>219</v>
      </c>
      <c r="E515" s="7">
        <v>2</v>
      </c>
      <c r="F515" s="82">
        <v>0</v>
      </c>
      <c r="G515" s="82">
        <v>0</v>
      </c>
    </row>
    <row r="516" spans="1:7" x14ac:dyDescent="0.25">
      <c r="A516">
        <v>30</v>
      </c>
      <c r="B516" s="7" t="s">
        <v>18</v>
      </c>
      <c r="C516" s="11" t="s">
        <v>53</v>
      </c>
      <c r="D516" s="11" t="s">
        <v>219</v>
      </c>
      <c r="E516" s="7">
        <v>1</v>
      </c>
      <c r="F516" s="82">
        <v>0</v>
      </c>
      <c r="G516" s="82">
        <v>0</v>
      </c>
    </row>
    <row r="517" spans="1:7" x14ac:dyDescent="0.25">
      <c r="A517">
        <v>30</v>
      </c>
      <c r="B517" s="7" t="s">
        <v>18</v>
      </c>
      <c r="C517" s="11" t="s">
        <v>54</v>
      </c>
      <c r="D517" s="11" t="s">
        <v>219</v>
      </c>
      <c r="E517" s="7">
        <v>37</v>
      </c>
      <c r="F517" s="82">
        <v>0</v>
      </c>
      <c r="G517" s="82">
        <v>0</v>
      </c>
    </row>
    <row r="518" spans="1:7" x14ac:dyDescent="0.25">
      <c r="A518">
        <v>30</v>
      </c>
      <c r="B518" s="7" t="s">
        <v>18</v>
      </c>
      <c r="C518" s="11" t="s">
        <v>55</v>
      </c>
      <c r="D518" s="11" t="s">
        <v>220</v>
      </c>
      <c r="E518" s="7">
        <v>0</v>
      </c>
      <c r="F518" s="82">
        <v>0</v>
      </c>
      <c r="G518" s="82">
        <v>0</v>
      </c>
    </row>
    <row r="519" spans="1:7" x14ac:dyDescent="0.25">
      <c r="A519">
        <v>30</v>
      </c>
      <c r="B519" s="7" t="s">
        <v>18</v>
      </c>
      <c r="C519" s="11" t="s">
        <v>74</v>
      </c>
      <c r="D519" s="11" t="s">
        <v>220</v>
      </c>
      <c r="E519" s="7">
        <v>1</v>
      </c>
      <c r="F519" s="82">
        <v>0</v>
      </c>
      <c r="G519" s="82">
        <v>0</v>
      </c>
    </row>
    <row r="520" spans="1:7" x14ac:dyDescent="0.25">
      <c r="A520">
        <v>30</v>
      </c>
      <c r="B520" s="7" t="s">
        <v>18</v>
      </c>
      <c r="C520" s="11" t="s">
        <v>56</v>
      </c>
      <c r="D520" s="11" t="s">
        <v>220</v>
      </c>
      <c r="E520" s="7">
        <v>5.5</v>
      </c>
      <c r="F520" s="82">
        <v>0</v>
      </c>
      <c r="G520" s="82">
        <v>0</v>
      </c>
    </row>
    <row r="521" spans="1:7" x14ac:dyDescent="0.25">
      <c r="A521">
        <v>30</v>
      </c>
      <c r="B521" s="7" t="s">
        <v>18</v>
      </c>
      <c r="C521" s="11" t="s">
        <v>57</v>
      </c>
      <c r="D521" s="11" t="s">
        <v>220</v>
      </c>
      <c r="E521" s="7">
        <v>0</v>
      </c>
      <c r="F521" s="82">
        <v>0</v>
      </c>
      <c r="G521" s="82">
        <v>0</v>
      </c>
    </row>
    <row r="522" spans="1:7" x14ac:dyDescent="0.25">
      <c r="A522">
        <v>30</v>
      </c>
      <c r="B522" s="7" t="s">
        <v>18</v>
      </c>
      <c r="C522" s="11" t="s">
        <v>58</v>
      </c>
      <c r="D522" s="11" t="s">
        <v>220</v>
      </c>
      <c r="E522" s="7">
        <v>0</v>
      </c>
      <c r="F522" s="82">
        <v>0</v>
      </c>
      <c r="G522" s="82">
        <v>0</v>
      </c>
    </row>
    <row r="523" spans="1:7" x14ac:dyDescent="0.25">
      <c r="A523">
        <v>30</v>
      </c>
      <c r="B523" s="7" t="s">
        <v>18</v>
      </c>
      <c r="C523" s="11" t="s">
        <v>93</v>
      </c>
      <c r="D523" s="11" t="s">
        <v>220</v>
      </c>
      <c r="E523" s="7">
        <v>0</v>
      </c>
      <c r="F523" s="82">
        <v>0</v>
      </c>
      <c r="G523" s="82">
        <v>0</v>
      </c>
    </row>
    <row r="524" spans="1:7" x14ac:dyDescent="0.25">
      <c r="A524">
        <v>30</v>
      </c>
      <c r="B524" s="7" t="s">
        <v>18</v>
      </c>
      <c r="C524" s="11" t="s">
        <v>94</v>
      </c>
      <c r="D524" s="11" t="s">
        <v>220</v>
      </c>
      <c r="E524" s="7">
        <v>0</v>
      </c>
      <c r="F524" s="82">
        <v>0</v>
      </c>
      <c r="G524" s="82">
        <v>0</v>
      </c>
    </row>
    <row r="525" spans="1:7" x14ac:dyDescent="0.25">
      <c r="A525">
        <v>30</v>
      </c>
      <c r="B525" s="7" t="s">
        <v>18</v>
      </c>
      <c r="C525" s="11" t="s">
        <v>59</v>
      </c>
      <c r="D525" s="11" t="s">
        <v>221</v>
      </c>
      <c r="E525" s="7">
        <v>0</v>
      </c>
      <c r="F525" s="82">
        <v>0</v>
      </c>
      <c r="G525" s="82">
        <v>0</v>
      </c>
    </row>
    <row r="526" spans="1:7" x14ac:dyDescent="0.25">
      <c r="A526">
        <v>30</v>
      </c>
      <c r="B526" s="7" t="s">
        <v>18</v>
      </c>
      <c r="C526" s="11" t="s">
        <v>60</v>
      </c>
      <c r="D526" s="11" t="s">
        <v>221</v>
      </c>
      <c r="E526" s="7">
        <v>0</v>
      </c>
    </row>
    <row r="527" spans="1:7" x14ac:dyDescent="0.25">
      <c r="A527">
        <v>30</v>
      </c>
      <c r="B527" s="7" t="s">
        <v>18</v>
      </c>
      <c r="C527" s="11" t="s">
        <v>61</v>
      </c>
      <c r="D527" s="11" t="s">
        <v>221</v>
      </c>
      <c r="E527" s="7">
        <v>0</v>
      </c>
      <c r="F527" s="82">
        <v>0</v>
      </c>
      <c r="G527" s="82">
        <v>0</v>
      </c>
    </row>
    <row r="528" spans="1:7" x14ac:dyDescent="0.25">
      <c r="A528">
        <v>30</v>
      </c>
      <c r="B528" s="7" t="s">
        <v>18</v>
      </c>
      <c r="C528" s="11" t="s">
        <v>99</v>
      </c>
      <c r="D528" s="11" t="s">
        <v>221</v>
      </c>
      <c r="E528" s="7">
        <v>0</v>
      </c>
      <c r="F528" s="82">
        <v>0</v>
      </c>
      <c r="G528" s="82">
        <v>0</v>
      </c>
    </row>
    <row r="529" spans="1:7" x14ac:dyDescent="0.25">
      <c r="A529">
        <v>30</v>
      </c>
      <c r="B529" s="7" t="s">
        <v>18</v>
      </c>
      <c r="C529" s="11" t="s">
        <v>62</v>
      </c>
      <c r="D529" s="11" t="s">
        <v>221</v>
      </c>
      <c r="E529" s="7">
        <v>0</v>
      </c>
      <c r="F529" s="82">
        <v>0</v>
      </c>
      <c r="G529" s="82">
        <v>0</v>
      </c>
    </row>
    <row r="530" spans="1:7" x14ac:dyDescent="0.25">
      <c r="A530">
        <v>30</v>
      </c>
      <c r="B530" s="7" t="s">
        <v>18</v>
      </c>
      <c r="C530" s="11" t="s">
        <v>63</v>
      </c>
      <c r="D530" s="11" t="s">
        <v>222</v>
      </c>
      <c r="E530" s="7">
        <v>0</v>
      </c>
    </row>
    <row r="531" spans="1:7" x14ac:dyDescent="0.25">
      <c r="A531">
        <v>30</v>
      </c>
      <c r="B531" s="7" t="s">
        <v>18</v>
      </c>
      <c r="C531" s="11" t="s">
        <v>95</v>
      </c>
      <c r="D531" s="11" t="s">
        <v>223</v>
      </c>
      <c r="E531" s="7">
        <v>0</v>
      </c>
    </row>
    <row r="532" spans="1:7" x14ac:dyDescent="0.25">
      <c r="A532">
        <v>30</v>
      </c>
      <c r="B532" s="7" t="s">
        <v>18</v>
      </c>
      <c r="C532" s="11" t="s">
        <v>64</v>
      </c>
      <c r="D532" s="11" t="s">
        <v>224</v>
      </c>
      <c r="E532" s="7">
        <v>0</v>
      </c>
      <c r="F532" s="82">
        <v>0</v>
      </c>
      <c r="G532" s="82">
        <v>0</v>
      </c>
    </row>
    <row r="533" spans="1:7" x14ac:dyDescent="0.25">
      <c r="A533">
        <v>30</v>
      </c>
      <c r="B533" s="7" t="s">
        <v>18</v>
      </c>
      <c r="C533" s="11" t="s">
        <v>68</v>
      </c>
      <c r="D533" s="11" t="s">
        <v>224</v>
      </c>
      <c r="E533" s="7">
        <v>0</v>
      </c>
      <c r="F533" s="82">
        <v>0</v>
      </c>
      <c r="G533" s="82">
        <v>0</v>
      </c>
    </row>
    <row r="534" spans="1:7" x14ac:dyDescent="0.25">
      <c r="A534">
        <v>30</v>
      </c>
      <c r="B534" s="7" t="s">
        <v>18</v>
      </c>
      <c r="C534" s="11" t="s">
        <v>69</v>
      </c>
      <c r="D534" s="11" t="s">
        <v>224</v>
      </c>
      <c r="E534" s="7">
        <v>0</v>
      </c>
      <c r="F534" s="82">
        <v>0</v>
      </c>
      <c r="G534" s="82">
        <v>0</v>
      </c>
    </row>
    <row r="535" spans="1:7" x14ac:dyDescent="0.25">
      <c r="A535">
        <v>30</v>
      </c>
      <c r="B535" s="7" t="s">
        <v>18</v>
      </c>
      <c r="C535" s="11" t="s">
        <v>65</v>
      </c>
      <c r="D535" s="11" t="s">
        <v>224</v>
      </c>
      <c r="E535" s="7">
        <v>55</v>
      </c>
      <c r="F535" s="82">
        <v>0</v>
      </c>
      <c r="G535" s="82">
        <v>0</v>
      </c>
    </row>
    <row r="536" spans="1:7" x14ac:dyDescent="0.25">
      <c r="A536">
        <v>30</v>
      </c>
      <c r="B536" s="7" t="s">
        <v>18</v>
      </c>
      <c r="C536" s="11" t="s">
        <v>67</v>
      </c>
      <c r="D536" s="11" t="s">
        <v>224</v>
      </c>
      <c r="E536" s="7">
        <v>0</v>
      </c>
      <c r="F536" s="82">
        <v>0</v>
      </c>
      <c r="G536" s="82">
        <v>0</v>
      </c>
    </row>
    <row r="537" spans="1:7" x14ac:dyDescent="0.25">
      <c r="A537">
        <v>30</v>
      </c>
      <c r="B537" s="7" t="s">
        <v>18</v>
      </c>
      <c r="C537" s="11" t="s">
        <v>66</v>
      </c>
      <c r="D537" s="11" t="s">
        <v>224</v>
      </c>
      <c r="E537" s="7">
        <v>164</v>
      </c>
      <c r="F537" s="82">
        <v>0</v>
      </c>
      <c r="G537" s="82">
        <v>0</v>
      </c>
    </row>
    <row r="538" spans="1:7" x14ac:dyDescent="0.25">
      <c r="A538">
        <v>30</v>
      </c>
      <c r="B538" s="7" t="s">
        <v>18</v>
      </c>
      <c r="C538" s="11" t="s">
        <v>70</v>
      </c>
      <c r="D538" s="11" t="s">
        <v>224</v>
      </c>
      <c r="E538" s="7">
        <v>133</v>
      </c>
      <c r="F538" s="82">
        <v>0</v>
      </c>
      <c r="G538" s="82">
        <v>0</v>
      </c>
    </row>
    <row r="539" spans="1:7" x14ac:dyDescent="0.25">
      <c r="A539">
        <v>30</v>
      </c>
      <c r="B539" s="7" t="s">
        <v>18</v>
      </c>
      <c r="C539" s="11" t="s">
        <v>71</v>
      </c>
      <c r="D539" s="11" t="s">
        <v>224</v>
      </c>
      <c r="E539" s="7">
        <v>0</v>
      </c>
      <c r="F539" s="82">
        <v>0</v>
      </c>
      <c r="G539" s="82">
        <v>0</v>
      </c>
    </row>
    <row r="540" spans="1:7" x14ac:dyDescent="0.25">
      <c r="A540">
        <v>30</v>
      </c>
      <c r="B540" s="7" t="s">
        <v>18</v>
      </c>
      <c r="C540" s="11" t="s">
        <v>72</v>
      </c>
      <c r="D540" s="11" t="s">
        <v>225</v>
      </c>
      <c r="E540" s="7">
        <v>3</v>
      </c>
      <c r="F540" s="82">
        <v>0</v>
      </c>
      <c r="G540" s="82">
        <v>0</v>
      </c>
    </row>
    <row r="541" spans="1:7" x14ac:dyDescent="0.25">
      <c r="A541">
        <v>30</v>
      </c>
      <c r="B541" s="7" t="s">
        <v>18</v>
      </c>
      <c r="C541" s="11" t="s">
        <v>73</v>
      </c>
      <c r="D541" s="11" t="s">
        <v>225</v>
      </c>
      <c r="E541" s="7">
        <v>0</v>
      </c>
      <c r="F541" s="82">
        <v>0</v>
      </c>
      <c r="G541" s="82">
        <v>0</v>
      </c>
    </row>
    <row r="542" spans="1:7" x14ac:dyDescent="0.25">
      <c r="A542">
        <v>31</v>
      </c>
      <c r="B542" s="7" t="s">
        <v>19</v>
      </c>
      <c r="C542" s="11" t="s">
        <v>27</v>
      </c>
      <c r="D542" s="11" t="s">
        <v>214</v>
      </c>
      <c r="E542" s="7">
        <v>15.5</v>
      </c>
      <c r="F542" s="81">
        <v>1</v>
      </c>
      <c r="G542" s="81">
        <v>1</v>
      </c>
    </row>
    <row r="543" spans="1:7" x14ac:dyDescent="0.25">
      <c r="A543">
        <v>31</v>
      </c>
      <c r="B543" s="7" t="s">
        <v>19</v>
      </c>
      <c r="C543" s="11" t="s">
        <v>28</v>
      </c>
      <c r="D543" s="11" t="s">
        <v>214</v>
      </c>
      <c r="E543" s="7">
        <v>1</v>
      </c>
      <c r="F543" s="81">
        <v>1</v>
      </c>
      <c r="G543" s="81">
        <v>1</v>
      </c>
    </row>
    <row r="544" spans="1:7" x14ac:dyDescent="0.25">
      <c r="A544">
        <v>31</v>
      </c>
      <c r="B544" s="7" t="s">
        <v>19</v>
      </c>
      <c r="C544" s="11" t="s">
        <v>29</v>
      </c>
      <c r="D544" s="11" t="s">
        <v>214</v>
      </c>
      <c r="E544" s="7">
        <v>0</v>
      </c>
      <c r="F544" s="82">
        <v>0</v>
      </c>
      <c r="G544" s="82">
        <v>0</v>
      </c>
    </row>
    <row r="545" spans="1:7" x14ac:dyDescent="0.25">
      <c r="A545">
        <v>31</v>
      </c>
      <c r="B545" s="7" t="s">
        <v>19</v>
      </c>
      <c r="C545" s="11" t="s">
        <v>30</v>
      </c>
      <c r="D545" s="11" t="s">
        <v>214</v>
      </c>
      <c r="E545" s="7">
        <v>1</v>
      </c>
      <c r="F545" s="82">
        <v>1</v>
      </c>
      <c r="G545" s="82">
        <v>1</v>
      </c>
    </row>
    <row r="546" spans="1:7" x14ac:dyDescent="0.25">
      <c r="A546">
        <v>31</v>
      </c>
      <c r="B546" s="7" t="s">
        <v>19</v>
      </c>
      <c r="C546" s="11" t="s">
        <v>31</v>
      </c>
      <c r="D546" s="11" t="s">
        <v>214</v>
      </c>
      <c r="E546" s="7">
        <v>0</v>
      </c>
      <c r="F546" s="82">
        <v>0</v>
      </c>
      <c r="G546" s="82">
        <v>0</v>
      </c>
    </row>
    <row r="547" spans="1:7" x14ac:dyDescent="0.25">
      <c r="A547">
        <v>31</v>
      </c>
      <c r="B547" s="7" t="s">
        <v>19</v>
      </c>
      <c r="C547" s="11" t="s">
        <v>32</v>
      </c>
      <c r="D547" s="11" t="s">
        <v>214</v>
      </c>
      <c r="E547" s="7">
        <v>0</v>
      </c>
      <c r="F547" s="82">
        <v>1</v>
      </c>
      <c r="G547" s="82">
        <v>1</v>
      </c>
    </row>
    <row r="548" spans="1:7" x14ac:dyDescent="0.25">
      <c r="A548">
        <v>31</v>
      </c>
      <c r="B548" s="7" t="s">
        <v>19</v>
      </c>
      <c r="C548" s="11" t="s">
        <v>33</v>
      </c>
      <c r="D548" s="11" t="s">
        <v>214</v>
      </c>
      <c r="E548" s="7">
        <v>0</v>
      </c>
      <c r="F548" s="82">
        <v>1</v>
      </c>
      <c r="G548" s="82">
        <v>1</v>
      </c>
    </row>
    <row r="549" spans="1:7" x14ac:dyDescent="0.25">
      <c r="A549">
        <v>31</v>
      </c>
      <c r="B549" s="7" t="s">
        <v>19</v>
      </c>
      <c r="C549" s="11" t="s">
        <v>34</v>
      </c>
      <c r="D549" s="11" t="s">
        <v>214</v>
      </c>
      <c r="E549" s="7">
        <v>0</v>
      </c>
      <c r="F549" s="82">
        <v>1</v>
      </c>
      <c r="G549" s="82">
        <v>1</v>
      </c>
    </row>
    <row r="550" spans="1:7" x14ac:dyDescent="0.25">
      <c r="A550">
        <v>31</v>
      </c>
      <c r="B550" s="7" t="s">
        <v>19</v>
      </c>
      <c r="C550" s="11" t="s">
        <v>35</v>
      </c>
      <c r="D550" s="11" t="s">
        <v>214</v>
      </c>
      <c r="E550" s="7">
        <v>0</v>
      </c>
      <c r="F550" s="82">
        <v>1</v>
      </c>
      <c r="G550" s="82">
        <v>1</v>
      </c>
    </row>
    <row r="551" spans="1:7" x14ac:dyDescent="0.25">
      <c r="A551">
        <v>31</v>
      </c>
      <c r="B551" s="7" t="s">
        <v>19</v>
      </c>
      <c r="C551" s="11" t="s">
        <v>36</v>
      </c>
      <c r="D551" s="11" t="s">
        <v>215</v>
      </c>
      <c r="E551" s="7">
        <v>0</v>
      </c>
      <c r="F551" s="82">
        <v>1</v>
      </c>
      <c r="G551" s="82">
        <v>1</v>
      </c>
    </row>
    <row r="552" spans="1:7" x14ac:dyDescent="0.25">
      <c r="A552">
        <v>31</v>
      </c>
      <c r="B552" s="7" t="s">
        <v>19</v>
      </c>
      <c r="C552" s="11" t="s">
        <v>37</v>
      </c>
      <c r="D552" s="11" t="s">
        <v>216</v>
      </c>
      <c r="E552" s="7">
        <v>0</v>
      </c>
      <c r="F552" s="82">
        <v>1</v>
      </c>
      <c r="G552" s="82">
        <v>1</v>
      </c>
    </row>
    <row r="553" spans="1:7" x14ac:dyDescent="0.25">
      <c r="A553">
        <v>31</v>
      </c>
      <c r="B553" s="7" t="s">
        <v>19</v>
      </c>
      <c r="C553" s="11" t="s">
        <v>96</v>
      </c>
      <c r="D553" s="11" t="s">
        <v>216</v>
      </c>
      <c r="E553" s="7">
        <v>0</v>
      </c>
      <c r="F553" s="82">
        <v>0</v>
      </c>
      <c r="G553" s="82">
        <v>0</v>
      </c>
    </row>
    <row r="554" spans="1:7" x14ac:dyDescent="0.25">
      <c r="A554">
        <v>31</v>
      </c>
      <c r="B554" s="7" t="s">
        <v>19</v>
      </c>
      <c r="C554" s="11" t="s">
        <v>38</v>
      </c>
      <c r="D554" s="11" t="s">
        <v>216</v>
      </c>
      <c r="E554" s="7">
        <v>0</v>
      </c>
      <c r="F554" s="82">
        <v>1</v>
      </c>
      <c r="G554" s="82">
        <v>1</v>
      </c>
    </row>
    <row r="555" spans="1:7" x14ac:dyDescent="0.25">
      <c r="A555">
        <v>31</v>
      </c>
      <c r="B555" s="7" t="s">
        <v>19</v>
      </c>
      <c r="C555" s="11" t="s">
        <v>39</v>
      </c>
      <c r="D555" s="11" t="s">
        <v>216</v>
      </c>
      <c r="E555" s="7">
        <v>0</v>
      </c>
      <c r="F555" s="82">
        <v>1</v>
      </c>
      <c r="G555" s="82">
        <v>1</v>
      </c>
    </row>
    <row r="556" spans="1:7" x14ac:dyDescent="0.25">
      <c r="A556">
        <v>31</v>
      </c>
      <c r="B556" s="7" t="s">
        <v>19</v>
      </c>
      <c r="C556" s="11" t="s">
        <v>40</v>
      </c>
      <c r="D556" s="11" t="s">
        <v>217</v>
      </c>
      <c r="E556" s="7">
        <v>0</v>
      </c>
      <c r="F556" s="82">
        <v>0</v>
      </c>
      <c r="G556" s="82">
        <v>0</v>
      </c>
    </row>
    <row r="557" spans="1:7" x14ac:dyDescent="0.25">
      <c r="A557">
        <v>31</v>
      </c>
      <c r="B557" s="7" t="s">
        <v>19</v>
      </c>
      <c r="C557" s="11" t="s">
        <v>41</v>
      </c>
      <c r="D557" s="11" t="s">
        <v>217</v>
      </c>
      <c r="E557" s="7">
        <v>0</v>
      </c>
      <c r="F557" s="82">
        <v>0</v>
      </c>
      <c r="G557" s="82">
        <v>0</v>
      </c>
    </row>
    <row r="558" spans="1:7" x14ac:dyDescent="0.25">
      <c r="A558">
        <v>31</v>
      </c>
      <c r="B558" s="7" t="s">
        <v>19</v>
      </c>
      <c r="C558" s="11" t="s">
        <v>98</v>
      </c>
      <c r="D558" s="11" t="s">
        <v>217</v>
      </c>
      <c r="E558" s="7">
        <v>11.5</v>
      </c>
      <c r="F558" s="82">
        <v>1</v>
      </c>
      <c r="G558" s="82">
        <v>0</v>
      </c>
    </row>
    <row r="559" spans="1:7" x14ac:dyDescent="0.25">
      <c r="A559">
        <v>31</v>
      </c>
      <c r="B559" s="7" t="s">
        <v>19</v>
      </c>
      <c r="C559" s="11" t="s">
        <v>42</v>
      </c>
      <c r="D559" s="11" t="s">
        <v>217</v>
      </c>
      <c r="E559" s="7">
        <v>0</v>
      </c>
      <c r="F559" s="82">
        <v>0</v>
      </c>
      <c r="G559" s="82">
        <v>0</v>
      </c>
    </row>
    <row r="560" spans="1:7" x14ac:dyDescent="0.25">
      <c r="A560">
        <v>31</v>
      </c>
      <c r="B560" s="7" t="s">
        <v>19</v>
      </c>
      <c r="C560" s="11" t="s">
        <v>44</v>
      </c>
      <c r="D560" s="11" t="s">
        <v>218</v>
      </c>
      <c r="E560" s="7">
        <v>0</v>
      </c>
      <c r="F560" s="82">
        <v>0</v>
      </c>
      <c r="G560" s="82">
        <v>0</v>
      </c>
    </row>
    <row r="561" spans="1:7" x14ac:dyDescent="0.25">
      <c r="A561">
        <v>31</v>
      </c>
      <c r="B561" s="7" t="s">
        <v>19</v>
      </c>
      <c r="C561" s="11" t="s">
        <v>45</v>
      </c>
      <c r="D561" s="11" t="s">
        <v>218</v>
      </c>
      <c r="E561" s="7">
        <v>0</v>
      </c>
      <c r="F561" s="82">
        <v>0</v>
      </c>
      <c r="G561" s="82">
        <v>0</v>
      </c>
    </row>
    <row r="562" spans="1:7" x14ac:dyDescent="0.25">
      <c r="A562">
        <v>31</v>
      </c>
      <c r="B562" s="7" t="s">
        <v>19</v>
      </c>
      <c r="C562" s="11" t="s">
        <v>43</v>
      </c>
      <c r="D562" s="11" t="s">
        <v>218</v>
      </c>
      <c r="E562" s="7">
        <v>0</v>
      </c>
      <c r="F562" s="82">
        <v>0</v>
      </c>
      <c r="G562" s="82">
        <v>0</v>
      </c>
    </row>
    <row r="563" spans="1:7" x14ac:dyDescent="0.25">
      <c r="A563">
        <v>31</v>
      </c>
      <c r="B563" s="7" t="s">
        <v>19</v>
      </c>
      <c r="C563" s="11" t="s">
        <v>46</v>
      </c>
      <c r="D563" s="11" t="s">
        <v>218</v>
      </c>
      <c r="E563" s="7">
        <v>0</v>
      </c>
      <c r="F563" s="82">
        <v>0</v>
      </c>
      <c r="G563" s="82">
        <v>0</v>
      </c>
    </row>
    <row r="564" spans="1:7" x14ac:dyDescent="0.25">
      <c r="A564">
        <v>31</v>
      </c>
      <c r="B564" s="7" t="s">
        <v>19</v>
      </c>
      <c r="C564" s="11" t="s">
        <v>47</v>
      </c>
      <c r="D564" s="11" t="s">
        <v>219</v>
      </c>
      <c r="E564" s="7">
        <v>0</v>
      </c>
      <c r="F564" s="82">
        <v>0</v>
      </c>
      <c r="G564" s="82">
        <v>0</v>
      </c>
    </row>
    <row r="565" spans="1:7" x14ac:dyDescent="0.25">
      <c r="A565">
        <v>31</v>
      </c>
      <c r="B565" s="7" t="s">
        <v>19</v>
      </c>
      <c r="C565" s="11" t="s">
        <v>48</v>
      </c>
      <c r="D565" s="11" t="s">
        <v>219</v>
      </c>
      <c r="E565" s="7">
        <v>0</v>
      </c>
      <c r="F565" s="82">
        <v>0</v>
      </c>
      <c r="G565" s="82">
        <v>1</v>
      </c>
    </row>
    <row r="566" spans="1:7" x14ac:dyDescent="0.25">
      <c r="A566">
        <v>31</v>
      </c>
      <c r="B566" s="7" t="s">
        <v>19</v>
      </c>
      <c r="C566" s="11" t="s">
        <v>49</v>
      </c>
      <c r="D566" s="11" t="s">
        <v>219</v>
      </c>
      <c r="E566" s="7">
        <v>0</v>
      </c>
      <c r="F566" s="82">
        <v>0</v>
      </c>
      <c r="G566" s="82">
        <v>0</v>
      </c>
    </row>
    <row r="567" spans="1:7" x14ac:dyDescent="0.25">
      <c r="A567">
        <v>31</v>
      </c>
      <c r="B567" s="7" t="s">
        <v>19</v>
      </c>
      <c r="C567" s="11" t="s">
        <v>50</v>
      </c>
      <c r="D567" s="11" t="s">
        <v>219</v>
      </c>
      <c r="E567" s="7">
        <v>0</v>
      </c>
      <c r="F567" s="82">
        <v>0</v>
      </c>
      <c r="G567" s="82">
        <v>0</v>
      </c>
    </row>
    <row r="568" spans="1:7" x14ac:dyDescent="0.25">
      <c r="A568">
        <v>31</v>
      </c>
      <c r="B568" s="7" t="s">
        <v>19</v>
      </c>
      <c r="C568" s="11" t="s">
        <v>51</v>
      </c>
      <c r="D568" s="11" t="s">
        <v>219</v>
      </c>
      <c r="E568" s="7">
        <v>1</v>
      </c>
      <c r="F568" s="82">
        <v>0</v>
      </c>
      <c r="G568" s="82">
        <v>0</v>
      </c>
    </row>
    <row r="569" spans="1:7" x14ac:dyDescent="0.25">
      <c r="A569">
        <v>31</v>
      </c>
      <c r="B569" s="7" t="s">
        <v>19</v>
      </c>
      <c r="C569" s="11" t="s">
        <v>52</v>
      </c>
      <c r="D569" s="11" t="s">
        <v>219</v>
      </c>
      <c r="E569" s="7">
        <v>0</v>
      </c>
      <c r="F569" s="82">
        <v>0</v>
      </c>
      <c r="G569" s="82">
        <v>0</v>
      </c>
    </row>
    <row r="570" spans="1:7" x14ac:dyDescent="0.25">
      <c r="A570">
        <v>31</v>
      </c>
      <c r="B570" s="7" t="s">
        <v>19</v>
      </c>
      <c r="C570" s="11" t="s">
        <v>53</v>
      </c>
      <c r="D570" s="11" t="s">
        <v>219</v>
      </c>
      <c r="E570" s="7">
        <v>0</v>
      </c>
      <c r="F570" s="82">
        <v>0</v>
      </c>
      <c r="G570" s="82">
        <v>0</v>
      </c>
    </row>
    <row r="571" spans="1:7" x14ac:dyDescent="0.25">
      <c r="A571">
        <v>31</v>
      </c>
      <c r="B571" s="7" t="s">
        <v>19</v>
      </c>
      <c r="C571" s="11" t="s">
        <v>54</v>
      </c>
      <c r="D571" s="11" t="s">
        <v>219</v>
      </c>
      <c r="E571" s="7">
        <v>0</v>
      </c>
      <c r="F571" s="82">
        <v>0</v>
      </c>
      <c r="G571" s="82">
        <v>0</v>
      </c>
    </row>
    <row r="572" spans="1:7" x14ac:dyDescent="0.25">
      <c r="A572">
        <v>31</v>
      </c>
      <c r="B572" s="7" t="s">
        <v>19</v>
      </c>
      <c r="C572" s="11" t="s">
        <v>55</v>
      </c>
      <c r="D572" s="11" t="s">
        <v>220</v>
      </c>
      <c r="E572" s="7">
        <v>0</v>
      </c>
      <c r="F572" s="82">
        <v>0</v>
      </c>
      <c r="G572" s="82">
        <v>0</v>
      </c>
    </row>
    <row r="573" spans="1:7" x14ac:dyDescent="0.25">
      <c r="A573">
        <v>31</v>
      </c>
      <c r="B573" s="7" t="s">
        <v>19</v>
      </c>
      <c r="C573" s="11" t="s">
        <v>74</v>
      </c>
      <c r="D573" s="11" t="s">
        <v>220</v>
      </c>
      <c r="E573" s="7">
        <v>0</v>
      </c>
      <c r="F573" s="82">
        <v>0</v>
      </c>
      <c r="G573" s="82">
        <v>0</v>
      </c>
    </row>
    <row r="574" spans="1:7" x14ac:dyDescent="0.25">
      <c r="A574">
        <v>31</v>
      </c>
      <c r="B574" s="7" t="s">
        <v>19</v>
      </c>
      <c r="C574" s="11" t="s">
        <v>56</v>
      </c>
      <c r="D574" s="11" t="s">
        <v>220</v>
      </c>
      <c r="E574" s="7">
        <v>1</v>
      </c>
      <c r="F574" s="82">
        <v>0</v>
      </c>
      <c r="G574" s="82">
        <v>0</v>
      </c>
    </row>
    <row r="575" spans="1:7" x14ac:dyDescent="0.25">
      <c r="A575">
        <v>31</v>
      </c>
      <c r="B575" s="7" t="s">
        <v>19</v>
      </c>
      <c r="C575" s="11" t="s">
        <v>57</v>
      </c>
      <c r="D575" s="11" t="s">
        <v>220</v>
      </c>
      <c r="E575" s="7">
        <v>0</v>
      </c>
      <c r="F575" s="82">
        <v>0</v>
      </c>
      <c r="G575" s="82">
        <v>0</v>
      </c>
    </row>
    <row r="576" spans="1:7" x14ac:dyDescent="0.25">
      <c r="A576">
        <v>31</v>
      </c>
      <c r="B576" s="7" t="s">
        <v>19</v>
      </c>
      <c r="C576" s="11" t="s">
        <v>58</v>
      </c>
      <c r="D576" s="11" t="s">
        <v>220</v>
      </c>
      <c r="E576" s="7">
        <v>0</v>
      </c>
      <c r="F576" s="82">
        <v>0</v>
      </c>
      <c r="G576" s="82">
        <v>0</v>
      </c>
    </row>
    <row r="577" spans="1:7" x14ac:dyDescent="0.25">
      <c r="A577">
        <v>31</v>
      </c>
      <c r="B577" s="7" t="s">
        <v>19</v>
      </c>
      <c r="C577" s="11" t="s">
        <v>93</v>
      </c>
      <c r="D577" s="11" t="s">
        <v>220</v>
      </c>
      <c r="E577" s="7">
        <v>0</v>
      </c>
      <c r="F577" s="82">
        <v>0</v>
      </c>
      <c r="G577" s="82">
        <v>0</v>
      </c>
    </row>
    <row r="578" spans="1:7" x14ac:dyDescent="0.25">
      <c r="A578">
        <v>31</v>
      </c>
      <c r="B578" s="7" t="s">
        <v>19</v>
      </c>
      <c r="C578" s="11" t="s">
        <v>94</v>
      </c>
      <c r="D578" s="11" t="s">
        <v>220</v>
      </c>
      <c r="E578" s="7">
        <v>0</v>
      </c>
      <c r="F578" s="82">
        <v>0</v>
      </c>
      <c r="G578" s="82">
        <v>0</v>
      </c>
    </row>
    <row r="579" spans="1:7" x14ac:dyDescent="0.25">
      <c r="A579">
        <v>31</v>
      </c>
      <c r="B579" s="7" t="s">
        <v>19</v>
      </c>
      <c r="C579" s="11" t="s">
        <v>59</v>
      </c>
      <c r="D579" s="11" t="s">
        <v>221</v>
      </c>
      <c r="E579" s="7">
        <v>0</v>
      </c>
      <c r="F579" s="82">
        <v>0</v>
      </c>
      <c r="G579" s="82">
        <v>0</v>
      </c>
    </row>
    <row r="580" spans="1:7" x14ac:dyDescent="0.25">
      <c r="A580">
        <v>31</v>
      </c>
      <c r="B580" s="7" t="s">
        <v>19</v>
      </c>
      <c r="C580" s="11" t="s">
        <v>60</v>
      </c>
      <c r="D580" s="11" t="s">
        <v>221</v>
      </c>
      <c r="E580" s="7">
        <v>0</v>
      </c>
    </row>
    <row r="581" spans="1:7" x14ac:dyDescent="0.25">
      <c r="A581">
        <v>31</v>
      </c>
      <c r="B581" s="7" t="s">
        <v>19</v>
      </c>
      <c r="C581" s="11" t="s">
        <v>61</v>
      </c>
      <c r="D581" s="11" t="s">
        <v>221</v>
      </c>
      <c r="E581" s="7">
        <v>0</v>
      </c>
      <c r="F581" s="82">
        <v>0</v>
      </c>
      <c r="G581" s="82">
        <v>0</v>
      </c>
    </row>
    <row r="582" spans="1:7" x14ac:dyDescent="0.25">
      <c r="A582">
        <v>31</v>
      </c>
      <c r="B582" s="7" t="s">
        <v>19</v>
      </c>
      <c r="C582" s="11" t="s">
        <v>99</v>
      </c>
      <c r="D582" s="11" t="s">
        <v>221</v>
      </c>
      <c r="E582" s="7">
        <v>0</v>
      </c>
      <c r="F582" s="82">
        <v>0</v>
      </c>
      <c r="G582" s="82">
        <v>0</v>
      </c>
    </row>
    <row r="583" spans="1:7" x14ac:dyDescent="0.25">
      <c r="A583">
        <v>31</v>
      </c>
      <c r="B583" s="7" t="s">
        <v>19</v>
      </c>
      <c r="C583" s="11" t="s">
        <v>62</v>
      </c>
      <c r="D583" s="11" t="s">
        <v>221</v>
      </c>
      <c r="E583" s="7">
        <v>1</v>
      </c>
      <c r="F583" s="82">
        <v>0</v>
      </c>
      <c r="G583" s="82">
        <v>0</v>
      </c>
    </row>
    <row r="584" spans="1:7" x14ac:dyDescent="0.25">
      <c r="A584">
        <v>31</v>
      </c>
      <c r="B584" s="7" t="s">
        <v>19</v>
      </c>
      <c r="C584" s="11" t="s">
        <v>63</v>
      </c>
      <c r="D584" s="11" t="s">
        <v>222</v>
      </c>
      <c r="E584" s="7">
        <v>0</v>
      </c>
    </row>
    <row r="585" spans="1:7" x14ac:dyDescent="0.25">
      <c r="A585">
        <v>31</v>
      </c>
      <c r="B585" s="7" t="s">
        <v>19</v>
      </c>
      <c r="C585" s="11" t="s">
        <v>95</v>
      </c>
      <c r="D585" s="11" t="s">
        <v>223</v>
      </c>
      <c r="E585" s="7">
        <v>0</v>
      </c>
    </row>
    <row r="586" spans="1:7" x14ac:dyDescent="0.25">
      <c r="A586">
        <v>31</v>
      </c>
      <c r="B586" s="7" t="s">
        <v>19</v>
      </c>
      <c r="C586" s="11" t="s">
        <v>64</v>
      </c>
      <c r="D586" s="11" t="s">
        <v>224</v>
      </c>
      <c r="E586" s="7">
        <v>0</v>
      </c>
      <c r="F586" s="82">
        <v>0</v>
      </c>
      <c r="G586" s="82">
        <v>0</v>
      </c>
    </row>
    <row r="587" spans="1:7" x14ac:dyDescent="0.25">
      <c r="A587">
        <v>31</v>
      </c>
      <c r="B587" s="7" t="s">
        <v>19</v>
      </c>
      <c r="C587" s="11" t="s">
        <v>68</v>
      </c>
      <c r="D587" s="11" t="s">
        <v>224</v>
      </c>
      <c r="E587" s="7">
        <v>0</v>
      </c>
      <c r="F587" s="82">
        <v>0</v>
      </c>
      <c r="G587" s="82">
        <v>0</v>
      </c>
    </row>
    <row r="588" spans="1:7" x14ac:dyDescent="0.25">
      <c r="A588">
        <v>31</v>
      </c>
      <c r="B588" s="7" t="s">
        <v>19</v>
      </c>
      <c r="C588" s="11" t="s">
        <v>69</v>
      </c>
      <c r="D588" s="11" t="s">
        <v>224</v>
      </c>
      <c r="E588" s="7">
        <v>0</v>
      </c>
      <c r="F588" s="82">
        <v>0</v>
      </c>
      <c r="G588" s="82">
        <v>0</v>
      </c>
    </row>
    <row r="589" spans="1:7" x14ac:dyDescent="0.25">
      <c r="A589">
        <v>31</v>
      </c>
      <c r="B589" s="7" t="s">
        <v>19</v>
      </c>
      <c r="C589" s="11" t="s">
        <v>65</v>
      </c>
      <c r="D589" s="11" t="s">
        <v>224</v>
      </c>
      <c r="E589" s="7">
        <v>0</v>
      </c>
      <c r="F589" s="82">
        <v>0</v>
      </c>
      <c r="G589" s="82">
        <v>0</v>
      </c>
    </row>
    <row r="590" spans="1:7" x14ac:dyDescent="0.25">
      <c r="A590">
        <v>31</v>
      </c>
      <c r="B590" s="7" t="s">
        <v>19</v>
      </c>
      <c r="C590" s="11" t="s">
        <v>67</v>
      </c>
      <c r="D590" s="11" t="s">
        <v>224</v>
      </c>
      <c r="E590" s="7">
        <v>0</v>
      </c>
      <c r="F590" s="82">
        <v>0</v>
      </c>
      <c r="G590" s="82">
        <v>0</v>
      </c>
    </row>
    <row r="591" spans="1:7" x14ac:dyDescent="0.25">
      <c r="A591">
        <v>31</v>
      </c>
      <c r="B591" s="7" t="s">
        <v>19</v>
      </c>
      <c r="C591" s="11" t="s">
        <v>66</v>
      </c>
      <c r="D591" s="11" t="s">
        <v>224</v>
      </c>
      <c r="E591" s="7">
        <v>0</v>
      </c>
      <c r="F591" s="82">
        <v>0</v>
      </c>
      <c r="G591" s="82">
        <v>0</v>
      </c>
    </row>
    <row r="592" spans="1:7" x14ac:dyDescent="0.25">
      <c r="A592">
        <v>31</v>
      </c>
      <c r="B592" s="7" t="s">
        <v>19</v>
      </c>
      <c r="C592" s="11" t="s">
        <v>70</v>
      </c>
      <c r="D592" s="11" t="s">
        <v>224</v>
      </c>
      <c r="E592" s="7">
        <v>0</v>
      </c>
      <c r="F592" s="82">
        <v>0</v>
      </c>
      <c r="G592" s="82">
        <v>0</v>
      </c>
    </row>
    <row r="593" spans="1:7" x14ac:dyDescent="0.25">
      <c r="A593">
        <v>31</v>
      </c>
      <c r="B593" s="7" t="s">
        <v>19</v>
      </c>
      <c r="C593" s="11" t="s">
        <v>71</v>
      </c>
      <c r="D593" s="11" t="s">
        <v>224</v>
      </c>
      <c r="E593" s="7">
        <v>0</v>
      </c>
      <c r="F593" s="82">
        <v>0</v>
      </c>
      <c r="G593" s="82">
        <v>0</v>
      </c>
    </row>
    <row r="594" spans="1:7" x14ac:dyDescent="0.25">
      <c r="A594">
        <v>31</v>
      </c>
      <c r="B594" s="7" t="s">
        <v>19</v>
      </c>
      <c r="C594" s="11" t="s">
        <v>72</v>
      </c>
      <c r="D594" s="11" t="s">
        <v>225</v>
      </c>
      <c r="E594" s="7">
        <v>0</v>
      </c>
      <c r="F594" s="82">
        <v>0</v>
      </c>
      <c r="G594" s="82">
        <v>0</v>
      </c>
    </row>
    <row r="595" spans="1:7" x14ac:dyDescent="0.25">
      <c r="A595">
        <v>31</v>
      </c>
      <c r="B595" s="7" t="s">
        <v>19</v>
      </c>
      <c r="C595" s="11" t="s">
        <v>73</v>
      </c>
      <c r="D595" s="11" t="s">
        <v>225</v>
      </c>
      <c r="E595" s="7">
        <v>0</v>
      </c>
      <c r="F595" s="82">
        <v>0</v>
      </c>
      <c r="G595" s="82">
        <v>0</v>
      </c>
    </row>
    <row r="596" spans="1:7" x14ac:dyDescent="0.25">
      <c r="A596">
        <v>32</v>
      </c>
      <c r="B596" s="7" t="s">
        <v>20</v>
      </c>
      <c r="C596" s="11" t="s">
        <v>27</v>
      </c>
      <c r="D596" s="11" t="s">
        <v>214</v>
      </c>
      <c r="E596" s="7">
        <v>44</v>
      </c>
      <c r="F596" s="81">
        <v>1</v>
      </c>
      <c r="G596" s="81">
        <v>1</v>
      </c>
    </row>
    <row r="597" spans="1:7" x14ac:dyDescent="0.25">
      <c r="A597">
        <v>32</v>
      </c>
      <c r="B597" s="7" t="s">
        <v>20</v>
      </c>
      <c r="C597" s="11" t="s">
        <v>28</v>
      </c>
      <c r="D597" s="11" t="s">
        <v>214</v>
      </c>
      <c r="E597" s="7">
        <v>2</v>
      </c>
      <c r="F597" s="81">
        <v>1</v>
      </c>
      <c r="G597" s="81">
        <v>1</v>
      </c>
    </row>
    <row r="598" spans="1:7" x14ac:dyDescent="0.25">
      <c r="A598">
        <v>32</v>
      </c>
      <c r="B598" s="7" t="s">
        <v>20</v>
      </c>
      <c r="C598" s="11" t="s">
        <v>29</v>
      </c>
      <c r="D598" s="11" t="s">
        <v>214</v>
      </c>
      <c r="E598" s="7">
        <v>0</v>
      </c>
      <c r="F598" s="82">
        <v>0</v>
      </c>
      <c r="G598" s="82">
        <v>0</v>
      </c>
    </row>
    <row r="599" spans="1:7" x14ac:dyDescent="0.25">
      <c r="A599">
        <v>32</v>
      </c>
      <c r="B599" s="7" t="s">
        <v>20</v>
      </c>
      <c r="C599" s="11" t="s">
        <v>30</v>
      </c>
      <c r="D599" s="11" t="s">
        <v>214</v>
      </c>
      <c r="E599" s="7">
        <v>1</v>
      </c>
      <c r="F599" s="82">
        <v>1</v>
      </c>
      <c r="G599" s="82">
        <v>1</v>
      </c>
    </row>
    <row r="600" spans="1:7" x14ac:dyDescent="0.25">
      <c r="A600">
        <v>32</v>
      </c>
      <c r="B600" s="7" t="s">
        <v>20</v>
      </c>
      <c r="C600" s="11" t="s">
        <v>31</v>
      </c>
      <c r="D600" s="11" t="s">
        <v>214</v>
      </c>
      <c r="E600" s="7">
        <v>0</v>
      </c>
      <c r="F600" s="82">
        <v>0</v>
      </c>
      <c r="G600" s="82">
        <v>0</v>
      </c>
    </row>
    <row r="601" spans="1:7" x14ac:dyDescent="0.25">
      <c r="A601">
        <v>32</v>
      </c>
      <c r="B601" s="7" t="s">
        <v>20</v>
      </c>
      <c r="C601" s="11" t="s">
        <v>32</v>
      </c>
      <c r="D601" s="11" t="s">
        <v>214</v>
      </c>
      <c r="E601" s="7">
        <v>0</v>
      </c>
      <c r="F601" s="82">
        <v>1</v>
      </c>
      <c r="G601" s="82">
        <v>1</v>
      </c>
    </row>
    <row r="602" spans="1:7" x14ac:dyDescent="0.25">
      <c r="A602">
        <v>32</v>
      </c>
      <c r="B602" s="7" t="s">
        <v>20</v>
      </c>
      <c r="C602" s="11" t="s">
        <v>33</v>
      </c>
      <c r="D602" s="11" t="s">
        <v>214</v>
      </c>
      <c r="E602" s="7">
        <v>0</v>
      </c>
      <c r="F602" s="82">
        <v>1</v>
      </c>
      <c r="G602" s="82">
        <v>1</v>
      </c>
    </row>
    <row r="603" spans="1:7" x14ac:dyDescent="0.25">
      <c r="A603">
        <v>32</v>
      </c>
      <c r="B603" s="7" t="s">
        <v>20</v>
      </c>
      <c r="C603" s="11" t="s">
        <v>34</v>
      </c>
      <c r="D603" s="11" t="s">
        <v>214</v>
      </c>
      <c r="E603" s="7">
        <v>0</v>
      </c>
      <c r="F603" s="82">
        <v>1</v>
      </c>
      <c r="G603" s="82">
        <v>1</v>
      </c>
    </row>
    <row r="604" spans="1:7" x14ac:dyDescent="0.25">
      <c r="A604">
        <v>32</v>
      </c>
      <c r="B604" s="7" t="s">
        <v>20</v>
      </c>
      <c r="C604" s="11" t="s">
        <v>35</v>
      </c>
      <c r="D604" s="11" t="s">
        <v>214</v>
      </c>
      <c r="E604" s="7">
        <v>0</v>
      </c>
      <c r="F604" s="82">
        <v>1</v>
      </c>
      <c r="G604" s="82">
        <v>1</v>
      </c>
    </row>
    <row r="605" spans="1:7" x14ac:dyDescent="0.25">
      <c r="A605">
        <v>32</v>
      </c>
      <c r="B605" s="7" t="s">
        <v>20</v>
      </c>
      <c r="C605" s="11" t="s">
        <v>36</v>
      </c>
      <c r="D605" s="11" t="s">
        <v>215</v>
      </c>
      <c r="E605" s="7">
        <v>0</v>
      </c>
      <c r="F605" s="82">
        <v>1</v>
      </c>
      <c r="G605" s="82">
        <v>1</v>
      </c>
    </row>
    <row r="606" spans="1:7" x14ac:dyDescent="0.25">
      <c r="A606">
        <v>32</v>
      </c>
      <c r="B606" s="7" t="s">
        <v>20</v>
      </c>
      <c r="C606" s="11" t="s">
        <v>37</v>
      </c>
      <c r="D606" s="11" t="s">
        <v>216</v>
      </c>
      <c r="E606" s="7">
        <v>0</v>
      </c>
      <c r="F606" s="82">
        <v>1</v>
      </c>
      <c r="G606" s="82">
        <v>1</v>
      </c>
    </row>
    <row r="607" spans="1:7" x14ac:dyDescent="0.25">
      <c r="A607">
        <v>32</v>
      </c>
      <c r="B607" s="7" t="s">
        <v>20</v>
      </c>
      <c r="C607" s="11" t="s">
        <v>96</v>
      </c>
      <c r="D607" s="11" t="s">
        <v>216</v>
      </c>
      <c r="E607" s="7">
        <v>0</v>
      </c>
      <c r="F607" s="82">
        <v>0</v>
      </c>
      <c r="G607" s="82">
        <v>0</v>
      </c>
    </row>
    <row r="608" spans="1:7" x14ac:dyDescent="0.25">
      <c r="A608">
        <v>32</v>
      </c>
      <c r="B608" s="7" t="s">
        <v>20</v>
      </c>
      <c r="C608" s="11" t="s">
        <v>38</v>
      </c>
      <c r="D608" s="11" t="s">
        <v>216</v>
      </c>
      <c r="E608" s="7">
        <v>0</v>
      </c>
      <c r="F608" s="82">
        <v>1</v>
      </c>
      <c r="G608" s="82">
        <v>1</v>
      </c>
    </row>
    <row r="609" spans="1:7" x14ac:dyDescent="0.25">
      <c r="A609">
        <v>32</v>
      </c>
      <c r="B609" s="7" t="s">
        <v>20</v>
      </c>
      <c r="C609" s="11" t="s">
        <v>39</v>
      </c>
      <c r="D609" s="11" t="s">
        <v>216</v>
      </c>
      <c r="E609" s="7">
        <v>0</v>
      </c>
      <c r="F609" s="82">
        <v>1</v>
      </c>
      <c r="G609" s="82">
        <v>1</v>
      </c>
    </row>
    <row r="610" spans="1:7" x14ac:dyDescent="0.25">
      <c r="A610">
        <v>32</v>
      </c>
      <c r="B610" s="7" t="s">
        <v>20</v>
      </c>
      <c r="C610" s="11" t="s">
        <v>40</v>
      </c>
      <c r="D610" s="11" t="s">
        <v>217</v>
      </c>
      <c r="E610" s="7">
        <v>0</v>
      </c>
      <c r="F610" s="82">
        <v>0</v>
      </c>
      <c r="G610" s="82">
        <v>0</v>
      </c>
    </row>
    <row r="611" spans="1:7" x14ac:dyDescent="0.25">
      <c r="A611">
        <v>32</v>
      </c>
      <c r="B611" s="7" t="s">
        <v>20</v>
      </c>
      <c r="C611" s="11" t="s">
        <v>41</v>
      </c>
      <c r="D611" s="11" t="s">
        <v>217</v>
      </c>
      <c r="E611" s="7">
        <v>0</v>
      </c>
      <c r="F611" s="82">
        <v>0</v>
      </c>
      <c r="G611" s="82">
        <v>0</v>
      </c>
    </row>
    <row r="612" spans="1:7" x14ac:dyDescent="0.25">
      <c r="A612">
        <v>32</v>
      </c>
      <c r="B612" s="7" t="s">
        <v>20</v>
      </c>
      <c r="C612" s="11" t="s">
        <v>98</v>
      </c>
      <c r="D612" s="11" t="s">
        <v>217</v>
      </c>
      <c r="E612" s="7">
        <v>20.5</v>
      </c>
      <c r="F612" s="82">
        <v>1</v>
      </c>
      <c r="G612" s="82">
        <v>0</v>
      </c>
    </row>
    <row r="613" spans="1:7" x14ac:dyDescent="0.25">
      <c r="A613">
        <v>32</v>
      </c>
      <c r="B613" s="7" t="s">
        <v>20</v>
      </c>
      <c r="C613" s="11" t="s">
        <v>42</v>
      </c>
      <c r="D613" s="11" t="s">
        <v>217</v>
      </c>
      <c r="E613" s="7">
        <v>0</v>
      </c>
      <c r="F613" s="82">
        <v>0</v>
      </c>
      <c r="G613" s="82">
        <v>0</v>
      </c>
    </row>
    <row r="614" spans="1:7" x14ac:dyDescent="0.25">
      <c r="A614">
        <v>32</v>
      </c>
      <c r="B614" s="7" t="s">
        <v>20</v>
      </c>
      <c r="C614" s="11" t="s">
        <v>44</v>
      </c>
      <c r="D614" s="11" t="s">
        <v>218</v>
      </c>
      <c r="E614" s="7">
        <v>1</v>
      </c>
      <c r="F614" s="82">
        <v>0</v>
      </c>
      <c r="G614" s="82">
        <v>0</v>
      </c>
    </row>
    <row r="615" spans="1:7" x14ac:dyDescent="0.25">
      <c r="A615">
        <v>32</v>
      </c>
      <c r="B615" s="7" t="s">
        <v>20</v>
      </c>
      <c r="C615" s="11" t="s">
        <v>45</v>
      </c>
      <c r="D615" s="11" t="s">
        <v>218</v>
      </c>
      <c r="E615" s="7">
        <v>0</v>
      </c>
      <c r="F615" s="82">
        <v>0</v>
      </c>
      <c r="G615" s="82">
        <v>0</v>
      </c>
    </row>
    <row r="616" spans="1:7" x14ac:dyDescent="0.25">
      <c r="A616">
        <v>32</v>
      </c>
      <c r="B616" s="7" t="s">
        <v>20</v>
      </c>
      <c r="C616" s="11" t="s">
        <v>43</v>
      </c>
      <c r="D616" s="11" t="s">
        <v>218</v>
      </c>
      <c r="E616" s="7">
        <v>2</v>
      </c>
      <c r="F616" s="82">
        <v>0</v>
      </c>
      <c r="G616" s="82">
        <v>0</v>
      </c>
    </row>
    <row r="617" spans="1:7" x14ac:dyDescent="0.25">
      <c r="A617">
        <v>32</v>
      </c>
      <c r="B617" s="7" t="s">
        <v>20</v>
      </c>
      <c r="C617" s="11" t="s">
        <v>46</v>
      </c>
      <c r="D617" s="11" t="s">
        <v>218</v>
      </c>
      <c r="E617" s="7">
        <v>0</v>
      </c>
      <c r="F617" s="82">
        <v>0</v>
      </c>
      <c r="G617" s="82">
        <v>0</v>
      </c>
    </row>
    <row r="618" spans="1:7" x14ac:dyDescent="0.25">
      <c r="A618">
        <v>32</v>
      </c>
      <c r="B618" s="7" t="s">
        <v>20</v>
      </c>
      <c r="C618" s="11" t="s">
        <v>47</v>
      </c>
      <c r="D618" s="11" t="s">
        <v>219</v>
      </c>
      <c r="E618" s="7">
        <v>0</v>
      </c>
      <c r="F618" s="82">
        <v>0</v>
      </c>
      <c r="G618" s="82">
        <v>0</v>
      </c>
    </row>
    <row r="619" spans="1:7" x14ac:dyDescent="0.25">
      <c r="A619">
        <v>32</v>
      </c>
      <c r="B619" s="7" t="s">
        <v>20</v>
      </c>
      <c r="C619" s="11" t="s">
        <v>48</v>
      </c>
      <c r="D619" s="11" t="s">
        <v>219</v>
      </c>
      <c r="E619" s="7">
        <v>1</v>
      </c>
      <c r="F619" s="82">
        <v>0</v>
      </c>
      <c r="G619" s="82">
        <v>1</v>
      </c>
    </row>
    <row r="620" spans="1:7" x14ac:dyDescent="0.25">
      <c r="A620">
        <v>32</v>
      </c>
      <c r="B620" s="7" t="s">
        <v>20</v>
      </c>
      <c r="C620" s="11" t="s">
        <v>49</v>
      </c>
      <c r="D620" s="11" t="s">
        <v>219</v>
      </c>
      <c r="E620" s="7">
        <v>4.5</v>
      </c>
      <c r="F620" s="82">
        <v>0</v>
      </c>
      <c r="G620" s="82">
        <v>0</v>
      </c>
    </row>
    <row r="621" spans="1:7" x14ac:dyDescent="0.25">
      <c r="A621">
        <v>32</v>
      </c>
      <c r="B621" s="7" t="s">
        <v>20</v>
      </c>
      <c r="C621" s="11" t="s">
        <v>50</v>
      </c>
      <c r="D621" s="11" t="s">
        <v>219</v>
      </c>
      <c r="E621" s="7">
        <v>0</v>
      </c>
      <c r="F621" s="82">
        <v>0</v>
      </c>
      <c r="G621" s="82">
        <v>0</v>
      </c>
    </row>
    <row r="622" spans="1:7" x14ac:dyDescent="0.25">
      <c r="A622">
        <v>32</v>
      </c>
      <c r="B622" s="7" t="s">
        <v>20</v>
      </c>
      <c r="C622" s="11" t="s">
        <v>51</v>
      </c>
      <c r="D622" s="11" t="s">
        <v>219</v>
      </c>
      <c r="E622" s="7">
        <v>0</v>
      </c>
      <c r="F622" s="82">
        <v>0</v>
      </c>
      <c r="G622" s="82">
        <v>0</v>
      </c>
    </row>
    <row r="623" spans="1:7" x14ac:dyDescent="0.25">
      <c r="A623">
        <v>32</v>
      </c>
      <c r="B623" s="7" t="s">
        <v>20</v>
      </c>
      <c r="C623" s="11" t="s">
        <v>52</v>
      </c>
      <c r="D623" s="11" t="s">
        <v>219</v>
      </c>
      <c r="E623" s="7">
        <v>1</v>
      </c>
      <c r="F623" s="82">
        <v>0</v>
      </c>
      <c r="G623" s="82">
        <v>0</v>
      </c>
    </row>
    <row r="624" spans="1:7" x14ac:dyDescent="0.25">
      <c r="A624">
        <v>32</v>
      </c>
      <c r="B624" s="7" t="s">
        <v>20</v>
      </c>
      <c r="C624" s="11" t="s">
        <v>53</v>
      </c>
      <c r="D624" s="11" t="s">
        <v>219</v>
      </c>
      <c r="E624" s="7">
        <v>0</v>
      </c>
      <c r="F624" s="82">
        <v>0</v>
      </c>
      <c r="G624" s="82">
        <v>0</v>
      </c>
    </row>
    <row r="625" spans="1:7" x14ac:dyDescent="0.25">
      <c r="A625">
        <v>32</v>
      </c>
      <c r="B625" s="7" t="s">
        <v>20</v>
      </c>
      <c r="C625" s="11" t="s">
        <v>54</v>
      </c>
      <c r="D625" s="11" t="s">
        <v>219</v>
      </c>
      <c r="E625" s="7">
        <v>1</v>
      </c>
      <c r="F625" s="82">
        <v>0</v>
      </c>
      <c r="G625" s="82">
        <v>0</v>
      </c>
    </row>
    <row r="626" spans="1:7" x14ac:dyDescent="0.25">
      <c r="A626">
        <v>32</v>
      </c>
      <c r="B626" s="7" t="s">
        <v>20</v>
      </c>
      <c r="C626" s="11" t="s">
        <v>55</v>
      </c>
      <c r="D626" s="11" t="s">
        <v>220</v>
      </c>
      <c r="E626" s="7">
        <v>0</v>
      </c>
      <c r="F626" s="82">
        <v>0</v>
      </c>
      <c r="G626" s="82">
        <v>0</v>
      </c>
    </row>
    <row r="627" spans="1:7" x14ac:dyDescent="0.25">
      <c r="A627">
        <v>32</v>
      </c>
      <c r="B627" s="7" t="s">
        <v>20</v>
      </c>
      <c r="C627" s="11" t="s">
        <v>74</v>
      </c>
      <c r="D627" s="11" t="s">
        <v>220</v>
      </c>
      <c r="E627" s="7">
        <v>0</v>
      </c>
      <c r="F627" s="82">
        <v>0</v>
      </c>
      <c r="G627" s="82">
        <v>0</v>
      </c>
    </row>
    <row r="628" spans="1:7" x14ac:dyDescent="0.25">
      <c r="A628">
        <v>32</v>
      </c>
      <c r="B628" s="7" t="s">
        <v>20</v>
      </c>
      <c r="C628" s="11" t="s">
        <v>56</v>
      </c>
      <c r="D628" s="11" t="s">
        <v>220</v>
      </c>
      <c r="E628" s="7">
        <v>6.5</v>
      </c>
      <c r="F628" s="82">
        <v>0</v>
      </c>
      <c r="G628" s="82">
        <v>0</v>
      </c>
    </row>
    <row r="629" spans="1:7" x14ac:dyDescent="0.25">
      <c r="A629">
        <v>32</v>
      </c>
      <c r="B629" s="7" t="s">
        <v>20</v>
      </c>
      <c r="C629" s="11" t="s">
        <v>57</v>
      </c>
      <c r="D629" s="11" t="s">
        <v>220</v>
      </c>
      <c r="E629" s="7">
        <v>0</v>
      </c>
      <c r="F629" s="82">
        <v>0</v>
      </c>
      <c r="G629" s="82">
        <v>0</v>
      </c>
    </row>
    <row r="630" spans="1:7" x14ac:dyDescent="0.25">
      <c r="A630">
        <v>32</v>
      </c>
      <c r="B630" s="7" t="s">
        <v>20</v>
      </c>
      <c r="C630" s="11" t="s">
        <v>58</v>
      </c>
      <c r="D630" s="11" t="s">
        <v>220</v>
      </c>
      <c r="E630" s="7">
        <v>0</v>
      </c>
      <c r="F630" s="82">
        <v>0</v>
      </c>
      <c r="G630" s="82">
        <v>0</v>
      </c>
    </row>
    <row r="631" spans="1:7" x14ac:dyDescent="0.25">
      <c r="A631">
        <v>32</v>
      </c>
      <c r="B631" s="7" t="s">
        <v>20</v>
      </c>
      <c r="C631" s="11" t="s">
        <v>93</v>
      </c>
      <c r="D631" s="11" t="s">
        <v>220</v>
      </c>
      <c r="E631" s="7">
        <v>0</v>
      </c>
      <c r="F631" s="82">
        <v>0</v>
      </c>
      <c r="G631" s="82">
        <v>0</v>
      </c>
    </row>
    <row r="632" spans="1:7" x14ac:dyDescent="0.25">
      <c r="A632">
        <v>32</v>
      </c>
      <c r="B632" s="7" t="s">
        <v>20</v>
      </c>
      <c r="C632" s="11" t="s">
        <v>94</v>
      </c>
      <c r="D632" s="11" t="s">
        <v>220</v>
      </c>
      <c r="E632" s="7">
        <v>0</v>
      </c>
      <c r="F632" s="82">
        <v>0</v>
      </c>
      <c r="G632" s="82">
        <v>0</v>
      </c>
    </row>
    <row r="633" spans="1:7" x14ac:dyDescent="0.25">
      <c r="A633">
        <v>32</v>
      </c>
      <c r="B633" s="7" t="s">
        <v>20</v>
      </c>
      <c r="C633" s="11" t="s">
        <v>59</v>
      </c>
      <c r="D633" s="11" t="s">
        <v>221</v>
      </c>
      <c r="E633" s="7">
        <v>0</v>
      </c>
      <c r="F633" s="82">
        <v>0</v>
      </c>
      <c r="G633" s="82">
        <v>0</v>
      </c>
    </row>
    <row r="634" spans="1:7" x14ac:dyDescent="0.25">
      <c r="A634">
        <v>32</v>
      </c>
      <c r="B634" s="7" t="s">
        <v>20</v>
      </c>
      <c r="C634" s="11" t="s">
        <v>60</v>
      </c>
      <c r="D634" s="11" t="s">
        <v>221</v>
      </c>
      <c r="E634" s="7">
        <v>0</v>
      </c>
    </row>
    <row r="635" spans="1:7" x14ac:dyDescent="0.25">
      <c r="A635">
        <v>32</v>
      </c>
      <c r="B635" s="7" t="s">
        <v>20</v>
      </c>
      <c r="C635" s="11" t="s">
        <v>61</v>
      </c>
      <c r="D635" s="11" t="s">
        <v>221</v>
      </c>
      <c r="E635" s="7">
        <v>0</v>
      </c>
      <c r="F635" s="82">
        <v>0</v>
      </c>
      <c r="G635" s="82">
        <v>0</v>
      </c>
    </row>
    <row r="636" spans="1:7" x14ac:dyDescent="0.25">
      <c r="A636">
        <v>32</v>
      </c>
      <c r="B636" s="7" t="s">
        <v>20</v>
      </c>
      <c r="C636" s="11" t="s">
        <v>99</v>
      </c>
      <c r="D636" s="11" t="s">
        <v>221</v>
      </c>
      <c r="E636" s="7">
        <v>0</v>
      </c>
      <c r="F636" s="82">
        <v>0</v>
      </c>
      <c r="G636" s="82">
        <v>0</v>
      </c>
    </row>
    <row r="637" spans="1:7" x14ac:dyDescent="0.25">
      <c r="A637">
        <v>32</v>
      </c>
      <c r="B637" s="7" t="s">
        <v>20</v>
      </c>
      <c r="C637" s="11" t="s">
        <v>62</v>
      </c>
      <c r="D637" s="11" t="s">
        <v>221</v>
      </c>
      <c r="E637" s="7">
        <v>0</v>
      </c>
      <c r="F637" s="82">
        <v>0</v>
      </c>
      <c r="G637" s="82">
        <v>0</v>
      </c>
    </row>
    <row r="638" spans="1:7" x14ac:dyDescent="0.25">
      <c r="A638">
        <v>32</v>
      </c>
      <c r="B638" s="7" t="s">
        <v>20</v>
      </c>
      <c r="C638" s="11" t="s">
        <v>63</v>
      </c>
      <c r="D638" s="11" t="s">
        <v>222</v>
      </c>
      <c r="E638" s="7">
        <v>0</v>
      </c>
    </row>
    <row r="639" spans="1:7" x14ac:dyDescent="0.25">
      <c r="A639">
        <v>32</v>
      </c>
      <c r="B639" s="7" t="s">
        <v>20</v>
      </c>
      <c r="C639" s="11" t="s">
        <v>95</v>
      </c>
      <c r="D639" s="11" t="s">
        <v>223</v>
      </c>
      <c r="E639" s="7">
        <v>0</v>
      </c>
    </row>
    <row r="640" spans="1:7" x14ac:dyDescent="0.25">
      <c r="A640">
        <v>32</v>
      </c>
      <c r="B640" s="7" t="s">
        <v>20</v>
      </c>
      <c r="C640" s="11" t="s">
        <v>64</v>
      </c>
      <c r="D640" s="11" t="s">
        <v>224</v>
      </c>
      <c r="E640" s="7">
        <v>0</v>
      </c>
      <c r="F640" s="82">
        <v>0</v>
      </c>
      <c r="G640" s="82">
        <v>0</v>
      </c>
    </row>
    <row r="641" spans="1:7" x14ac:dyDescent="0.25">
      <c r="A641">
        <v>32</v>
      </c>
      <c r="B641" s="7" t="s">
        <v>20</v>
      </c>
      <c r="C641" s="11" t="s">
        <v>68</v>
      </c>
      <c r="D641" s="11" t="s">
        <v>224</v>
      </c>
      <c r="E641" s="7">
        <v>0</v>
      </c>
      <c r="F641" s="82">
        <v>0</v>
      </c>
      <c r="G641" s="82">
        <v>0</v>
      </c>
    </row>
    <row r="642" spans="1:7" x14ac:dyDescent="0.25">
      <c r="A642">
        <v>32</v>
      </c>
      <c r="B642" s="7" t="s">
        <v>20</v>
      </c>
      <c r="C642" s="11" t="s">
        <v>69</v>
      </c>
      <c r="D642" s="11" t="s">
        <v>224</v>
      </c>
      <c r="E642" s="7">
        <v>0</v>
      </c>
      <c r="F642" s="82">
        <v>0</v>
      </c>
      <c r="G642" s="82">
        <v>0</v>
      </c>
    </row>
    <row r="643" spans="1:7" x14ac:dyDescent="0.25">
      <c r="A643">
        <v>32</v>
      </c>
      <c r="B643" s="7" t="s">
        <v>20</v>
      </c>
      <c r="C643" s="11" t="s">
        <v>65</v>
      </c>
      <c r="D643" s="11" t="s">
        <v>224</v>
      </c>
      <c r="E643" s="7">
        <v>1</v>
      </c>
      <c r="F643" s="82">
        <v>0</v>
      </c>
      <c r="G643" s="82">
        <v>0</v>
      </c>
    </row>
    <row r="644" spans="1:7" x14ac:dyDescent="0.25">
      <c r="A644">
        <v>32</v>
      </c>
      <c r="B644" s="7" t="s">
        <v>20</v>
      </c>
      <c r="C644" s="11" t="s">
        <v>67</v>
      </c>
      <c r="D644" s="11" t="s">
        <v>224</v>
      </c>
      <c r="E644" s="7">
        <v>0</v>
      </c>
      <c r="F644" s="82">
        <v>0</v>
      </c>
      <c r="G644" s="82">
        <v>0</v>
      </c>
    </row>
    <row r="645" spans="1:7" x14ac:dyDescent="0.25">
      <c r="A645">
        <v>32</v>
      </c>
      <c r="B645" s="7" t="s">
        <v>20</v>
      </c>
      <c r="C645" s="11" t="s">
        <v>66</v>
      </c>
      <c r="D645" s="11" t="s">
        <v>224</v>
      </c>
      <c r="E645" s="7">
        <v>0</v>
      </c>
      <c r="F645" s="82">
        <v>0</v>
      </c>
      <c r="G645" s="82">
        <v>0</v>
      </c>
    </row>
    <row r="646" spans="1:7" x14ac:dyDescent="0.25">
      <c r="A646">
        <v>32</v>
      </c>
      <c r="B646" s="7" t="s">
        <v>20</v>
      </c>
      <c r="C646" s="11" t="s">
        <v>70</v>
      </c>
      <c r="D646" s="11" t="s">
        <v>224</v>
      </c>
      <c r="E646" s="7">
        <v>0</v>
      </c>
      <c r="F646" s="82">
        <v>0</v>
      </c>
      <c r="G646" s="82">
        <v>0</v>
      </c>
    </row>
    <row r="647" spans="1:7" x14ac:dyDescent="0.25">
      <c r="A647">
        <v>32</v>
      </c>
      <c r="B647" s="7" t="s">
        <v>20</v>
      </c>
      <c r="C647" s="11" t="s">
        <v>71</v>
      </c>
      <c r="D647" s="11" t="s">
        <v>224</v>
      </c>
      <c r="E647" s="7">
        <v>0</v>
      </c>
      <c r="F647" s="82">
        <v>0</v>
      </c>
      <c r="G647" s="82">
        <v>0</v>
      </c>
    </row>
    <row r="648" spans="1:7" x14ac:dyDescent="0.25">
      <c r="A648">
        <v>32</v>
      </c>
      <c r="B648" s="7" t="s">
        <v>20</v>
      </c>
      <c r="C648" s="11" t="s">
        <v>72</v>
      </c>
      <c r="D648" s="11" t="s">
        <v>225</v>
      </c>
      <c r="E648" s="7">
        <v>1</v>
      </c>
      <c r="F648" s="82">
        <v>0</v>
      </c>
      <c r="G648" s="82">
        <v>0</v>
      </c>
    </row>
    <row r="649" spans="1:7" x14ac:dyDescent="0.25">
      <c r="A649">
        <v>32</v>
      </c>
      <c r="B649" s="7" t="s">
        <v>20</v>
      </c>
      <c r="C649" s="11" t="s">
        <v>73</v>
      </c>
      <c r="D649" s="11" t="s">
        <v>225</v>
      </c>
      <c r="E649" s="7">
        <v>0</v>
      </c>
      <c r="F649" s="82">
        <v>0</v>
      </c>
      <c r="G649" s="82">
        <v>0</v>
      </c>
    </row>
    <row r="650" spans="1:7" x14ac:dyDescent="0.25">
      <c r="A650">
        <v>34</v>
      </c>
      <c r="B650" s="7" t="s">
        <v>21</v>
      </c>
      <c r="C650" s="11" t="s">
        <v>27</v>
      </c>
      <c r="D650" s="11" t="s">
        <v>214</v>
      </c>
      <c r="E650" s="7">
        <v>2</v>
      </c>
      <c r="F650" s="81">
        <v>1</v>
      </c>
      <c r="G650" s="81">
        <v>1</v>
      </c>
    </row>
    <row r="651" spans="1:7" x14ac:dyDescent="0.25">
      <c r="A651">
        <v>34</v>
      </c>
      <c r="B651" s="7" t="s">
        <v>21</v>
      </c>
      <c r="C651" s="11" t="s">
        <v>28</v>
      </c>
      <c r="D651" s="11" t="s">
        <v>214</v>
      </c>
      <c r="E651" s="7">
        <v>0</v>
      </c>
      <c r="F651" s="81">
        <v>1</v>
      </c>
      <c r="G651" s="81">
        <v>1</v>
      </c>
    </row>
    <row r="652" spans="1:7" x14ac:dyDescent="0.25">
      <c r="A652">
        <v>34</v>
      </c>
      <c r="B652" s="7" t="s">
        <v>21</v>
      </c>
      <c r="C652" s="11" t="s">
        <v>29</v>
      </c>
      <c r="D652" s="11" t="s">
        <v>214</v>
      </c>
      <c r="E652" s="7">
        <v>0</v>
      </c>
      <c r="F652" s="82">
        <v>0</v>
      </c>
      <c r="G652" s="82">
        <v>0</v>
      </c>
    </row>
    <row r="653" spans="1:7" x14ac:dyDescent="0.25">
      <c r="A653">
        <v>34</v>
      </c>
      <c r="B653" s="7" t="s">
        <v>21</v>
      </c>
      <c r="C653" s="11" t="s">
        <v>30</v>
      </c>
      <c r="D653" s="11" t="s">
        <v>214</v>
      </c>
      <c r="E653" s="7">
        <v>0</v>
      </c>
      <c r="F653" s="82">
        <v>1</v>
      </c>
      <c r="G653" s="82">
        <v>1</v>
      </c>
    </row>
    <row r="654" spans="1:7" x14ac:dyDescent="0.25">
      <c r="A654">
        <v>34</v>
      </c>
      <c r="B654" s="7" t="s">
        <v>21</v>
      </c>
      <c r="C654" s="11" t="s">
        <v>31</v>
      </c>
      <c r="D654" s="11" t="s">
        <v>214</v>
      </c>
      <c r="E654" s="7">
        <v>0</v>
      </c>
      <c r="F654" s="82">
        <v>0</v>
      </c>
      <c r="G654" s="82">
        <v>0</v>
      </c>
    </row>
    <row r="655" spans="1:7" x14ac:dyDescent="0.25">
      <c r="A655">
        <v>34</v>
      </c>
      <c r="B655" s="7" t="s">
        <v>21</v>
      </c>
      <c r="C655" s="11" t="s">
        <v>32</v>
      </c>
      <c r="D655" s="11" t="s">
        <v>214</v>
      </c>
      <c r="E655" s="7">
        <v>0</v>
      </c>
      <c r="F655" s="82">
        <v>1</v>
      </c>
      <c r="G655" s="82">
        <v>1</v>
      </c>
    </row>
    <row r="656" spans="1:7" x14ac:dyDescent="0.25">
      <c r="A656">
        <v>34</v>
      </c>
      <c r="B656" s="7" t="s">
        <v>21</v>
      </c>
      <c r="C656" s="11" t="s">
        <v>33</v>
      </c>
      <c r="D656" s="11" t="s">
        <v>214</v>
      </c>
      <c r="E656" s="7">
        <v>0</v>
      </c>
      <c r="F656" s="82">
        <v>1</v>
      </c>
      <c r="G656" s="82">
        <v>1</v>
      </c>
    </row>
    <row r="657" spans="1:7" x14ac:dyDescent="0.25">
      <c r="A657">
        <v>34</v>
      </c>
      <c r="B657" s="7" t="s">
        <v>21</v>
      </c>
      <c r="C657" s="11" t="s">
        <v>34</v>
      </c>
      <c r="D657" s="11" t="s">
        <v>214</v>
      </c>
      <c r="E657" s="7">
        <v>0</v>
      </c>
      <c r="F657" s="82">
        <v>1</v>
      </c>
      <c r="G657" s="82">
        <v>1</v>
      </c>
    </row>
    <row r="658" spans="1:7" x14ac:dyDescent="0.25">
      <c r="A658">
        <v>34</v>
      </c>
      <c r="B658" s="7" t="s">
        <v>21</v>
      </c>
      <c r="C658" s="11" t="s">
        <v>35</v>
      </c>
      <c r="D658" s="11" t="s">
        <v>214</v>
      </c>
      <c r="E658" s="7">
        <v>0</v>
      </c>
      <c r="F658" s="82">
        <v>1</v>
      </c>
      <c r="G658" s="82">
        <v>1</v>
      </c>
    </row>
    <row r="659" spans="1:7" x14ac:dyDescent="0.25">
      <c r="A659">
        <v>34</v>
      </c>
      <c r="B659" s="7" t="s">
        <v>21</v>
      </c>
      <c r="C659" s="11" t="s">
        <v>36</v>
      </c>
      <c r="D659" s="11" t="s">
        <v>215</v>
      </c>
      <c r="E659" s="7">
        <v>0</v>
      </c>
      <c r="F659" s="82">
        <v>1</v>
      </c>
      <c r="G659" s="82">
        <v>1</v>
      </c>
    </row>
    <row r="660" spans="1:7" x14ac:dyDescent="0.25">
      <c r="A660">
        <v>34</v>
      </c>
      <c r="B660" s="7" t="s">
        <v>21</v>
      </c>
      <c r="C660" s="11" t="s">
        <v>37</v>
      </c>
      <c r="D660" s="11" t="s">
        <v>216</v>
      </c>
      <c r="E660" s="7">
        <v>0</v>
      </c>
      <c r="F660" s="82">
        <v>1</v>
      </c>
      <c r="G660" s="82">
        <v>1</v>
      </c>
    </row>
    <row r="661" spans="1:7" x14ac:dyDescent="0.25">
      <c r="A661">
        <v>34</v>
      </c>
      <c r="B661" s="7" t="s">
        <v>21</v>
      </c>
      <c r="C661" s="11" t="s">
        <v>96</v>
      </c>
      <c r="D661" s="11" t="s">
        <v>216</v>
      </c>
      <c r="E661" s="7">
        <v>0</v>
      </c>
      <c r="F661" s="82">
        <v>0</v>
      </c>
      <c r="G661" s="82">
        <v>0</v>
      </c>
    </row>
    <row r="662" spans="1:7" x14ac:dyDescent="0.25">
      <c r="A662">
        <v>34</v>
      </c>
      <c r="B662" s="7" t="s">
        <v>21</v>
      </c>
      <c r="C662" s="11" t="s">
        <v>38</v>
      </c>
      <c r="D662" s="11" t="s">
        <v>216</v>
      </c>
      <c r="E662" s="7">
        <v>0</v>
      </c>
      <c r="F662" s="82">
        <v>1</v>
      </c>
      <c r="G662" s="82">
        <v>1</v>
      </c>
    </row>
    <row r="663" spans="1:7" x14ac:dyDescent="0.25">
      <c r="A663">
        <v>34</v>
      </c>
      <c r="B663" s="7" t="s">
        <v>21</v>
      </c>
      <c r="C663" s="11" t="s">
        <v>39</v>
      </c>
      <c r="D663" s="11" t="s">
        <v>216</v>
      </c>
      <c r="E663" s="7">
        <v>0</v>
      </c>
      <c r="F663" s="82">
        <v>1</v>
      </c>
      <c r="G663" s="82">
        <v>1</v>
      </c>
    </row>
    <row r="664" spans="1:7" x14ac:dyDescent="0.25">
      <c r="A664">
        <v>34</v>
      </c>
      <c r="B664" s="7" t="s">
        <v>21</v>
      </c>
      <c r="C664" s="11" t="s">
        <v>40</v>
      </c>
      <c r="D664" s="11" t="s">
        <v>217</v>
      </c>
      <c r="E664" s="7">
        <v>0</v>
      </c>
      <c r="F664" s="82">
        <v>0</v>
      </c>
      <c r="G664" s="82">
        <v>0</v>
      </c>
    </row>
    <row r="665" spans="1:7" x14ac:dyDescent="0.25">
      <c r="A665">
        <v>34</v>
      </c>
      <c r="B665" s="7" t="s">
        <v>21</v>
      </c>
      <c r="C665" s="11" t="s">
        <v>41</v>
      </c>
      <c r="D665" s="11" t="s">
        <v>217</v>
      </c>
      <c r="E665" s="7">
        <v>0</v>
      </c>
      <c r="F665" s="82">
        <v>0</v>
      </c>
      <c r="G665" s="82">
        <v>0</v>
      </c>
    </row>
    <row r="666" spans="1:7" x14ac:dyDescent="0.25">
      <c r="A666">
        <v>34</v>
      </c>
      <c r="B666" s="7" t="s">
        <v>21</v>
      </c>
      <c r="C666" s="11" t="s">
        <v>98</v>
      </c>
      <c r="D666" s="11" t="s">
        <v>217</v>
      </c>
      <c r="E666" s="7">
        <v>24</v>
      </c>
      <c r="F666" s="82">
        <v>1</v>
      </c>
      <c r="G666" s="82">
        <v>0</v>
      </c>
    </row>
    <row r="667" spans="1:7" x14ac:dyDescent="0.25">
      <c r="A667">
        <v>34</v>
      </c>
      <c r="B667" s="7" t="s">
        <v>21</v>
      </c>
      <c r="C667" s="11" t="s">
        <v>42</v>
      </c>
      <c r="D667" s="11" t="s">
        <v>217</v>
      </c>
      <c r="E667" s="7">
        <v>0</v>
      </c>
      <c r="F667" s="82">
        <v>0</v>
      </c>
      <c r="G667" s="82">
        <v>0</v>
      </c>
    </row>
    <row r="668" spans="1:7" x14ac:dyDescent="0.25">
      <c r="A668">
        <v>34</v>
      </c>
      <c r="B668" s="7" t="s">
        <v>21</v>
      </c>
      <c r="C668" s="11" t="s">
        <v>44</v>
      </c>
      <c r="D668" s="11" t="s">
        <v>218</v>
      </c>
      <c r="E668" s="7">
        <v>0</v>
      </c>
      <c r="F668" s="82">
        <v>0</v>
      </c>
      <c r="G668" s="82">
        <v>0</v>
      </c>
    </row>
    <row r="669" spans="1:7" x14ac:dyDescent="0.25">
      <c r="A669">
        <v>34</v>
      </c>
      <c r="B669" s="7" t="s">
        <v>21</v>
      </c>
      <c r="C669" s="11" t="s">
        <v>45</v>
      </c>
      <c r="D669" s="11" t="s">
        <v>218</v>
      </c>
      <c r="E669" s="7">
        <v>12</v>
      </c>
      <c r="F669" s="82">
        <v>0</v>
      </c>
      <c r="G669" s="82">
        <v>0</v>
      </c>
    </row>
    <row r="670" spans="1:7" x14ac:dyDescent="0.25">
      <c r="A670">
        <v>34</v>
      </c>
      <c r="B670" s="7" t="s">
        <v>21</v>
      </c>
      <c r="C670" s="11" t="s">
        <v>43</v>
      </c>
      <c r="D670" s="11" t="s">
        <v>218</v>
      </c>
      <c r="E670" s="7">
        <v>0</v>
      </c>
      <c r="F670" s="82">
        <v>0</v>
      </c>
      <c r="G670" s="82">
        <v>0</v>
      </c>
    </row>
    <row r="671" spans="1:7" x14ac:dyDescent="0.25">
      <c r="A671">
        <v>34</v>
      </c>
      <c r="B671" s="7" t="s">
        <v>21</v>
      </c>
      <c r="C671" s="11" t="s">
        <v>46</v>
      </c>
      <c r="D671" s="11" t="s">
        <v>218</v>
      </c>
      <c r="E671" s="7">
        <v>0</v>
      </c>
      <c r="F671" s="82">
        <v>0</v>
      </c>
      <c r="G671" s="82">
        <v>0</v>
      </c>
    </row>
    <row r="672" spans="1:7" x14ac:dyDescent="0.25">
      <c r="A672">
        <v>34</v>
      </c>
      <c r="B672" s="7" t="s">
        <v>21</v>
      </c>
      <c r="C672" s="11" t="s">
        <v>47</v>
      </c>
      <c r="D672" s="11" t="s">
        <v>219</v>
      </c>
      <c r="E672" s="7">
        <v>0</v>
      </c>
      <c r="F672" s="82">
        <v>0</v>
      </c>
      <c r="G672" s="82">
        <v>0</v>
      </c>
    </row>
    <row r="673" spans="1:7" x14ac:dyDescent="0.25">
      <c r="A673">
        <v>34</v>
      </c>
      <c r="B673" s="7" t="s">
        <v>21</v>
      </c>
      <c r="C673" s="11" t="s">
        <v>48</v>
      </c>
      <c r="D673" s="11" t="s">
        <v>219</v>
      </c>
      <c r="E673" s="7">
        <v>0</v>
      </c>
      <c r="F673" s="82">
        <v>0</v>
      </c>
      <c r="G673" s="82">
        <v>1</v>
      </c>
    </row>
    <row r="674" spans="1:7" x14ac:dyDescent="0.25">
      <c r="A674">
        <v>34</v>
      </c>
      <c r="B674" s="7" t="s">
        <v>21</v>
      </c>
      <c r="C674" s="11" t="s">
        <v>49</v>
      </c>
      <c r="D674" s="11" t="s">
        <v>219</v>
      </c>
      <c r="E674" s="7">
        <v>34</v>
      </c>
      <c r="F674" s="82">
        <v>0</v>
      </c>
      <c r="G674" s="82">
        <v>0</v>
      </c>
    </row>
    <row r="675" spans="1:7" x14ac:dyDescent="0.25">
      <c r="A675">
        <v>34</v>
      </c>
      <c r="B675" s="7" t="s">
        <v>21</v>
      </c>
      <c r="C675" s="11" t="s">
        <v>50</v>
      </c>
      <c r="D675" s="11" t="s">
        <v>219</v>
      </c>
      <c r="E675" s="7">
        <v>0</v>
      </c>
      <c r="F675" s="82">
        <v>0</v>
      </c>
      <c r="G675" s="82">
        <v>0</v>
      </c>
    </row>
    <row r="676" spans="1:7" x14ac:dyDescent="0.25">
      <c r="A676">
        <v>34</v>
      </c>
      <c r="B676" s="7" t="s">
        <v>21</v>
      </c>
      <c r="C676" s="11" t="s">
        <v>51</v>
      </c>
      <c r="D676" s="11" t="s">
        <v>219</v>
      </c>
      <c r="E676" s="7">
        <v>9</v>
      </c>
      <c r="F676" s="82">
        <v>0</v>
      </c>
      <c r="G676" s="82">
        <v>0</v>
      </c>
    </row>
    <row r="677" spans="1:7" x14ac:dyDescent="0.25">
      <c r="A677">
        <v>34</v>
      </c>
      <c r="B677" s="7" t="s">
        <v>21</v>
      </c>
      <c r="C677" s="11" t="s">
        <v>52</v>
      </c>
      <c r="D677" s="11" t="s">
        <v>219</v>
      </c>
      <c r="E677" s="7">
        <v>1</v>
      </c>
      <c r="F677" s="82">
        <v>0</v>
      </c>
      <c r="G677" s="82">
        <v>0</v>
      </c>
    </row>
    <row r="678" spans="1:7" x14ac:dyDescent="0.25">
      <c r="A678">
        <v>34</v>
      </c>
      <c r="B678" s="7" t="s">
        <v>21</v>
      </c>
      <c r="C678" s="11" t="s">
        <v>53</v>
      </c>
      <c r="D678" s="11" t="s">
        <v>219</v>
      </c>
      <c r="E678" s="7">
        <v>0</v>
      </c>
      <c r="F678" s="82">
        <v>0</v>
      </c>
      <c r="G678" s="82">
        <v>0</v>
      </c>
    </row>
    <row r="679" spans="1:7" x14ac:dyDescent="0.25">
      <c r="A679">
        <v>34</v>
      </c>
      <c r="B679" s="7" t="s">
        <v>21</v>
      </c>
      <c r="C679" s="11" t="s">
        <v>54</v>
      </c>
      <c r="D679" s="11" t="s">
        <v>219</v>
      </c>
      <c r="E679" s="7">
        <v>0</v>
      </c>
      <c r="F679" s="82">
        <v>0</v>
      </c>
      <c r="G679" s="82">
        <v>0</v>
      </c>
    </row>
    <row r="680" spans="1:7" x14ac:dyDescent="0.25">
      <c r="A680">
        <v>34</v>
      </c>
      <c r="B680" s="7" t="s">
        <v>21</v>
      </c>
      <c r="C680" s="11" t="s">
        <v>55</v>
      </c>
      <c r="D680" s="11" t="s">
        <v>220</v>
      </c>
      <c r="E680" s="7">
        <v>0</v>
      </c>
      <c r="F680" s="82">
        <v>0</v>
      </c>
      <c r="G680" s="82">
        <v>0</v>
      </c>
    </row>
    <row r="681" spans="1:7" x14ac:dyDescent="0.25">
      <c r="A681">
        <v>34</v>
      </c>
      <c r="B681" s="7" t="s">
        <v>21</v>
      </c>
      <c r="C681" s="11" t="s">
        <v>74</v>
      </c>
      <c r="D681" s="11" t="s">
        <v>220</v>
      </c>
      <c r="E681" s="7">
        <v>1</v>
      </c>
      <c r="F681" s="82">
        <v>0</v>
      </c>
      <c r="G681" s="82">
        <v>0</v>
      </c>
    </row>
    <row r="682" spans="1:7" x14ac:dyDescent="0.25">
      <c r="A682">
        <v>34</v>
      </c>
      <c r="B682" s="7" t="s">
        <v>21</v>
      </c>
      <c r="C682" s="11" t="s">
        <v>56</v>
      </c>
      <c r="D682" s="11" t="s">
        <v>220</v>
      </c>
      <c r="E682" s="7">
        <v>4.5</v>
      </c>
      <c r="F682" s="82">
        <v>0</v>
      </c>
      <c r="G682" s="82">
        <v>0</v>
      </c>
    </row>
    <row r="683" spans="1:7" x14ac:dyDescent="0.25">
      <c r="A683">
        <v>34</v>
      </c>
      <c r="B683" s="7" t="s">
        <v>21</v>
      </c>
      <c r="C683" s="11" t="s">
        <v>57</v>
      </c>
      <c r="D683" s="11" t="s">
        <v>220</v>
      </c>
      <c r="E683" s="7">
        <v>0</v>
      </c>
      <c r="F683" s="82">
        <v>0</v>
      </c>
      <c r="G683" s="82">
        <v>0</v>
      </c>
    </row>
    <row r="684" spans="1:7" x14ac:dyDescent="0.25">
      <c r="A684">
        <v>34</v>
      </c>
      <c r="B684" s="7" t="s">
        <v>21</v>
      </c>
      <c r="C684" s="11" t="s">
        <v>58</v>
      </c>
      <c r="D684" s="11" t="s">
        <v>220</v>
      </c>
      <c r="E684" s="7">
        <v>1</v>
      </c>
      <c r="F684" s="82">
        <v>0</v>
      </c>
      <c r="G684" s="82">
        <v>0</v>
      </c>
    </row>
    <row r="685" spans="1:7" x14ac:dyDescent="0.25">
      <c r="A685">
        <v>34</v>
      </c>
      <c r="B685" s="7" t="s">
        <v>21</v>
      </c>
      <c r="C685" s="11" t="s">
        <v>93</v>
      </c>
      <c r="D685" s="11" t="s">
        <v>220</v>
      </c>
      <c r="E685" s="7">
        <v>0</v>
      </c>
      <c r="F685" s="82">
        <v>0</v>
      </c>
      <c r="G685" s="82">
        <v>0</v>
      </c>
    </row>
    <row r="686" spans="1:7" x14ac:dyDescent="0.25">
      <c r="A686">
        <v>34</v>
      </c>
      <c r="B686" s="7" t="s">
        <v>21</v>
      </c>
      <c r="C686" s="11" t="s">
        <v>94</v>
      </c>
      <c r="D686" s="11" t="s">
        <v>220</v>
      </c>
      <c r="E686" s="7">
        <v>0</v>
      </c>
      <c r="F686" s="82">
        <v>0</v>
      </c>
      <c r="G686" s="82">
        <v>0</v>
      </c>
    </row>
    <row r="687" spans="1:7" x14ac:dyDescent="0.25">
      <c r="A687">
        <v>34</v>
      </c>
      <c r="B687" s="7" t="s">
        <v>21</v>
      </c>
      <c r="C687" s="11" t="s">
        <v>59</v>
      </c>
      <c r="D687" s="11" t="s">
        <v>221</v>
      </c>
      <c r="E687" s="7">
        <v>0</v>
      </c>
      <c r="F687" s="82">
        <v>0</v>
      </c>
      <c r="G687" s="82">
        <v>0</v>
      </c>
    </row>
    <row r="688" spans="1:7" x14ac:dyDescent="0.25">
      <c r="A688">
        <v>34</v>
      </c>
      <c r="B688" s="7" t="s">
        <v>21</v>
      </c>
      <c r="C688" s="11" t="s">
        <v>60</v>
      </c>
      <c r="D688" s="11" t="s">
        <v>221</v>
      </c>
      <c r="E688" s="7">
        <v>1</v>
      </c>
    </row>
    <row r="689" spans="1:7" x14ac:dyDescent="0.25">
      <c r="A689">
        <v>34</v>
      </c>
      <c r="B689" s="7" t="s">
        <v>21</v>
      </c>
      <c r="C689" s="11" t="s">
        <v>61</v>
      </c>
      <c r="D689" s="11" t="s">
        <v>221</v>
      </c>
      <c r="E689" s="7">
        <v>0</v>
      </c>
      <c r="F689" s="82">
        <v>0</v>
      </c>
      <c r="G689" s="82">
        <v>0</v>
      </c>
    </row>
    <row r="690" spans="1:7" x14ac:dyDescent="0.25">
      <c r="A690">
        <v>34</v>
      </c>
      <c r="B690" s="7" t="s">
        <v>21</v>
      </c>
      <c r="C690" s="11" t="s">
        <v>99</v>
      </c>
      <c r="D690" s="11" t="s">
        <v>221</v>
      </c>
      <c r="E690" s="7">
        <v>0</v>
      </c>
      <c r="F690" s="82">
        <v>0</v>
      </c>
      <c r="G690" s="82">
        <v>0</v>
      </c>
    </row>
    <row r="691" spans="1:7" x14ac:dyDescent="0.25">
      <c r="A691">
        <v>34</v>
      </c>
      <c r="B691" s="7" t="s">
        <v>21</v>
      </c>
      <c r="C691" s="11" t="s">
        <v>62</v>
      </c>
      <c r="D691" s="11" t="s">
        <v>221</v>
      </c>
      <c r="E691" s="7">
        <v>0</v>
      </c>
      <c r="F691" s="82">
        <v>0</v>
      </c>
      <c r="G691" s="82">
        <v>0</v>
      </c>
    </row>
    <row r="692" spans="1:7" x14ac:dyDescent="0.25">
      <c r="A692">
        <v>34</v>
      </c>
      <c r="B692" s="7" t="s">
        <v>21</v>
      </c>
      <c r="C692" s="11" t="s">
        <v>63</v>
      </c>
      <c r="D692" s="11" t="s">
        <v>222</v>
      </c>
      <c r="E692" s="7">
        <v>0</v>
      </c>
    </row>
    <row r="693" spans="1:7" x14ac:dyDescent="0.25">
      <c r="A693">
        <v>34</v>
      </c>
      <c r="B693" s="7" t="s">
        <v>21</v>
      </c>
      <c r="C693" s="11" t="s">
        <v>95</v>
      </c>
      <c r="D693" s="11" t="s">
        <v>223</v>
      </c>
      <c r="E693" s="7">
        <v>0</v>
      </c>
    </row>
    <row r="694" spans="1:7" x14ac:dyDescent="0.25">
      <c r="A694">
        <v>34</v>
      </c>
      <c r="B694" s="7" t="s">
        <v>21</v>
      </c>
      <c r="C694" s="11" t="s">
        <v>64</v>
      </c>
      <c r="D694" s="11" t="s">
        <v>224</v>
      </c>
      <c r="E694" s="7">
        <v>0</v>
      </c>
      <c r="F694" s="82">
        <v>0</v>
      </c>
      <c r="G694" s="82">
        <v>0</v>
      </c>
    </row>
    <row r="695" spans="1:7" x14ac:dyDescent="0.25">
      <c r="A695">
        <v>34</v>
      </c>
      <c r="B695" s="7" t="s">
        <v>21</v>
      </c>
      <c r="C695" s="11" t="s">
        <v>68</v>
      </c>
      <c r="D695" s="11" t="s">
        <v>224</v>
      </c>
      <c r="E695" s="7">
        <v>0</v>
      </c>
      <c r="F695" s="82">
        <v>0</v>
      </c>
      <c r="G695" s="82">
        <v>0</v>
      </c>
    </row>
    <row r="696" spans="1:7" x14ac:dyDescent="0.25">
      <c r="A696">
        <v>34</v>
      </c>
      <c r="B696" s="7" t="s">
        <v>21</v>
      </c>
      <c r="C696" s="11" t="s">
        <v>69</v>
      </c>
      <c r="D696" s="11" t="s">
        <v>224</v>
      </c>
      <c r="E696" s="7">
        <v>0</v>
      </c>
      <c r="F696" s="82">
        <v>0</v>
      </c>
      <c r="G696" s="82">
        <v>0</v>
      </c>
    </row>
    <row r="697" spans="1:7" x14ac:dyDescent="0.25">
      <c r="A697">
        <v>34</v>
      </c>
      <c r="B697" s="7" t="s">
        <v>21</v>
      </c>
      <c r="C697" s="11" t="s">
        <v>65</v>
      </c>
      <c r="D697" s="11" t="s">
        <v>224</v>
      </c>
      <c r="E697" s="7">
        <v>7</v>
      </c>
      <c r="F697" s="82">
        <v>0</v>
      </c>
      <c r="G697" s="82">
        <v>0</v>
      </c>
    </row>
    <row r="698" spans="1:7" x14ac:dyDescent="0.25">
      <c r="A698">
        <v>34</v>
      </c>
      <c r="B698" s="7" t="s">
        <v>21</v>
      </c>
      <c r="C698" s="11" t="s">
        <v>67</v>
      </c>
      <c r="D698" s="11" t="s">
        <v>224</v>
      </c>
      <c r="E698" s="7">
        <v>0</v>
      </c>
      <c r="F698" s="82">
        <v>0</v>
      </c>
      <c r="G698" s="82">
        <v>0</v>
      </c>
    </row>
    <row r="699" spans="1:7" x14ac:dyDescent="0.25">
      <c r="A699">
        <v>34</v>
      </c>
      <c r="B699" s="7" t="s">
        <v>21</v>
      </c>
      <c r="C699" s="11" t="s">
        <v>66</v>
      </c>
      <c r="D699" s="11" t="s">
        <v>224</v>
      </c>
      <c r="E699" s="7">
        <v>19</v>
      </c>
      <c r="F699" s="82">
        <v>0</v>
      </c>
      <c r="G699" s="82">
        <v>0</v>
      </c>
    </row>
    <row r="700" spans="1:7" x14ac:dyDescent="0.25">
      <c r="A700">
        <v>34</v>
      </c>
      <c r="B700" s="7" t="s">
        <v>21</v>
      </c>
      <c r="C700" s="11" t="s">
        <v>70</v>
      </c>
      <c r="D700" s="11" t="s">
        <v>224</v>
      </c>
      <c r="E700" s="7">
        <v>0</v>
      </c>
      <c r="F700" s="82">
        <v>0</v>
      </c>
      <c r="G700" s="82">
        <v>0</v>
      </c>
    </row>
    <row r="701" spans="1:7" x14ac:dyDescent="0.25">
      <c r="A701">
        <v>34</v>
      </c>
      <c r="B701" s="7" t="s">
        <v>21</v>
      </c>
      <c r="C701" s="11" t="s">
        <v>71</v>
      </c>
      <c r="D701" s="11" t="s">
        <v>224</v>
      </c>
      <c r="E701" s="7">
        <v>0</v>
      </c>
      <c r="F701" s="82">
        <v>0</v>
      </c>
      <c r="G701" s="82">
        <v>0</v>
      </c>
    </row>
    <row r="702" spans="1:7" x14ac:dyDescent="0.25">
      <c r="A702">
        <v>34</v>
      </c>
      <c r="B702" s="7" t="s">
        <v>21</v>
      </c>
      <c r="C702" s="11" t="s">
        <v>72</v>
      </c>
      <c r="D702" s="11" t="s">
        <v>225</v>
      </c>
      <c r="E702" s="7">
        <v>0</v>
      </c>
      <c r="F702" s="82">
        <v>0</v>
      </c>
      <c r="G702" s="82">
        <v>0</v>
      </c>
    </row>
    <row r="703" spans="1:7" x14ac:dyDescent="0.25">
      <c r="A703">
        <v>34</v>
      </c>
      <c r="B703" s="7" t="s">
        <v>21</v>
      </c>
      <c r="C703" s="11" t="s">
        <v>73</v>
      </c>
      <c r="D703" s="11" t="s">
        <v>225</v>
      </c>
      <c r="E703" s="7">
        <v>0</v>
      </c>
      <c r="F703" s="82">
        <v>0</v>
      </c>
      <c r="G703" s="82">
        <v>0</v>
      </c>
    </row>
    <row r="704" spans="1:7" x14ac:dyDescent="0.25">
      <c r="A704">
        <v>35</v>
      </c>
      <c r="B704" s="7" t="s">
        <v>22</v>
      </c>
      <c r="C704" s="11" t="s">
        <v>27</v>
      </c>
      <c r="D704" s="11" t="s">
        <v>214</v>
      </c>
      <c r="E704" s="7">
        <v>3</v>
      </c>
      <c r="F704" s="81">
        <v>1</v>
      </c>
      <c r="G704" s="81">
        <v>1</v>
      </c>
    </row>
    <row r="705" spans="1:7" x14ac:dyDescent="0.25">
      <c r="A705">
        <v>35</v>
      </c>
      <c r="B705" s="7" t="s">
        <v>22</v>
      </c>
      <c r="C705" s="11" t="s">
        <v>28</v>
      </c>
      <c r="D705" s="11" t="s">
        <v>214</v>
      </c>
      <c r="E705" s="7">
        <v>7</v>
      </c>
      <c r="F705" s="81">
        <v>1</v>
      </c>
      <c r="G705" s="81">
        <v>1</v>
      </c>
    </row>
    <row r="706" spans="1:7" x14ac:dyDescent="0.25">
      <c r="A706">
        <v>35</v>
      </c>
      <c r="B706" s="7" t="s">
        <v>22</v>
      </c>
      <c r="C706" s="11" t="s">
        <v>29</v>
      </c>
      <c r="D706" s="11" t="s">
        <v>214</v>
      </c>
      <c r="E706" s="7">
        <v>0</v>
      </c>
      <c r="F706" s="82">
        <v>0</v>
      </c>
      <c r="G706" s="82">
        <v>0</v>
      </c>
    </row>
    <row r="707" spans="1:7" x14ac:dyDescent="0.25">
      <c r="A707">
        <v>35</v>
      </c>
      <c r="B707" s="7" t="s">
        <v>22</v>
      </c>
      <c r="C707" s="11" t="s">
        <v>30</v>
      </c>
      <c r="D707" s="11" t="s">
        <v>214</v>
      </c>
      <c r="E707" s="7">
        <v>4.5</v>
      </c>
      <c r="F707" s="82">
        <v>1</v>
      </c>
      <c r="G707" s="82">
        <v>1</v>
      </c>
    </row>
    <row r="708" spans="1:7" x14ac:dyDescent="0.25">
      <c r="A708">
        <v>35</v>
      </c>
      <c r="B708" s="7" t="s">
        <v>22</v>
      </c>
      <c r="C708" s="11" t="s">
        <v>31</v>
      </c>
      <c r="D708" s="11" t="s">
        <v>214</v>
      </c>
      <c r="E708" s="7">
        <v>0</v>
      </c>
      <c r="F708" s="82">
        <v>0</v>
      </c>
      <c r="G708" s="82">
        <v>0</v>
      </c>
    </row>
    <row r="709" spans="1:7" x14ac:dyDescent="0.25">
      <c r="A709">
        <v>35</v>
      </c>
      <c r="B709" s="7" t="s">
        <v>22</v>
      </c>
      <c r="C709" s="11" t="s">
        <v>32</v>
      </c>
      <c r="D709" s="11" t="s">
        <v>214</v>
      </c>
      <c r="E709" s="7">
        <v>4.5</v>
      </c>
      <c r="F709" s="82">
        <v>1</v>
      </c>
      <c r="G709" s="82">
        <v>1</v>
      </c>
    </row>
    <row r="710" spans="1:7" x14ac:dyDescent="0.25">
      <c r="A710">
        <v>35</v>
      </c>
      <c r="B710" s="7" t="s">
        <v>22</v>
      </c>
      <c r="C710" s="11" t="s">
        <v>33</v>
      </c>
      <c r="D710" s="11" t="s">
        <v>214</v>
      </c>
      <c r="E710" s="7">
        <v>0</v>
      </c>
      <c r="F710" s="82">
        <v>1</v>
      </c>
      <c r="G710" s="82">
        <v>1</v>
      </c>
    </row>
    <row r="711" spans="1:7" x14ac:dyDescent="0.25">
      <c r="A711">
        <v>35</v>
      </c>
      <c r="B711" s="7" t="s">
        <v>22</v>
      </c>
      <c r="C711" s="11" t="s">
        <v>34</v>
      </c>
      <c r="D711" s="11" t="s">
        <v>214</v>
      </c>
      <c r="E711" s="7">
        <v>0</v>
      </c>
      <c r="F711" s="82">
        <v>1</v>
      </c>
      <c r="G711" s="82">
        <v>1</v>
      </c>
    </row>
    <row r="712" spans="1:7" x14ac:dyDescent="0.25">
      <c r="A712">
        <v>35</v>
      </c>
      <c r="B712" s="7" t="s">
        <v>22</v>
      </c>
      <c r="C712" s="11" t="s">
        <v>35</v>
      </c>
      <c r="D712" s="11" t="s">
        <v>214</v>
      </c>
      <c r="E712" s="7">
        <v>0</v>
      </c>
      <c r="F712" s="82">
        <v>1</v>
      </c>
      <c r="G712" s="82">
        <v>1</v>
      </c>
    </row>
    <row r="713" spans="1:7" x14ac:dyDescent="0.25">
      <c r="A713">
        <v>35</v>
      </c>
      <c r="B713" s="7" t="s">
        <v>22</v>
      </c>
      <c r="C713" s="11" t="s">
        <v>36</v>
      </c>
      <c r="D713" s="11" t="s">
        <v>215</v>
      </c>
      <c r="E713" s="7">
        <v>0</v>
      </c>
      <c r="F713" s="82">
        <v>1</v>
      </c>
      <c r="G713" s="82">
        <v>1</v>
      </c>
    </row>
    <row r="714" spans="1:7" x14ac:dyDescent="0.25">
      <c r="A714">
        <v>35</v>
      </c>
      <c r="B714" s="7" t="s">
        <v>22</v>
      </c>
      <c r="C714" s="11" t="s">
        <v>37</v>
      </c>
      <c r="D714" s="11" t="s">
        <v>216</v>
      </c>
      <c r="E714" s="7">
        <v>1</v>
      </c>
      <c r="F714" s="82">
        <v>1</v>
      </c>
      <c r="G714" s="82">
        <v>1</v>
      </c>
    </row>
    <row r="715" spans="1:7" x14ac:dyDescent="0.25">
      <c r="A715">
        <v>35</v>
      </c>
      <c r="B715" s="7" t="s">
        <v>22</v>
      </c>
      <c r="C715" s="11" t="s">
        <v>96</v>
      </c>
      <c r="D715" s="11" t="s">
        <v>216</v>
      </c>
      <c r="E715" s="7">
        <v>4.5</v>
      </c>
      <c r="F715" s="82">
        <v>0</v>
      </c>
      <c r="G715" s="82">
        <v>0</v>
      </c>
    </row>
    <row r="716" spans="1:7" x14ac:dyDescent="0.25">
      <c r="A716">
        <v>35</v>
      </c>
      <c r="B716" s="7" t="s">
        <v>22</v>
      </c>
      <c r="C716" s="11" t="s">
        <v>38</v>
      </c>
      <c r="D716" s="11" t="s">
        <v>216</v>
      </c>
      <c r="E716" s="7">
        <v>0</v>
      </c>
      <c r="F716" s="82">
        <v>1</v>
      </c>
      <c r="G716" s="82">
        <v>1</v>
      </c>
    </row>
    <row r="717" spans="1:7" x14ac:dyDescent="0.25">
      <c r="A717">
        <v>35</v>
      </c>
      <c r="B717" s="7" t="s">
        <v>22</v>
      </c>
      <c r="C717" s="11" t="s">
        <v>39</v>
      </c>
      <c r="D717" s="11" t="s">
        <v>216</v>
      </c>
      <c r="E717" s="7">
        <v>0</v>
      </c>
      <c r="F717" s="82">
        <v>1</v>
      </c>
      <c r="G717" s="82">
        <v>1</v>
      </c>
    </row>
    <row r="718" spans="1:7" x14ac:dyDescent="0.25">
      <c r="A718">
        <v>35</v>
      </c>
      <c r="B718" s="7" t="s">
        <v>22</v>
      </c>
      <c r="C718" s="11" t="s">
        <v>40</v>
      </c>
      <c r="D718" s="11" t="s">
        <v>217</v>
      </c>
      <c r="E718" s="7">
        <v>0</v>
      </c>
      <c r="F718" s="82">
        <v>0</v>
      </c>
      <c r="G718" s="82">
        <v>0</v>
      </c>
    </row>
    <row r="719" spans="1:7" x14ac:dyDescent="0.25">
      <c r="A719">
        <v>35</v>
      </c>
      <c r="B719" s="7" t="s">
        <v>22</v>
      </c>
      <c r="C719" s="11" t="s">
        <v>41</v>
      </c>
      <c r="D719" s="11" t="s">
        <v>217</v>
      </c>
      <c r="E719" s="7">
        <v>0</v>
      </c>
      <c r="F719" s="82">
        <v>0</v>
      </c>
      <c r="G719" s="82">
        <v>0</v>
      </c>
    </row>
    <row r="720" spans="1:7" x14ac:dyDescent="0.25">
      <c r="A720">
        <v>35</v>
      </c>
      <c r="B720" s="7" t="s">
        <v>22</v>
      </c>
      <c r="C720" s="11" t="s">
        <v>98</v>
      </c>
      <c r="D720" s="11" t="s">
        <v>217</v>
      </c>
      <c r="E720" s="7">
        <v>66</v>
      </c>
      <c r="F720" s="82">
        <v>1</v>
      </c>
      <c r="G720" s="82">
        <v>0</v>
      </c>
    </row>
    <row r="721" spans="1:7" x14ac:dyDescent="0.25">
      <c r="A721">
        <v>35</v>
      </c>
      <c r="B721" s="7" t="s">
        <v>22</v>
      </c>
      <c r="C721" s="11" t="s">
        <v>42</v>
      </c>
      <c r="D721" s="11" t="s">
        <v>217</v>
      </c>
      <c r="E721" s="7">
        <v>0</v>
      </c>
      <c r="F721" s="82">
        <v>0</v>
      </c>
      <c r="G721" s="82">
        <v>0</v>
      </c>
    </row>
    <row r="722" spans="1:7" x14ac:dyDescent="0.25">
      <c r="A722">
        <v>35</v>
      </c>
      <c r="B722" s="7" t="s">
        <v>22</v>
      </c>
      <c r="C722" s="11" t="s">
        <v>44</v>
      </c>
      <c r="D722" s="11" t="s">
        <v>218</v>
      </c>
      <c r="E722" s="7">
        <v>0</v>
      </c>
      <c r="F722" s="82">
        <v>0</v>
      </c>
      <c r="G722" s="82">
        <v>0</v>
      </c>
    </row>
    <row r="723" spans="1:7" x14ac:dyDescent="0.25">
      <c r="A723">
        <v>35</v>
      </c>
      <c r="B723" s="7" t="s">
        <v>22</v>
      </c>
      <c r="C723" s="11" t="s">
        <v>45</v>
      </c>
      <c r="D723" s="11" t="s">
        <v>218</v>
      </c>
      <c r="E723" s="7">
        <v>0</v>
      </c>
      <c r="F723" s="82">
        <v>0</v>
      </c>
      <c r="G723" s="82">
        <v>0</v>
      </c>
    </row>
    <row r="724" spans="1:7" x14ac:dyDescent="0.25">
      <c r="A724">
        <v>35</v>
      </c>
      <c r="B724" s="7" t="s">
        <v>22</v>
      </c>
      <c r="C724" s="11" t="s">
        <v>43</v>
      </c>
      <c r="D724" s="11" t="s">
        <v>218</v>
      </c>
      <c r="E724" s="7">
        <v>4.5</v>
      </c>
      <c r="F724" s="82">
        <v>0</v>
      </c>
      <c r="G724" s="82">
        <v>0</v>
      </c>
    </row>
    <row r="725" spans="1:7" x14ac:dyDescent="0.25">
      <c r="A725">
        <v>35</v>
      </c>
      <c r="B725" s="7" t="s">
        <v>22</v>
      </c>
      <c r="C725" s="11" t="s">
        <v>46</v>
      </c>
      <c r="D725" s="11" t="s">
        <v>218</v>
      </c>
      <c r="E725" s="7">
        <v>1</v>
      </c>
      <c r="F725" s="82">
        <v>0</v>
      </c>
      <c r="G725" s="82">
        <v>0</v>
      </c>
    </row>
    <row r="726" spans="1:7" x14ac:dyDescent="0.25">
      <c r="A726">
        <v>35</v>
      </c>
      <c r="B726" s="7" t="s">
        <v>22</v>
      </c>
      <c r="C726" s="11" t="s">
        <v>47</v>
      </c>
      <c r="D726" s="11" t="s">
        <v>219</v>
      </c>
      <c r="E726" s="7">
        <v>0</v>
      </c>
      <c r="F726" s="82">
        <v>0</v>
      </c>
      <c r="G726" s="82">
        <v>0</v>
      </c>
    </row>
    <row r="727" spans="1:7" x14ac:dyDescent="0.25">
      <c r="A727">
        <v>35</v>
      </c>
      <c r="B727" s="7" t="s">
        <v>22</v>
      </c>
      <c r="C727" s="11" t="s">
        <v>48</v>
      </c>
      <c r="D727" s="11" t="s">
        <v>219</v>
      </c>
      <c r="E727" s="7">
        <v>0</v>
      </c>
      <c r="F727" s="82">
        <v>0</v>
      </c>
      <c r="G727" s="82">
        <v>1</v>
      </c>
    </row>
    <row r="728" spans="1:7" x14ac:dyDescent="0.25">
      <c r="A728">
        <v>35</v>
      </c>
      <c r="B728" s="7" t="s">
        <v>22</v>
      </c>
      <c r="C728" s="11" t="s">
        <v>49</v>
      </c>
      <c r="D728" s="11" t="s">
        <v>219</v>
      </c>
      <c r="E728" s="7">
        <v>34</v>
      </c>
      <c r="F728" s="82">
        <v>0</v>
      </c>
      <c r="G728" s="82">
        <v>0</v>
      </c>
    </row>
    <row r="729" spans="1:7" x14ac:dyDescent="0.25">
      <c r="A729">
        <v>35</v>
      </c>
      <c r="B729" s="7" t="s">
        <v>22</v>
      </c>
      <c r="C729" s="11" t="s">
        <v>50</v>
      </c>
      <c r="D729" s="11" t="s">
        <v>219</v>
      </c>
      <c r="E729" s="7">
        <v>0</v>
      </c>
      <c r="F729" s="82">
        <v>0</v>
      </c>
      <c r="G729" s="82">
        <v>0</v>
      </c>
    </row>
    <row r="730" spans="1:7" x14ac:dyDescent="0.25">
      <c r="A730">
        <v>35</v>
      </c>
      <c r="B730" s="7" t="s">
        <v>22</v>
      </c>
      <c r="C730" s="11" t="s">
        <v>51</v>
      </c>
      <c r="D730" s="11" t="s">
        <v>219</v>
      </c>
      <c r="E730" s="7">
        <v>13</v>
      </c>
      <c r="F730" s="82">
        <v>0</v>
      </c>
      <c r="G730" s="82">
        <v>0</v>
      </c>
    </row>
    <row r="731" spans="1:7" x14ac:dyDescent="0.25">
      <c r="A731">
        <v>35</v>
      </c>
      <c r="B731" s="7" t="s">
        <v>22</v>
      </c>
      <c r="C731" s="11" t="s">
        <v>52</v>
      </c>
      <c r="D731" s="11" t="s">
        <v>219</v>
      </c>
      <c r="E731" s="7">
        <v>0</v>
      </c>
      <c r="F731" s="82">
        <v>0</v>
      </c>
      <c r="G731" s="82">
        <v>0</v>
      </c>
    </row>
    <row r="732" spans="1:7" x14ac:dyDescent="0.25">
      <c r="A732">
        <v>35</v>
      </c>
      <c r="B732" s="7" t="s">
        <v>22</v>
      </c>
      <c r="C732" s="11" t="s">
        <v>53</v>
      </c>
      <c r="D732" s="11" t="s">
        <v>219</v>
      </c>
      <c r="E732" s="7">
        <v>2</v>
      </c>
      <c r="F732" s="82">
        <v>0</v>
      </c>
      <c r="G732" s="82">
        <v>0</v>
      </c>
    </row>
    <row r="733" spans="1:7" x14ac:dyDescent="0.25">
      <c r="A733">
        <v>35</v>
      </c>
      <c r="B733" s="7" t="s">
        <v>22</v>
      </c>
      <c r="C733" s="11" t="s">
        <v>54</v>
      </c>
      <c r="D733" s="11" t="s">
        <v>219</v>
      </c>
      <c r="E733" s="7">
        <v>7</v>
      </c>
      <c r="F733" s="82">
        <v>0</v>
      </c>
      <c r="G733" s="82">
        <v>0</v>
      </c>
    </row>
    <row r="734" spans="1:7" x14ac:dyDescent="0.25">
      <c r="A734">
        <v>35</v>
      </c>
      <c r="B734" s="7" t="s">
        <v>22</v>
      </c>
      <c r="C734" s="11" t="s">
        <v>55</v>
      </c>
      <c r="D734" s="11" t="s">
        <v>220</v>
      </c>
      <c r="E734" s="7">
        <v>0</v>
      </c>
      <c r="F734" s="82">
        <v>0</v>
      </c>
      <c r="G734" s="82">
        <v>0</v>
      </c>
    </row>
    <row r="735" spans="1:7" x14ac:dyDescent="0.25">
      <c r="A735">
        <v>35</v>
      </c>
      <c r="B735" s="7" t="s">
        <v>22</v>
      </c>
      <c r="C735" s="11" t="s">
        <v>74</v>
      </c>
      <c r="D735" s="11" t="s">
        <v>220</v>
      </c>
      <c r="E735" s="7">
        <v>0</v>
      </c>
      <c r="F735" s="82">
        <v>0</v>
      </c>
      <c r="G735" s="82">
        <v>0</v>
      </c>
    </row>
    <row r="736" spans="1:7" x14ac:dyDescent="0.25">
      <c r="A736">
        <v>35</v>
      </c>
      <c r="B736" s="7" t="s">
        <v>22</v>
      </c>
      <c r="C736" s="11" t="s">
        <v>56</v>
      </c>
      <c r="D736" s="11" t="s">
        <v>220</v>
      </c>
      <c r="E736" s="7">
        <v>0</v>
      </c>
      <c r="F736" s="82">
        <v>0</v>
      </c>
      <c r="G736" s="82">
        <v>0</v>
      </c>
    </row>
    <row r="737" spans="1:7" x14ac:dyDescent="0.25">
      <c r="A737">
        <v>35</v>
      </c>
      <c r="B737" s="7" t="s">
        <v>22</v>
      </c>
      <c r="C737" s="11" t="s">
        <v>57</v>
      </c>
      <c r="D737" s="11" t="s">
        <v>220</v>
      </c>
      <c r="E737" s="7">
        <v>0</v>
      </c>
      <c r="F737" s="82">
        <v>0</v>
      </c>
      <c r="G737" s="82">
        <v>0</v>
      </c>
    </row>
    <row r="738" spans="1:7" x14ac:dyDescent="0.25">
      <c r="A738">
        <v>35</v>
      </c>
      <c r="B738" s="7" t="s">
        <v>22</v>
      </c>
      <c r="C738" s="11" t="s">
        <v>58</v>
      </c>
      <c r="D738" s="11" t="s">
        <v>220</v>
      </c>
      <c r="E738" s="7">
        <v>0</v>
      </c>
      <c r="F738" s="82">
        <v>0</v>
      </c>
      <c r="G738" s="82">
        <v>0</v>
      </c>
    </row>
    <row r="739" spans="1:7" x14ac:dyDescent="0.25">
      <c r="A739">
        <v>35</v>
      </c>
      <c r="B739" s="7" t="s">
        <v>22</v>
      </c>
      <c r="C739" s="11" t="s">
        <v>93</v>
      </c>
      <c r="D739" s="11" t="s">
        <v>220</v>
      </c>
      <c r="E739" s="7">
        <v>0</v>
      </c>
      <c r="F739" s="82">
        <v>0</v>
      </c>
      <c r="G739" s="82">
        <v>0</v>
      </c>
    </row>
    <row r="740" spans="1:7" x14ac:dyDescent="0.25">
      <c r="A740">
        <v>35</v>
      </c>
      <c r="B740" s="7" t="s">
        <v>22</v>
      </c>
      <c r="C740" s="11" t="s">
        <v>94</v>
      </c>
      <c r="D740" s="11" t="s">
        <v>220</v>
      </c>
      <c r="E740" s="7">
        <v>0</v>
      </c>
      <c r="F740" s="82">
        <v>0</v>
      </c>
      <c r="G740" s="82">
        <v>0</v>
      </c>
    </row>
    <row r="741" spans="1:7" x14ac:dyDescent="0.25">
      <c r="A741">
        <v>35</v>
      </c>
      <c r="B741" s="7" t="s">
        <v>22</v>
      </c>
      <c r="C741" s="11" t="s">
        <v>59</v>
      </c>
      <c r="D741" s="11" t="s">
        <v>221</v>
      </c>
      <c r="E741" s="7">
        <v>1</v>
      </c>
      <c r="F741" s="82">
        <v>0</v>
      </c>
      <c r="G741" s="82">
        <v>0</v>
      </c>
    </row>
    <row r="742" spans="1:7" x14ac:dyDescent="0.25">
      <c r="A742">
        <v>35</v>
      </c>
      <c r="B742" s="7" t="s">
        <v>22</v>
      </c>
      <c r="C742" s="11" t="s">
        <v>60</v>
      </c>
      <c r="D742" s="11" t="s">
        <v>221</v>
      </c>
      <c r="E742" s="7">
        <v>0</v>
      </c>
    </row>
    <row r="743" spans="1:7" x14ac:dyDescent="0.25">
      <c r="A743">
        <v>35</v>
      </c>
      <c r="B743" s="7" t="s">
        <v>22</v>
      </c>
      <c r="C743" s="11" t="s">
        <v>61</v>
      </c>
      <c r="D743" s="11" t="s">
        <v>221</v>
      </c>
      <c r="E743" s="7">
        <v>0</v>
      </c>
      <c r="F743" s="82">
        <v>0</v>
      </c>
      <c r="G743" s="82">
        <v>0</v>
      </c>
    </row>
    <row r="744" spans="1:7" x14ac:dyDescent="0.25">
      <c r="A744">
        <v>35</v>
      </c>
      <c r="B744" s="7" t="s">
        <v>22</v>
      </c>
      <c r="C744" s="11" t="s">
        <v>99</v>
      </c>
      <c r="D744" s="11" t="s">
        <v>221</v>
      </c>
      <c r="E744" s="7">
        <v>0</v>
      </c>
      <c r="F744" s="82">
        <v>0</v>
      </c>
      <c r="G744" s="82">
        <v>0</v>
      </c>
    </row>
    <row r="745" spans="1:7" x14ac:dyDescent="0.25">
      <c r="A745">
        <v>35</v>
      </c>
      <c r="B745" s="7" t="s">
        <v>22</v>
      </c>
      <c r="C745" s="11" t="s">
        <v>62</v>
      </c>
      <c r="D745" s="11" t="s">
        <v>221</v>
      </c>
      <c r="E745" s="7">
        <v>0</v>
      </c>
      <c r="F745" s="82">
        <v>0</v>
      </c>
      <c r="G745" s="82">
        <v>0</v>
      </c>
    </row>
    <row r="746" spans="1:7" x14ac:dyDescent="0.25">
      <c r="A746">
        <v>35</v>
      </c>
      <c r="B746" s="7" t="s">
        <v>22</v>
      </c>
      <c r="C746" s="11" t="s">
        <v>63</v>
      </c>
      <c r="D746" s="11" t="s">
        <v>222</v>
      </c>
      <c r="E746" s="7">
        <v>0</v>
      </c>
    </row>
    <row r="747" spans="1:7" x14ac:dyDescent="0.25">
      <c r="A747">
        <v>35</v>
      </c>
      <c r="B747" s="7" t="s">
        <v>22</v>
      </c>
      <c r="C747" s="11" t="s">
        <v>95</v>
      </c>
      <c r="D747" s="11" t="s">
        <v>223</v>
      </c>
      <c r="E747" s="7">
        <v>0</v>
      </c>
    </row>
    <row r="748" spans="1:7" x14ac:dyDescent="0.25">
      <c r="A748">
        <v>35</v>
      </c>
      <c r="B748" s="7" t="s">
        <v>22</v>
      </c>
      <c r="C748" s="11" t="s">
        <v>64</v>
      </c>
      <c r="D748" s="11" t="s">
        <v>224</v>
      </c>
      <c r="E748" s="7">
        <v>0</v>
      </c>
      <c r="F748" s="82">
        <v>0</v>
      </c>
      <c r="G748" s="82">
        <v>0</v>
      </c>
    </row>
    <row r="749" spans="1:7" x14ac:dyDescent="0.25">
      <c r="A749">
        <v>35</v>
      </c>
      <c r="B749" s="7" t="s">
        <v>22</v>
      </c>
      <c r="C749" s="11" t="s">
        <v>68</v>
      </c>
      <c r="D749" s="11" t="s">
        <v>224</v>
      </c>
      <c r="E749" s="7">
        <v>0</v>
      </c>
      <c r="F749" s="82">
        <v>0</v>
      </c>
      <c r="G749" s="82">
        <v>0</v>
      </c>
    </row>
    <row r="750" spans="1:7" x14ac:dyDescent="0.25">
      <c r="A750">
        <v>35</v>
      </c>
      <c r="B750" s="7" t="s">
        <v>22</v>
      </c>
      <c r="C750" s="11" t="s">
        <v>69</v>
      </c>
      <c r="D750" s="11" t="s">
        <v>224</v>
      </c>
      <c r="E750" s="7">
        <v>0</v>
      </c>
      <c r="F750" s="82">
        <v>0</v>
      </c>
      <c r="G750" s="82">
        <v>0</v>
      </c>
    </row>
    <row r="751" spans="1:7" x14ac:dyDescent="0.25">
      <c r="A751">
        <v>35</v>
      </c>
      <c r="B751" s="7" t="s">
        <v>22</v>
      </c>
      <c r="C751" s="11" t="s">
        <v>65</v>
      </c>
      <c r="D751" s="11" t="s">
        <v>224</v>
      </c>
      <c r="E751" s="7">
        <v>0</v>
      </c>
      <c r="F751" s="82">
        <v>0</v>
      </c>
      <c r="G751" s="82">
        <v>0</v>
      </c>
    </row>
    <row r="752" spans="1:7" x14ac:dyDescent="0.25">
      <c r="A752">
        <v>35</v>
      </c>
      <c r="B752" s="7" t="s">
        <v>22</v>
      </c>
      <c r="C752" s="11" t="s">
        <v>67</v>
      </c>
      <c r="D752" s="11" t="s">
        <v>224</v>
      </c>
      <c r="E752" s="7">
        <v>0</v>
      </c>
      <c r="F752" s="82">
        <v>0</v>
      </c>
      <c r="G752" s="82">
        <v>0</v>
      </c>
    </row>
    <row r="753" spans="1:7" x14ac:dyDescent="0.25">
      <c r="A753">
        <v>35</v>
      </c>
      <c r="B753" s="7" t="s">
        <v>22</v>
      </c>
      <c r="C753" s="11" t="s">
        <v>66</v>
      </c>
      <c r="D753" s="11" t="s">
        <v>224</v>
      </c>
      <c r="E753" s="7">
        <v>0</v>
      </c>
      <c r="F753" s="82">
        <v>0</v>
      </c>
      <c r="G753" s="82">
        <v>0</v>
      </c>
    </row>
    <row r="754" spans="1:7" x14ac:dyDescent="0.25">
      <c r="A754">
        <v>35</v>
      </c>
      <c r="B754" s="7" t="s">
        <v>22</v>
      </c>
      <c r="C754" s="11" t="s">
        <v>70</v>
      </c>
      <c r="D754" s="11" t="s">
        <v>224</v>
      </c>
      <c r="E754" s="7">
        <v>0</v>
      </c>
      <c r="F754" s="82">
        <v>0</v>
      </c>
      <c r="G754" s="82">
        <v>0</v>
      </c>
    </row>
    <row r="755" spans="1:7" x14ac:dyDescent="0.25">
      <c r="A755">
        <v>35</v>
      </c>
      <c r="B755" s="7" t="s">
        <v>22</v>
      </c>
      <c r="C755" s="11" t="s">
        <v>71</v>
      </c>
      <c r="D755" s="11" t="s">
        <v>224</v>
      </c>
      <c r="E755" s="7">
        <v>0</v>
      </c>
      <c r="F755" s="82">
        <v>0</v>
      </c>
      <c r="G755" s="82">
        <v>0</v>
      </c>
    </row>
    <row r="756" spans="1:7" x14ac:dyDescent="0.25">
      <c r="A756">
        <v>35</v>
      </c>
      <c r="B756" s="7" t="s">
        <v>22</v>
      </c>
      <c r="C756" s="11" t="s">
        <v>72</v>
      </c>
      <c r="D756" s="11" t="s">
        <v>225</v>
      </c>
      <c r="E756" s="7">
        <v>0</v>
      </c>
      <c r="F756" s="82">
        <v>0</v>
      </c>
      <c r="G756" s="82">
        <v>0</v>
      </c>
    </row>
    <row r="757" spans="1:7" x14ac:dyDescent="0.25">
      <c r="A757">
        <v>35</v>
      </c>
      <c r="B757" s="7" t="s">
        <v>22</v>
      </c>
      <c r="C757" s="11" t="s">
        <v>73</v>
      </c>
      <c r="D757" s="11" t="s">
        <v>225</v>
      </c>
      <c r="E757" s="7">
        <v>0</v>
      </c>
      <c r="F757" s="82">
        <v>0</v>
      </c>
      <c r="G757" s="82">
        <v>0</v>
      </c>
    </row>
    <row r="758" spans="1:7" x14ac:dyDescent="0.25">
      <c r="A758">
        <v>36</v>
      </c>
      <c r="B758" s="7" t="s">
        <v>23</v>
      </c>
      <c r="C758" s="11" t="s">
        <v>27</v>
      </c>
      <c r="D758" s="11" t="s">
        <v>214</v>
      </c>
      <c r="E758" s="7">
        <v>40</v>
      </c>
      <c r="F758" s="81">
        <v>1</v>
      </c>
      <c r="G758" s="81">
        <v>1</v>
      </c>
    </row>
    <row r="759" spans="1:7" x14ac:dyDescent="0.25">
      <c r="A759">
        <v>36</v>
      </c>
      <c r="B759" s="7" t="s">
        <v>23</v>
      </c>
      <c r="C759" s="11" t="s">
        <v>28</v>
      </c>
      <c r="D759" s="11" t="s">
        <v>214</v>
      </c>
      <c r="E759" s="7">
        <v>0</v>
      </c>
      <c r="F759" s="81">
        <v>1</v>
      </c>
      <c r="G759" s="81">
        <v>1</v>
      </c>
    </row>
    <row r="760" spans="1:7" x14ac:dyDescent="0.25">
      <c r="A760">
        <v>36</v>
      </c>
      <c r="B760" s="7" t="s">
        <v>23</v>
      </c>
      <c r="C760" s="11" t="s">
        <v>29</v>
      </c>
      <c r="D760" s="11" t="s">
        <v>214</v>
      </c>
      <c r="E760" s="7">
        <v>0</v>
      </c>
      <c r="F760" s="82">
        <v>0</v>
      </c>
      <c r="G760" s="82">
        <v>0</v>
      </c>
    </row>
    <row r="761" spans="1:7" x14ac:dyDescent="0.25">
      <c r="A761">
        <v>36</v>
      </c>
      <c r="B761" s="7" t="s">
        <v>23</v>
      </c>
      <c r="C761" s="11" t="s">
        <v>30</v>
      </c>
      <c r="D761" s="11" t="s">
        <v>214</v>
      </c>
      <c r="E761" s="7">
        <v>0</v>
      </c>
      <c r="F761" s="82">
        <v>1</v>
      </c>
      <c r="G761" s="82">
        <v>1</v>
      </c>
    </row>
    <row r="762" spans="1:7" x14ac:dyDescent="0.25">
      <c r="A762">
        <v>36</v>
      </c>
      <c r="B762" s="7" t="s">
        <v>23</v>
      </c>
      <c r="C762" s="11" t="s">
        <v>31</v>
      </c>
      <c r="D762" s="11" t="s">
        <v>214</v>
      </c>
      <c r="E762" s="7">
        <v>0</v>
      </c>
      <c r="F762" s="82">
        <v>0</v>
      </c>
      <c r="G762" s="82">
        <v>0</v>
      </c>
    </row>
    <row r="763" spans="1:7" x14ac:dyDescent="0.25">
      <c r="A763">
        <v>36</v>
      </c>
      <c r="B763" s="7" t="s">
        <v>23</v>
      </c>
      <c r="C763" s="11" t="s">
        <v>32</v>
      </c>
      <c r="D763" s="11" t="s">
        <v>214</v>
      </c>
      <c r="E763" s="7">
        <v>0</v>
      </c>
      <c r="F763" s="82">
        <v>1</v>
      </c>
      <c r="G763" s="82">
        <v>1</v>
      </c>
    </row>
    <row r="764" spans="1:7" x14ac:dyDescent="0.25">
      <c r="A764">
        <v>36</v>
      </c>
      <c r="B764" s="7" t="s">
        <v>23</v>
      </c>
      <c r="C764" s="11" t="s">
        <v>33</v>
      </c>
      <c r="D764" s="11" t="s">
        <v>214</v>
      </c>
      <c r="E764" s="7">
        <v>0</v>
      </c>
      <c r="F764" s="82">
        <v>1</v>
      </c>
      <c r="G764" s="82">
        <v>1</v>
      </c>
    </row>
    <row r="765" spans="1:7" x14ac:dyDescent="0.25">
      <c r="A765">
        <v>36</v>
      </c>
      <c r="B765" s="7" t="s">
        <v>23</v>
      </c>
      <c r="C765" s="11" t="s">
        <v>34</v>
      </c>
      <c r="D765" s="11" t="s">
        <v>214</v>
      </c>
      <c r="E765" s="7">
        <v>0</v>
      </c>
      <c r="F765" s="82">
        <v>1</v>
      </c>
      <c r="G765" s="82">
        <v>1</v>
      </c>
    </row>
    <row r="766" spans="1:7" x14ac:dyDescent="0.25">
      <c r="A766">
        <v>36</v>
      </c>
      <c r="B766" s="7" t="s">
        <v>23</v>
      </c>
      <c r="C766" s="11" t="s">
        <v>35</v>
      </c>
      <c r="D766" s="11" t="s">
        <v>214</v>
      </c>
      <c r="E766" s="7">
        <v>0</v>
      </c>
      <c r="F766" s="82">
        <v>1</v>
      </c>
      <c r="G766" s="82">
        <v>1</v>
      </c>
    </row>
    <row r="767" spans="1:7" x14ac:dyDescent="0.25">
      <c r="A767">
        <v>36</v>
      </c>
      <c r="B767" s="7" t="s">
        <v>23</v>
      </c>
      <c r="C767" s="11" t="s">
        <v>36</v>
      </c>
      <c r="D767" s="11" t="s">
        <v>215</v>
      </c>
      <c r="E767" s="7">
        <v>0</v>
      </c>
      <c r="F767" s="82">
        <v>1</v>
      </c>
      <c r="G767" s="82">
        <v>1</v>
      </c>
    </row>
    <row r="768" spans="1:7" x14ac:dyDescent="0.25">
      <c r="A768">
        <v>36</v>
      </c>
      <c r="B768" s="7" t="s">
        <v>23</v>
      </c>
      <c r="C768" s="11" t="s">
        <v>37</v>
      </c>
      <c r="D768" s="11" t="s">
        <v>216</v>
      </c>
      <c r="E768" s="7">
        <v>0</v>
      </c>
      <c r="F768" s="82">
        <v>1</v>
      </c>
      <c r="G768" s="82">
        <v>1</v>
      </c>
    </row>
    <row r="769" spans="1:7" x14ac:dyDescent="0.25">
      <c r="A769">
        <v>36</v>
      </c>
      <c r="B769" s="7" t="s">
        <v>23</v>
      </c>
      <c r="C769" s="11" t="s">
        <v>96</v>
      </c>
      <c r="D769" s="11" t="s">
        <v>216</v>
      </c>
      <c r="E769" s="7">
        <v>0</v>
      </c>
      <c r="F769" s="82">
        <v>0</v>
      </c>
      <c r="G769" s="82">
        <v>0</v>
      </c>
    </row>
    <row r="770" spans="1:7" x14ac:dyDescent="0.25">
      <c r="A770">
        <v>36</v>
      </c>
      <c r="B770" s="7" t="s">
        <v>23</v>
      </c>
      <c r="C770" s="11" t="s">
        <v>38</v>
      </c>
      <c r="D770" s="11" t="s">
        <v>216</v>
      </c>
      <c r="E770" s="7">
        <v>0</v>
      </c>
      <c r="F770" s="82">
        <v>1</v>
      </c>
      <c r="G770" s="82">
        <v>1</v>
      </c>
    </row>
    <row r="771" spans="1:7" x14ac:dyDescent="0.25">
      <c r="A771">
        <v>36</v>
      </c>
      <c r="B771" s="7" t="s">
        <v>23</v>
      </c>
      <c r="C771" s="11" t="s">
        <v>39</v>
      </c>
      <c r="D771" s="11" t="s">
        <v>216</v>
      </c>
      <c r="E771" s="7">
        <v>0</v>
      </c>
      <c r="F771" s="82">
        <v>1</v>
      </c>
      <c r="G771" s="82">
        <v>1</v>
      </c>
    </row>
    <row r="772" spans="1:7" x14ac:dyDescent="0.25">
      <c r="A772">
        <v>36</v>
      </c>
      <c r="B772" s="7" t="s">
        <v>23</v>
      </c>
      <c r="C772" s="11" t="s">
        <v>40</v>
      </c>
      <c r="D772" s="11" t="s">
        <v>217</v>
      </c>
      <c r="E772" s="7">
        <v>0</v>
      </c>
      <c r="F772" s="82">
        <v>0</v>
      </c>
      <c r="G772" s="82">
        <v>0</v>
      </c>
    </row>
    <row r="773" spans="1:7" x14ac:dyDescent="0.25">
      <c r="A773">
        <v>36</v>
      </c>
      <c r="B773" s="7" t="s">
        <v>23</v>
      </c>
      <c r="C773" s="11" t="s">
        <v>41</v>
      </c>
      <c r="D773" s="11" t="s">
        <v>217</v>
      </c>
      <c r="E773" s="7">
        <v>0</v>
      </c>
      <c r="F773" s="82">
        <v>0</v>
      </c>
      <c r="G773" s="82">
        <v>0</v>
      </c>
    </row>
    <row r="774" spans="1:7" x14ac:dyDescent="0.25">
      <c r="A774">
        <v>36</v>
      </c>
      <c r="B774" s="7" t="s">
        <v>23</v>
      </c>
      <c r="C774" s="11" t="s">
        <v>98</v>
      </c>
      <c r="D774" s="11" t="s">
        <v>217</v>
      </c>
      <c r="E774" s="7">
        <v>1</v>
      </c>
      <c r="F774" s="82">
        <v>1</v>
      </c>
      <c r="G774" s="82">
        <v>0</v>
      </c>
    </row>
    <row r="775" spans="1:7" x14ac:dyDescent="0.25">
      <c r="A775">
        <v>36</v>
      </c>
      <c r="B775" s="7" t="s">
        <v>23</v>
      </c>
      <c r="C775" s="11" t="s">
        <v>42</v>
      </c>
      <c r="D775" s="11" t="s">
        <v>217</v>
      </c>
      <c r="E775" s="7">
        <v>0</v>
      </c>
      <c r="F775" s="82">
        <v>0</v>
      </c>
      <c r="G775" s="82">
        <v>0</v>
      </c>
    </row>
    <row r="776" spans="1:7" x14ac:dyDescent="0.25">
      <c r="A776">
        <v>36</v>
      </c>
      <c r="B776" s="7" t="s">
        <v>23</v>
      </c>
      <c r="C776" s="11" t="s">
        <v>44</v>
      </c>
      <c r="D776" s="11" t="s">
        <v>218</v>
      </c>
      <c r="E776" s="7">
        <v>0</v>
      </c>
      <c r="F776" s="82">
        <v>0</v>
      </c>
      <c r="G776" s="82">
        <v>0</v>
      </c>
    </row>
    <row r="777" spans="1:7" x14ac:dyDescent="0.25">
      <c r="A777">
        <v>36</v>
      </c>
      <c r="B777" s="7" t="s">
        <v>23</v>
      </c>
      <c r="C777" s="11" t="s">
        <v>45</v>
      </c>
      <c r="D777" s="11" t="s">
        <v>218</v>
      </c>
      <c r="E777" s="7">
        <v>0</v>
      </c>
      <c r="F777" s="82">
        <v>0</v>
      </c>
      <c r="G777" s="82">
        <v>0</v>
      </c>
    </row>
    <row r="778" spans="1:7" x14ac:dyDescent="0.25">
      <c r="A778">
        <v>36</v>
      </c>
      <c r="B778" s="7" t="s">
        <v>23</v>
      </c>
      <c r="C778" s="11" t="s">
        <v>43</v>
      </c>
      <c r="D778" s="11" t="s">
        <v>218</v>
      </c>
      <c r="E778" s="7">
        <v>0</v>
      </c>
      <c r="F778" s="82">
        <v>0</v>
      </c>
      <c r="G778" s="82">
        <v>0</v>
      </c>
    </row>
    <row r="779" spans="1:7" x14ac:dyDescent="0.25">
      <c r="A779">
        <v>36</v>
      </c>
      <c r="B779" s="7" t="s">
        <v>23</v>
      </c>
      <c r="C779" s="11" t="s">
        <v>46</v>
      </c>
      <c r="D779" s="11" t="s">
        <v>218</v>
      </c>
      <c r="E779" s="7">
        <v>0</v>
      </c>
      <c r="F779" s="82">
        <v>0</v>
      </c>
      <c r="G779" s="82">
        <v>0</v>
      </c>
    </row>
    <row r="780" spans="1:7" x14ac:dyDescent="0.25">
      <c r="A780">
        <v>36</v>
      </c>
      <c r="B780" s="7" t="s">
        <v>23</v>
      </c>
      <c r="C780" s="11" t="s">
        <v>47</v>
      </c>
      <c r="D780" s="11" t="s">
        <v>219</v>
      </c>
      <c r="E780" s="7">
        <v>0</v>
      </c>
      <c r="F780" s="82">
        <v>0</v>
      </c>
      <c r="G780" s="82">
        <v>0</v>
      </c>
    </row>
    <row r="781" spans="1:7" x14ac:dyDescent="0.25">
      <c r="A781">
        <v>36</v>
      </c>
      <c r="B781" s="7" t="s">
        <v>23</v>
      </c>
      <c r="C781" s="11" t="s">
        <v>48</v>
      </c>
      <c r="D781" s="11" t="s">
        <v>219</v>
      </c>
      <c r="E781" s="7">
        <v>0</v>
      </c>
      <c r="F781" s="82">
        <v>0</v>
      </c>
      <c r="G781" s="82">
        <v>1</v>
      </c>
    </row>
    <row r="782" spans="1:7" x14ac:dyDescent="0.25">
      <c r="A782">
        <v>36</v>
      </c>
      <c r="B782" s="7" t="s">
        <v>23</v>
      </c>
      <c r="C782" s="11" t="s">
        <v>49</v>
      </c>
      <c r="D782" s="11" t="s">
        <v>219</v>
      </c>
      <c r="E782" s="7">
        <v>1</v>
      </c>
      <c r="F782" s="82">
        <v>0</v>
      </c>
      <c r="G782" s="82">
        <v>0</v>
      </c>
    </row>
    <row r="783" spans="1:7" x14ac:dyDescent="0.25">
      <c r="A783">
        <v>36</v>
      </c>
      <c r="B783" s="7" t="s">
        <v>23</v>
      </c>
      <c r="C783" s="11" t="s">
        <v>50</v>
      </c>
      <c r="D783" s="11" t="s">
        <v>219</v>
      </c>
      <c r="E783" s="7">
        <v>0</v>
      </c>
      <c r="F783" s="82">
        <v>0</v>
      </c>
      <c r="G783" s="82">
        <v>0</v>
      </c>
    </row>
    <row r="784" spans="1:7" x14ac:dyDescent="0.25">
      <c r="A784">
        <v>36</v>
      </c>
      <c r="B784" s="7" t="s">
        <v>23</v>
      </c>
      <c r="C784" s="11" t="s">
        <v>51</v>
      </c>
      <c r="D784" s="11" t="s">
        <v>219</v>
      </c>
      <c r="E784" s="7">
        <v>6</v>
      </c>
      <c r="F784" s="82">
        <v>0</v>
      </c>
      <c r="G784" s="82">
        <v>0</v>
      </c>
    </row>
    <row r="785" spans="1:7" x14ac:dyDescent="0.25">
      <c r="A785">
        <v>36</v>
      </c>
      <c r="B785" s="7" t="s">
        <v>23</v>
      </c>
      <c r="C785" s="11" t="s">
        <v>52</v>
      </c>
      <c r="D785" s="11" t="s">
        <v>219</v>
      </c>
      <c r="E785" s="7">
        <v>0</v>
      </c>
      <c r="F785" s="82">
        <v>0</v>
      </c>
      <c r="G785" s="82">
        <v>0</v>
      </c>
    </row>
    <row r="786" spans="1:7" x14ac:dyDescent="0.25">
      <c r="A786">
        <v>36</v>
      </c>
      <c r="B786" s="7" t="s">
        <v>23</v>
      </c>
      <c r="C786" s="11" t="s">
        <v>53</v>
      </c>
      <c r="D786" s="11" t="s">
        <v>219</v>
      </c>
      <c r="E786" s="7">
        <v>0</v>
      </c>
      <c r="F786" s="82">
        <v>0</v>
      </c>
      <c r="G786" s="82">
        <v>0</v>
      </c>
    </row>
    <row r="787" spans="1:7" x14ac:dyDescent="0.25">
      <c r="A787">
        <v>36</v>
      </c>
      <c r="B787" s="7" t="s">
        <v>23</v>
      </c>
      <c r="C787" s="11" t="s">
        <v>54</v>
      </c>
      <c r="D787" s="11" t="s">
        <v>219</v>
      </c>
      <c r="E787" s="7">
        <v>0</v>
      </c>
      <c r="F787" s="82">
        <v>0</v>
      </c>
      <c r="G787" s="82">
        <v>0</v>
      </c>
    </row>
    <row r="788" spans="1:7" x14ac:dyDescent="0.25">
      <c r="A788">
        <v>36</v>
      </c>
      <c r="B788" s="7" t="s">
        <v>23</v>
      </c>
      <c r="C788" s="11" t="s">
        <v>55</v>
      </c>
      <c r="D788" s="11" t="s">
        <v>220</v>
      </c>
      <c r="E788" s="7">
        <v>0</v>
      </c>
      <c r="F788" s="82">
        <v>0</v>
      </c>
      <c r="G788" s="82">
        <v>0</v>
      </c>
    </row>
    <row r="789" spans="1:7" x14ac:dyDescent="0.25">
      <c r="A789">
        <v>36</v>
      </c>
      <c r="B789" s="7" t="s">
        <v>23</v>
      </c>
      <c r="C789" s="11" t="s">
        <v>74</v>
      </c>
      <c r="D789" s="11" t="s">
        <v>220</v>
      </c>
      <c r="E789" s="7">
        <v>0</v>
      </c>
      <c r="F789" s="82">
        <v>0</v>
      </c>
      <c r="G789" s="82">
        <v>0</v>
      </c>
    </row>
    <row r="790" spans="1:7" x14ac:dyDescent="0.25">
      <c r="A790">
        <v>36</v>
      </c>
      <c r="B790" s="7" t="s">
        <v>23</v>
      </c>
      <c r="C790" s="11" t="s">
        <v>56</v>
      </c>
      <c r="D790" s="11" t="s">
        <v>220</v>
      </c>
      <c r="E790" s="7">
        <v>1</v>
      </c>
      <c r="F790" s="82">
        <v>0</v>
      </c>
      <c r="G790" s="82">
        <v>0</v>
      </c>
    </row>
    <row r="791" spans="1:7" x14ac:dyDescent="0.25">
      <c r="A791">
        <v>36</v>
      </c>
      <c r="B791" s="7" t="s">
        <v>23</v>
      </c>
      <c r="C791" s="11" t="s">
        <v>57</v>
      </c>
      <c r="D791" s="11" t="s">
        <v>220</v>
      </c>
      <c r="E791" s="7">
        <v>0</v>
      </c>
      <c r="F791" s="82">
        <v>0</v>
      </c>
      <c r="G791" s="82">
        <v>0</v>
      </c>
    </row>
    <row r="792" spans="1:7" x14ac:dyDescent="0.25">
      <c r="A792">
        <v>36</v>
      </c>
      <c r="B792" s="7" t="s">
        <v>23</v>
      </c>
      <c r="C792" s="11" t="s">
        <v>58</v>
      </c>
      <c r="D792" s="11" t="s">
        <v>220</v>
      </c>
      <c r="E792" s="7">
        <v>0</v>
      </c>
      <c r="F792" s="82">
        <v>0</v>
      </c>
      <c r="G792" s="82">
        <v>0</v>
      </c>
    </row>
    <row r="793" spans="1:7" x14ac:dyDescent="0.25">
      <c r="A793">
        <v>36</v>
      </c>
      <c r="B793" s="7" t="s">
        <v>23</v>
      </c>
      <c r="C793" s="11" t="s">
        <v>93</v>
      </c>
      <c r="D793" s="11" t="s">
        <v>220</v>
      </c>
      <c r="E793" s="7">
        <v>0</v>
      </c>
      <c r="F793" s="82">
        <v>0</v>
      </c>
      <c r="G793" s="82">
        <v>0</v>
      </c>
    </row>
    <row r="794" spans="1:7" x14ac:dyDescent="0.25">
      <c r="A794">
        <v>36</v>
      </c>
      <c r="B794" s="7" t="s">
        <v>23</v>
      </c>
      <c r="C794" s="11" t="s">
        <v>94</v>
      </c>
      <c r="D794" s="11" t="s">
        <v>220</v>
      </c>
      <c r="E794" s="7">
        <v>0</v>
      </c>
      <c r="F794" s="82">
        <v>0</v>
      </c>
      <c r="G794" s="82">
        <v>0</v>
      </c>
    </row>
    <row r="795" spans="1:7" x14ac:dyDescent="0.25">
      <c r="A795">
        <v>36</v>
      </c>
      <c r="B795" s="7" t="s">
        <v>23</v>
      </c>
      <c r="C795" s="11" t="s">
        <v>59</v>
      </c>
      <c r="D795" s="11" t="s">
        <v>221</v>
      </c>
      <c r="E795" s="7">
        <v>0</v>
      </c>
      <c r="F795" s="82">
        <v>0</v>
      </c>
      <c r="G795" s="82">
        <v>0</v>
      </c>
    </row>
    <row r="796" spans="1:7" x14ac:dyDescent="0.25">
      <c r="A796">
        <v>36</v>
      </c>
      <c r="B796" s="7" t="s">
        <v>23</v>
      </c>
      <c r="C796" s="11" t="s">
        <v>60</v>
      </c>
      <c r="D796" s="11" t="s">
        <v>221</v>
      </c>
      <c r="E796" s="7">
        <v>0</v>
      </c>
    </row>
    <row r="797" spans="1:7" x14ac:dyDescent="0.25">
      <c r="A797">
        <v>36</v>
      </c>
      <c r="B797" s="7" t="s">
        <v>23</v>
      </c>
      <c r="C797" s="11" t="s">
        <v>61</v>
      </c>
      <c r="D797" s="11" t="s">
        <v>221</v>
      </c>
      <c r="E797" s="7">
        <v>0</v>
      </c>
      <c r="F797" s="82">
        <v>0</v>
      </c>
      <c r="G797" s="82">
        <v>0</v>
      </c>
    </row>
    <row r="798" spans="1:7" x14ac:dyDescent="0.25">
      <c r="A798">
        <v>36</v>
      </c>
      <c r="B798" s="7" t="s">
        <v>23</v>
      </c>
      <c r="C798" s="11" t="s">
        <v>99</v>
      </c>
      <c r="D798" s="11" t="s">
        <v>221</v>
      </c>
      <c r="E798" s="7">
        <v>0</v>
      </c>
      <c r="F798" s="82">
        <v>0</v>
      </c>
      <c r="G798" s="82">
        <v>0</v>
      </c>
    </row>
    <row r="799" spans="1:7" x14ac:dyDescent="0.25">
      <c r="A799">
        <v>36</v>
      </c>
      <c r="B799" s="7" t="s">
        <v>23</v>
      </c>
      <c r="C799" s="11" t="s">
        <v>62</v>
      </c>
      <c r="D799" s="11" t="s">
        <v>221</v>
      </c>
      <c r="E799" s="7">
        <v>0</v>
      </c>
      <c r="F799" s="82">
        <v>0</v>
      </c>
      <c r="G799" s="82">
        <v>0</v>
      </c>
    </row>
    <row r="800" spans="1:7" x14ac:dyDescent="0.25">
      <c r="A800">
        <v>36</v>
      </c>
      <c r="B800" s="7" t="s">
        <v>23</v>
      </c>
      <c r="C800" s="11" t="s">
        <v>63</v>
      </c>
      <c r="D800" s="11" t="s">
        <v>222</v>
      </c>
      <c r="E800" s="7">
        <v>0</v>
      </c>
    </row>
    <row r="801" spans="1:7" x14ac:dyDescent="0.25">
      <c r="A801">
        <v>36</v>
      </c>
      <c r="B801" s="7" t="s">
        <v>23</v>
      </c>
      <c r="C801" s="11" t="s">
        <v>95</v>
      </c>
      <c r="D801" s="11" t="s">
        <v>223</v>
      </c>
      <c r="E801" s="7">
        <v>0</v>
      </c>
    </row>
    <row r="802" spans="1:7" x14ac:dyDescent="0.25">
      <c r="A802">
        <v>36</v>
      </c>
      <c r="B802" s="7" t="s">
        <v>23</v>
      </c>
      <c r="C802" s="11" t="s">
        <v>64</v>
      </c>
      <c r="D802" s="11" t="s">
        <v>224</v>
      </c>
      <c r="E802" s="7">
        <v>0</v>
      </c>
      <c r="F802" s="82">
        <v>0</v>
      </c>
      <c r="G802" s="82">
        <v>0</v>
      </c>
    </row>
    <row r="803" spans="1:7" x14ac:dyDescent="0.25">
      <c r="A803">
        <v>36</v>
      </c>
      <c r="B803" s="7" t="s">
        <v>23</v>
      </c>
      <c r="C803" s="11" t="s">
        <v>68</v>
      </c>
      <c r="D803" s="11" t="s">
        <v>224</v>
      </c>
      <c r="E803" s="7">
        <v>0</v>
      </c>
      <c r="F803" s="82">
        <v>0</v>
      </c>
      <c r="G803" s="82">
        <v>0</v>
      </c>
    </row>
    <row r="804" spans="1:7" x14ac:dyDescent="0.25">
      <c r="A804">
        <v>36</v>
      </c>
      <c r="B804" s="7" t="s">
        <v>23</v>
      </c>
      <c r="C804" s="11" t="s">
        <v>69</v>
      </c>
      <c r="D804" s="11" t="s">
        <v>224</v>
      </c>
      <c r="E804" s="7">
        <v>0</v>
      </c>
      <c r="F804" s="82">
        <v>0</v>
      </c>
      <c r="G804" s="82">
        <v>0</v>
      </c>
    </row>
    <row r="805" spans="1:7" x14ac:dyDescent="0.25">
      <c r="A805">
        <v>36</v>
      </c>
      <c r="B805" s="7" t="s">
        <v>23</v>
      </c>
      <c r="C805" s="11" t="s">
        <v>65</v>
      </c>
      <c r="D805" s="11" t="s">
        <v>224</v>
      </c>
      <c r="E805" s="7">
        <v>0</v>
      </c>
      <c r="F805" s="82">
        <v>0</v>
      </c>
      <c r="G805" s="82">
        <v>0</v>
      </c>
    </row>
    <row r="806" spans="1:7" x14ac:dyDescent="0.25">
      <c r="A806">
        <v>36</v>
      </c>
      <c r="B806" s="7" t="s">
        <v>23</v>
      </c>
      <c r="C806" s="11" t="s">
        <v>67</v>
      </c>
      <c r="D806" s="11" t="s">
        <v>224</v>
      </c>
      <c r="E806" s="7">
        <v>0</v>
      </c>
      <c r="F806" s="82">
        <v>0</v>
      </c>
      <c r="G806" s="82">
        <v>0</v>
      </c>
    </row>
    <row r="807" spans="1:7" x14ac:dyDescent="0.25">
      <c r="A807">
        <v>36</v>
      </c>
      <c r="B807" s="7" t="s">
        <v>23</v>
      </c>
      <c r="C807" s="11" t="s">
        <v>66</v>
      </c>
      <c r="D807" s="11" t="s">
        <v>224</v>
      </c>
      <c r="E807" s="7">
        <v>0</v>
      </c>
      <c r="F807" s="82">
        <v>0</v>
      </c>
      <c r="G807" s="82">
        <v>0</v>
      </c>
    </row>
    <row r="808" spans="1:7" x14ac:dyDescent="0.25">
      <c r="A808">
        <v>36</v>
      </c>
      <c r="B808" s="7" t="s">
        <v>23</v>
      </c>
      <c r="C808" s="11" t="s">
        <v>70</v>
      </c>
      <c r="D808" s="11" t="s">
        <v>224</v>
      </c>
      <c r="E808" s="7">
        <v>0</v>
      </c>
      <c r="F808" s="82">
        <v>0</v>
      </c>
      <c r="G808" s="82">
        <v>0</v>
      </c>
    </row>
    <row r="809" spans="1:7" x14ac:dyDescent="0.25">
      <c r="A809">
        <v>36</v>
      </c>
      <c r="B809" s="7" t="s">
        <v>23</v>
      </c>
      <c r="C809" s="11" t="s">
        <v>71</v>
      </c>
      <c r="D809" s="11" t="s">
        <v>224</v>
      </c>
      <c r="E809" s="7">
        <v>0</v>
      </c>
      <c r="F809" s="82">
        <v>0</v>
      </c>
      <c r="G809" s="82">
        <v>0</v>
      </c>
    </row>
    <row r="810" spans="1:7" x14ac:dyDescent="0.25">
      <c r="A810">
        <v>36</v>
      </c>
      <c r="B810" s="7" t="s">
        <v>23</v>
      </c>
      <c r="C810" s="11" t="s">
        <v>72</v>
      </c>
      <c r="D810" s="11" t="s">
        <v>225</v>
      </c>
      <c r="E810" s="7">
        <v>0</v>
      </c>
      <c r="F810" s="82">
        <v>0</v>
      </c>
      <c r="G810" s="82">
        <v>0</v>
      </c>
    </row>
    <row r="811" spans="1:7" x14ac:dyDescent="0.25">
      <c r="A811">
        <v>36</v>
      </c>
      <c r="B811" s="7" t="s">
        <v>23</v>
      </c>
      <c r="C811" s="11" t="s">
        <v>73</v>
      </c>
      <c r="D811" s="11" t="s">
        <v>225</v>
      </c>
      <c r="E811" s="7">
        <v>0</v>
      </c>
      <c r="F811" s="82">
        <v>0</v>
      </c>
      <c r="G811" s="82">
        <v>0</v>
      </c>
    </row>
    <row r="812" spans="1:7" x14ac:dyDescent="0.25">
      <c r="A812">
        <v>38</v>
      </c>
      <c r="B812" s="7" t="s">
        <v>24</v>
      </c>
      <c r="C812" s="11" t="s">
        <v>27</v>
      </c>
      <c r="D812" s="11" t="s">
        <v>214</v>
      </c>
      <c r="E812" s="7">
        <v>63.5</v>
      </c>
      <c r="F812" s="81">
        <v>1</v>
      </c>
      <c r="G812" s="81">
        <v>1</v>
      </c>
    </row>
    <row r="813" spans="1:7" x14ac:dyDescent="0.25">
      <c r="A813">
        <v>38</v>
      </c>
      <c r="B813" s="7" t="s">
        <v>24</v>
      </c>
      <c r="C813" s="11" t="s">
        <v>28</v>
      </c>
      <c r="D813" s="11" t="s">
        <v>214</v>
      </c>
      <c r="E813" s="7">
        <v>0</v>
      </c>
      <c r="F813" s="81">
        <v>1</v>
      </c>
      <c r="G813" s="81">
        <v>1</v>
      </c>
    </row>
    <row r="814" spans="1:7" x14ac:dyDescent="0.25">
      <c r="A814">
        <v>38</v>
      </c>
      <c r="B814" s="7" t="s">
        <v>24</v>
      </c>
      <c r="C814" s="11" t="s">
        <v>29</v>
      </c>
      <c r="D814" s="11" t="s">
        <v>214</v>
      </c>
      <c r="E814" s="7">
        <v>0</v>
      </c>
      <c r="F814" s="82">
        <v>0</v>
      </c>
      <c r="G814" s="82">
        <v>0</v>
      </c>
    </row>
    <row r="815" spans="1:7" x14ac:dyDescent="0.25">
      <c r="A815">
        <v>38</v>
      </c>
      <c r="B815" s="7" t="s">
        <v>24</v>
      </c>
      <c r="C815" s="11" t="s">
        <v>30</v>
      </c>
      <c r="D815" s="11" t="s">
        <v>214</v>
      </c>
      <c r="E815" s="7">
        <v>0</v>
      </c>
      <c r="F815" s="82">
        <v>1</v>
      </c>
      <c r="G815" s="82">
        <v>1</v>
      </c>
    </row>
    <row r="816" spans="1:7" x14ac:dyDescent="0.25">
      <c r="A816">
        <v>38</v>
      </c>
      <c r="B816" s="7" t="s">
        <v>24</v>
      </c>
      <c r="C816" s="11" t="s">
        <v>31</v>
      </c>
      <c r="D816" s="11" t="s">
        <v>214</v>
      </c>
      <c r="E816" s="7">
        <v>0</v>
      </c>
      <c r="F816" s="82">
        <v>0</v>
      </c>
      <c r="G816" s="82">
        <v>0</v>
      </c>
    </row>
    <row r="817" spans="1:7" x14ac:dyDescent="0.25">
      <c r="A817">
        <v>38</v>
      </c>
      <c r="B817" s="7" t="s">
        <v>24</v>
      </c>
      <c r="C817" s="11" t="s">
        <v>32</v>
      </c>
      <c r="D817" s="11" t="s">
        <v>214</v>
      </c>
      <c r="E817" s="7">
        <v>0</v>
      </c>
      <c r="F817" s="82">
        <v>1</v>
      </c>
      <c r="G817" s="82">
        <v>1</v>
      </c>
    </row>
    <row r="818" spans="1:7" x14ac:dyDescent="0.25">
      <c r="A818">
        <v>38</v>
      </c>
      <c r="B818" s="7" t="s">
        <v>24</v>
      </c>
      <c r="C818" s="11" t="s">
        <v>33</v>
      </c>
      <c r="D818" s="11" t="s">
        <v>214</v>
      </c>
      <c r="E818" s="7">
        <v>0</v>
      </c>
      <c r="F818" s="82">
        <v>1</v>
      </c>
      <c r="G818" s="82">
        <v>1</v>
      </c>
    </row>
    <row r="819" spans="1:7" x14ac:dyDescent="0.25">
      <c r="A819">
        <v>38</v>
      </c>
      <c r="B819" s="7" t="s">
        <v>24</v>
      </c>
      <c r="C819" s="11" t="s">
        <v>34</v>
      </c>
      <c r="D819" s="11" t="s">
        <v>214</v>
      </c>
      <c r="E819" s="7">
        <v>0</v>
      </c>
      <c r="F819" s="82">
        <v>1</v>
      </c>
      <c r="G819" s="82">
        <v>1</v>
      </c>
    </row>
    <row r="820" spans="1:7" x14ac:dyDescent="0.25">
      <c r="A820">
        <v>38</v>
      </c>
      <c r="B820" s="7" t="s">
        <v>24</v>
      </c>
      <c r="C820" s="11" t="s">
        <v>35</v>
      </c>
      <c r="D820" s="11" t="s">
        <v>214</v>
      </c>
      <c r="E820" s="7">
        <v>0</v>
      </c>
      <c r="F820" s="82">
        <v>1</v>
      </c>
      <c r="G820" s="82">
        <v>1</v>
      </c>
    </row>
    <row r="821" spans="1:7" x14ac:dyDescent="0.25">
      <c r="A821">
        <v>38</v>
      </c>
      <c r="B821" s="7" t="s">
        <v>24</v>
      </c>
      <c r="C821" s="11" t="s">
        <v>36</v>
      </c>
      <c r="D821" s="11" t="s">
        <v>215</v>
      </c>
      <c r="E821" s="7">
        <v>0</v>
      </c>
      <c r="F821" s="82">
        <v>1</v>
      </c>
      <c r="G821" s="82">
        <v>1</v>
      </c>
    </row>
    <row r="822" spans="1:7" x14ac:dyDescent="0.25">
      <c r="A822">
        <v>38</v>
      </c>
      <c r="B822" s="7" t="s">
        <v>24</v>
      </c>
      <c r="C822" s="11" t="s">
        <v>37</v>
      </c>
      <c r="D822" s="11" t="s">
        <v>216</v>
      </c>
      <c r="E822" s="7">
        <v>0</v>
      </c>
      <c r="F822" s="82">
        <v>1</v>
      </c>
      <c r="G822" s="82">
        <v>1</v>
      </c>
    </row>
    <row r="823" spans="1:7" x14ac:dyDescent="0.25">
      <c r="A823">
        <v>38</v>
      </c>
      <c r="B823" s="7" t="s">
        <v>24</v>
      </c>
      <c r="C823" s="11" t="s">
        <v>96</v>
      </c>
      <c r="D823" s="11" t="s">
        <v>216</v>
      </c>
      <c r="E823" s="7">
        <v>0</v>
      </c>
      <c r="F823" s="82">
        <v>0</v>
      </c>
      <c r="G823" s="82">
        <v>0</v>
      </c>
    </row>
    <row r="824" spans="1:7" x14ac:dyDescent="0.25">
      <c r="A824">
        <v>38</v>
      </c>
      <c r="B824" s="7" t="s">
        <v>24</v>
      </c>
      <c r="C824" s="11" t="s">
        <v>38</v>
      </c>
      <c r="D824" s="11" t="s">
        <v>216</v>
      </c>
      <c r="E824" s="7">
        <v>0</v>
      </c>
      <c r="F824" s="82">
        <v>1</v>
      </c>
      <c r="G824" s="82">
        <v>1</v>
      </c>
    </row>
    <row r="825" spans="1:7" x14ac:dyDescent="0.25">
      <c r="A825">
        <v>38</v>
      </c>
      <c r="B825" s="7" t="s">
        <v>24</v>
      </c>
      <c r="C825" s="11" t="s">
        <v>39</v>
      </c>
      <c r="D825" s="11" t="s">
        <v>216</v>
      </c>
      <c r="E825" s="7">
        <v>0</v>
      </c>
      <c r="F825" s="82">
        <v>1</v>
      </c>
      <c r="G825" s="82">
        <v>1</v>
      </c>
    </row>
    <row r="826" spans="1:7" x14ac:dyDescent="0.25">
      <c r="A826">
        <v>38</v>
      </c>
      <c r="B826" s="7" t="s">
        <v>24</v>
      </c>
      <c r="C826" s="11" t="s">
        <v>40</v>
      </c>
      <c r="D826" s="11" t="s">
        <v>217</v>
      </c>
      <c r="E826" s="7">
        <v>0</v>
      </c>
      <c r="F826" s="82">
        <v>0</v>
      </c>
      <c r="G826" s="82">
        <v>0</v>
      </c>
    </row>
    <row r="827" spans="1:7" x14ac:dyDescent="0.25">
      <c r="A827">
        <v>38</v>
      </c>
      <c r="B827" s="7" t="s">
        <v>24</v>
      </c>
      <c r="C827" s="11" t="s">
        <v>41</v>
      </c>
      <c r="D827" s="11" t="s">
        <v>217</v>
      </c>
      <c r="E827" s="7">
        <v>0</v>
      </c>
      <c r="F827" s="82">
        <v>0</v>
      </c>
      <c r="G827" s="82">
        <v>0</v>
      </c>
    </row>
    <row r="828" spans="1:7" x14ac:dyDescent="0.25">
      <c r="A828">
        <v>38</v>
      </c>
      <c r="B828" s="7" t="s">
        <v>24</v>
      </c>
      <c r="C828" s="11" t="s">
        <v>98</v>
      </c>
      <c r="D828" s="11" t="s">
        <v>217</v>
      </c>
      <c r="E828" s="7">
        <v>33</v>
      </c>
      <c r="F828" s="82">
        <v>1</v>
      </c>
      <c r="G828" s="82">
        <v>0</v>
      </c>
    </row>
    <row r="829" spans="1:7" x14ac:dyDescent="0.25">
      <c r="A829">
        <v>38</v>
      </c>
      <c r="B829" s="7" t="s">
        <v>24</v>
      </c>
      <c r="C829" s="11" t="s">
        <v>42</v>
      </c>
      <c r="D829" s="11" t="s">
        <v>217</v>
      </c>
      <c r="E829" s="7">
        <v>0</v>
      </c>
      <c r="F829" s="82">
        <v>0</v>
      </c>
      <c r="G829" s="82">
        <v>0</v>
      </c>
    </row>
    <row r="830" spans="1:7" x14ac:dyDescent="0.25">
      <c r="A830">
        <v>38</v>
      </c>
      <c r="B830" s="7" t="s">
        <v>24</v>
      </c>
      <c r="C830" s="11" t="s">
        <v>44</v>
      </c>
      <c r="D830" s="11" t="s">
        <v>218</v>
      </c>
      <c r="E830" s="7">
        <v>0</v>
      </c>
      <c r="F830" s="82">
        <v>0</v>
      </c>
      <c r="G830" s="82">
        <v>0</v>
      </c>
    </row>
    <row r="831" spans="1:7" x14ac:dyDescent="0.25">
      <c r="A831">
        <v>38</v>
      </c>
      <c r="B831" s="7" t="s">
        <v>24</v>
      </c>
      <c r="C831" s="11" t="s">
        <v>45</v>
      </c>
      <c r="D831" s="11" t="s">
        <v>218</v>
      </c>
      <c r="E831" s="7">
        <v>0</v>
      </c>
      <c r="F831" s="82">
        <v>0</v>
      </c>
      <c r="G831" s="82">
        <v>0</v>
      </c>
    </row>
    <row r="832" spans="1:7" x14ac:dyDescent="0.25">
      <c r="A832">
        <v>38</v>
      </c>
      <c r="B832" s="7" t="s">
        <v>24</v>
      </c>
      <c r="C832" s="11" t="s">
        <v>43</v>
      </c>
      <c r="D832" s="11" t="s">
        <v>218</v>
      </c>
      <c r="E832" s="7">
        <v>0</v>
      </c>
      <c r="F832" s="82">
        <v>0</v>
      </c>
      <c r="G832" s="82">
        <v>0</v>
      </c>
    </row>
    <row r="833" spans="1:7" x14ac:dyDescent="0.25">
      <c r="A833">
        <v>38</v>
      </c>
      <c r="B833" s="7" t="s">
        <v>24</v>
      </c>
      <c r="C833" s="11" t="s">
        <v>46</v>
      </c>
      <c r="D833" s="11" t="s">
        <v>218</v>
      </c>
      <c r="E833" s="7">
        <v>2</v>
      </c>
      <c r="F833" s="82">
        <v>0</v>
      </c>
      <c r="G833" s="82">
        <v>0</v>
      </c>
    </row>
    <row r="834" spans="1:7" x14ac:dyDescent="0.25">
      <c r="A834">
        <v>38</v>
      </c>
      <c r="B834" s="7" t="s">
        <v>24</v>
      </c>
      <c r="C834" s="11" t="s">
        <v>47</v>
      </c>
      <c r="D834" s="11" t="s">
        <v>219</v>
      </c>
      <c r="E834" s="7">
        <v>0</v>
      </c>
      <c r="F834" s="82">
        <v>0</v>
      </c>
      <c r="G834" s="82">
        <v>0</v>
      </c>
    </row>
    <row r="835" spans="1:7" x14ac:dyDescent="0.25">
      <c r="A835">
        <v>38</v>
      </c>
      <c r="B835" s="7" t="s">
        <v>24</v>
      </c>
      <c r="C835" s="11" t="s">
        <v>48</v>
      </c>
      <c r="D835" s="11" t="s">
        <v>219</v>
      </c>
      <c r="E835" s="7">
        <v>0</v>
      </c>
      <c r="F835" s="82">
        <v>0</v>
      </c>
      <c r="G835" s="82">
        <v>1</v>
      </c>
    </row>
    <row r="836" spans="1:7" x14ac:dyDescent="0.25">
      <c r="A836">
        <v>38</v>
      </c>
      <c r="B836" s="7" t="s">
        <v>24</v>
      </c>
      <c r="C836" s="11" t="s">
        <v>49</v>
      </c>
      <c r="D836" s="11" t="s">
        <v>219</v>
      </c>
      <c r="E836" s="7">
        <v>0</v>
      </c>
      <c r="F836" s="82">
        <v>0</v>
      </c>
      <c r="G836" s="82">
        <v>0</v>
      </c>
    </row>
    <row r="837" spans="1:7" x14ac:dyDescent="0.25">
      <c r="A837">
        <v>38</v>
      </c>
      <c r="B837" s="7" t="s">
        <v>24</v>
      </c>
      <c r="C837" s="11" t="s">
        <v>50</v>
      </c>
      <c r="D837" s="11" t="s">
        <v>219</v>
      </c>
      <c r="E837" s="7">
        <v>0</v>
      </c>
      <c r="F837" s="82">
        <v>0</v>
      </c>
      <c r="G837" s="82">
        <v>0</v>
      </c>
    </row>
    <row r="838" spans="1:7" x14ac:dyDescent="0.25">
      <c r="A838">
        <v>38</v>
      </c>
      <c r="B838" s="7" t="s">
        <v>24</v>
      </c>
      <c r="C838" s="11" t="s">
        <v>51</v>
      </c>
      <c r="D838" s="11" t="s">
        <v>219</v>
      </c>
      <c r="E838" s="7">
        <v>14.5</v>
      </c>
      <c r="F838" s="82">
        <v>0</v>
      </c>
      <c r="G838" s="82">
        <v>0</v>
      </c>
    </row>
    <row r="839" spans="1:7" x14ac:dyDescent="0.25">
      <c r="A839">
        <v>38</v>
      </c>
      <c r="B839" s="7" t="s">
        <v>24</v>
      </c>
      <c r="C839" s="11" t="s">
        <v>52</v>
      </c>
      <c r="D839" s="11" t="s">
        <v>219</v>
      </c>
      <c r="E839" s="7">
        <v>0</v>
      </c>
      <c r="F839" s="82">
        <v>0</v>
      </c>
      <c r="G839" s="82">
        <v>0</v>
      </c>
    </row>
    <row r="840" spans="1:7" x14ac:dyDescent="0.25">
      <c r="A840">
        <v>38</v>
      </c>
      <c r="B840" s="7" t="s">
        <v>24</v>
      </c>
      <c r="C840" s="11" t="s">
        <v>53</v>
      </c>
      <c r="D840" s="11" t="s">
        <v>219</v>
      </c>
      <c r="E840" s="7">
        <v>0</v>
      </c>
      <c r="F840" s="82">
        <v>0</v>
      </c>
      <c r="G840" s="82">
        <v>0</v>
      </c>
    </row>
    <row r="841" spans="1:7" x14ac:dyDescent="0.25">
      <c r="A841">
        <v>38</v>
      </c>
      <c r="B841" s="7" t="s">
        <v>24</v>
      </c>
      <c r="C841" s="11" t="s">
        <v>54</v>
      </c>
      <c r="D841" s="11" t="s">
        <v>219</v>
      </c>
      <c r="E841" s="7">
        <v>49</v>
      </c>
      <c r="F841" s="82">
        <v>0</v>
      </c>
      <c r="G841" s="82">
        <v>0</v>
      </c>
    </row>
    <row r="842" spans="1:7" x14ac:dyDescent="0.25">
      <c r="A842">
        <v>38</v>
      </c>
      <c r="B842" s="7" t="s">
        <v>24</v>
      </c>
      <c r="C842" s="11" t="s">
        <v>55</v>
      </c>
      <c r="D842" s="11" t="s">
        <v>220</v>
      </c>
      <c r="E842" s="7">
        <v>0</v>
      </c>
      <c r="F842" s="82">
        <v>0</v>
      </c>
      <c r="G842" s="82">
        <v>0</v>
      </c>
    </row>
    <row r="843" spans="1:7" x14ac:dyDescent="0.25">
      <c r="A843">
        <v>38</v>
      </c>
      <c r="B843" s="7" t="s">
        <v>24</v>
      </c>
      <c r="C843" s="11" t="s">
        <v>74</v>
      </c>
      <c r="D843" s="11" t="s">
        <v>220</v>
      </c>
      <c r="E843" s="7">
        <v>0</v>
      </c>
      <c r="F843" s="82">
        <v>0</v>
      </c>
      <c r="G843" s="82">
        <v>0</v>
      </c>
    </row>
    <row r="844" spans="1:7" x14ac:dyDescent="0.25">
      <c r="A844">
        <v>38</v>
      </c>
      <c r="B844" s="7" t="s">
        <v>24</v>
      </c>
      <c r="C844" s="11" t="s">
        <v>56</v>
      </c>
      <c r="D844" s="11" t="s">
        <v>220</v>
      </c>
      <c r="E844" s="7">
        <v>1</v>
      </c>
      <c r="F844" s="82">
        <v>0</v>
      </c>
      <c r="G844" s="82">
        <v>0</v>
      </c>
    </row>
    <row r="845" spans="1:7" x14ac:dyDescent="0.25">
      <c r="A845">
        <v>38</v>
      </c>
      <c r="B845" s="7" t="s">
        <v>24</v>
      </c>
      <c r="C845" s="11" t="s">
        <v>57</v>
      </c>
      <c r="D845" s="11" t="s">
        <v>220</v>
      </c>
      <c r="E845" s="7">
        <v>0</v>
      </c>
      <c r="F845" s="82">
        <v>0</v>
      </c>
      <c r="G845" s="82">
        <v>0</v>
      </c>
    </row>
    <row r="846" spans="1:7" x14ac:dyDescent="0.25">
      <c r="A846">
        <v>38</v>
      </c>
      <c r="B846" s="7" t="s">
        <v>24</v>
      </c>
      <c r="C846" s="11" t="s">
        <v>58</v>
      </c>
      <c r="D846" s="11" t="s">
        <v>220</v>
      </c>
      <c r="E846" s="7">
        <v>0</v>
      </c>
      <c r="F846" s="82">
        <v>0</v>
      </c>
      <c r="G846" s="82">
        <v>0</v>
      </c>
    </row>
    <row r="847" spans="1:7" x14ac:dyDescent="0.25">
      <c r="A847">
        <v>38</v>
      </c>
      <c r="B847" s="7" t="s">
        <v>24</v>
      </c>
      <c r="C847" s="11" t="s">
        <v>93</v>
      </c>
      <c r="D847" s="11" t="s">
        <v>220</v>
      </c>
      <c r="E847" s="7">
        <v>0</v>
      </c>
      <c r="F847" s="82">
        <v>0</v>
      </c>
      <c r="G847" s="82">
        <v>0</v>
      </c>
    </row>
    <row r="848" spans="1:7" x14ac:dyDescent="0.25">
      <c r="A848">
        <v>38</v>
      </c>
      <c r="B848" s="7" t="s">
        <v>24</v>
      </c>
      <c r="C848" s="11" t="s">
        <v>94</v>
      </c>
      <c r="D848" s="11" t="s">
        <v>220</v>
      </c>
      <c r="E848" s="7">
        <v>0</v>
      </c>
      <c r="F848" s="82">
        <v>0</v>
      </c>
      <c r="G848" s="82">
        <v>0</v>
      </c>
    </row>
    <row r="849" spans="1:7" x14ac:dyDescent="0.25">
      <c r="A849">
        <v>38</v>
      </c>
      <c r="B849" s="7" t="s">
        <v>24</v>
      </c>
      <c r="C849" s="11" t="s">
        <v>59</v>
      </c>
      <c r="D849" s="11" t="s">
        <v>221</v>
      </c>
      <c r="E849" s="7">
        <v>0</v>
      </c>
      <c r="F849" s="82">
        <v>0</v>
      </c>
      <c r="G849" s="82">
        <v>0</v>
      </c>
    </row>
    <row r="850" spans="1:7" x14ac:dyDescent="0.25">
      <c r="A850">
        <v>38</v>
      </c>
      <c r="B850" s="7" t="s">
        <v>24</v>
      </c>
      <c r="C850" s="11" t="s">
        <v>60</v>
      </c>
      <c r="D850" s="11" t="s">
        <v>221</v>
      </c>
      <c r="E850" s="7">
        <v>0</v>
      </c>
    </row>
    <row r="851" spans="1:7" x14ac:dyDescent="0.25">
      <c r="A851">
        <v>38</v>
      </c>
      <c r="B851" s="7" t="s">
        <v>24</v>
      </c>
      <c r="C851" s="11" t="s">
        <v>61</v>
      </c>
      <c r="D851" s="11" t="s">
        <v>221</v>
      </c>
      <c r="E851" s="7">
        <v>0</v>
      </c>
      <c r="F851" s="82">
        <v>0</v>
      </c>
      <c r="G851" s="82">
        <v>0</v>
      </c>
    </row>
    <row r="852" spans="1:7" x14ac:dyDescent="0.25">
      <c r="A852">
        <v>38</v>
      </c>
      <c r="B852" s="7" t="s">
        <v>24</v>
      </c>
      <c r="C852" s="11" t="s">
        <v>99</v>
      </c>
      <c r="D852" s="11" t="s">
        <v>221</v>
      </c>
      <c r="E852" s="7">
        <v>0</v>
      </c>
      <c r="F852" s="82">
        <v>0</v>
      </c>
      <c r="G852" s="82">
        <v>0</v>
      </c>
    </row>
    <row r="853" spans="1:7" x14ac:dyDescent="0.25">
      <c r="A853">
        <v>38</v>
      </c>
      <c r="B853" s="7" t="s">
        <v>24</v>
      </c>
      <c r="C853" s="11" t="s">
        <v>62</v>
      </c>
      <c r="D853" s="11" t="s">
        <v>221</v>
      </c>
      <c r="E853" s="7">
        <v>0</v>
      </c>
      <c r="F853" s="82">
        <v>0</v>
      </c>
      <c r="G853" s="82">
        <v>0</v>
      </c>
    </row>
    <row r="854" spans="1:7" x14ac:dyDescent="0.25">
      <c r="A854">
        <v>38</v>
      </c>
      <c r="B854" s="7" t="s">
        <v>24</v>
      </c>
      <c r="C854" s="11" t="s">
        <v>63</v>
      </c>
      <c r="D854" s="11" t="s">
        <v>222</v>
      </c>
      <c r="E854" s="7">
        <v>0</v>
      </c>
    </row>
    <row r="855" spans="1:7" x14ac:dyDescent="0.25">
      <c r="A855">
        <v>38</v>
      </c>
      <c r="B855" s="7" t="s">
        <v>24</v>
      </c>
      <c r="C855" s="11" t="s">
        <v>95</v>
      </c>
      <c r="D855" s="11" t="s">
        <v>223</v>
      </c>
      <c r="E855" s="7">
        <v>0</v>
      </c>
    </row>
    <row r="856" spans="1:7" x14ac:dyDescent="0.25">
      <c r="A856">
        <v>38</v>
      </c>
      <c r="B856" s="7" t="s">
        <v>24</v>
      </c>
      <c r="C856" s="11" t="s">
        <v>64</v>
      </c>
      <c r="D856" s="11" t="s">
        <v>224</v>
      </c>
      <c r="E856" s="7">
        <v>0</v>
      </c>
      <c r="F856" s="82">
        <v>0</v>
      </c>
      <c r="G856" s="82">
        <v>0</v>
      </c>
    </row>
    <row r="857" spans="1:7" x14ac:dyDescent="0.25">
      <c r="A857">
        <v>38</v>
      </c>
      <c r="B857" s="7" t="s">
        <v>24</v>
      </c>
      <c r="C857" s="11" t="s">
        <v>68</v>
      </c>
      <c r="D857" s="11" t="s">
        <v>224</v>
      </c>
      <c r="E857" s="7">
        <v>0</v>
      </c>
      <c r="F857" s="82">
        <v>0</v>
      </c>
      <c r="G857" s="82">
        <v>0</v>
      </c>
    </row>
    <row r="858" spans="1:7" x14ac:dyDescent="0.25">
      <c r="A858">
        <v>38</v>
      </c>
      <c r="B858" s="7" t="s">
        <v>24</v>
      </c>
      <c r="C858" s="11" t="s">
        <v>69</v>
      </c>
      <c r="D858" s="11" t="s">
        <v>224</v>
      </c>
      <c r="E858" s="7">
        <v>0</v>
      </c>
      <c r="F858" s="82">
        <v>0</v>
      </c>
      <c r="G858" s="82">
        <v>0</v>
      </c>
    </row>
    <row r="859" spans="1:7" x14ac:dyDescent="0.25">
      <c r="A859">
        <v>38</v>
      </c>
      <c r="B859" s="7" t="s">
        <v>24</v>
      </c>
      <c r="C859" s="11" t="s">
        <v>65</v>
      </c>
      <c r="D859" s="11" t="s">
        <v>224</v>
      </c>
      <c r="E859" s="7">
        <v>0</v>
      </c>
      <c r="F859" s="82">
        <v>0</v>
      </c>
      <c r="G859" s="82">
        <v>0</v>
      </c>
    </row>
    <row r="860" spans="1:7" x14ac:dyDescent="0.25">
      <c r="A860">
        <v>38</v>
      </c>
      <c r="B860" s="7" t="s">
        <v>24</v>
      </c>
      <c r="C860" s="11" t="s">
        <v>67</v>
      </c>
      <c r="D860" s="11" t="s">
        <v>224</v>
      </c>
      <c r="E860" s="7">
        <v>0</v>
      </c>
      <c r="F860" s="82">
        <v>0</v>
      </c>
      <c r="G860" s="82">
        <v>0</v>
      </c>
    </row>
    <row r="861" spans="1:7" x14ac:dyDescent="0.25">
      <c r="A861">
        <v>38</v>
      </c>
      <c r="B861" s="7" t="s">
        <v>24</v>
      </c>
      <c r="C861" s="11" t="s">
        <v>66</v>
      </c>
      <c r="D861" s="11" t="s">
        <v>224</v>
      </c>
      <c r="E861" s="7">
        <v>0</v>
      </c>
      <c r="F861" s="82">
        <v>0</v>
      </c>
      <c r="G861" s="82">
        <v>0</v>
      </c>
    </row>
    <row r="862" spans="1:7" x14ac:dyDescent="0.25">
      <c r="A862">
        <v>38</v>
      </c>
      <c r="B862" s="7" t="s">
        <v>24</v>
      </c>
      <c r="C862" s="11" t="s">
        <v>70</v>
      </c>
      <c r="D862" s="11" t="s">
        <v>224</v>
      </c>
      <c r="E862" s="7">
        <v>4</v>
      </c>
      <c r="F862" s="82">
        <v>0</v>
      </c>
      <c r="G862" s="82">
        <v>0</v>
      </c>
    </row>
    <row r="863" spans="1:7" x14ac:dyDescent="0.25">
      <c r="A863">
        <v>38</v>
      </c>
      <c r="B863" s="7" t="s">
        <v>24</v>
      </c>
      <c r="C863" s="11" t="s">
        <v>71</v>
      </c>
      <c r="D863" s="11" t="s">
        <v>224</v>
      </c>
      <c r="E863" s="7">
        <v>0</v>
      </c>
      <c r="F863" s="82">
        <v>0</v>
      </c>
      <c r="G863" s="82">
        <v>0</v>
      </c>
    </row>
    <row r="864" spans="1:7" x14ac:dyDescent="0.25">
      <c r="A864">
        <v>38</v>
      </c>
      <c r="B864" s="7" t="s">
        <v>24</v>
      </c>
      <c r="C864" s="11" t="s">
        <v>72</v>
      </c>
      <c r="D864" s="11" t="s">
        <v>225</v>
      </c>
      <c r="E864" s="7">
        <v>0</v>
      </c>
      <c r="F864" s="82">
        <v>0</v>
      </c>
      <c r="G864" s="82">
        <v>0</v>
      </c>
    </row>
    <row r="865" spans="1:7" x14ac:dyDescent="0.25">
      <c r="A865">
        <v>38</v>
      </c>
      <c r="B865" s="7" t="s">
        <v>24</v>
      </c>
      <c r="C865" s="11" t="s">
        <v>73</v>
      </c>
      <c r="D865" s="11" t="s">
        <v>225</v>
      </c>
      <c r="E865" s="7">
        <v>0</v>
      </c>
      <c r="F865" s="82">
        <v>0</v>
      </c>
      <c r="G865" s="82">
        <v>0</v>
      </c>
    </row>
  </sheetData>
  <pageMargins left="0.7" right="0.7" top="0.78740157499999996" bottom="0.78740157499999996" header="0.3" footer="0.3"/>
  <pageSetup paperSize="9" orientation="portrait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37"/>
  <sheetViews>
    <sheetView workbookViewId="0">
      <pane xSplit="1" ySplit="2" topLeftCell="B3" activePane="bottomRight" state="frozen"/>
      <selection pane="topRight" activeCell="D1" sqref="D1"/>
      <selection pane="bottomLeft" activeCell="A3" sqref="A3"/>
      <selection pane="bottomRight" activeCell="L8" sqref="L8"/>
    </sheetView>
  </sheetViews>
  <sheetFormatPr defaultColWidth="9.140625" defaultRowHeight="15" x14ac:dyDescent="0.25"/>
  <cols>
    <col min="1" max="1" width="28.85546875" customWidth="1"/>
    <col min="2" max="2" width="21.5703125" style="2" customWidth="1"/>
    <col min="3" max="3" width="23.28515625" style="2" customWidth="1"/>
    <col min="4" max="4" width="12.140625" style="105" customWidth="1"/>
    <col min="5" max="5" width="11" style="6" customWidth="1"/>
    <col min="6" max="6" width="18.85546875" style="6" customWidth="1"/>
    <col min="7" max="7" width="13.7109375" style="6" customWidth="1"/>
    <col min="8" max="8" width="11.28515625" style="6" customWidth="1"/>
    <col min="9" max="9" width="7" customWidth="1"/>
    <col min="10" max="10" width="17.42578125" customWidth="1"/>
    <col min="11" max="11" width="19.5703125" customWidth="1"/>
    <col min="27" max="27" width="11.42578125" customWidth="1"/>
    <col min="28" max="29" width="12" bestFit="1" customWidth="1"/>
    <col min="30" max="30" width="9.140625" customWidth="1"/>
    <col min="33" max="33" width="12" bestFit="1" customWidth="1"/>
    <col min="35" max="36" width="9.140625" customWidth="1"/>
    <col min="40" max="41" width="12" bestFit="1" customWidth="1"/>
    <col min="44" max="44" width="13.7109375" customWidth="1"/>
    <col min="45" max="45" width="15.140625" customWidth="1"/>
    <col min="46" max="46" width="10.28515625" customWidth="1"/>
    <col min="47" max="47" width="14.28515625" customWidth="1"/>
  </cols>
  <sheetData>
    <row r="1" spans="1:47" ht="15.75" thickBot="1" x14ac:dyDescent="0.3">
      <c r="A1" s="25"/>
      <c r="B1" s="26"/>
      <c r="C1" s="26"/>
      <c r="D1" s="114"/>
      <c r="E1" s="27"/>
      <c r="F1" s="27"/>
      <c r="G1" s="27"/>
      <c r="H1" s="27"/>
      <c r="I1" s="29"/>
      <c r="J1" s="29"/>
      <c r="K1" s="29"/>
      <c r="L1" s="112" t="s">
        <v>251</v>
      </c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113"/>
      <c r="AB1" s="112" t="s">
        <v>252</v>
      </c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113"/>
      <c r="AR1" s="29"/>
      <c r="AS1" s="29"/>
      <c r="AT1" s="29"/>
      <c r="AU1" s="113"/>
    </row>
    <row r="2" spans="1:47" s="2" customFormat="1" ht="18.75" thickBot="1" x14ac:dyDescent="0.4">
      <c r="A2" s="30" t="s">
        <v>135</v>
      </c>
      <c r="B2" s="31" t="s">
        <v>136</v>
      </c>
      <c r="C2" s="31" t="s">
        <v>134</v>
      </c>
      <c r="D2" s="106" t="s">
        <v>137</v>
      </c>
      <c r="E2" s="28" t="s">
        <v>122</v>
      </c>
      <c r="F2" s="32" t="s">
        <v>138</v>
      </c>
      <c r="G2" s="31" t="s">
        <v>139</v>
      </c>
      <c r="H2" s="34" t="s">
        <v>140</v>
      </c>
      <c r="I2" s="31" t="s">
        <v>141</v>
      </c>
      <c r="J2" s="31" t="s">
        <v>142</v>
      </c>
      <c r="K2" s="33" t="s">
        <v>250</v>
      </c>
      <c r="L2" s="30" t="s">
        <v>4</v>
      </c>
      <c r="M2" s="31" t="s">
        <v>6</v>
      </c>
      <c r="N2" s="31" t="s">
        <v>7</v>
      </c>
      <c r="O2" s="31" t="s">
        <v>9</v>
      </c>
      <c r="P2" s="31" t="s">
        <v>10</v>
      </c>
      <c r="Q2" s="31" t="s">
        <v>11</v>
      </c>
      <c r="R2" s="31" t="s">
        <v>12</v>
      </c>
      <c r="S2" s="31" t="s">
        <v>14</v>
      </c>
      <c r="T2" s="31" t="s">
        <v>16</v>
      </c>
      <c r="U2" s="31" t="s">
        <v>18</v>
      </c>
      <c r="V2" s="31" t="s">
        <v>19</v>
      </c>
      <c r="W2" s="31" t="s">
        <v>20</v>
      </c>
      <c r="X2" s="31" t="s">
        <v>21</v>
      </c>
      <c r="Y2" s="31" t="s">
        <v>22</v>
      </c>
      <c r="Z2" s="31" t="s">
        <v>23</v>
      </c>
      <c r="AA2" s="33" t="s">
        <v>24</v>
      </c>
      <c r="AB2" s="31" t="s">
        <v>4</v>
      </c>
      <c r="AC2" s="31" t="s">
        <v>6</v>
      </c>
      <c r="AD2" s="31" t="s">
        <v>7</v>
      </c>
      <c r="AE2" s="31" t="s">
        <v>9</v>
      </c>
      <c r="AF2" s="31" t="s">
        <v>10</v>
      </c>
      <c r="AG2" s="31" t="s">
        <v>11</v>
      </c>
      <c r="AH2" s="31" t="s">
        <v>12</v>
      </c>
      <c r="AI2" s="31" t="s">
        <v>14</v>
      </c>
      <c r="AJ2" s="31" t="s">
        <v>16</v>
      </c>
      <c r="AK2" s="31" t="s">
        <v>18</v>
      </c>
      <c r="AL2" s="31" t="s">
        <v>143</v>
      </c>
      <c r="AM2" s="31" t="s">
        <v>144</v>
      </c>
      <c r="AN2" s="31" t="s">
        <v>145</v>
      </c>
      <c r="AO2" s="31" t="s">
        <v>22</v>
      </c>
      <c r="AP2" s="31" t="s">
        <v>23</v>
      </c>
      <c r="AQ2" s="31" t="s">
        <v>24</v>
      </c>
      <c r="AR2" s="30" t="s">
        <v>146</v>
      </c>
      <c r="AS2" s="33" t="s">
        <v>147</v>
      </c>
      <c r="AT2" s="35" t="s">
        <v>148</v>
      </c>
      <c r="AU2" s="35" t="s">
        <v>249</v>
      </c>
    </row>
    <row r="3" spans="1:47" x14ac:dyDescent="0.25">
      <c r="A3" s="36" t="s">
        <v>149</v>
      </c>
      <c r="B3" s="24" t="s">
        <v>128</v>
      </c>
      <c r="C3" s="24" t="s">
        <v>150</v>
      </c>
      <c r="D3" s="78" t="s">
        <v>183</v>
      </c>
      <c r="E3" s="38">
        <f>MEDIAN(750200,11020,3880)</f>
        <v>11020</v>
      </c>
      <c r="F3" s="24" t="s">
        <v>152</v>
      </c>
      <c r="G3" s="24">
        <v>48</v>
      </c>
      <c r="H3" s="39" t="s">
        <v>151</v>
      </c>
      <c r="I3" s="40">
        <v>7.0000000000000001E-3</v>
      </c>
      <c r="J3" s="23">
        <f t="shared" ref="J3:J32" si="0">IF(ISNUMBER(E3),I3/E3,"")</f>
        <v>6.352087114337568E-7</v>
      </c>
      <c r="K3" s="41">
        <f>IF(ISNUMBER(J3),LOG10(J3),"")</f>
        <v>-6.1970835545015097</v>
      </c>
      <c r="L3" s="97">
        <v>1.0699999999999999E-2</v>
      </c>
      <c r="M3" s="40">
        <v>0.24480000000000002</v>
      </c>
      <c r="N3" s="40">
        <v>0.52310000000000001</v>
      </c>
      <c r="O3" s="40"/>
      <c r="P3" s="40"/>
      <c r="Q3" s="40">
        <v>9.9000000000000008E-3</v>
      </c>
      <c r="R3" s="40"/>
      <c r="S3" s="40"/>
      <c r="T3" s="40"/>
      <c r="U3" s="40"/>
      <c r="V3" s="40"/>
      <c r="W3" s="40"/>
      <c r="X3" s="40">
        <v>0.1108</v>
      </c>
      <c r="Y3" s="40">
        <v>1.7299999999999999E-2</v>
      </c>
      <c r="Z3" s="40"/>
      <c r="AA3" s="98"/>
      <c r="AB3" s="37">
        <f t="shared" ref="AB3:AB32" si="1">IF(AND(ISNUMBER(E3),ISNUMBER(L3)),L3/E3,"NA")</f>
        <v>9.7096188747731389E-7</v>
      </c>
      <c r="AC3" s="42">
        <f>IF(AND(ISNUMBER(E3),ISNUMBER(M3)),M3/E3,"NA")</f>
        <v>2.2214156079854812E-5</v>
      </c>
      <c r="AD3" s="42">
        <f>IF(AND(ISNUMBER(E3),ISNUMBER(N3)),N3/E3,"NA")</f>
        <v>4.7468239564428313E-5</v>
      </c>
      <c r="AE3" s="42" t="str">
        <f>IF(AND(ISNUMBER(E3),ISNUMBER(O3)),O3/E3,"NA")</f>
        <v>NA</v>
      </c>
      <c r="AF3" s="37" t="str">
        <f>IF(AND(ISNUMBER(E3),ISNUMBER(P3)),P3/E3,"NA")</f>
        <v>NA</v>
      </c>
      <c r="AG3" s="42">
        <f>IF(AND(ISNUMBER(E3),ISNUMBER(Q3)),Q3/E3,"NA")</f>
        <v>8.9836660617059893E-7</v>
      </c>
      <c r="AH3" s="42" t="str">
        <f>IF(AND(ISNUMBER(E3),ISNUMBER(R3)),R3/E3,"NA")</f>
        <v>NA</v>
      </c>
      <c r="AI3" s="42" t="str">
        <f>IF(AND(ISNUMBER(E3),ISNUMBER(S3)),S3/E3,"NA")</f>
        <v>NA</v>
      </c>
      <c r="AJ3" s="42" t="str">
        <f>IF(AND(ISNUMBER(E3),ISNUMBER(T3)),T3/E3,"NA")</f>
        <v>NA</v>
      </c>
      <c r="AK3" s="42" t="str">
        <f>IF(AND(ISNUMBER(E3),ISNUMBER(U3)),U3/E3,"NA")</f>
        <v>NA</v>
      </c>
      <c r="AL3" s="42" t="str">
        <f>IF(AND(ISNUMBER(E3),ISNUMBER(V3)),V3/E3,"NA")</f>
        <v>NA</v>
      </c>
      <c r="AM3" s="42" t="str">
        <f>IF(AND(ISNUMBER(E3),ISNUMBER(W3)),W3/E3,"NA")</f>
        <v>NA</v>
      </c>
      <c r="AN3" s="42">
        <f>IF(AND(ISNUMBER(E3),ISNUMBER(X3)),X3/E3,"NA")</f>
        <v>1.0054446460980035E-5</v>
      </c>
      <c r="AO3" s="42">
        <f>IF(AND(ISNUMBER(E3),ISNUMBER(Y3)),Y3/E3,"NA")</f>
        <v>1.5698729582577131E-6</v>
      </c>
      <c r="AP3" s="42" t="str">
        <f>IF(AND(ISNUMBER(E3),ISNUMBER(Z3)),Z3/E3,"NA")</f>
        <v>NA</v>
      </c>
      <c r="AQ3" s="42" t="str">
        <f>IF(AND(ISNUMBER(E3),ISNUMBER(AA3)),AA3/E3,"NA")</f>
        <v>NA</v>
      </c>
      <c r="AR3" s="43">
        <f t="shared" ref="AR3:AR32" si="2">COUNTA(L3:AA3)+COUNTBLANK(L3:AA3)-COUNTIF(L3:AA3,0)</f>
        <v>16</v>
      </c>
      <c r="AS3" s="44">
        <f t="shared" ref="AS3:AS32" si="3">COUNTA(L3:AA3)-COUNTIF(L3:AA3,0)</f>
        <v>6</v>
      </c>
      <c r="AT3" s="45">
        <f t="shared" ref="AT3:AT32" si="4">MAX(L3:AA3)</f>
        <v>0.52310000000000001</v>
      </c>
      <c r="AU3" s="46">
        <f t="shared" ref="AU3:AU32" si="5">LOG10(AT3/E3)</f>
        <v>-4.32359687448833</v>
      </c>
    </row>
    <row r="4" spans="1:47" x14ac:dyDescent="0.25">
      <c r="A4" s="36" t="s">
        <v>153</v>
      </c>
      <c r="B4" s="24" t="s">
        <v>132</v>
      </c>
      <c r="C4" s="24" t="s">
        <v>129</v>
      </c>
      <c r="D4" s="78" t="s">
        <v>184</v>
      </c>
      <c r="E4" s="38">
        <v>1000</v>
      </c>
      <c r="F4" s="37" t="s">
        <v>152</v>
      </c>
      <c r="G4" s="37">
        <v>48</v>
      </c>
      <c r="H4" s="50" t="s">
        <v>124</v>
      </c>
      <c r="I4" s="40">
        <v>3.0000000000000001E-3</v>
      </c>
      <c r="J4" s="23">
        <f t="shared" si="0"/>
        <v>3.0000000000000001E-6</v>
      </c>
      <c r="K4" s="41">
        <f t="shared" ref="K4:K32" si="6">IF(ISNUMBER(J4),LOG10(J4),"")</f>
        <v>-5.5228787452803374</v>
      </c>
      <c r="L4" s="97">
        <v>4.6899999999999997E-2</v>
      </c>
      <c r="M4" s="40">
        <v>5.67E-2</v>
      </c>
      <c r="N4" s="40">
        <v>7.7599999999999988E-2</v>
      </c>
      <c r="O4" s="40"/>
      <c r="P4" s="40">
        <v>0</v>
      </c>
      <c r="Q4" s="40">
        <v>0</v>
      </c>
      <c r="R4" s="40"/>
      <c r="S4" s="40"/>
      <c r="T4" s="40">
        <v>0</v>
      </c>
      <c r="U4" s="40">
        <v>0</v>
      </c>
      <c r="V4" s="40"/>
      <c r="W4" s="40">
        <v>0</v>
      </c>
      <c r="X4" s="40">
        <v>5.1904000000000006E-2</v>
      </c>
      <c r="Y4" s="40"/>
      <c r="Z4" s="40"/>
      <c r="AA4" s="98"/>
      <c r="AB4" s="37">
        <f t="shared" si="1"/>
        <v>4.6899999999999995E-5</v>
      </c>
      <c r="AC4" s="42">
        <f t="shared" ref="AC4:AC32" si="7">IF(AND(ISNUMBER(E4),ISNUMBER(M4)),M4/E4,"NA")</f>
        <v>5.6700000000000003E-5</v>
      </c>
      <c r="AD4" s="42">
        <f t="shared" ref="AD4:AD32" si="8">IF(AND(ISNUMBER(E4),ISNUMBER(N4)),N4/E4,"NA")</f>
        <v>7.7599999999999989E-5</v>
      </c>
      <c r="AE4" s="42" t="str">
        <f t="shared" ref="AE4:AE32" si="9">IF(AND(ISNUMBER(E4),ISNUMBER(O4)),O4/E4,"NA")</f>
        <v>NA</v>
      </c>
      <c r="AF4" s="37">
        <f t="shared" ref="AF4:AF32" si="10">IF(AND(ISNUMBER(E4),ISNUMBER(P4)),P4/E4,"NA")</f>
        <v>0</v>
      </c>
      <c r="AG4" s="42">
        <f t="shared" ref="AG4:AG32" si="11">IF(AND(ISNUMBER(E4),ISNUMBER(Q4)),Q4/E4,"NA")</f>
        <v>0</v>
      </c>
      <c r="AH4" s="42" t="str">
        <f t="shared" ref="AH4:AH32" si="12">IF(AND(ISNUMBER(E4),ISNUMBER(R4)),R4/E4,"NA")</f>
        <v>NA</v>
      </c>
      <c r="AI4" s="42" t="str">
        <f t="shared" ref="AI4:AI32" si="13">IF(AND(ISNUMBER(E4),ISNUMBER(S4)),S4/E4,"NA")</f>
        <v>NA</v>
      </c>
      <c r="AJ4" s="42">
        <f t="shared" ref="AJ4:AJ32" si="14">IF(AND(ISNUMBER(E4),ISNUMBER(T4)),T4/E4,"NA")</f>
        <v>0</v>
      </c>
      <c r="AK4" s="42">
        <f t="shared" ref="AK4:AK32" si="15">IF(AND(ISNUMBER(E4),ISNUMBER(U4)),U4/E4,"NA")</f>
        <v>0</v>
      </c>
      <c r="AL4" s="42" t="str">
        <f t="shared" ref="AL4:AL32" si="16">IF(AND(ISNUMBER(E4),ISNUMBER(V4)),V4/E4,"NA")</f>
        <v>NA</v>
      </c>
      <c r="AM4" s="42">
        <f t="shared" ref="AM4:AM32" si="17">IF(AND(ISNUMBER(E4),ISNUMBER(W4)),W4/E4,"NA")</f>
        <v>0</v>
      </c>
      <c r="AN4" s="42">
        <f t="shared" ref="AN4:AN32" si="18">IF(AND(ISNUMBER(E4),ISNUMBER(X4)),X4/E4,"NA")</f>
        <v>5.1904000000000003E-5</v>
      </c>
      <c r="AO4" s="42" t="str">
        <f t="shared" ref="AO4:AO32" si="19">IF(AND(ISNUMBER(E4),ISNUMBER(Y4)),Y4/E4,"NA")</f>
        <v>NA</v>
      </c>
      <c r="AP4" s="42" t="str">
        <f t="shared" ref="AP4:AP32" si="20">IF(AND(ISNUMBER(E4),ISNUMBER(Z4)),Z4/E4,"NA")</f>
        <v>NA</v>
      </c>
      <c r="AQ4" s="42" t="str">
        <f t="shared" ref="AQ4:AQ32" si="21">IF(AND(ISNUMBER(E4),ISNUMBER(AA4)),AA4/E4,"NA")</f>
        <v>NA</v>
      </c>
      <c r="AR4" s="47">
        <f t="shared" si="2"/>
        <v>11</v>
      </c>
      <c r="AS4" s="48">
        <f t="shared" si="3"/>
        <v>4</v>
      </c>
      <c r="AT4" s="49">
        <f t="shared" si="4"/>
        <v>7.7599999999999988E-2</v>
      </c>
      <c r="AU4" s="46">
        <f t="shared" si="5"/>
        <v>-4.1101382787418119</v>
      </c>
    </row>
    <row r="5" spans="1:47" x14ac:dyDescent="0.25">
      <c r="A5" s="36" t="s">
        <v>25</v>
      </c>
      <c r="B5" s="24" t="s">
        <v>126</v>
      </c>
      <c r="C5" s="24" t="s">
        <v>125</v>
      </c>
      <c r="D5" s="78" t="s">
        <v>185</v>
      </c>
      <c r="E5" s="38">
        <f>MEDIAN(20.9,2.22)</f>
        <v>11.56</v>
      </c>
      <c r="F5" s="37" t="s">
        <v>127</v>
      </c>
      <c r="G5" s="37">
        <v>48</v>
      </c>
      <c r="H5" s="50" t="s">
        <v>151</v>
      </c>
      <c r="I5" s="40">
        <v>2.5000000000000001E-3</v>
      </c>
      <c r="J5" s="23">
        <f t="shared" si="0"/>
        <v>2.1626297577854672E-4</v>
      </c>
      <c r="K5" s="41">
        <f t="shared" si="6"/>
        <v>-3.6650178254124728</v>
      </c>
      <c r="L5" s="97"/>
      <c r="M5" s="40"/>
      <c r="N5" s="40">
        <v>1.8499999999999999E-2</v>
      </c>
      <c r="O5" s="40"/>
      <c r="P5" s="40"/>
      <c r="Q5" s="40"/>
      <c r="R5" s="40"/>
      <c r="S5" s="40"/>
      <c r="T5" s="40"/>
      <c r="U5" s="40"/>
      <c r="V5" s="40"/>
      <c r="W5" s="40"/>
      <c r="X5" s="40"/>
      <c r="Y5" s="40">
        <v>0</v>
      </c>
      <c r="Z5" s="40"/>
      <c r="AA5" s="98"/>
      <c r="AB5" s="37" t="str">
        <f>IF(AND(ISNUMBER(E5),ISNUMBER(L5)),L5/E5,"NA")</f>
        <v>NA</v>
      </c>
      <c r="AC5" s="42" t="str">
        <f t="shared" si="7"/>
        <v>NA</v>
      </c>
      <c r="AD5" s="42">
        <f t="shared" si="8"/>
        <v>1.6003460207612455E-3</v>
      </c>
      <c r="AE5" s="42" t="str">
        <f t="shared" si="9"/>
        <v>NA</v>
      </c>
      <c r="AF5" s="37" t="str">
        <f t="shared" si="10"/>
        <v>NA</v>
      </c>
      <c r="AG5" s="42" t="str">
        <f t="shared" si="11"/>
        <v>NA</v>
      </c>
      <c r="AH5" s="42" t="str">
        <f t="shared" si="12"/>
        <v>NA</v>
      </c>
      <c r="AI5" s="42" t="str">
        <f t="shared" si="13"/>
        <v>NA</v>
      </c>
      <c r="AJ5" s="42" t="str">
        <f t="shared" si="14"/>
        <v>NA</v>
      </c>
      <c r="AK5" s="42" t="str">
        <f t="shared" si="15"/>
        <v>NA</v>
      </c>
      <c r="AL5" s="42" t="str">
        <f t="shared" si="16"/>
        <v>NA</v>
      </c>
      <c r="AM5" s="42" t="str">
        <f t="shared" si="17"/>
        <v>NA</v>
      </c>
      <c r="AN5" s="42" t="str">
        <f t="shared" si="18"/>
        <v>NA</v>
      </c>
      <c r="AO5" s="42">
        <f t="shared" si="19"/>
        <v>0</v>
      </c>
      <c r="AP5" s="42" t="str">
        <f t="shared" si="20"/>
        <v>NA</v>
      </c>
      <c r="AQ5" s="42" t="str">
        <f t="shared" si="21"/>
        <v>NA</v>
      </c>
      <c r="AR5" s="47">
        <f t="shared" si="2"/>
        <v>15</v>
      </c>
      <c r="AS5" s="48">
        <f t="shared" si="3"/>
        <v>1</v>
      </c>
      <c r="AT5" s="49">
        <f t="shared" si="4"/>
        <v>1.8499999999999999E-2</v>
      </c>
      <c r="AU5" s="46">
        <f t="shared" si="5"/>
        <v>-2.7957861056814965</v>
      </c>
    </row>
    <row r="6" spans="1:47" x14ac:dyDescent="0.25">
      <c r="A6" s="36" t="s">
        <v>17</v>
      </c>
      <c r="B6" s="24" t="s">
        <v>128</v>
      </c>
      <c r="C6" s="24" t="s">
        <v>129</v>
      </c>
      <c r="D6" s="78" t="s">
        <v>186</v>
      </c>
      <c r="E6" s="38">
        <v>28000</v>
      </c>
      <c r="F6" s="37" t="s">
        <v>123</v>
      </c>
      <c r="G6" s="37">
        <v>48</v>
      </c>
      <c r="H6" s="50" t="s">
        <v>124</v>
      </c>
      <c r="I6" s="40">
        <v>2E-3</v>
      </c>
      <c r="J6" s="23">
        <f t="shared" si="0"/>
        <v>7.1428571428571423E-8</v>
      </c>
      <c r="K6" s="41">
        <f t="shared" si="6"/>
        <v>-7.1461280356782382</v>
      </c>
      <c r="L6" s="97">
        <v>0.18619999999999998</v>
      </c>
      <c r="M6" s="40">
        <v>0.58889999999999998</v>
      </c>
      <c r="N6" s="40">
        <v>0.48</v>
      </c>
      <c r="O6" s="40">
        <v>0</v>
      </c>
      <c r="P6" s="40">
        <v>0</v>
      </c>
      <c r="Q6" s="40">
        <v>1.7000000000000001E-2</v>
      </c>
      <c r="R6" s="40">
        <v>0</v>
      </c>
      <c r="S6" s="40">
        <v>0</v>
      </c>
      <c r="T6" s="40">
        <v>0</v>
      </c>
      <c r="U6" s="40">
        <v>0</v>
      </c>
      <c r="V6" s="40">
        <v>0</v>
      </c>
      <c r="W6" s="40">
        <v>0</v>
      </c>
      <c r="X6" s="40">
        <v>0.46039999999999998</v>
      </c>
      <c r="Y6" s="40">
        <v>0</v>
      </c>
      <c r="Z6" s="40">
        <v>0</v>
      </c>
      <c r="AA6" s="98">
        <v>0</v>
      </c>
      <c r="AB6" s="37">
        <f t="shared" si="1"/>
        <v>6.649999999999999E-6</v>
      </c>
      <c r="AC6" s="42">
        <f t="shared" si="7"/>
        <v>2.1032142857142858E-5</v>
      </c>
      <c r="AD6" s="42">
        <f t="shared" si="8"/>
        <v>1.7142857142857142E-5</v>
      </c>
      <c r="AE6" s="42">
        <f t="shared" si="9"/>
        <v>0</v>
      </c>
      <c r="AF6" s="37">
        <f t="shared" si="10"/>
        <v>0</v>
      </c>
      <c r="AG6" s="42">
        <f t="shared" si="11"/>
        <v>6.071428571428572E-7</v>
      </c>
      <c r="AH6" s="42">
        <f t="shared" si="12"/>
        <v>0</v>
      </c>
      <c r="AI6" s="42">
        <f t="shared" si="13"/>
        <v>0</v>
      </c>
      <c r="AJ6" s="42">
        <f t="shared" si="14"/>
        <v>0</v>
      </c>
      <c r="AK6" s="42">
        <f t="shared" si="15"/>
        <v>0</v>
      </c>
      <c r="AL6" s="42">
        <f t="shared" si="16"/>
        <v>0</v>
      </c>
      <c r="AM6" s="42">
        <f t="shared" si="17"/>
        <v>0</v>
      </c>
      <c r="AN6" s="42">
        <f t="shared" si="18"/>
        <v>1.6442857142857142E-5</v>
      </c>
      <c r="AO6" s="42">
        <f t="shared" si="19"/>
        <v>0</v>
      </c>
      <c r="AP6" s="42">
        <f t="shared" si="20"/>
        <v>0</v>
      </c>
      <c r="AQ6" s="42">
        <f t="shared" si="21"/>
        <v>0</v>
      </c>
      <c r="AR6" s="47">
        <f t="shared" si="2"/>
        <v>5</v>
      </c>
      <c r="AS6" s="48">
        <f t="shared" si="3"/>
        <v>5</v>
      </c>
      <c r="AT6" s="49">
        <f t="shared" si="4"/>
        <v>0.58889999999999998</v>
      </c>
      <c r="AU6" s="46">
        <f t="shared" si="5"/>
        <v>-4.6771164770225502</v>
      </c>
    </row>
    <row r="7" spans="1:47" x14ac:dyDescent="0.25">
      <c r="A7" s="36" t="s">
        <v>114</v>
      </c>
      <c r="B7" s="24" t="s">
        <v>128</v>
      </c>
      <c r="C7" s="24" t="s">
        <v>129</v>
      </c>
      <c r="D7" s="78" t="s">
        <v>187</v>
      </c>
      <c r="E7" s="38">
        <v>1000</v>
      </c>
      <c r="F7" s="37" t="s">
        <v>152</v>
      </c>
      <c r="G7" s="37">
        <v>48</v>
      </c>
      <c r="H7" s="50" t="s">
        <v>124</v>
      </c>
      <c r="I7" s="40">
        <v>2E-3</v>
      </c>
      <c r="J7" s="23">
        <f t="shared" si="0"/>
        <v>1.9999999999999999E-6</v>
      </c>
      <c r="K7" s="41">
        <f t="shared" si="6"/>
        <v>-5.6989700043360187</v>
      </c>
      <c r="L7" s="97">
        <v>1.2199999999999999E-2</v>
      </c>
      <c r="M7" s="40">
        <v>7.0999999999999995E-3</v>
      </c>
      <c r="N7" s="40">
        <v>7.1999999999999998E-3</v>
      </c>
      <c r="O7" s="40"/>
      <c r="P7" s="40"/>
      <c r="Q7" s="40"/>
      <c r="R7" s="40"/>
      <c r="S7" s="40"/>
      <c r="T7" s="40"/>
      <c r="U7" s="40"/>
      <c r="V7" s="40"/>
      <c r="W7" s="40"/>
      <c r="X7" s="40"/>
      <c r="Y7" s="40">
        <v>2.8999999999999998E-3</v>
      </c>
      <c r="Z7" s="40">
        <v>0</v>
      </c>
      <c r="AA7" s="98">
        <v>0</v>
      </c>
      <c r="AB7" s="37">
        <f t="shared" si="1"/>
        <v>1.2199999999999998E-5</v>
      </c>
      <c r="AC7" s="42">
        <f t="shared" si="7"/>
        <v>7.0999999999999998E-6</v>
      </c>
      <c r="AD7" s="42">
        <f t="shared" si="8"/>
        <v>7.1999999999999997E-6</v>
      </c>
      <c r="AE7" s="42" t="str">
        <f t="shared" si="9"/>
        <v>NA</v>
      </c>
      <c r="AF7" s="37" t="str">
        <f t="shared" si="10"/>
        <v>NA</v>
      </c>
      <c r="AG7" s="42" t="str">
        <f t="shared" si="11"/>
        <v>NA</v>
      </c>
      <c r="AH7" s="42" t="str">
        <f t="shared" si="12"/>
        <v>NA</v>
      </c>
      <c r="AI7" s="42" t="str">
        <f t="shared" si="13"/>
        <v>NA</v>
      </c>
      <c r="AJ7" s="42" t="str">
        <f t="shared" si="14"/>
        <v>NA</v>
      </c>
      <c r="AK7" s="42" t="str">
        <f t="shared" si="15"/>
        <v>NA</v>
      </c>
      <c r="AL7" s="42" t="str">
        <f t="shared" si="16"/>
        <v>NA</v>
      </c>
      <c r="AM7" s="42" t="str">
        <f t="shared" si="17"/>
        <v>NA</v>
      </c>
      <c r="AN7" s="42" t="str">
        <f t="shared" si="18"/>
        <v>NA</v>
      </c>
      <c r="AO7" s="42">
        <f t="shared" si="19"/>
        <v>2.8999999999999998E-6</v>
      </c>
      <c r="AP7" s="42">
        <f t="shared" si="20"/>
        <v>0</v>
      </c>
      <c r="AQ7" s="42">
        <f t="shared" si="21"/>
        <v>0</v>
      </c>
      <c r="AR7" s="47">
        <f t="shared" si="2"/>
        <v>14</v>
      </c>
      <c r="AS7" s="48">
        <f t="shared" si="3"/>
        <v>4</v>
      </c>
      <c r="AT7" s="49">
        <f t="shared" si="4"/>
        <v>1.2199999999999999E-2</v>
      </c>
      <c r="AU7" s="46">
        <f t="shared" si="5"/>
        <v>-4.9136401693252516</v>
      </c>
    </row>
    <row r="8" spans="1:47" x14ac:dyDescent="0.25">
      <c r="A8" s="36" t="s">
        <v>115</v>
      </c>
      <c r="B8" s="24" t="s">
        <v>130</v>
      </c>
      <c r="C8" s="24" t="s">
        <v>154</v>
      </c>
      <c r="D8" s="78" t="s">
        <v>188</v>
      </c>
      <c r="E8" s="38">
        <v>230</v>
      </c>
      <c r="F8" s="37" t="s">
        <v>123</v>
      </c>
      <c r="G8" s="37">
        <v>48</v>
      </c>
      <c r="H8" s="50" t="s">
        <v>124</v>
      </c>
      <c r="I8" s="40">
        <v>2E-3</v>
      </c>
      <c r="J8" s="23">
        <f t="shared" si="0"/>
        <v>8.6956521739130444E-6</v>
      </c>
      <c r="K8" s="41">
        <f t="shared" si="6"/>
        <v>-5.0606978403536118</v>
      </c>
      <c r="L8" s="97"/>
      <c r="M8" s="40"/>
      <c r="N8" s="40"/>
      <c r="O8" s="40"/>
      <c r="P8" s="40"/>
      <c r="Q8" s="40"/>
      <c r="R8" s="40"/>
      <c r="S8" s="40">
        <v>0</v>
      </c>
      <c r="T8" s="40">
        <v>0</v>
      </c>
      <c r="U8" s="40">
        <v>0</v>
      </c>
      <c r="V8" s="40"/>
      <c r="W8" s="40"/>
      <c r="X8" s="40">
        <v>0</v>
      </c>
      <c r="Y8" s="40"/>
      <c r="Z8" s="40"/>
      <c r="AA8" s="98"/>
      <c r="AB8" s="37" t="str">
        <f t="shared" si="1"/>
        <v>NA</v>
      </c>
      <c r="AC8" s="42" t="str">
        <f t="shared" si="7"/>
        <v>NA</v>
      </c>
      <c r="AD8" s="42" t="str">
        <f t="shared" si="8"/>
        <v>NA</v>
      </c>
      <c r="AE8" s="42" t="str">
        <f t="shared" si="9"/>
        <v>NA</v>
      </c>
      <c r="AF8" s="37" t="str">
        <f t="shared" si="10"/>
        <v>NA</v>
      </c>
      <c r="AG8" s="42" t="str">
        <f t="shared" si="11"/>
        <v>NA</v>
      </c>
      <c r="AH8" s="42" t="str">
        <f t="shared" si="12"/>
        <v>NA</v>
      </c>
      <c r="AI8" s="42">
        <f t="shared" si="13"/>
        <v>0</v>
      </c>
      <c r="AJ8" s="42">
        <f t="shared" si="14"/>
        <v>0</v>
      </c>
      <c r="AK8" s="42">
        <f t="shared" si="15"/>
        <v>0</v>
      </c>
      <c r="AL8" s="42" t="str">
        <f t="shared" si="16"/>
        <v>NA</v>
      </c>
      <c r="AM8" s="42" t="str">
        <f t="shared" si="17"/>
        <v>NA</v>
      </c>
      <c r="AN8" s="42">
        <f t="shared" si="18"/>
        <v>0</v>
      </c>
      <c r="AO8" s="42" t="str">
        <f t="shared" si="19"/>
        <v>NA</v>
      </c>
      <c r="AP8" s="42" t="str">
        <f t="shared" si="20"/>
        <v>NA</v>
      </c>
      <c r="AQ8" s="42" t="str">
        <f t="shared" si="21"/>
        <v>NA</v>
      </c>
      <c r="AR8" s="47">
        <f t="shared" si="2"/>
        <v>12</v>
      </c>
      <c r="AS8" s="48">
        <f t="shared" si="3"/>
        <v>0</v>
      </c>
      <c r="AT8" s="49">
        <f t="shared" si="4"/>
        <v>0</v>
      </c>
      <c r="AU8" s="46" t="e">
        <f t="shared" si="5"/>
        <v>#NUM!</v>
      </c>
    </row>
    <row r="9" spans="1:47" x14ac:dyDescent="0.25">
      <c r="A9" s="36" t="s">
        <v>1</v>
      </c>
      <c r="B9" s="24" t="s">
        <v>126</v>
      </c>
      <c r="C9" s="24" t="s">
        <v>155</v>
      </c>
      <c r="D9" s="78" t="s">
        <v>189</v>
      </c>
      <c r="E9" s="38">
        <v>30</v>
      </c>
      <c r="F9" s="37" t="s">
        <v>123</v>
      </c>
      <c r="G9" s="37">
        <v>48</v>
      </c>
      <c r="H9" s="50" t="s">
        <v>124</v>
      </c>
      <c r="I9" s="40">
        <v>4.0000000000000001E-3</v>
      </c>
      <c r="J9" s="23">
        <f t="shared" si="0"/>
        <v>1.3333333333333334E-4</v>
      </c>
      <c r="K9" s="41">
        <f t="shared" si="6"/>
        <v>-3.8750612633917001</v>
      </c>
      <c r="L9" s="97">
        <v>0</v>
      </c>
      <c r="M9" s="40">
        <v>0.1515</v>
      </c>
      <c r="N9" s="40">
        <v>8.09E-2</v>
      </c>
      <c r="O9" s="40">
        <v>0</v>
      </c>
      <c r="P9" s="40">
        <v>0.17630000000000001</v>
      </c>
      <c r="Q9" s="40">
        <v>0</v>
      </c>
      <c r="R9" s="40">
        <v>0</v>
      </c>
      <c r="S9" s="40"/>
      <c r="T9" s="40"/>
      <c r="U9" s="40">
        <v>4.7600000000000003E-2</v>
      </c>
      <c r="V9" s="40">
        <v>0</v>
      </c>
      <c r="W9" s="40">
        <v>0</v>
      </c>
      <c r="X9" s="40">
        <v>5.67E-2</v>
      </c>
      <c r="Y9" s="40">
        <v>8.6199999999999999E-2</v>
      </c>
      <c r="Z9" s="40">
        <v>0</v>
      </c>
      <c r="AA9" s="98">
        <v>0</v>
      </c>
      <c r="AB9" s="37">
        <f t="shared" si="1"/>
        <v>0</v>
      </c>
      <c r="AC9" s="42">
        <f t="shared" si="7"/>
        <v>5.0499999999999998E-3</v>
      </c>
      <c r="AD9" s="42">
        <f t="shared" si="8"/>
        <v>2.6966666666666667E-3</v>
      </c>
      <c r="AE9" s="42">
        <f t="shared" si="9"/>
        <v>0</v>
      </c>
      <c r="AF9" s="37">
        <f t="shared" si="10"/>
        <v>5.8766666666666672E-3</v>
      </c>
      <c r="AG9" s="42">
        <f t="shared" si="11"/>
        <v>0</v>
      </c>
      <c r="AH9" s="42">
        <f t="shared" si="12"/>
        <v>0</v>
      </c>
      <c r="AI9" s="42" t="str">
        <f t="shared" si="13"/>
        <v>NA</v>
      </c>
      <c r="AJ9" s="42" t="str">
        <f t="shared" si="14"/>
        <v>NA</v>
      </c>
      <c r="AK9" s="42">
        <f t="shared" si="15"/>
        <v>1.5866666666666668E-3</v>
      </c>
      <c r="AL9" s="42">
        <f t="shared" si="16"/>
        <v>0</v>
      </c>
      <c r="AM9" s="42">
        <f t="shared" si="17"/>
        <v>0</v>
      </c>
      <c r="AN9" s="42">
        <f t="shared" si="18"/>
        <v>1.89E-3</v>
      </c>
      <c r="AO9" s="42">
        <f t="shared" si="19"/>
        <v>2.8733333333333332E-3</v>
      </c>
      <c r="AP9" s="42">
        <f t="shared" si="20"/>
        <v>0</v>
      </c>
      <c r="AQ9" s="42">
        <f t="shared" si="21"/>
        <v>0</v>
      </c>
      <c r="AR9" s="47">
        <f t="shared" si="2"/>
        <v>8</v>
      </c>
      <c r="AS9" s="48">
        <f t="shared" si="3"/>
        <v>6</v>
      </c>
      <c r="AT9" s="49">
        <f t="shared" si="4"/>
        <v>0.17630000000000001</v>
      </c>
      <c r="AU9" s="46">
        <f t="shared" si="5"/>
        <v>-2.2308689424203405</v>
      </c>
    </row>
    <row r="10" spans="1:47" x14ac:dyDescent="0.25">
      <c r="A10" s="36" t="s">
        <v>8</v>
      </c>
      <c r="B10" s="24" t="s">
        <v>130</v>
      </c>
      <c r="C10" s="24" t="s">
        <v>156</v>
      </c>
      <c r="D10" s="78" t="s">
        <v>190</v>
      </c>
      <c r="E10" s="38">
        <v>150</v>
      </c>
      <c r="F10" s="37" t="s">
        <v>123</v>
      </c>
      <c r="G10" s="37">
        <v>48</v>
      </c>
      <c r="H10" s="50" t="s">
        <v>124</v>
      </c>
      <c r="I10" s="40">
        <v>3.0000000000000001E-3</v>
      </c>
      <c r="J10" s="23">
        <f t="shared" si="0"/>
        <v>2.0000000000000002E-5</v>
      </c>
      <c r="K10" s="41">
        <f t="shared" si="6"/>
        <v>-4.6989700043360187</v>
      </c>
      <c r="L10" s="97">
        <v>3.3999999999999998E-3</v>
      </c>
      <c r="M10" s="40"/>
      <c r="N10" s="40"/>
      <c r="O10" s="40"/>
      <c r="P10" s="40"/>
      <c r="Q10" s="40">
        <v>3.2000000000000002E-3</v>
      </c>
      <c r="R10" s="40"/>
      <c r="S10" s="40"/>
      <c r="T10" s="40"/>
      <c r="U10" s="40">
        <v>3.5999999999999999E-3</v>
      </c>
      <c r="V10" s="40"/>
      <c r="W10" s="40">
        <v>0</v>
      </c>
      <c r="X10" s="40"/>
      <c r="Y10" s="40"/>
      <c r="Z10" s="40"/>
      <c r="AA10" s="98"/>
      <c r="AB10" s="37">
        <f t="shared" si="1"/>
        <v>2.2666666666666664E-5</v>
      </c>
      <c r="AC10" s="42" t="str">
        <f t="shared" si="7"/>
        <v>NA</v>
      </c>
      <c r="AD10" s="42" t="str">
        <f t="shared" si="8"/>
        <v>NA</v>
      </c>
      <c r="AE10" s="42" t="str">
        <f t="shared" si="9"/>
        <v>NA</v>
      </c>
      <c r="AF10" s="37" t="str">
        <f t="shared" si="10"/>
        <v>NA</v>
      </c>
      <c r="AG10" s="42">
        <f t="shared" si="11"/>
        <v>2.1333333333333335E-5</v>
      </c>
      <c r="AH10" s="42" t="str">
        <f t="shared" si="12"/>
        <v>NA</v>
      </c>
      <c r="AI10" s="42" t="str">
        <f t="shared" si="13"/>
        <v>NA</v>
      </c>
      <c r="AJ10" s="42" t="str">
        <f t="shared" si="14"/>
        <v>NA</v>
      </c>
      <c r="AK10" s="42">
        <f t="shared" si="15"/>
        <v>2.4000000000000001E-5</v>
      </c>
      <c r="AL10" s="42" t="str">
        <f t="shared" si="16"/>
        <v>NA</v>
      </c>
      <c r="AM10" s="42">
        <f t="shared" si="17"/>
        <v>0</v>
      </c>
      <c r="AN10" s="42" t="str">
        <f t="shared" si="18"/>
        <v>NA</v>
      </c>
      <c r="AO10" s="42" t="str">
        <f t="shared" si="19"/>
        <v>NA</v>
      </c>
      <c r="AP10" s="42" t="str">
        <f t="shared" si="20"/>
        <v>NA</v>
      </c>
      <c r="AQ10" s="42" t="str">
        <f t="shared" si="21"/>
        <v>NA</v>
      </c>
      <c r="AR10" s="47">
        <f t="shared" si="2"/>
        <v>15</v>
      </c>
      <c r="AS10" s="48">
        <f t="shared" si="3"/>
        <v>3</v>
      </c>
      <c r="AT10" s="49">
        <f t="shared" si="4"/>
        <v>3.5999999999999999E-3</v>
      </c>
      <c r="AU10" s="46">
        <f t="shared" si="5"/>
        <v>-4.6197887582883936</v>
      </c>
    </row>
    <row r="11" spans="1:47" x14ac:dyDescent="0.25">
      <c r="A11" s="36" t="s">
        <v>157</v>
      </c>
      <c r="B11" s="24" t="s">
        <v>158</v>
      </c>
      <c r="C11" s="24" t="s">
        <v>159</v>
      </c>
      <c r="D11" s="78" t="s">
        <v>191</v>
      </c>
      <c r="E11" s="38">
        <v>31700</v>
      </c>
      <c r="F11" s="24" t="s">
        <v>123</v>
      </c>
      <c r="G11" s="37">
        <v>48</v>
      </c>
      <c r="H11" s="50" t="s">
        <v>124</v>
      </c>
      <c r="I11" s="40">
        <v>4.0000000000000001E-3</v>
      </c>
      <c r="J11" s="23">
        <f t="shared" si="0"/>
        <v>1.2618296529968454E-7</v>
      </c>
      <c r="K11" s="41">
        <f t="shared" si="6"/>
        <v>-6.8989992708897887</v>
      </c>
      <c r="L11" s="97">
        <v>0</v>
      </c>
      <c r="M11" s="40">
        <v>0</v>
      </c>
      <c r="N11" s="40">
        <v>0</v>
      </c>
      <c r="O11" s="40">
        <v>0</v>
      </c>
      <c r="P11" s="40">
        <v>0</v>
      </c>
      <c r="Q11" s="40">
        <v>0</v>
      </c>
      <c r="R11" s="40">
        <v>0</v>
      </c>
      <c r="S11" s="40">
        <v>0</v>
      </c>
      <c r="T11" s="40">
        <v>0</v>
      </c>
      <c r="U11" s="40">
        <v>0</v>
      </c>
      <c r="V11" s="40">
        <v>0</v>
      </c>
      <c r="W11" s="40">
        <v>0</v>
      </c>
      <c r="X11" s="40">
        <v>0</v>
      </c>
      <c r="Y11" s="40">
        <v>0</v>
      </c>
      <c r="Z11" s="40">
        <v>0</v>
      </c>
      <c r="AA11" s="98">
        <v>0</v>
      </c>
      <c r="AB11" s="37">
        <f t="shared" si="1"/>
        <v>0</v>
      </c>
      <c r="AC11" s="42">
        <f t="shared" si="7"/>
        <v>0</v>
      </c>
      <c r="AD11" s="42">
        <f t="shared" si="8"/>
        <v>0</v>
      </c>
      <c r="AE11" s="42">
        <f t="shared" si="9"/>
        <v>0</v>
      </c>
      <c r="AF11" s="37">
        <f t="shared" si="10"/>
        <v>0</v>
      </c>
      <c r="AG11" s="42">
        <f t="shared" si="11"/>
        <v>0</v>
      </c>
      <c r="AH11" s="42">
        <f t="shared" si="12"/>
        <v>0</v>
      </c>
      <c r="AI11" s="42">
        <f t="shared" si="13"/>
        <v>0</v>
      </c>
      <c r="AJ11" s="42">
        <f t="shared" si="14"/>
        <v>0</v>
      </c>
      <c r="AK11" s="42">
        <f t="shared" si="15"/>
        <v>0</v>
      </c>
      <c r="AL11" s="42">
        <f t="shared" si="16"/>
        <v>0</v>
      </c>
      <c r="AM11" s="42">
        <f t="shared" si="17"/>
        <v>0</v>
      </c>
      <c r="AN11" s="42">
        <f t="shared" si="18"/>
        <v>0</v>
      </c>
      <c r="AO11" s="42">
        <f t="shared" si="19"/>
        <v>0</v>
      </c>
      <c r="AP11" s="42">
        <f t="shared" si="20"/>
        <v>0</v>
      </c>
      <c r="AQ11" s="42">
        <f t="shared" si="21"/>
        <v>0</v>
      </c>
      <c r="AR11" s="47">
        <f t="shared" si="2"/>
        <v>0</v>
      </c>
      <c r="AS11" s="48">
        <f t="shared" si="3"/>
        <v>0</v>
      </c>
      <c r="AT11" s="49">
        <f t="shared" si="4"/>
        <v>0</v>
      </c>
      <c r="AU11" s="46" t="e">
        <f t="shared" si="5"/>
        <v>#NUM!</v>
      </c>
    </row>
    <row r="12" spans="1:47" x14ac:dyDescent="0.25">
      <c r="A12" s="36" t="s">
        <v>116</v>
      </c>
      <c r="B12" s="24" t="s">
        <v>130</v>
      </c>
      <c r="C12" s="24" t="s">
        <v>160</v>
      </c>
      <c r="D12" s="78" t="s">
        <v>192</v>
      </c>
      <c r="E12" s="38">
        <v>54</v>
      </c>
      <c r="F12" s="24" t="s">
        <v>123</v>
      </c>
      <c r="G12" s="37">
        <v>48</v>
      </c>
      <c r="H12" s="50" t="s">
        <v>124</v>
      </c>
      <c r="I12" s="40">
        <v>7.5000000000000002E-4</v>
      </c>
      <c r="J12" s="23">
        <f t="shared" si="0"/>
        <v>1.388888888888889E-5</v>
      </c>
      <c r="K12" s="41">
        <f t="shared" si="6"/>
        <v>-4.8573324964312681</v>
      </c>
      <c r="L12" s="97">
        <v>0</v>
      </c>
      <c r="M12" s="40">
        <v>0</v>
      </c>
      <c r="N12" s="40"/>
      <c r="O12" s="40">
        <v>0</v>
      </c>
      <c r="P12" s="40">
        <v>0</v>
      </c>
      <c r="Q12" s="40">
        <v>0</v>
      </c>
      <c r="R12" s="40"/>
      <c r="S12" s="40">
        <v>0</v>
      </c>
      <c r="T12" s="40"/>
      <c r="U12" s="40">
        <v>0</v>
      </c>
      <c r="V12" s="40">
        <v>0</v>
      </c>
      <c r="W12" s="40">
        <v>0</v>
      </c>
      <c r="X12" s="40">
        <v>0</v>
      </c>
      <c r="Y12" s="40">
        <v>0</v>
      </c>
      <c r="Z12" s="40">
        <v>0</v>
      </c>
      <c r="AA12" s="98">
        <v>0</v>
      </c>
      <c r="AB12" s="37">
        <f t="shared" si="1"/>
        <v>0</v>
      </c>
      <c r="AC12" s="42">
        <f t="shared" si="7"/>
        <v>0</v>
      </c>
      <c r="AD12" s="42" t="str">
        <f t="shared" si="8"/>
        <v>NA</v>
      </c>
      <c r="AE12" s="42">
        <f t="shared" si="9"/>
        <v>0</v>
      </c>
      <c r="AF12" s="37">
        <f t="shared" si="10"/>
        <v>0</v>
      </c>
      <c r="AG12" s="42">
        <f t="shared" si="11"/>
        <v>0</v>
      </c>
      <c r="AH12" s="42" t="str">
        <f t="shared" si="12"/>
        <v>NA</v>
      </c>
      <c r="AI12" s="42">
        <f t="shared" si="13"/>
        <v>0</v>
      </c>
      <c r="AJ12" s="42" t="str">
        <f t="shared" si="14"/>
        <v>NA</v>
      </c>
      <c r="AK12" s="42">
        <f t="shared" si="15"/>
        <v>0</v>
      </c>
      <c r="AL12" s="42">
        <f t="shared" si="16"/>
        <v>0</v>
      </c>
      <c r="AM12" s="42">
        <f t="shared" si="17"/>
        <v>0</v>
      </c>
      <c r="AN12" s="42">
        <f t="shared" si="18"/>
        <v>0</v>
      </c>
      <c r="AO12" s="42">
        <f t="shared" si="19"/>
        <v>0</v>
      </c>
      <c r="AP12" s="42">
        <f t="shared" si="20"/>
        <v>0</v>
      </c>
      <c r="AQ12" s="42">
        <f t="shared" si="21"/>
        <v>0</v>
      </c>
      <c r="AR12" s="47">
        <f t="shared" si="2"/>
        <v>3</v>
      </c>
      <c r="AS12" s="48">
        <f t="shared" si="3"/>
        <v>0</v>
      </c>
      <c r="AT12" s="49">
        <f t="shared" si="4"/>
        <v>0</v>
      </c>
      <c r="AU12" s="46" t="e">
        <f t="shared" si="5"/>
        <v>#NUM!</v>
      </c>
    </row>
    <row r="13" spans="1:47" x14ac:dyDescent="0.25">
      <c r="A13" s="36" t="s">
        <v>161</v>
      </c>
      <c r="B13" s="24" t="s">
        <v>132</v>
      </c>
      <c r="C13" s="24" t="s">
        <v>129</v>
      </c>
      <c r="D13" s="78" t="s">
        <v>193</v>
      </c>
      <c r="E13" s="51">
        <v>1000</v>
      </c>
      <c r="F13" s="37" t="s">
        <v>152</v>
      </c>
      <c r="G13" s="37">
        <v>48</v>
      </c>
      <c r="H13" s="50" t="s">
        <v>124</v>
      </c>
      <c r="I13" s="40">
        <v>2.5000000000000001E-3</v>
      </c>
      <c r="J13" s="23">
        <f t="shared" si="0"/>
        <v>2.5000000000000002E-6</v>
      </c>
      <c r="K13" s="41">
        <f t="shared" si="6"/>
        <v>-5.6020599913279625</v>
      </c>
      <c r="L13" s="97"/>
      <c r="M13" s="40"/>
      <c r="N13" s="40">
        <v>1.21E-2</v>
      </c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>
        <v>2.7000000000000001E-3</v>
      </c>
      <c r="Z13" s="40"/>
      <c r="AA13" s="98"/>
      <c r="AB13" s="37" t="str">
        <f t="shared" si="1"/>
        <v>NA</v>
      </c>
      <c r="AC13" s="42" t="str">
        <f t="shared" si="7"/>
        <v>NA</v>
      </c>
      <c r="AD13" s="42">
        <f t="shared" si="8"/>
        <v>1.2099999999999999E-5</v>
      </c>
      <c r="AE13" s="42" t="str">
        <f t="shared" si="9"/>
        <v>NA</v>
      </c>
      <c r="AF13" s="37" t="str">
        <f t="shared" si="10"/>
        <v>NA</v>
      </c>
      <c r="AG13" s="42" t="str">
        <f t="shared" si="11"/>
        <v>NA</v>
      </c>
      <c r="AH13" s="42" t="str">
        <f t="shared" si="12"/>
        <v>NA</v>
      </c>
      <c r="AI13" s="42" t="str">
        <f t="shared" si="13"/>
        <v>NA</v>
      </c>
      <c r="AJ13" s="42" t="str">
        <f t="shared" si="14"/>
        <v>NA</v>
      </c>
      <c r="AK13" s="42" t="str">
        <f t="shared" si="15"/>
        <v>NA</v>
      </c>
      <c r="AL13" s="42" t="str">
        <f t="shared" si="16"/>
        <v>NA</v>
      </c>
      <c r="AM13" s="42" t="str">
        <f t="shared" si="17"/>
        <v>NA</v>
      </c>
      <c r="AN13" s="42" t="str">
        <f t="shared" si="18"/>
        <v>NA</v>
      </c>
      <c r="AO13" s="42">
        <f t="shared" si="19"/>
        <v>2.7E-6</v>
      </c>
      <c r="AP13" s="42" t="str">
        <f t="shared" si="20"/>
        <v>NA</v>
      </c>
      <c r="AQ13" s="42" t="str">
        <f t="shared" si="21"/>
        <v>NA</v>
      </c>
      <c r="AR13" s="47">
        <f t="shared" si="2"/>
        <v>16</v>
      </c>
      <c r="AS13" s="48">
        <f t="shared" si="3"/>
        <v>2</v>
      </c>
      <c r="AT13" s="49">
        <f t="shared" si="4"/>
        <v>1.21E-2</v>
      </c>
      <c r="AU13" s="46">
        <f t="shared" si="5"/>
        <v>-4.9172146296835502</v>
      </c>
    </row>
    <row r="14" spans="1:47" x14ac:dyDescent="0.25">
      <c r="A14" s="36" t="s">
        <v>162</v>
      </c>
      <c r="B14" s="24" t="s">
        <v>132</v>
      </c>
      <c r="C14" s="24" t="s">
        <v>129</v>
      </c>
      <c r="D14" s="78" t="s">
        <v>194</v>
      </c>
      <c r="E14" s="51">
        <v>1000</v>
      </c>
      <c r="F14" s="37" t="s">
        <v>152</v>
      </c>
      <c r="G14" s="37">
        <v>48</v>
      </c>
      <c r="H14" s="50" t="s">
        <v>124</v>
      </c>
      <c r="I14" s="40">
        <v>5.0000000000000001E-3</v>
      </c>
      <c r="J14" s="23">
        <f t="shared" si="0"/>
        <v>5.0000000000000004E-6</v>
      </c>
      <c r="K14" s="41">
        <f t="shared" si="6"/>
        <v>-5.3010299956639813</v>
      </c>
      <c r="L14" s="97">
        <v>0</v>
      </c>
      <c r="M14" s="40">
        <v>0</v>
      </c>
      <c r="N14" s="40">
        <v>0</v>
      </c>
      <c r="O14" s="40"/>
      <c r="P14" s="40"/>
      <c r="Q14" s="40">
        <v>0</v>
      </c>
      <c r="R14" s="40">
        <v>0</v>
      </c>
      <c r="S14" s="40">
        <v>0</v>
      </c>
      <c r="T14" s="40">
        <v>0</v>
      </c>
      <c r="U14" s="40">
        <v>0</v>
      </c>
      <c r="V14" s="40">
        <v>0</v>
      </c>
      <c r="W14" s="40">
        <v>0</v>
      </c>
      <c r="X14" s="40">
        <v>0</v>
      </c>
      <c r="Y14" s="40">
        <v>0</v>
      </c>
      <c r="Z14" s="40">
        <v>0</v>
      </c>
      <c r="AA14" s="98"/>
      <c r="AB14" s="37">
        <f t="shared" si="1"/>
        <v>0</v>
      </c>
      <c r="AC14" s="42">
        <f t="shared" si="7"/>
        <v>0</v>
      </c>
      <c r="AD14" s="42">
        <f t="shared" si="8"/>
        <v>0</v>
      </c>
      <c r="AE14" s="42" t="str">
        <f t="shared" si="9"/>
        <v>NA</v>
      </c>
      <c r="AF14" s="37" t="str">
        <f t="shared" si="10"/>
        <v>NA</v>
      </c>
      <c r="AG14" s="42">
        <f t="shared" si="11"/>
        <v>0</v>
      </c>
      <c r="AH14" s="42">
        <f t="shared" si="12"/>
        <v>0</v>
      </c>
      <c r="AI14" s="42">
        <f t="shared" si="13"/>
        <v>0</v>
      </c>
      <c r="AJ14" s="42">
        <f t="shared" si="14"/>
        <v>0</v>
      </c>
      <c r="AK14" s="42">
        <f t="shared" si="15"/>
        <v>0</v>
      </c>
      <c r="AL14" s="42">
        <f t="shared" si="16"/>
        <v>0</v>
      </c>
      <c r="AM14" s="42">
        <f t="shared" si="17"/>
        <v>0</v>
      </c>
      <c r="AN14" s="42">
        <f t="shared" si="18"/>
        <v>0</v>
      </c>
      <c r="AO14" s="42">
        <f t="shared" si="19"/>
        <v>0</v>
      </c>
      <c r="AP14" s="42">
        <f t="shared" si="20"/>
        <v>0</v>
      </c>
      <c r="AQ14" s="42" t="str">
        <f t="shared" si="21"/>
        <v>NA</v>
      </c>
      <c r="AR14" s="47">
        <f t="shared" si="2"/>
        <v>3</v>
      </c>
      <c r="AS14" s="48">
        <f t="shared" si="3"/>
        <v>0</v>
      </c>
      <c r="AT14" s="49">
        <f t="shared" si="4"/>
        <v>0</v>
      </c>
      <c r="AU14" s="46" t="e">
        <f t="shared" si="5"/>
        <v>#NUM!</v>
      </c>
    </row>
    <row r="15" spans="1:47" x14ac:dyDescent="0.25">
      <c r="A15" s="36" t="s">
        <v>3</v>
      </c>
      <c r="B15" s="24" t="s">
        <v>126</v>
      </c>
      <c r="C15" s="24" t="s">
        <v>163</v>
      </c>
      <c r="D15" s="78" t="s">
        <v>195</v>
      </c>
      <c r="E15" s="38">
        <v>1</v>
      </c>
      <c r="F15" s="37" t="s">
        <v>123</v>
      </c>
      <c r="G15" s="37">
        <v>48</v>
      </c>
      <c r="H15" s="50" t="s">
        <v>124</v>
      </c>
      <c r="I15" s="40">
        <v>2E-3</v>
      </c>
      <c r="J15" s="23">
        <f t="shared" si="0"/>
        <v>2E-3</v>
      </c>
      <c r="K15" s="41">
        <f t="shared" si="6"/>
        <v>-2.6989700043360187</v>
      </c>
      <c r="L15" s="97"/>
      <c r="M15" s="40">
        <v>4.5999999999999999E-3</v>
      </c>
      <c r="N15" s="40">
        <v>1.9699999999999999E-2</v>
      </c>
      <c r="O15" s="40">
        <v>4.5999999999999999E-3</v>
      </c>
      <c r="P15" s="40">
        <v>6.0999999999999995E-3</v>
      </c>
      <c r="Q15" s="40">
        <v>5.4999999999999997E-3</v>
      </c>
      <c r="R15" s="40">
        <v>4.4000000000000003E-3</v>
      </c>
      <c r="S15" s="40">
        <v>0</v>
      </c>
      <c r="T15" s="40">
        <v>0</v>
      </c>
      <c r="U15" s="40">
        <v>8.8000000000000005E-3</v>
      </c>
      <c r="V15" s="40"/>
      <c r="W15" s="40">
        <v>0</v>
      </c>
      <c r="X15" s="40">
        <v>1.54E-2</v>
      </c>
      <c r="Y15" s="40"/>
      <c r="Z15" s="40"/>
      <c r="AA15" s="98">
        <v>5.7999999999999996E-3</v>
      </c>
      <c r="AB15" s="37" t="str">
        <f t="shared" si="1"/>
        <v>NA</v>
      </c>
      <c r="AC15" s="42">
        <f t="shared" si="7"/>
        <v>4.5999999999999999E-3</v>
      </c>
      <c r="AD15" s="42">
        <f t="shared" si="8"/>
        <v>1.9699999999999999E-2</v>
      </c>
      <c r="AE15" s="42">
        <f t="shared" si="9"/>
        <v>4.5999999999999999E-3</v>
      </c>
      <c r="AF15" s="37">
        <f t="shared" si="10"/>
        <v>6.0999999999999995E-3</v>
      </c>
      <c r="AG15" s="42">
        <f t="shared" si="11"/>
        <v>5.4999999999999997E-3</v>
      </c>
      <c r="AH15" s="42">
        <f t="shared" si="12"/>
        <v>4.4000000000000003E-3</v>
      </c>
      <c r="AI15" s="42">
        <f t="shared" si="13"/>
        <v>0</v>
      </c>
      <c r="AJ15" s="42">
        <f t="shared" si="14"/>
        <v>0</v>
      </c>
      <c r="AK15" s="42">
        <f t="shared" si="15"/>
        <v>8.8000000000000005E-3</v>
      </c>
      <c r="AL15" s="42" t="str">
        <f t="shared" si="16"/>
        <v>NA</v>
      </c>
      <c r="AM15" s="42">
        <f t="shared" si="17"/>
        <v>0</v>
      </c>
      <c r="AN15" s="42">
        <f t="shared" si="18"/>
        <v>1.54E-2</v>
      </c>
      <c r="AO15" s="42" t="str">
        <f t="shared" si="19"/>
        <v>NA</v>
      </c>
      <c r="AP15" s="42" t="str">
        <f t="shared" si="20"/>
        <v>NA</v>
      </c>
      <c r="AQ15" s="42">
        <f t="shared" si="21"/>
        <v>5.7999999999999996E-3</v>
      </c>
      <c r="AR15" s="47">
        <f t="shared" si="2"/>
        <v>13</v>
      </c>
      <c r="AS15" s="48">
        <f t="shared" si="3"/>
        <v>9</v>
      </c>
      <c r="AT15" s="49">
        <f t="shared" si="4"/>
        <v>1.9699999999999999E-2</v>
      </c>
      <c r="AU15" s="46">
        <f t="shared" si="5"/>
        <v>-1.7055337738384071</v>
      </c>
    </row>
    <row r="16" spans="1:47" x14ac:dyDescent="0.25">
      <c r="A16" s="36" t="s">
        <v>15</v>
      </c>
      <c r="B16" s="24" t="s">
        <v>164</v>
      </c>
      <c r="C16" s="24" t="s">
        <v>131</v>
      </c>
      <c r="D16" s="78" t="s">
        <v>196</v>
      </c>
      <c r="E16" s="38">
        <v>75000</v>
      </c>
      <c r="F16" s="37" t="s">
        <v>123</v>
      </c>
      <c r="G16" s="37">
        <v>48</v>
      </c>
      <c r="H16" s="50" t="s">
        <v>124</v>
      </c>
      <c r="I16" s="52">
        <v>3.0000000000000001E-3</v>
      </c>
      <c r="J16" s="23">
        <f t="shared" si="0"/>
        <v>4.0000000000000001E-8</v>
      </c>
      <c r="K16" s="41">
        <f>IF(ISNUMBER(J16),LOG10(J16),"")</f>
        <v>-7.3979400086720375</v>
      </c>
      <c r="L16" s="97"/>
      <c r="M16" s="40">
        <v>8.4000000000000012E-3</v>
      </c>
      <c r="N16" s="40">
        <v>7.0000000000000001E-3</v>
      </c>
      <c r="O16" s="40"/>
      <c r="P16" s="40"/>
      <c r="Q16" s="40">
        <v>9.9000000000000008E-3</v>
      </c>
      <c r="R16" s="40">
        <v>4.3E-3</v>
      </c>
      <c r="S16" s="40">
        <v>2.7199999999999998E-2</v>
      </c>
      <c r="T16" s="40"/>
      <c r="U16" s="40">
        <v>1.72E-2</v>
      </c>
      <c r="V16" s="40"/>
      <c r="W16" s="40"/>
      <c r="X16" s="40">
        <v>1.9100000000000002E-2</v>
      </c>
      <c r="Y16" s="40"/>
      <c r="Z16" s="40"/>
      <c r="AA16" s="98"/>
      <c r="AB16" s="37" t="str">
        <f t="shared" si="1"/>
        <v>NA</v>
      </c>
      <c r="AC16" s="42">
        <f t="shared" si="7"/>
        <v>1.1200000000000001E-7</v>
      </c>
      <c r="AD16" s="42">
        <f t="shared" si="8"/>
        <v>9.3333333333333335E-8</v>
      </c>
      <c r="AE16" s="42" t="str">
        <f t="shared" si="9"/>
        <v>NA</v>
      </c>
      <c r="AF16" s="37" t="str">
        <f t="shared" si="10"/>
        <v>NA</v>
      </c>
      <c r="AG16" s="42">
        <f t="shared" si="11"/>
        <v>1.3200000000000002E-7</v>
      </c>
      <c r="AH16" s="42">
        <f t="shared" si="12"/>
        <v>5.7333333333333331E-8</v>
      </c>
      <c r="AI16" s="42">
        <f t="shared" si="13"/>
        <v>3.6266666666666663E-7</v>
      </c>
      <c r="AJ16" s="42" t="str">
        <f t="shared" si="14"/>
        <v>NA</v>
      </c>
      <c r="AK16" s="42">
        <f t="shared" si="15"/>
        <v>2.2933333333333332E-7</v>
      </c>
      <c r="AL16" s="42" t="str">
        <f t="shared" si="16"/>
        <v>NA</v>
      </c>
      <c r="AM16" s="42" t="str">
        <f t="shared" si="17"/>
        <v>NA</v>
      </c>
      <c r="AN16" s="42">
        <f t="shared" si="18"/>
        <v>2.5466666666666672E-7</v>
      </c>
      <c r="AO16" s="42" t="str">
        <f t="shared" si="19"/>
        <v>NA</v>
      </c>
      <c r="AP16" s="42" t="str">
        <f t="shared" si="20"/>
        <v>NA</v>
      </c>
      <c r="AQ16" s="42" t="str">
        <f t="shared" si="21"/>
        <v>NA</v>
      </c>
      <c r="AR16" s="47">
        <f t="shared" si="2"/>
        <v>16</v>
      </c>
      <c r="AS16" s="48">
        <f t="shared" si="3"/>
        <v>7</v>
      </c>
      <c r="AT16" s="49">
        <f t="shared" si="4"/>
        <v>2.7199999999999998E-2</v>
      </c>
      <c r="AU16" s="46">
        <f t="shared" si="5"/>
        <v>-6.440492359357501</v>
      </c>
    </row>
    <row r="17" spans="1:47" x14ac:dyDescent="0.25">
      <c r="A17" s="36" t="s">
        <v>165</v>
      </c>
      <c r="B17" s="24" t="s">
        <v>128</v>
      </c>
      <c r="C17" s="24" t="s">
        <v>166</v>
      </c>
      <c r="D17" s="78" t="s">
        <v>197</v>
      </c>
      <c r="E17" s="38">
        <v>5700</v>
      </c>
      <c r="F17" s="37" t="s">
        <v>123</v>
      </c>
      <c r="G17" s="37">
        <v>48</v>
      </c>
      <c r="H17" s="50" t="s">
        <v>124</v>
      </c>
      <c r="I17" s="40">
        <v>2.5000000000000001E-3</v>
      </c>
      <c r="J17" s="23">
        <f t="shared" si="0"/>
        <v>4.3859649122807019E-7</v>
      </c>
      <c r="K17" s="41">
        <f t="shared" si="6"/>
        <v>-6.357934847000454</v>
      </c>
      <c r="L17" s="97"/>
      <c r="M17" s="40">
        <v>3.5999999999999999E-3</v>
      </c>
      <c r="N17" s="40">
        <v>4.4000000000000003E-3</v>
      </c>
      <c r="O17" s="40">
        <v>0</v>
      </c>
      <c r="P17" s="40">
        <v>0</v>
      </c>
      <c r="Q17" s="40"/>
      <c r="R17" s="40">
        <v>0</v>
      </c>
      <c r="S17" s="40"/>
      <c r="T17" s="40">
        <v>0</v>
      </c>
      <c r="U17" s="40">
        <v>6.3E-3</v>
      </c>
      <c r="V17" s="40">
        <v>0</v>
      </c>
      <c r="W17" s="40">
        <v>0</v>
      </c>
      <c r="X17" s="40"/>
      <c r="Y17" s="40">
        <v>0</v>
      </c>
      <c r="Z17" s="40">
        <v>0</v>
      </c>
      <c r="AA17" s="98">
        <v>0</v>
      </c>
      <c r="AB17" s="37" t="str">
        <f t="shared" si="1"/>
        <v>NA</v>
      </c>
      <c r="AC17" s="42">
        <f t="shared" si="7"/>
        <v>6.3157894736842099E-7</v>
      </c>
      <c r="AD17" s="42">
        <f t="shared" si="8"/>
        <v>7.7192982456140354E-7</v>
      </c>
      <c r="AE17" s="42">
        <f t="shared" si="9"/>
        <v>0</v>
      </c>
      <c r="AF17" s="37">
        <f t="shared" si="10"/>
        <v>0</v>
      </c>
      <c r="AG17" s="42" t="str">
        <f t="shared" si="11"/>
        <v>NA</v>
      </c>
      <c r="AH17" s="42">
        <f t="shared" si="12"/>
        <v>0</v>
      </c>
      <c r="AI17" s="42" t="str">
        <f t="shared" si="13"/>
        <v>NA</v>
      </c>
      <c r="AJ17" s="42">
        <f t="shared" si="14"/>
        <v>0</v>
      </c>
      <c r="AK17" s="42">
        <f t="shared" si="15"/>
        <v>1.1052631578947369E-6</v>
      </c>
      <c r="AL17" s="42">
        <f t="shared" si="16"/>
        <v>0</v>
      </c>
      <c r="AM17" s="42">
        <f t="shared" si="17"/>
        <v>0</v>
      </c>
      <c r="AN17" s="42" t="str">
        <f t="shared" si="18"/>
        <v>NA</v>
      </c>
      <c r="AO17" s="42">
        <f t="shared" si="19"/>
        <v>0</v>
      </c>
      <c r="AP17" s="42">
        <f t="shared" si="20"/>
        <v>0</v>
      </c>
      <c r="AQ17" s="42">
        <f t="shared" si="21"/>
        <v>0</v>
      </c>
      <c r="AR17" s="47">
        <f t="shared" si="2"/>
        <v>7</v>
      </c>
      <c r="AS17" s="48">
        <f t="shared" si="3"/>
        <v>3</v>
      </c>
      <c r="AT17" s="49">
        <f t="shared" si="4"/>
        <v>6.3E-3</v>
      </c>
      <c r="AU17" s="46">
        <f t="shared" si="5"/>
        <v>-5.9565343062189093</v>
      </c>
    </row>
    <row r="18" spans="1:47" x14ac:dyDescent="0.25">
      <c r="A18" s="36" t="s">
        <v>167</v>
      </c>
      <c r="B18" s="24" t="s">
        <v>130</v>
      </c>
      <c r="C18" s="24" t="s">
        <v>168</v>
      </c>
      <c r="D18" s="78" t="s">
        <v>198</v>
      </c>
      <c r="E18" s="38">
        <v>3340</v>
      </c>
      <c r="F18" s="37" t="s">
        <v>123</v>
      </c>
      <c r="G18" s="37">
        <v>48</v>
      </c>
      <c r="H18" s="50" t="s">
        <v>124</v>
      </c>
      <c r="I18" s="40">
        <v>8.0000000000000002E-3</v>
      </c>
      <c r="J18" s="23">
        <f t="shared" si="0"/>
        <v>2.3952095808383233E-6</v>
      </c>
      <c r="K18" s="41">
        <f t="shared" si="6"/>
        <v>-5.6206564798196208</v>
      </c>
      <c r="L18" s="97">
        <v>9.9199999999999997E-2</v>
      </c>
      <c r="M18" s="40">
        <v>2.5899999999999999E-2</v>
      </c>
      <c r="N18" s="40">
        <v>0</v>
      </c>
      <c r="O18" s="40">
        <v>0</v>
      </c>
      <c r="P18" s="40">
        <v>0</v>
      </c>
      <c r="Q18" s="40">
        <v>0.12590000000000001</v>
      </c>
      <c r="R18" s="40">
        <v>5.7099999999999998E-2</v>
      </c>
      <c r="S18" s="40"/>
      <c r="T18" s="40"/>
      <c r="U18" s="40">
        <v>1.2500000000000001E-2</v>
      </c>
      <c r="V18" s="40"/>
      <c r="W18" s="40">
        <v>0</v>
      </c>
      <c r="X18" s="40">
        <v>1.7999999999999999E-2</v>
      </c>
      <c r="Y18" s="40">
        <v>2.53E-2</v>
      </c>
      <c r="Z18" s="40">
        <v>1.78E-2</v>
      </c>
      <c r="AA18" s="98">
        <v>4.48E-2</v>
      </c>
      <c r="AB18" s="37">
        <f t="shared" si="1"/>
        <v>2.9700598802395208E-5</v>
      </c>
      <c r="AC18" s="42">
        <f t="shared" si="7"/>
        <v>7.7544910179640717E-6</v>
      </c>
      <c r="AD18" s="42">
        <f t="shared" si="8"/>
        <v>0</v>
      </c>
      <c r="AE18" s="42">
        <f t="shared" si="9"/>
        <v>0</v>
      </c>
      <c r="AF18" s="37">
        <f t="shared" si="10"/>
        <v>0</v>
      </c>
      <c r="AG18" s="42">
        <f t="shared" si="11"/>
        <v>3.7694610778443117E-5</v>
      </c>
      <c r="AH18" s="42">
        <f t="shared" si="12"/>
        <v>1.7095808383233533E-5</v>
      </c>
      <c r="AI18" s="42" t="str">
        <f t="shared" si="13"/>
        <v>NA</v>
      </c>
      <c r="AJ18" s="42" t="str">
        <f t="shared" si="14"/>
        <v>NA</v>
      </c>
      <c r="AK18" s="42">
        <f t="shared" si="15"/>
        <v>3.7425149700598806E-6</v>
      </c>
      <c r="AL18" s="42" t="str">
        <f t="shared" si="16"/>
        <v>NA</v>
      </c>
      <c r="AM18" s="42">
        <f t="shared" si="17"/>
        <v>0</v>
      </c>
      <c r="AN18" s="42">
        <f t="shared" si="18"/>
        <v>5.3892215568862275E-6</v>
      </c>
      <c r="AO18" s="42">
        <f t="shared" si="19"/>
        <v>7.5748502994011975E-6</v>
      </c>
      <c r="AP18" s="42">
        <f t="shared" si="20"/>
        <v>5.3293413173652692E-6</v>
      </c>
      <c r="AQ18" s="42">
        <f t="shared" si="21"/>
        <v>1.3413173652694611E-5</v>
      </c>
      <c r="AR18" s="47">
        <f t="shared" si="2"/>
        <v>12</v>
      </c>
      <c r="AS18" s="48">
        <f t="shared" si="3"/>
        <v>9</v>
      </c>
      <c r="AT18" s="49">
        <f t="shared" si="4"/>
        <v>0.12590000000000001</v>
      </c>
      <c r="AU18" s="46">
        <f t="shared" si="5"/>
        <v>-4.4237207367037019</v>
      </c>
    </row>
    <row r="19" spans="1:47" x14ac:dyDescent="0.25">
      <c r="A19" s="36" t="s">
        <v>117</v>
      </c>
      <c r="B19" s="24" t="s">
        <v>128</v>
      </c>
      <c r="C19" s="24" t="s">
        <v>169</v>
      </c>
      <c r="D19" s="78" t="s">
        <v>199</v>
      </c>
      <c r="E19" s="38">
        <v>13520</v>
      </c>
      <c r="F19" s="37" t="s">
        <v>123</v>
      </c>
      <c r="G19" s="37">
        <v>48</v>
      </c>
      <c r="H19" s="50" t="s">
        <v>124</v>
      </c>
      <c r="I19" s="40">
        <v>1.4999999999999999E-2</v>
      </c>
      <c r="J19" s="23">
        <f t="shared" si="0"/>
        <v>1.1094674556213018E-6</v>
      </c>
      <c r="K19" s="41">
        <f t="shared" si="6"/>
        <v>-5.9548854325499363</v>
      </c>
      <c r="L19" s="97">
        <v>2.2499999999999999E-2</v>
      </c>
      <c r="M19" s="40">
        <v>3.2399999999999998E-2</v>
      </c>
      <c r="N19" s="40">
        <v>7.2999999999999995E-2</v>
      </c>
      <c r="O19" s="40"/>
      <c r="P19" s="40"/>
      <c r="Q19" s="40">
        <v>1.8499999999999999E-2</v>
      </c>
      <c r="R19" s="40">
        <v>1.7600000000000001E-2</v>
      </c>
      <c r="S19" s="40">
        <v>0</v>
      </c>
      <c r="T19" s="40">
        <v>0</v>
      </c>
      <c r="U19" s="40">
        <v>7.2099999999999997E-2</v>
      </c>
      <c r="V19" s="40"/>
      <c r="W19" s="40">
        <v>0</v>
      </c>
      <c r="X19" s="40">
        <v>2.3199999999999998E-2</v>
      </c>
      <c r="Y19" s="40"/>
      <c r="Z19" s="40"/>
      <c r="AA19" s="98"/>
      <c r="AB19" s="37">
        <f t="shared" si="1"/>
        <v>1.6642011834319525E-6</v>
      </c>
      <c r="AC19" s="42">
        <f t="shared" si="7"/>
        <v>2.3964497041420118E-6</v>
      </c>
      <c r="AD19" s="42">
        <f t="shared" si="8"/>
        <v>5.3994082840236681E-6</v>
      </c>
      <c r="AE19" s="42" t="str">
        <f t="shared" si="9"/>
        <v>NA</v>
      </c>
      <c r="AF19" s="37" t="str">
        <f t="shared" si="10"/>
        <v>NA</v>
      </c>
      <c r="AG19" s="42">
        <f t="shared" si="11"/>
        <v>1.3683431952662722E-6</v>
      </c>
      <c r="AH19" s="42">
        <f t="shared" si="12"/>
        <v>1.3017751479289941E-6</v>
      </c>
      <c r="AI19" s="42">
        <f t="shared" si="13"/>
        <v>0</v>
      </c>
      <c r="AJ19" s="42">
        <f t="shared" si="14"/>
        <v>0</v>
      </c>
      <c r="AK19" s="42">
        <f t="shared" si="15"/>
        <v>5.3328402366863905E-6</v>
      </c>
      <c r="AL19" s="42" t="str">
        <f t="shared" si="16"/>
        <v>NA</v>
      </c>
      <c r="AM19" s="42">
        <f t="shared" si="17"/>
        <v>0</v>
      </c>
      <c r="AN19" s="42">
        <f t="shared" si="18"/>
        <v>1.7159763313609465E-6</v>
      </c>
      <c r="AO19" s="42" t="str">
        <f t="shared" si="19"/>
        <v>NA</v>
      </c>
      <c r="AP19" s="42" t="str">
        <f t="shared" si="20"/>
        <v>NA</v>
      </c>
      <c r="AQ19" s="42" t="str">
        <f t="shared" si="21"/>
        <v>NA</v>
      </c>
      <c r="AR19" s="47">
        <f t="shared" si="2"/>
        <v>13</v>
      </c>
      <c r="AS19" s="48">
        <f t="shared" si="3"/>
        <v>7</v>
      </c>
      <c r="AT19" s="49">
        <f t="shared" si="4"/>
        <v>7.2999999999999995E-2</v>
      </c>
      <c r="AU19" s="46">
        <f t="shared" si="5"/>
        <v>-5.2676538314851609</v>
      </c>
    </row>
    <row r="20" spans="1:47" x14ac:dyDescent="0.25">
      <c r="A20" s="36" t="s">
        <v>170</v>
      </c>
      <c r="B20" s="24" t="s">
        <v>128</v>
      </c>
      <c r="C20" s="24" t="s">
        <v>166</v>
      </c>
      <c r="D20" s="78" t="s">
        <v>200</v>
      </c>
      <c r="E20" s="38">
        <v>502000</v>
      </c>
      <c r="F20" s="37" t="s">
        <v>123</v>
      </c>
      <c r="G20" s="37">
        <v>48</v>
      </c>
      <c r="H20" s="50" t="s">
        <v>124</v>
      </c>
      <c r="I20" s="40">
        <v>1.5E-3</v>
      </c>
      <c r="J20" s="23">
        <f t="shared" si="0"/>
        <v>2.9880478087649401E-9</v>
      </c>
      <c r="K20" s="41">
        <f t="shared" si="6"/>
        <v>-8.5246124580893383</v>
      </c>
      <c r="L20" s="97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98"/>
      <c r="AB20" s="37" t="str">
        <f t="shared" si="1"/>
        <v>NA</v>
      </c>
      <c r="AC20" s="42" t="str">
        <f t="shared" si="7"/>
        <v>NA</v>
      </c>
      <c r="AD20" s="42" t="str">
        <f t="shared" si="8"/>
        <v>NA</v>
      </c>
      <c r="AE20" s="42" t="str">
        <f t="shared" si="9"/>
        <v>NA</v>
      </c>
      <c r="AF20" s="37" t="str">
        <f t="shared" si="10"/>
        <v>NA</v>
      </c>
      <c r="AG20" s="42" t="str">
        <f t="shared" si="11"/>
        <v>NA</v>
      </c>
      <c r="AH20" s="42" t="str">
        <f t="shared" si="12"/>
        <v>NA</v>
      </c>
      <c r="AI20" s="42" t="str">
        <f t="shared" si="13"/>
        <v>NA</v>
      </c>
      <c r="AJ20" s="42" t="str">
        <f t="shared" si="14"/>
        <v>NA</v>
      </c>
      <c r="AK20" s="42" t="str">
        <f t="shared" si="15"/>
        <v>NA</v>
      </c>
      <c r="AL20" s="42" t="str">
        <f t="shared" si="16"/>
        <v>NA</v>
      </c>
      <c r="AM20" s="42" t="str">
        <f t="shared" si="17"/>
        <v>NA</v>
      </c>
      <c r="AN20" s="42" t="str">
        <f t="shared" si="18"/>
        <v>NA</v>
      </c>
      <c r="AO20" s="42" t="str">
        <f t="shared" si="19"/>
        <v>NA</v>
      </c>
      <c r="AP20" s="42" t="str">
        <f t="shared" si="20"/>
        <v>NA</v>
      </c>
      <c r="AQ20" s="42" t="str">
        <f t="shared" si="21"/>
        <v>NA</v>
      </c>
      <c r="AR20" s="47">
        <f t="shared" si="2"/>
        <v>16</v>
      </c>
      <c r="AS20" s="48">
        <f t="shared" si="3"/>
        <v>0</v>
      </c>
      <c r="AT20" s="49">
        <f t="shared" si="4"/>
        <v>0</v>
      </c>
      <c r="AU20" s="46" t="e">
        <f t="shared" si="5"/>
        <v>#NUM!</v>
      </c>
    </row>
    <row r="21" spans="1:47" x14ac:dyDescent="0.25">
      <c r="A21" s="36" t="s">
        <v>118</v>
      </c>
      <c r="B21" s="24" t="s">
        <v>128</v>
      </c>
      <c r="C21" s="24" t="s">
        <v>129</v>
      </c>
      <c r="D21" s="78" t="s">
        <v>201</v>
      </c>
      <c r="E21" s="38">
        <v>85000</v>
      </c>
      <c r="F21" s="37" t="s">
        <v>123</v>
      </c>
      <c r="G21" s="37">
        <v>48</v>
      </c>
      <c r="H21" s="50" t="s">
        <v>124</v>
      </c>
      <c r="I21" s="40">
        <v>2.8999999999999998E-3</v>
      </c>
      <c r="J21" s="23">
        <f t="shared" si="0"/>
        <v>3.4117647058823525E-8</v>
      </c>
      <c r="K21" s="41">
        <f t="shared" si="6"/>
        <v>-7.4670209278153363</v>
      </c>
      <c r="L21" s="97">
        <v>0.53</v>
      </c>
      <c r="M21" s="40">
        <v>0.1638</v>
      </c>
      <c r="N21" s="40">
        <v>0.13319999999999999</v>
      </c>
      <c r="O21" s="40">
        <v>0</v>
      </c>
      <c r="P21" s="40">
        <v>0</v>
      </c>
      <c r="Q21" s="40">
        <v>3.8799999999999994E-2</v>
      </c>
      <c r="R21" s="40">
        <v>3.4299999999999997E-2</v>
      </c>
      <c r="S21" s="40">
        <v>0</v>
      </c>
      <c r="T21" s="40">
        <v>0</v>
      </c>
      <c r="U21" s="40">
        <v>0</v>
      </c>
      <c r="V21" s="40">
        <v>0</v>
      </c>
      <c r="W21" s="40">
        <v>0</v>
      </c>
      <c r="X21" s="40">
        <v>1.5305</v>
      </c>
      <c r="Y21" s="40">
        <v>1.6500000000000001E-2</v>
      </c>
      <c r="Z21" s="40">
        <v>0</v>
      </c>
      <c r="AA21" s="98">
        <v>0</v>
      </c>
      <c r="AB21" s="37">
        <f t="shared" si="1"/>
        <v>6.2352941176470595E-6</v>
      </c>
      <c r="AC21" s="42">
        <f t="shared" si="7"/>
        <v>1.9270588235294117E-6</v>
      </c>
      <c r="AD21" s="42">
        <f t="shared" si="8"/>
        <v>1.5670588235294115E-6</v>
      </c>
      <c r="AE21" s="42">
        <f t="shared" si="9"/>
        <v>0</v>
      </c>
      <c r="AF21" s="37">
        <f t="shared" si="10"/>
        <v>0</v>
      </c>
      <c r="AG21" s="42">
        <f t="shared" si="11"/>
        <v>4.5647058823529403E-7</v>
      </c>
      <c r="AH21" s="42">
        <f t="shared" si="12"/>
        <v>4.0352941176470584E-7</v>
      </c>
      <c r="AI21" s="42">
        <f t="shared" si="13"/>
        <v>0</v>
      </c>
      <c r="AJ21" s="42">
        <f t="shared" si="14"/>
        <v>0</v>
      </c>
      <c r="AK21" s="42">
        <f t="shared" si="15"/>
        <v>0</v>
      </c>
      <c r="AL21" s="42">
        <f t="shared" si="16"/>
        <v>0</v>
      </c>
      <c r="AM21" s="42">
        <f t="shared" si="17"/>
        <v>0</v>
      </c>
      <c r="AN21" s="42">
        <f t="shared" si="18"/>
        <v>1.8005882352941177E-5</v>
      </c>
      <c r="AO21" s="42">
        <f t="shared" si="19"/>
        <v>1.9411764705882353E-7</v>
      </c>
      <c r="AP21" s="42">
        <f t="shared" si="20"/>
        <v>0</v>
      </c>
      <c r="AQ21" s="42">
        <f t="shared" si="21"/>
        <v>0</v>
      </c>
      <c r="AR21" s="47">
        <f t="shared" si="2"/>
        <v>7</v>
      </c>
      <c r="AS21" s="48">
        <f t="shared" si="3"/>
        <v>7</v>
      </c>
      <c r="AT21" s="49">
        <f t="shared" si="4"/>
        <v>1.5305</v>
      </c>
      <c r="AU21" s="46">
        <f t="shared" si="5"/>
        <v>-4.7445855917809396</v>
      </c>
    </row>
    <row r="22" spans="1:47" x14ac:dyDescent="0.25">
      <c r="A22" s="36" t="s">
        <v>171</v>
      </c>
      <c r="B22" s="24" t="s">
        <v>164</v>
      </c>
      <c r="C22" s="24" t="s">
        <v>131</v>
      </c>
      <c r="D22" s="78" t="s">
        <v>202</v>
      </c>
      <c r="E22" s="38">
        <v>100000</v>
      </c>
      <c r="F22" s="37" t="s">
        <v>123</v>
      </c>
      <c r="G22" s="37">
        <v>48</v>
      </c>
      <c r="H22" s="50" t="s">
        <v>124</v>
      </c>
      <c r="I22" s="52">
        <v>2E-3</v>
      </c>
      <c r="J22" s="23">
        <f t="shared" si="0"/>
        <v>2E-8</v>
      </c>
      <c r="K22" s="41">
        <f t="shared" si="6"/>
        <v>-7.6989700043360187</v>
      </c>
      <c r="L22" s="97">
        <v>6.1999999999999998E-3</v>
      </c>
      <c r="M22" s="40"/>
      <c r="N22" s="40"/>
      <c r="O22" s="40"/>
      <c r="P22" s="40">
        <v>3.3E-3</v>
      </c>
      <c r="Q22" s="40"/>
      <c r="R22" s="40"/>
      <c r="S22" s="40">
        <v>9.9000000000000008E-3</v>
      </c>
      <c r="T22" s="40"/>
      <c r="U22" s="40">
        <v>4.2000000000000006E-3</v>
      </c>
      <c r="V22" s="40">
        <v>3.0000000000000001E-3</v>
      </c>
      <c r="W22" s="40"/>
      <c r="X22" s="40">
        <v>6.7000000000000004E-2</v>
      </c>
      <c r="Y22" s="40"/>
      <c r="Z22" s="40"/>
      <c r="AA22" s="98"/>
      <c r="AB22" s="37">
        <f t="shared" si="1"/>
        <v>6.1999999999999999E-8</v>
      </c>
      <c r="AC22" s="42" t="str">
        <f t="shared" si="7"/>
        <v>NA</v>
      </c>
      <c r="AD22" s="42" t="str">
        <f t="shared" si="8"/>
        <v>NA</v>
      </c>
      <c r="AE22" s="42" t="str">
        <f t="shared" si="9"/>
        <v>NA</v>
      </c>
      <c r="AF22" s="37">
        <f t="shared" si="10"/>
        <v>3.2999999999999998E-8</v>
      </c>
      <c r="AG22" s="42" t="str">
        <f t="shared" si="11"/>
        <v>NA</v>
      </c>
      <c r="AH22" s="42" t="str">
        <f t="shared" si="12"/>
        <v>NA</v>
      </c>
      <c r="AI22" s="42">
        <f t="shared" si="13"/>
        <v>9.9000000000000013E-8</v>
      </c>
      <c r="AJ22" s="42" t="str">
        <f t="shared" si="14"/>
        <v>NA</v>
      </c>
      <c r="AK22" s="42">
        <f t="shared" si="15"/>
        <v>4.2000000000000006E-8</v>
      </c>
      <c r="AL22" s="42">
        <f t="shared" si="16"/>
        <v>2.9999999999999997E-8</v>
      </c>
      <c r="AM22" s="42" t="str">
        <f t="shared" si="17"/>
        <v>NA</v>
      </c>
      <c r="AN22" s="42">
        <f t="shared" si="18"/>
        <v>6.7000000000000004E-7</v>
      </c>
      <c r="AO22" s="42" t="str">
        <f t="shared" si="19"/>
        <v>NA</v>
      </c>
      <c r="AP22" s="42" t="str">
        <f t="shared" si="20"/>
        <v>NA</v>
      </c>
      <c r="AQ22" s="42" t="str">
        <f t="shared" si="21"/>
        <v>NA</v>
      </c>
      <c r="AR22" s="47">
        <f t="shared" si="2"/>
        <v>16</v>
      </c>
      <c r="AS22" s="48">
        <f t="shared" si="3"/>
        <v>6</v>
      </c>
      <c r="AT22" s="49">
        <f t="shared" si="4"/>
        <v>6.7000000000000004E-2</v>
      </c>
      <c r="AU22" s="46">
        <f t="shared" si="5"/>
        <v>-6.1739251972991731</v>
      </c>
    </row>
    <row r="23" spans="1:47" x14ac:dyDescent="0.25">
      <c r="A23" s="36" t="s">
        <v>13</v>
      </c>
      <c r="B23" s="24" t="s">
        <v>126</v>
      </c>
      <c r="C23" s="24" t="s">
        <v>125</v>
      </c>
      <c r="D23" s="78" t="s">
        <v>203</v>
      </c>
      <c r="E23" s="38">
        <v>19</v>
      </c>
      <c r="F23" s="37" t="s">
        <v>152</v>
      </c>
      <c r="G23" s="37">
        <v>48</v>
      </c>
      <c r="H23" s="50" t="s">
        <v>151</v>
      </c>
      <c r="I23" s="40">
        <v>2.5000000000000001E-3</v>
      </c>
      <c r="J23" s="23">
        <f t="shared" si="0"/>
        <v>1.3157894736842105E-4</v>
      </c>
      <c r="K23" s="41">
        <f t="shared" si="6"/>
        <v>-3.8808135922807914</v>
      </c>
      <c r="L23" s="97">
        <v>0</v>
      </c>
      <c r="M23" s="40">
        <v>5.1999999999999998E-3</v>
      </c>
      <c r="N23" s="40">
        <v>5.3E-3</v>
      </c>
      <c r="O23" s="40"/>
      <c r="P23" s="40">
        <v>0</v>
      </c>
      <c r="Q23" s="40">
        <v>0</v>
      </c>
      <c r="R23" s="40">
        <v>3.8999999999999998E-3</v>
      </c>
      <c r="S23" s="40">
        <v>0</v>
      </c>
      <c r="T23" s="40">
        <v>0</v>
      </c>
      <c r="U23" s="40">
        <v>0</v>
      </c>
      <c r="V23" s="40">
        <v>0</v>
      </c>
      <c r="W23" s="40">
        <v>0</v>
      </c>
      <c r="X23" s="40">
        <v>0</v>
      </c>
      <c r="Y23" s="40">
        <v>0</v>
      </c>
      <c r="Z23" s="40">
        <v>6.4000000000000003E-3</v>
      </c>
      <c r="AA23" s="98">
        <v>0</v>
      </c>
      <c r="AB23" s="37">
        <f t="shared" si="1"/>
        <v>0</v>
      </c>
      <c r="AC23" s="42">
        <f t="shared" si="7"/>
        <v>2.7368421052631579E-4</v>
      </c>
      <c r="AD23" s="42">
        <f t="shared" si="8"/>
        <v>2.7894736842105266E-4</v>
      </c>
      <c r="AE23" s="42" t="str">
        <f t="shared" si="9"/>
        <v>NA</v>
      </c>
      <c r="AF23" s="37">
        <f t="shared" si="10"/>
        <v>0</v>
      </c>
      <c r="AG23" s="42">
        <f t="shared" si="11"/>
        <v>0</v>
      </c>
      <c r="AH23" s="42">
        <f t="shared" si="12"/>
        <v>2.0526315789473683E-4</v>
      </c>
      <c r="AI23" s="42">
        <f t="shared" si="13"/>
        <v>0</v>
      </c>
      <c r="AJ23" s="42">
        <f t="shared" si="14"/>
        <v>0</v>
      </c>
      <c r="AK23" s="42">
        <f t="shared" si="15"/>
        <v>0</v>
      </c>
      <c r="AL23" s="42">
        <f t="shared" si="16"/>
        <v>0</v>
      </c>
      <c r="AM23" s="42">
        <f t="shared" si="17"/>
        <v>0</v>
      </c>
      <c r="AN23" s="42">
        <f t="shared" si="18"/>
        <v>0</v>
      </c>
      <c r="AO23" s="42">
        <f t="shared" si="19"/>
        <v>0</v>
      </c>
      <c r="AP23" s="42">
        <f t="shared" si="20"/>
        <v>3.368421052631579E-4</v>
      </c>
      <c r="AQ23" s="42">
        <f t="shared" si="21"/>
        <v>0</v>
      </c>
      <c r="AR23" s="47">
        <f t="shared" si="2"/>
        <v>5</v>
      </c>
      <c r="AS23" s="48">
        <f t="shared" si="3"/>
        <v>4</v>
      </c>
      <c r="AT23" s="49">
        <f t="shared" si="4"/>
        <v>6.4000000000000003E-3</v>
      </c>
      <c r="AU23" s="46">
        <f t="shared" si="5"/>
        <v>-3.4725736269689418</v>
      </c>
    </row>
    <row r="24" spans="1:47" x14ac:dyDescent="0.25">
      <c r="A24" s="36" t="s">
        <v>172</v>
      </c>
      <c r="B24" s="24" t="s">
        <v>132</v>
      </c>
      <c r="C24" s="24" t="s">
        <v>125</v>
      </c>
      <c r="D24" s="78" t="s">
        <v>204</v>
      </c>
      <c r="E24" s="38">
        <v>19</v>
      </c>
      <c r="F24" s="37" t="s">
        <v>152</v>
      </c>
      <c r="G24" s="37">
        <v>48</v>
      </c>
      <c r="H24" s="50" t="s">
        <v>151</v>
      </c>
      <c r="I24" s="40">
        <v>3.5999999999999999E-3</v>
      </c>
      <c r="J24" s="23">
        <f t="shared" si="0"/>
        <v>1.8947368421052632E-4</v>
      </c>
      <c r="K24" s="41">
        <f t="shared" si="6"/>
        <v>-3.7224511001855416</v>
      </c>
      <c r="L24" s="97">
        <v>9.300000000000001E-3</v>
      </c>
      <c r="M24" s="40"/>
      <c r="N24" s="40"/>
      <c r="O24" s="40">
        <v>1.23E-2</v>
      </c>
      <c r="P24" s="40">
        <v>6.3E-3</v>
      </c>
      <c r="Q24" s="40">
        <v>4.5999999999999999E-3</v>
      </c>
      <c r="R24" s="40"/>
      <c r="S24" s="40">
        <v>0</v>
      </c>
      <c r="T24" s="40">
        <v>0</v>
      </c>
      <c r="U24" s="40">
        <v>0</v>
      </c>
      <c r="V24" s="40"/>
      <c r="W24" s="40"/>
      <c r="X24" s="40">
        <v>0</v>
      </c>
      <c r="Y24" s="40"/>
      <c r="Z24" s="40"/>
      <c r="AA24" s="98"/>
      <c r="AB24" s="37">
        <f t="shared" si="1"/>
        <v>4.8947368421052638E-4</v>
      </c>
      <c r="AC24" s="42" t="str">
        <f t="shared" si="7"/>
        <v>NA</v>
      </c>
      <c r="AD24" s="42" t="str">
        <f t="shared" si="8"/>
        <v>NA</v>
      </c>
      <c r="AE24" s="42">
        <f t="shared" si="9"/>
        <v>6.4736842105263162E-4</v>
      </c>
      <c r="AF24" s="37">
        <f t="shared" si="10"/>
        <v>3.3157894736842103E-4</v>
      </c>
      <c r="AG24" s="42">
        <f t="shared" si="11"/>
        <v>2.4210526315789473E-4</v>
      </c>
      <c r="AH24" s="42" t="str">
        <f t="shared" si="12"/>
        <v>NA</v>
      </c>
      <c r="AI24" s="42">
        <f t="shared" si="13"/>
        <v>0</v>
      </c>
      <c r="AJ24" s="42">
        <f t="shared" si="14"/>
        <v>0</v>
      </c>
      <c r="AK24" s="42">
        <f t="shared" si="15"/>
        <v>0</v>
      </c>
      <c r="AL24" s="42" t="str">
        <f t="shared" si="16"/>
        <v>NA</v>
      </c>
      <c r="AM24" s="42" t="str">
        <f t="shared" si="17"/>
        <v>NA</v>
      </c>
      <c r="AN24" s="42">
        <f t="shared" si="18"/>
        <v>0</v>
      </c>
      <c r="AO24" s="42" t="str">
        <f t="shared" si="19"/>
        <v>NA</v>
      </c>
      <c r="AP24" s="42" t="str">
        <f t="shared" si="20"/>
        <v>NA</v>
      </c>
      <c r="AQ24" s="42" t="str">
        <f t="shared" si="21"/>
        <v>NA</v>
      </c>
      <c r="AR24" s="47">
        <f t="shared" si="2"/>
        <v>12</v>
      </c>
      <c r="AS24" s="48">
        <f t="shared" si="3"/>
        <v>4</v>
      </c>
      <c r="AT24" s="49">
        <f t="shared" si="4"/>
        <v>1.23E-2</v>
      </c>
      <c r="AU24" s="46">
        <f t="shared" si="5"/>
        <v>-3.1888484895134308</v>
      </c>
    </row>
    <row r="25" spans="1:47" x14ac:dyDescent="0.25">
      <c r="A25" s="36" t="s">
        <v>173</v>
      </c>
      <c r="B25" s="24" t="s">
        <v>128</v>
      </c>
      <c r="C25" s="24" t="s">
        <v>150</v>
      </c>
      <c r="D25" s="78" t="s">
        <v>205</v>
      </c>
      <c r="E25" s="38">
        <f>MEDIAN(1,136,386,0.2)</f>
        <v>68.5</v>
      </c>
      <c r="F25" s="37" t="s">
        <v>121</v>
      </c>
      <c r="G25" s="37">
        <v>96</v>
      </c>
      <c r="H25" s="50" t="s">
        <v>151</v>
      </c>
      <c r="I25" s="40">
        <v>4.4999999999999997E-3</v>
      </c>
      <c r="J25" s="23">
        <f t="shared" si="0"/>
        <v>6.5693430656934304E-5</v>
      </c>
      <c r="K25" s="41">
        <f t="shared" si="6"/>
        <v>-4.1824780577170815</v>
      </c>
      <c r="L25" s="97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98"/>
      <c r="AB25" s="37" t="str">
        <f t="shared" si="1"/>
        <v>NA</v>
      </c>
      <c r="AC25" s="42" t="str">
        <f t="shared" si="7"/>
        <v>NA</v>
      </c>
      <c r="AD25" s="42" t="str">
        <f t="shared" si="8"/>
        <v>NA</v>
      </c>
      <c r="AE25" s="42" t="str">
        <f t="shared" si="9"/>
        <v>NA</v>
      </c>
      <c r="AF25" s="37" t="str">
        <f t="shared" si="10"/>
        <v>NA</v>
      </c>
      <c r="AG25" s="42" t="str">
        <f t="shared" si="11"/>
        <v>NA</v>
      </c>
      <c r="AH25" s="42" t="str">
        <f t="shared" si="12"/>
        <v>NA</v>
      </c>
      <c r="AI25" s="42" t="str">
        <f t="shared" si="13"/>
        <v>NA</v>
      </c>
      <c r="AJ25" s="42" t="str">
        <f t="shared" si="14"/>
        <v>NA</v>
      </c>
      <c r="AK25" s="42" t="str">
        <f t="shared" si="15"/>
        <v>NA</v>
      </c>
      <c r="AL25" s="42" t="str">
        <f t="shared" si="16"/>
        <v>NA</v>
      </c>
      <c r="AM25" s="42" t="str">
        <f t="shared" si="17"/>
        <v>NA</v>
      </c>
      <c r="AN25" s="42" t="str">
        <f t="shared" si="18"/>
        <v>NA</v>
      </c>
      <c r="AO25" s="42" t="str">
        <f t="shared" si="19"/>
        <v>NA</v>
      </c>
      <c r="AP25" s="42" t="str">
        <f t="shared" si="20"/>
        <v>NA</v>
      </c>
      <c r="AQ25" s="42" t="str">
        <f t="shared" si="21"/>
        <v>NA</v>
      </c>
      <c r="AR25" s="47">
        <f t="shared" si="2"/>
        <v>16</v>
      </c>
      <c r="AS25" s="48">
        <f t="shared" si="3"/>
        <v>0</v>
      </c>
      <c r="AT25" s="49">
        <f t="shared" si="4"/>
        <v>0</v>
      </c>
      <c r="AU25" s="46" t="e">
        <f t="shared" si="5"/>
        <v>#NUM!</v>
      </c>
    </row>
    <row r="26" spans="1:47" x14ac:dyDescent="0.25">
      <c r="A26" s="36" t="s">
        <v>174</v>
      </c>
      <c r="B26" s="24" t="s">
        <v>158</v>
      </c>
      <c r="C26" s="24" t="s">
        <v>175</v>
      </c>
      <c r="D26" s="78" t="s">
        <v>206</v>
      </c>
      <c r="E26" s="38">
        <v>68500</v>
      </c>
      <c r="F26" s="37" t="s">
        <v>123</v>
      </c>
      <c r="G26" s="37">
        <v>48</v>
      </c>
      <c r="H26" s="50" t="s">
        <v>124</v>
      </c>
      <c r="I26" s="40">
        <v>3.8E-3</v>
      </c>
      <c r="J26" s="23">
        <f t="shared" si="0"/>
        <v>5.5474452554744525E-8</v>
      </c>
      <c r="K26" s="41">
        <f t="shared" si="6"/>
        <v>-7.2559069748756153</v>
      </c>
      <c r="L26" s="97"/>
      <c r="M26" s="40">
        <v>1.1599999999999999E-2</v>
      </c>
      <c r="N26" s="40">
        <v>6.4999999999999997E-3</v>
      </c>
      <c r="O26" s="40"/>
      <c r="P26" s="40"/>
      <c r="Q26" s="40"/>
      <c r="R26" s="40"/>
      <c r="S26" s="40"/>
      <c r="T26" s="40"/>
      <c r="U26" s="40"/>
      <c r="V26" s="40"/>
      <c r="W26" s="40"/>
      <c r="X26" s="40">
        <v>4.6600000000000003E-2</v>
      </c>
      <c r="Y26" s="40">
        <v>3.32E-2</v>
      </c>
      <c r="Z26" s="40"/>
      <c r="AA26" s="98"/>
      <c r="AB26" s="37" t="str">
        <f t="shared" si="1"/>
        <v>NA</v>
      </c>
      <c r="AC26" s="42">
        <f t="shared" si="7"/>
        <v>1.6934306569343065E-7</v>
      </c>
      <c r="AD26" s="42">
        <f t="shared" si="8"/>
        <v>9.4890510948905105E-8</v>
      </c>
      <c r="AE26" s="42" t="str">
        <f t="shared" si="9"/>
        <v>NA</v>
      </c>
      <c r="AF26" s="37" t="str">
        <f t="shared" si="10"/>
        <v>NA</v>
      </c>
      <c r="AG26" s="42" t="str">
        <f t="shared" si="11"/>
        <v>NA</v>
      </c>
      <c r="AH26" s="42" t="str">
        <f t="shared" si="12"/>
        <v>NA</v>
      </c>
      <c r="AI26" s="42" t="str">
        <f t="shared" si="13"/>
        <v>NA</v>
      </c>
      <c r="AJ26" s="42" t="str">
        <f t="shared" si="14"/>
        <v>NA</v>
      </c>
      <c r="AK26" s="42" t="str">
        <f t="shared" si="15"/>
        <v>NA</v>
      </c>
      <c r="AL26" s="42" t="str">
        <f t="shared" si="16"/>
        <v>NA</v>
      </c>
      <c r="AM26" s="42" t="str">
        <f t="shared" si="17"/>
        <v>NA</v>
      </c>
      <c r="AN26" s="42">
        <f t="shared" si="18"/>
        <v>6.8029197080291975E-7</v>
      </c>
      <c r="AO26" s="42">
        <f t="shared" si="19"/>
        <v>4.8467153284671537E-7</v>
      </c>
      <c r="AP26" s="42" t="str">
        <f t="shared" si="20"/>
        <v>NA</v>
      </c>
      <c r="AQ26" s="42" t="str">
        <f t="shared" si="21"/>
        <v>NA</v>
      </c>
      <c r="AR26" s="47">
        <f t="shared" si="2"/>
        <v>16</v>
      </c>
      <c r="AS26" s="48">
        <f t="shared" si="3"/>
        <v>4</v>
      </c>
      <c r="AT26" s="49">
        <f t="shared" si="4"/>
        <v>4.6600000000000003E-2</v>
      </c>
      <c r="AU26" s="46">
        <f t="shared" si="5"/>
        <v>-6.1673046548024253</v>
      </c>
    </row>
    <row r="27" spans="1:47" x14ac:dyDescent="0.25">
      <c r="A27" s="36" t="s">
        <v>176</v>
      </c>
      <c r="B27" s="24" t="s">
        <v>130</v>
      </c>
      <c r="C27" s="24" t="s">
        <v>177</v>
      </c>
      <c r="D27" s="78" t="s">
        <v>207</v>
      </c>
      <c r="E27" s="38">
        <v>3470</v>
      </c>
      <c r="F27" s="37" t="s">
        <v>123</v>
      </c>
      <c r="G27" s="37">
        <v>48</v>
      </c>
      <c r="H27" s="50" t="s">
        <v>124</v>
      </c>
      <c r="I27" s="40">
        <v>2E-3</v>
      </c>
      <c r="J27" s="23">
        <f t="shared" si="0"/>
        <v>5.7636887608069161E-7</v>
      </c>
      <c r="K27" s="41">
        <f t="shared" si="6"/>
        <v>-6.2392994791268928</v>
      </c>
      <c r="L27" s="97"/>
      <c r="M27" s="40"/>
      <c r="N27" s="40"/>
      <c r="O27" s="40"/>
      <c r="P27" s="40"/>
      <c r="Q27" s="40"/>
      <c r="R27" s="40"/>
      <c r="S27" s="40"/>
      <c r="T27" s="40"/>
      <c r="U27" s="40">
        <v>2.3E-3</v>
      </c>
      <c r="V27" s="40"/>
      <c r="W27" s="40"/>
      <c r="X27" s="40">
        <v>2.5000000000000001E-3</v>
      </c>
      <c r="Y27" s="40"/>
      <c r="Z27" s="40"/>
      <c r="AA27" s="98"/>
      <c r="AB27" s="37" t="str">
        <f t="shared" si="1"/>
        <v>NA</v>
      </c>
      <c r="AC27" s="42" t="str">
        <f t="shared" si="7"/>
        <v>NA</v>
      </c>
      <c r="AD27" s="42" t="str">
        <f t="shared" si="8"/>
        <v>NA</v>
      </c>
      <c r="AE27" s="42" t="str">
        <f t="shared" si="9"/>
        <v>NA</v>
      </c>
      <c r="AF27" s="37" t="str">
        <f t="shared" si="10"/>
        <v>NA</v>
      </c>
      <c r="AG27" s="42" t="str">
        <f t="shared" si="11"/>
        <v>NA</v>
      </c>
      <c r="AH27" s="42" t="str">
        <f t="shared" si="12"/>
        <v>NA</v>
      </c>
      <c r="AI27" s="42" t="str">
        <f t="shared" si="13"/>
        <v>NA</v>
      </c>
      <c r="AJ27" s="42" t="str">
        <f t="shared" si="14"/>
        <v>NA</v>
      </c>
      <c r="AK27" s="42">
        <f t="shared" si="15"/>
        <v>6.6282420749279537E-7</v>
      </c>
      <c r="AL27" s="42" t="str">
        <f t="shared" si="16"/>
        <v>NA</v>
      </c>
      <c r="AM27" s="42" t="str">
        <f t="shared" si="17"/>
        <v>NA</v>
      </c>
      <c r="AN27" s="42">
        <f t="shared" si="18"/>
        <v>7.2046109510086461E-7</v>
      </c>
      <c r="AO27" s="42" t="str">
        <f t="shared" si="19"/>
        <v>NA</v>
      </c>
      <c r="AP27" s="42" t="str">
        <f t="shared" si="20"/>
        <v>NA</v>
      </c>
      <c r="AQ27" s="42" t="str">
        <f t="shared" si="21"/>
        <v>NA</v>
      </c>
      <c r="AR27" s="47">
        <f t="shared" si="2"/>
        <v>16</v>
      </c>
      <c r="AS27" s="48">
        <f t="shared" si="3"/>
        <v>2</v>
      </c>
      <c r="AT27" s="49">
        <f t="shared" si="4"/>
        <v>2.5000000000000001E-3</v>
      </c>
      <c r="AU27" s="46">
        <f t="shared" si="5"/>
        <v>-6.1423894661188365</v>
      </c>
    </row>
    <row r="28" spans="1:47" x14ac:dyDescent="0.25">
      <c r="A28" s="36" t="s">
        <v>119</v>
      </c>
      <c r="B28" s="24" t="s">
        <v>128</v>
      </c>
      <c r="C28" s="24" t="s">
        <v>178</v>
      </c>
      <c r="D28" s="78" t="s">
        <v>208</v>
      </c>
      <c r="E28" s="38">
        <v>23500</v>
      </c>
      <c r="F28" s="24" t="s">
        <v>123</v>
      </c>
      <c r="G28" s="37">
        <v>48</v>
      </c>
      <c r="H28" s="50" t="s">
        <v>124</v>
      </c>
      <c r="I28" s="40">
        <v>1.5E-3</v>
      </c>
      <c r="J28" s="23">
        <f t="shared" si="0"/>
        <v>6.3829787234042553E-8</v>
      </c>
      <c r="K28" s="41">
        <f t="shared" si="6"/>
        <v>-7.1949766032160554</v>
      </c>
      <c r="L28" s="97"/>
      <c r="M28" s="40">
        <v>3.5000000000000001E-3</v>
      </c>
      <c r="N28" s="40">
        <v>5.4999999999999997E-3</v>
      </c>
      <c r="O28" s="40">
        <v>0</v>
      </c>
      <c r="P28" s="40">
        <v>0</v>
      </c>
      <c r="Q28" s="40"/>
      <c r="R28" s="40"/>
      <c r="S28" s="40">
        <v>0</v>
      </c>
      <c r="T28" s="40">
        <v>0</v>
      </c>
      <c r="U28" s="40">
        <v>0</v>
      </c>
      <c r="V28" s="40"/>
      <c r="W28" s="40">
        <v>0</v>
      </c>
      <c r="X28" s="40">
        <v>4.6600000000000003E-2</v>
      </c>
      <c r="Y28" s="40">
        <v>1.5E-3</v>
      </c>
      <c r="Z28" s="40"/>
      <c r="AA28" s="98">
        <v>0</v>
      </c>
      <c r="AB28" s="37" t="str">
        <f t="shared" si="1"/>
        <v>NA</v>
      </c>
      <c r="AC28" s="42">
        <f t="shared" si="7"/>
        <v>1.4893617021276595E-7</v>
      </c>
      <c r="AD28" s="42">
        <f t="shared" si="8"/>
        <v>2.3404255319148934E-7</v>
      </c>
      <c r="AE28" s="42">
        <f t="shared" si="9"/>
        <v>0</v>
      </c>
      <c r="AF28" s="37">
        <f t="shared" si="10"/>
        <v>0</v>
      </c>
      <c r="AG28" s="42" t="str">
        <f t="shared" si="11"/>
        <v>NA</v>
      </c>
      <c r="AH28" s="42" t="str">
        <f t="shared" si="12"/>
        <v>NA</v>
      </c>
      <c r="AI28" s="42">
        <f t="shared" si="13"/>
        <v>0</v>
      </c>
      <c r="AJ28" s="42">
        <f t="shared" si="14"/>
        <v>0</v>
      </c>
      <c r="AK28" s="42">
        <f t="shared" si="15"/>
        <v>0</v>
      </c>
      <c r="AL28" s="42" t="str">
        <f t="shared" si="16"/>
        <v>NA</v>
      </c>
      <c r="AM28" s="42">
        <f t="shared" si="17"/>
        <v>0</v>
      </c>
      <c r="AN28" s="42">
        <f t="shared" si="18"/>
        <v>1.9829787234042553E-6</v>
      </c>
      <c r="AO28" s="42">
        <f t="shared" si="19"/>
        <v>6.3829787234042553E-8</v>
      </c>
      <c r="AP28" s="42" t="str">
        <f t="shared" si="20"/>
        <v>NA</v>
      </c>
      <c r="AQ28" s="42">
        <f t="shared" si="21"/>
        <v>0</v>
      </c>
      <c r="AR28" s="47">
        <f t="shared" si="2"/>
        <v>9</v>
      </c>
      <c r="AS28" s="48">
        <f t="shared" si="3"/>
        <v>4</v>
      </c>
      <c r="AT28" s="49">
        <f t="shared" si="4"/>
        <v>4.6600000000000003E-2</v>
      </c>
      <c r="AU28" s="46">
        <f t="shared" si="5"/>
        <v>-5.7026819455817357</v>
      </c>
    </row>
    <row r="29" spans="1:47" x14ac:dyDescent="0.25">
      <c r="A29" s="36" t="s">
        <v>179</v>
      </c>
      <c r="B29" s="24" t="s">
        <v>128</v>
      </c>
      <c r="C29" s="24" t="s">
        <v>133</v>
      </c>
      <c r="D29" s="79" t="s">
        <v>209</v>
      </c>
      <c r="E29" s="38">
        <v>49000</v>
      </c>
      <c r="F29" s="37" t="s">
        <v>123</v>
      </c>
      <c r="G29" s="37">
        <v>48</v>
      </c>
      <c r="H29" s="50" t="s">
        <v>124</v>
      </c>
      <c r="I29" s="40">
        <v>1.5E-3</v>
      </c>
      <c r="J29" s="23">
        <f t="shared" si="0"/>
        <v>3.0612244897959183E-8</v>
      </c>
      <c r="K29" s="41">
        <f t="shared" si="6"/>
        <v>-7.5141048209728325</v>
      </c>
      <c r="L29" s="97">
        <v>0.18709999999999999</v>
      </c>
      <c r="M29" s="40">
        <v>0.12919999999999998</v>
      </c>
      <c r="N29" s="40">
        <v>0.1396</v>
      </c>
      <c r="O29" s="40">
        <v>0</v>
      </c>
      <c r="P29" s="40">
        <v>0</v>
      </c>
      <c r="Q29" s="40">
        <v>0</v>
      </c>
      <c r="R29" s="40">
        <v>0</v>
      </c>
      <c r="S29" s="40">
        <v>0</v>
      </c>
      <c r="T29" s="40">
        <v>0</v>
      </c>
      <c r="U29" s="40">
        <v>0</v>
      </c>
      <c r="V29" s="40">
        <v>0</v>
      </c>
      <c r="W29" s="40">
        <v>0</v>
      </c>
      <c r="X29" s="40">
        <v>0.1142</v>
      </c>
      <c r="Y29" s="40">
        <v>0</v>
      </c>
      <c r="Z29" s="40">
        <v>0</v>
      </c>
      <c r="AA29" s="98">
        <v>0</v>
      </c>
      <c r="AB29" s="37">
        <f t="shared" si="1"/>
        <v>3.8183673469387756E-6</v>
      </c>
      <c r="AC29" s="42">
        <f t="shared" si="7"/>
        <v>2.6367346938775508E-6</v>
      </c>
      <c r="AD29" s="42">
        <f t="shared" si="8"/>
        <v>2.8489795918367347E-6</v>
      </c>
      <c r="AE29" s="42">
        <f t="shared" si="9"/>
        <v>0</v>
      </c>
      <c r="AF29" s="37">
        <f t="shared" si="10"/>
        <v>0</v>
      </c>
      <c r="AG29" s="42">
        <f t="shared" si="11"/>
        <v>0</v>
      </c>
      <c r="AH29" s="42">
        <f t="shared" si="12"/>
        <v>0</v>
      </c>
      <c r="AI29" s="42">
        <f t="shared" si="13"/>
        <v>0</v>
      </c>
      <c r="AJ29" s="42">
        <f t="shared" si="14"/>
        <v>0</v>
      </c>
      <c r="AK29" s="42">
        <f t="shared" si="15"/>
        <v>0</v>
      </c>
      <c r="AL29" s="42">
        <f t="shared" si="16"/>
        <v>0</v>
      </c>
      <c r="AM29" s="42">
        <f t="shared" si="17"/>
        <v>0</v>
      </c>
      <c r="AN29" s="42">
        <f t="shared" si="18"/>
        <v>2.3306122448979592E-6</v>
      </c>
      <c r="AO29" s="42">
        <f t="shared" si="19"/>
        <v>0</v>
      </c>
      <c r="AP29" s="42">
        <f t="shared" si="20"/>
        <v>0</v>
      </c>
      <c r="AQ29" s="42">
        <f t="shared" si="21"/>
        <v>0</v>
      </c>
      <c r="AR29" s="47">
        <f t="shared" si="2"/>
        <v>4</v>
      </c>
      <c r="AS29" s="48">
        <f t="shared" si="3"/>
        <v>4</v>
      </c>
      <c r="AT29" s="49">
        <f t="shared" si="4"/>
        <v>0.18709999999999999</v>
      </c>
      <c r="AU29" s="46">
        <f t="shared" si="5"/>
        <v>-5.418122292528504</v>
      </c>
    </row>
    <row r="30" spans="1:47" x14ac:dyDescent="0.25">
      <c r="A30" s="36" t="s">
        <v>5</v>
      </c>
      <c r="B30" s="24" t="s">
        <v>126</v>
      </c>
      <c r="C30" s="24" t="s">
        <v>163</v>
      </c>
      <c r="D30" s="79" t="s">
        <v>210</v>
      </c>
      <c r="E30" s="38">
        <v>0.21</v>
      </c>
      <c r="F30" s="37" t="s">
        <v>123</v>
      </c>
      <c r="G30" s="37">
        <v>48</v>
      </c>
      <c r="H30" s="50" t="s">
        <v>124</v>
      </c>
      <c r="I30" s="40">
        <v>1.8E-3</v>
      </c>
      <c r="J30" s="23">
        <f t="shared" si="0"/>
        <v>8.5714285714285719E-3</v>
      </c>
      <c r="K30" s="41">
        <f t="shared" si="6"/>
        <v>-2.0669467896306131</v>
      </c>
      <c r="L30" s="97">
        <v>2.8999999999999998E-3</v>
      </c>
      <c r="M30" s="40">
        <v>2.8999999999999998E-3</v>
      </c>
      <c r="N30" s="40">
        <v>1.2999999999999999E-2</v>
      </c>
      <c r="O30" s="40">
        <v>0</v>
      </c>
      <c r="P30" s="40">
        <v>0</v>
      </c>
      <c r="Q30" s="40">
        <v>0</v>
      </c>
      <c r="R30" s="40">
        <v>0</v>
      </c>
      <c r="S30" s="40">
        <v>0</v>
      </c>
      <c r="T30" s="40">
        <v>0</v>
      </c>
      <c r="U30" s="40">
        <v>0</v>
      </c>
      <c r="V30" s="40">
        <v>0</v>
      </c>
      <c r="W30" s="40">
        <v>0</v>
      </c>
      <c r="X30" s="40">
        <v>0</v>
      </c>
      <c r="Y30" s="40">
        <v>0</v>
      </c>
      <c r="Z30" s="40">
        <v>0</v>
      </c>
      <c r="AA30" s="98">
        <v>0</v>
      </c>
      <c r="AB30" s="37">
        <f t="shared" si="1"/>
        <v>1.380952380952381E-2</v>
      </c>
      <c r="AC30" s="42">
        <f t="shared" si="7"/>
        <v>1.380952380952381E-2</v>
      </c>
      <c r="AD30" s="42">
        <f t="shared" si="8"/>
        <v>6.1904761904761907E-2</v>
      </c>
      <c r="AE30" s="42">
        <f t="shared" si="9"/>
        <v>0</v>
      </c>
      <c r="AF30" s="37">
        <f t="shared" si="10"/>
        <v>0</v>
      </c>
      <c r="AG30" s="42">
        <f t="shared" si="11"/>
        <v>0</v>
      </c>
      <c r="AH30" s="42">
        <f t="shared" si="12"/>
        <v>0</v>
      </c>
      <c r="AI30" s="42">
        <f t="shared" si="13"/>
        <v>0</v>
      </c>
      <c r="AJ30" s="42">
        <f t="shared" si="14"/>
        <v>0</v>
      </c>
      <c r="AK30" s="42">
        <f t="shared" si="15"/>
        <v>0</v>
      </c>
      <c r="AL30" s="42">
        <f t="shared" si="16"/>
        <v>0</v>
      </c>
      <c r="AM30" s="42">
        <f t="shared" si="17"/>
        <v>0</v>
      </c>
      <c r="AN30" s="42">
        <f t="shared" si="18"/>
        <v>0</v>
      </c>
      <c r="AO30" s="42">
        <f t="shared" si="19"/>
        <v>0</v>
      </c>
      <c r="AP30" s="42">
        <f t="shared" si="20"/>
        <v>0</v>
      </c>
      <c r="AQ30" s="42">
        <f t="shared" si="21"/>
        <v>0</v>
      </c>
      <c r="AR30" s="47">
        <f t="shared" si="2"/>
        <v>3</v>
      </c>
      <c r="AS30" s="48">
        <f t="shared" si="3"/>
        <v>3</v>
      </c>
      <c r="AT30" s="49">
        <f t="shared" si="4"/>
        <v>1.2999999999999999E-2</v>
      </c>
      <c r="AU30" s="46">
        <f t="shared" si="5"/>
        <v>-1.2082759424270826</v>
      </c>
    </row>
    <row r="31" spans="1:47" x14ac:dyDescent="0.25">
      <c r="A31" s="36" t="s">
        <v>2</v>
      </c>
      <c r="B31" s="24" t="s">
        <v>128</v>
      </c>
      <c r="C31" s="24" t="s">
        <v>129</v>
      </c>
      <c r="D31" s="78" t="s">
        <v>211</v>
      </c>
      <c r="E31" s="38">
        <v>1100</v>
      </c>
      <c r="F31" s="37" t="s">
        <v>123</v>
      </c>
      <c r="G31" s="37">
        <v>48</v>
      </c>
      <c r="H31" s="50" t="s">
        <v>124</v>
      </c>
      <c r="I31" s="40">
        <v>1E-3</v>
      </c>
      <c r="J31" s="23">
        <f t="shared" si="0"/>
        <v>9.0909090909090915E-7</v>
      </c>
      <c r="K31" s="41">
        <f t="shared" si="6"/>
        <v>-6.0413926851582254</v>
      </c>
      <c r="L31" s="97">
        <v>0.1235</v>
      </c>
      <c r="M31" s="40">
        <v>5.21E-2</v>
      </c>
      <c r="N31" s="40">
        <v>3.1800000000000002E-2</v>
      </c>
      <c r="O31" s="40">
        <v>0</v>
      </c>
      <c r="P31" s="40">
        <v>4.2200000000000001E-2</v>
      </c>
      <c r="Q31" s="40">
        <v>8.3000000000000004E-2</v>
      </c>
      <c r="R31" s="40">
        <v>7.7900000000000011E-2</v>
      </c>
      <c r="S31" s="40"/>
      <c r="T31" s="40"/>
      <c r="U31" s="40">
        <v>2.75E-2</v>
      </c>
      <c r="V31" s="40">
        <v>1.6999999999999999E-3</v>
      </c>
      <c r="W31" s="40">
        <v>1.2699999999999999E-2</v>
      </c>
      <c r="X31" s="40">
        <v>1.54E-2</v>
      </c>
      <c r="Y31" s="40">
        <v>5.0799999999999998E-2</v>
      </c>
      <c r="Z31" s="40">
        <v>3.6799999999999999E-2</v>
      </c>
      <c r="AA31" s="98">
        <v>4.7E-2</v>
      </c>
      <c r="AB31" s="37">
        <f t="shared" si="1"/>
        <v>1.1227272727272727E-4</v>
      </c>
      <c r="AC31" s="42">
        <f t="shared" si="7"/>
        <v>4.7363636363636367E-5</v>
      </c>
      <c r="AD31" s="42">
        <f t="shared" si="8"/>
        <v>2.8909090909090911E-5</v>
      </c>
      <c r="AE31" s="42">
        <f t="shared" si="9"/>
        <v>0</v>
      </c>
      <c r="AF31" s="37">
        <f t="shared" si="10"/>
        <v>3.8363636363636365E-5</v>
      </c>
      <c r="AG31" s="42">
        <f t="shared" si="11"/>
        <v>7.5454545454545463E-5</v>
      </c>
      <c r="AH31" s="42">
        <f t="shared" si="12"/>
        <v>7.0818181818181833E-5</v>
      </c>
      <c r="AI31" s="42" t="str">
        <f t="shared" si="13"/>
        <v>NA</v>
      </c>
      <c r="AJ31" s="42" t="str">
        <f t="shared" si="14"/>
        <v>NA</v>
      </c>
      <c r="AK31" s="42">
        <f t="shared" si="15"/>
        <v>2.5000000000000001E-5</v>
      </c>
      <c r="AL31" s="42">
        <f t="shared" si="16"/>
        <v>1.5454545454545454E-6</v>
      </c>
      <c r="AM31" s="42">
        <f t="shared" si="17"/>
        <v>1.1545454545454545E-5</v>
      </c>
      <c r="AN31" s="42">
        <f t="shared" si="18"/>
        <v>1.4E-5</v>
      </c>
      <c r="AO31" s="42">
        <f t="shared" si="19"/>
        <v>4.6181818181818178E-5</v>
      </c>
      <c r="AP31" s="42">
        <f t="shared" si="20"/>
        <v>3.3454545454545451E-5</v>
      </c>
      <c r="AQ31" s="42">
        <f t="shared" si="21"/>
        <v>4.2727272727272724E-5</v>
      </c>
      <c r="AR31" s="47">
        <f t="shared" si="2"/>
        <v>15</v>
      </c>
      <c r="AS31" s="48">
        <f t="shared" si="3"/>
        <v>13</v>
      </c>
      <c r="AT31" s="49">
        <f t="shared" si="4"/>
        <v>0.1235</v>
      </c>
      <c r="AU31" s="46">
        <f t="shared" si="5"/>
        <v>-3.9497257275625404</v>
      </c>
    </row>
    <row r="32" spans="1:47" ht="15.75" thickBot="1" x14ac:dyDescent="0.3">
      <c r="A32" s="107" t="s">
        <v>120</v>
      </c>
      <c r="B32" s="54" t="s">
        <v>128</v>
      </c>
      <c r="C32" s="54" t="s">
        <v>129</v>
      </c>
      <c r="D32" s="108" t="s">
        <v>212</v>
      </c>
      <c r="E32" s="53">
        <v>167</v>
      </c>
      <c r="F32" s="55" t="s">
        <v>121</v>
      </c>
      <c r="G32" s="55">
        <v>96</v>
      </c>
      <c r="H32" s="56" t="s">
        <v>124</v>
      </c>
      <c r="I32" s="100">
        <v>1E-3</v>
      </c>
      <c r="J32" s="109">
        <f t="shared" si="0"/>
        <v>5.9880239520958085E-6</v>
      </c>
      <c r="K32" s="110">
        <f t="shared" si="6"/>
        <v>-5.2227164711475833</v>
      </c>
      <c r="L32" s="99">
        <v>1E-3</v>
      </c>
      <c r="M32" s="100"/>
      <c r="N32" s="100"/>
      <c r="O32" s="100">
        <v>0</v>
      </c>
      <c r="P32" s="100"/>
      <c r="Q32" s="100"/>
      <c r="R32" s="100"/>
      <c r="S32" s="100">
        <v>0</v>
      </c>
      <c r="T32" s="100">
        <v>0</v>
      </c>
      <c r="U32" s="100">
        <v>0</v>
      </c>
      <c r="V32" s="100"/>
      <c r="W32" s="100">
        <v>0</v>
      </c>
      <c r="X32" s="100">
        <v>2.35E-2</v>
      </c>
      <c r="Y32" s="100">
        <v>6.9999999999999999E-4</v>
      </c>
      <c r="Z32" s="100">
        <v>0</v>
      </c>
      <c r="AA32" s="101"/>
      <c r="AB32" s="55">
        <f t="shared" si="1"/>
        <v>5.9880239520958085E-6</v>
      </c>
      <c r="AC32" s="111" t="str">
        <f t="shared" si="7"/>
        <v>NA</v>
      </c>
      <c r="AD32" s="111" t="str">
        <f t="shared" si="8"/>
        <v>NA</v>
      </c>
      <c r="AE32" s="111">
        <f t="shared" si="9"/>
        <v>0</v>
      </c>
      <c r="AF32" s="55" t="str">
        <f t="shared" si="10"/>
        <v>NA</v>
      </c>
      <c r="AG32" s="111" t="str">
        <f t="shared" si="11"/>
        <v>NA</v>
      </c>
      <c r="AH32" s="111" t="str">
        <f t="shared" si="12"/>
        <v>NA</v>
      </c>
      <c r="AI32" s="111">
        <f t="shared" si="13"/>
        <v>0</v>
      </c>
      <c r="AJ32" s="111">
        <f t="shared" si="14"/>
        <v>0</v>
      </c>
      <c r="AK32" s="111">
        <f t="shared" si="15"/>
        <v>0</v>
      </c>
      <c r="AL32" s="111" t="str">
        <f t="shared" si="16"/>
        <v>NA</v>
      </c>
      <c r="AM32" s="111">
        <f t="shared" si="17"/>
        <v>0</v>
      </c>
      <c r="AN32" s="111">
        <f t="shared" si="18"/>
        <v>1.4071856287425148E-4</v>
      </c>
      <c r="AO32" s="111">
        <f t="shared" si="19"/>
        <v>4.1916167664670657E-6</v>
      </c>
      <c r="AP32" s="111">
        <f t="shared" si="20"/>
        <v>0</v>
      </c>
      <c r="AQ32" s="111" t="str">
        <f t="shared" si="21"/>
        <v>NA</v>
      </c>
      <c r="AR32" s="57">
        <f t="shared" si="2"/>
        <v>10</v>
      </c>
      <c r="AS32" s="58">
        <f t="shared" si="3"/>
        <v>3</v>
      </c>
      <c r="AT32" s="59">
        <f t="shared" si="4"/>
        <v>2.35E-2</v>
      </c>
      <c r="AU32" s="60">
        <f t="shared" si="5"/>
        <v>-3.851648608875847</v>
      </c>
    </row>
    <row r="33" spans="1:46" ht="18" x14ac:dyDescent="0.35">
      <c r="A33" s="61"/>
      <c r="B33" s="85"/>
      <c r="C33" s="85"/>
      <c r="D33" s="102"/>
      <c r="E33" s="63"/>
      <c r="F33" s="62"/>
      <c r="G33" s="62"/>
      <c r="H33" s="65"/>
      <c r="I33" s="118" t="s">
        <v>245</v>
      </c>
      <c r="J33" s="118"/>
      <c r="K33" s="63">
        <f>MAX(K3:K32)</f>
        <v>-2.0669467896306131</v>
      </c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118" t="s">
        <v>248</v>
      </c>
      <c r="Z33" s="118"/>
      <c r="AA33" s="118"/>
      <c r="AB33" s="63">
        <f>IF(MAX(AB3:AB32)&gt;0,IF(LOG10(MAX(AB3:AB32))&gt;-4,LOG10(MAX(AB3:AB32)),-4),-4)</f>
        <v>-1.8598212968349632</v>
      </c>
      <c r="AC33" s="63">
        <f t="shared" ref="AC33:AQ33" si="22">IF(MAX(AC3:AC32)&gt;0,IF(LOG10(MAX(AC3:AC32))&gt;-4,LOG10(MAX(AC3:AC32)),-4),-4)</f>
        <v>-1.8598212968349632</v>
      </c>
      <c r="AD33" s="63">
        <f t="shared" si="22"/>
        <v>-1.2082759424270826</v>
      </c>
      <c r="AE33" s="63">
        <f t="shared" si="22"/>
        <v>-2.3372421683184261</v>
      </c>
      <c r="AF33" s="63">
        <f t="shared" si="22"/>
        <v>-2.2146701649892329</v>
      </c>
      <c r="AG33" s="63">
        <f t="shared" si="22"/>
        <v>-2.2596373105057563</v>
      </c>
      <c r="AH33" s="63">
        <f t="shared" si="22"/>
        <v>-2.3565473235138126</v>
      </c>
      <c r="AI33" s="63">
        <f t="shared" si="22"/>
        <v>-4</v>
      </c>
      <c r="AJ33" s="63">
        <f t="shared" si="22"/>
        <v>-4</v>
      </c>
      <c r="AK33" s="63">
        <f t="shared" si="22"/>
        <v>-2.0555173278498313</v>
      </c>
      <c r="AL33" s="63">
        <f t="shared" si="22"/>
        <v>-4</v>
      </c>
      <c r="AM33" s="63">
        <f t="shared" si="22"/>
        <v>-4</v>
      </c>
      <c r="AN33" s="63">
        <f t="shared" si="22"/>
        <v>-1.8124792791635369</v>
      </c>
      <c r="AO33" s="63">
        <f t="shared" si="22"/>
        <v>-2.5416139888949498</v>
      </c>
      <c r="AP33" s="63">
        <f t="shared" si="22"/>
        <v>-3.4725736269689418</v>
      </c>
      <c r="AQ33" s="66">
        <f t="shared" si="22"/>
        <v>-2.2365720064370627</v>
      </c>
      <c r="AR33" s="86"/>
      <c r="AT33" s="5"/>
    </row>
    <row r="34" spans="1:46" ht="18" x14ac:dyDescent="0.35">
      <c r="A34" s="67"/>
      <c r="B34" s="83"/>
      <c r="C34" s="83"/>
      <c r="D34" s="103"/>
      <c r="E34" s="69"/>
      <c r="F34" s="68"/>
      <c r="G34" s="68"/>
      <c r="H34" s="87"/>
      <c r="I34" s="119" t="s">
        <v>246</v>
      </c>
      <c r="J34" s="119"/>
      <c r="K34" s="69">
        <f>MIN(K3:K32)</f>
        <v>-8.5246124580893383</v>
      </c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116" t="s">
        <v>247</v>
      </c>
      <c r="Z34" s="116"/>
      <c r="AA34" s="116"/>
      <c r="AB34" s="69">
        <f>IF(SUM(AB3:AB32)&gt;0,IF(LOG10(SUM(AB3:AB32))&gt;-4,LOG10(SUM(AB3:AB32)),-4),-4)</f>
        <v>-1.8371929362164883</v>
      </c>
      <c r="AC34" s="69">
        <f t="shared" ref="AC34:AQ34" si="23">IF(SUM(AC3:AC32)&gt;0,IF(LOG10(SUM(AC3:AC32))&gt;-4,LOG10(SUM(AC3:AC32)),-4),-4)</f>
        <v>-1.6215404200274737</v>
      </c>
      <c r="AD34" s="69">
        <f t="shared" si="23"/>
        <v>-1.0635759818191688</v>
      </c>
      <c r="AE34" s="69">
        <f t="shared" si="23"/>
        <v>-2.2800584426411734</v>
      </c>
      <c r="AF34" s="69">
        <f t="shared" si="23"/>
        <v>-1.9084511355537928</v>
      </c>
      <c r="AG34" s="69">
        <f t="shared" si="23"/>
        <v>-2.2306189753481318</v>
      </c>
      <c r="AH34" s="69">
        <f t="shared" si="23"/>
        <v>-2.3283699733191328</v>
      </c>
      <c r="AI34" s="69">
        <f t="shared" si="23"/>
        <v>-4</v>
      </c>
      <c r="AJ34" s="69">
        <f t="shared" si="23"/>
        <v>-4</v>
      </c>
      <c r="AK34" s="69">
        <f t="shared" si="23"/>
        <v>-1.9810174910872276</v>
      </c>
      <c r="AL34" s="69">
        <f t="shared" si="23"/>
        <v>-4</v>
      </c>
      <c r="AM34" s="69">
        <f t="shared" si="23"/>
        <v>-4</v>
      </c>
      <c r="AN34" s="69">
        <f t="shared" si="23"/>
        <v>-1.7556023833438319</v>
      </c>
      <c r="AO34" s="69">
        <f t="shared" si="23"/>
        <v>-2.5317717312672841</v>
      </c>
      <c r="AP34" s="69">
        <f t="shared" si="23"/>
        <v>-3.4252443636720544</v>
      </c>
      <c r="AQ34" s="71">
        <f t="shared" si="23"/>
        <v>-2.232388516246727</v>
      </c>
      <c r="AR34" s="86"/>
    </row>
    <row r="35" spans="1:46" x14ac:dyDescent="0.25">
      <c r="A35" s="67"/>
      <c r="B35" s="83"/>
      <c r="C35" s="83"/>
      <c r="D35" s="103"/>
      <c r="E35" s="69"/>
      <c r="F35" s="68"/>
      <c r="G35" s="68"/>
      <c r="H35" s="68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116" t="s">
        <v>180</v>
      </c>
      <c r="Z35" s="116"/>
      <c r="AA35" s="116"/>
      <c r="AB35" s="83" t="str">
        <f>INDEX(A3:A32,MATCH(MAX(AB3:AB32),AB3:AB32,0),1)</f>
        <v>Pirimiphos-methyl</v>
      </c>
      <c r="AC35" s="83" t="str">
        <f>INDEX(A3:A32,MATCH(MAX(AC3:AC32),AC3:AC32,0),1)</f>
        <v>Pirimiphos-methyl</v>
      </c>
      <c r="AD35" s="83" t="str">
        <f>INDEX(A3:A32,MATCH(MAX(AD3:AD32),AD3:AD32,0),1)</f>
        <v>Pirimiphos-methyl</v>
      </c>
      <c r="AE35" s="83" t="str">
        <f>INDEX(A3:A32,MATCH(MAX(AE3:AE32),AE3:AE32,0),1)</f>
        <v>Diazinon</v>
      </c>
      <c r="AF35" s="83" t="str">
        <f>INDEX(A3:A32,MATCH(MAX(AF3:AF32),AF3:AF32,0),1)</f>
        <v>Diazinon</v>
      </c>
      <c r="AG35" s="83" t="str">
        <f>INDEX(A3:A32,MATCH(MAX(AG3:AG32),AG3:AG32,0),1)</f>
        <v>Diazinon</v>
      </c>
      <c r="AH35" s="83" t="str">
        <f>INDEX(A3:A32,MATCH(MAX(AH3:AH32),AH3:AH32,0),1)</f>
        <v>Diazinon</v>
      </c>
      <c r="AI35" s="83" t="str">
        <f>INDEX(A3:A32,MATCH(MAX(AI3:AI32),AI3:AI32,0),1)</f>
        <v>Diethyltoluamid (DEET)</v>
      </c>
      <c r="AJ35" s="83" t="str">
        <f>INDEX(A3:A32,MATCH(MAX(AJ3:AJ32),AJ3:AJ32,0),1)</f>
        <v>2-Hydroxyatrazine</v>
      </c>
      <c r="AK35" s="83" t="str">
        <f>INDEX(A3:A32,MATCH(MAX(AK3:AK32),AK3:AK32,0),1)</f>
        <v>Diazinon</v>
      </c>
      <c r="AL35" s="83" t="str">
        <f>INDEX(A3:A32,MATCH(MAX(AL3:AL32),AL3:AL32,0),1)</f>
        <v>Simazine</v>
      </c>
      <c r="AM35" s="83" t="str">
        <f>INDEX(A3:A32,MATCH(MAX(AM3:AM32),AM3:AM32,0),1)</f>
        <v>Simazine</v>
      </c>
      <c r="AN35" s="83" t="str">
        <f>INDEX(A3:A32,MATCH(MAX(AN3:AN32),AN3:AN32,0),1)</f>
        <v>Diazinon</v>
      </c>
      <c r="AO35" s="83" t="str">
        <f>INDEX(A3:A32,MATCH(MAX(AO3:AO32),AO3:AO32,0),1)</f>
        <v>Bendiocarb</v>
      </c>
      <c r="AP35" s="83" t="str">
        <f>INDEX(A3:A32,MATCH(MAX(AP3:AP32),AP3:AP32,0),1)</f>
        <v>Imidacloprid</v>
      </c>
      <c r="AQ35" s="72" t="str">
        <f>INDEX(A3:A32,MATCH(MAX(AQ3:AQ32),AQ3:AQ32,0),1)</f>
        <v>Diazinon</v>
      </c>
    </row>
    <row r="36" spans="1:46" x14ac:dyDescent="0.25">
      <c r="A36" s="67"/>
      <c r="B36" s="83"/>
      <c r="C36" s="83"/>
      <c r="D36" s="103"/>
      <c r="E36" s="69"/>
      <c r="F36" s="68"/>
      <c r="G36" s="68"/>
      <c r="H36" s="68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116" t="s">
        <v>181</v>
      </c>
      <c r="Z36" s="116"/>
      <c r="AA36" s="116"/>
      <c r="AB36" s="83">
        <f t="shared" ref="AB36:AQ36" si="24">COUNTA(AB3:AB32)-COUNTIF(AB3:AB32,0)</f>
        <v>25</v>
      </c>
      <c r="AC36" s="83">
        <f t="shared" si="24"/>
        <v>27</v>
      </c>
      <c r="AD36" s="83">
        <f t="shared" si="24"/>
        <v>27</v>
      </c>
      <c r="AE36" s="83">
        <f t="shared" si="24"/>
        <v>18</v>
      </c>
      <c r="AF36" s="83">
        <f t="shared" si="24"/>
        <v>19</v>
      </c>
      <c r="AG36" s="83">
        <f t="shared" si="24"/>
        <v>22</v>
      </c>
      <c r="AH36" s="83">
        <f t="shared" si="24"/>
        <v>23</v>
      </c>
      <c r="AI36" s="83">
        <f t="shared" si="24"/>
        <v>16</v>
      </c>
      <c r="AJ36" s="83">
        <f t="shared" si="24"/>
        <v>15</v>
      </c>
      <c r="AK36" s="83">
        <f t="shared" si="24"/>
        <v>17</v>
      </c>
      <c r="AL36" s="83">
        <f t="shared" si="24"/>
        <v>20</v>
      </c>
      <c r="AM36" s="83">
        <f t="shared" si="24"/>
        <v>13</v>
      </c>
      <c r="AN36" s="83">
        <f t="shared" si="24"/>
        <v>23</v>
      </c>
      <c r="AO36" s="83">
        <f t="shared" si="24"/>
        <v>21</v>
      </c>
      <c r="AP36" s="83">
        <f t="shared" si="24"/>
        <v>19</v>
      </c>
      <c r="AQ36" s="72">
        <f t="shared" si="24"/>
        <v>19</v>
      </c>
    </row>
    <row r="37" spans="1:46" ht="15.75" thickBot="1" x14ac:dyDescent="0.3">
      <c r="A37" s="73"/>
      <c r="B37" s="84"/>
      <c r="C37" s="84"/>
      <c r="D37" s="104"/>
      <c r="E37" s="75"/>
      <c r="F37" s="74"/>
      <c r="G37" s="74"/>
      <c r="H37" s="74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117" t="s">
        <v>182</v>
      </c>
      <c r="Z37" s="117"/>
      <c r="AA37" s="117"/>
      <c r="AB37" s="84">
        <f t="shared" ref="AB37:AQ37" si="25">COUNTA(AB3:AB32)-COUNTIF(AB3:AB32,0)-COUNTIF(AB3:AB32,"NA")</f>
        <v>14</v>
      </c>
      <c r="AC37" s="84">
        <f t="shared" si="25"/>
        <v>17</v>
      </c>
      <c r="AD37" s="84">
        <f t="shared" si="25"/>
        <v>18</v>
      </c>
      <c r="AE37" s="84">
        <f t="shared" si="25"/>
        <v>2</v>
      </c>
      <c r="AF37" s="84">
        <f t="shared" si="25"/>
        <v>5</v>
      </c>
      <c r="AG37" s="84">
        <f t="shared" si="25"/>
        <v>10</v>
      </c>
      <c r="AH37" s="84">
        <f t="shared" si="25"/>
        <v>7</v>
      </c>
      <c r="AI37" s="84">
        <f t="shared" si="25"/>
        <v>2</v>
      </c>
      <c r="AJ37" s="84">
        <f t="shared" si="25"/>
        <v>0</v>
      </c>
      <c r="AK37" s="84">
        <f t="shared" si="25"/>
        <v>10</v>
      </c>
      <c r="AL37" s="84">
        <f t="shared" si="25"/>
        <v>2</v>
      </c>
      <c r="AM37" s="84">
        <f t="shared" si="25"/>
        <v>1</v>
      </c>
      <c r="AN37" s="84">
        <f t="shared" si="25"/>
        <v>16</v>
      </c>
      <c r="AO37" s="84">
        <f t="shared" si="25"/>
        <v>10</v>
      </c>
      <c r="AP37" s="84">
        <f t="shared" si="25"/>
        <v>3</v>
      </c>
      <c r="AQ37" s="77">
        <f t="shared" si="25"/>
        <v>3</v>
      </c>
    </row>
  </sheetData>
  <mergeCells count="7">
    <mergeCell ref="Y36:AA36"/>
    <mergeCell ref="Y37:AA37"/>
    <mergeCell ref="I33:J33"/>
    <mergeCell ref="I34:J34"/>
    <mergeCell ref="Y33:AA33"/>
    <mergeCell ref="Y34:AA34"/>
    <mergeCell ref="Y35:AA35"/>
  </mergeCells>
  <pageMargins left="0.7" right="0.7" top="0.78740157499999996" bottom="0.78740157499999996" header="0.3" footer="0.3"/>
  <pageSetup paperSize="9"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S4 Sampling sites</vt:lpstr>
      <vt:lpstr>S5 Communities</vt:lpstr>
      <vt:lpstr>S6 Compounds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Jeremias Becker beckerj</dc:creator>
  <cp:lastModifiedBy>Akbar</cp:lastModifiedBy>
  <dcterms:created xsi:type="dcterms:W3CDTF">2020-03-23T13:33:45Z</dcterms:created>
  <dcterms:modified xsi:type="dcterms:W3CDTF">2021-02-16T15:45:50Z</dcterms:modified>
</cp:coreProperties>
</file>